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F:\ECYAllShare\SWM\Data Files\Data For Web\"/>
    </mc:Choice>
  </mc:AlternateContent>
  <xr:revisionPtr revIDLastSave="0" documentId="13_ncr:1_{D9607E9A-6449-404C-B0A7-8E05D557AC5A}" xr6:coauthVersionLast="47" xr6:coauthVersionMax="47" xr10:uidLastSave="{00000000-0000-0000-0000-000000000000}"/>
  <bookViews>
    <workbookView xWindow="-28320" yWindow="480" windowWidth="14325" windowHeight="14955" tabRatio="691" xr2:uid="{00000000-000D-0000-FFFF-FFFF00000000}"/>
  </bookViews>
  <sheets>
    <sheet name="Disposal Trends Summary" sheetId="45" r:id="rId1"/>
    <sheet name="2021" sheetId="58" r:id="rId2"/>
    <sheet name="2018" sheetId="55" r:id="rId3"/>
    <sheet name="2017" sheetId="54" r:id="rId4"/>
    <sheet name="2016" sheetId="53" r:id="rId5"/>
    <sheet name="2015" sheetId="52" r:id="rId6"/>
    <sheet name="2014" sheetId="51" r:id="rId7"/>
    <sheet name="2013" sheetId="44" r:id="rId8"/>
    <sheet name="2012" sheetId="43" r:id="rId9"/>
    <sheet name="2011" sheetId="41" r:id="rId10"/>
    <sheet name="2010" sheetId="39" r:id="rId11"/>
    <sheet name="2009" sheetId="38" r:id="rId12"/>
    <sheet name="2008" sheetId="36" r:id="rId13"/>
    <sheet name="2007" sheetId="37" r:id="rId14"/>
    <sheet name="2006" sheetId="34" r:id="rId15"/>
    <sheet name="2005" sheetId="33" r:id="rId16"/>
    <sheet name="2004" sheetId="32" r:id="rId17"/>
    <sheet name="2003" sheetId="30" r:id="rId18"/>
    <sheet name="2002" sheetId="29" r:id="rId19"/>
    <sheet name="2001" sheetId="28" r:id="rId20"/>
    <sheet name="2000" sheetId="25" r:id="rId21"/>
    <sheet name="1999" sheetId="24" r:id="rId22"/>
    <sheet name="1998" sheetId="23" r:id="rId23"/>
    <sheet name="1997" sheetId="21" r:id="rId24"/>
    <sheet name="1996" sheetId="19" r:id="rId25"/>
    <sheet name="1995" sheetId="2" r:id="rId26"/>
    <sheet name="1994" sheetId="3" r:id="rId27"/>
  </sheets>
  <definedNames>
    <definedName name="_xlnm._FilterDatabase" localSheetId="14" hidden="1">'2006'!$A$1:$AH$216</definedName>
    <definedName name="_xlnm._FilterDatabase" localSheetId="12" hidden="1">'2008'!$A$2:$AG$208</definedName>
    <definedName name="_xlnm._FilterDatabase" localSheetId="7" hidden="1">'2013'!$A$2:$AH$221</definedName>
    <definedName name="_xlnm.Print_Area" localSheetId="24">'1996'!$A$1:$P$155</definedName>
    <definedName name="_xlnm.Print_Area" localSheetId="23">'1997'!$A$1:$O$154</definedName>
    <definedName name="_xlnm.Print_Area" localSheetId="22">'1998'!$A$1:$O$171</definedName>
    <definedName name="_xlnm.Print_Area" localSheetId="21">'1999'!$A$1:$O$175</definedName>
    <definedName name="_xlnm.Print_Area" localSheetId="20">'2000'!$A$1:$P$175</definedName>
    <definedName name="_xlnm.Print_Area" localSheetId="19">'2001'!$A$1:$P$259</definedName>
    <definedName name="_xlnm.Print_Area" localSheetId="18">'2002'!$A$1:$P$274</definedName>
    <definedName name="_xlnm.Print_Area" localSheetId="17">'2003'!$A$1:$P$279</definedName>
    <definedName name="_xlnm.Print_Area" localSheetId="16">'2004'!$A$1:$Q$302</definedName>
    <definedName name="_xlnm.Print_Area" localSheetId="14">'2006'!$A$1:$AG$217</definedName>
    <definedName name="_xlnm.Print_Area" localSheetId="8">'2012'!$A$1:$AO$228</definedName>
    <definedName name="_xlnm.Print_Titles" localSheetId="26">'1994'!$1:$1</definedName>
    <definedName name="_xlnm.Print_Titles" localSheetId="25">'1995'!$1:$1</definedName>
    <definedName name="_xlnm.Print_Titles" localSheetId="24">'1996'!$1:$1</definedName>
    <definedName name="_xlnm.Print_Titles" localSheetId="23">'1997'!$1:$1</definedName>
    <definedName name="_xlnm.Print_Titles" localSheetId="22">'1998'!$1:$1</definedName>
    <definedName name="_xlnm.Print_Titles" localSheetId="21">'1999'!$1:$1</definedName>
    <definedName name="_xlnm.Print_Titles" localSheetId="19">'2001'!$1:$1</definedName>
    <definedName name="_xlnm.Print_Titles" localSheetId="18">'2002'!$1:$1</definedName>
    <definedName name="_xlnm.Print_Titles" localSheetId="17">'2003'!$1:$1</definedName>
    <definedName name="_xlnm.Print_Titles" localSheetId="16">'2004'!$1:$1</definedName>
    <definedName name="_xlnm.Print_Titles" localSheetId="11">'2009'!$D:$AI,'2009'!$1:$2</definedName>
    <definedName name="_xlnm.Print_Titles" localSheetId="10">'2010'!$A:$S,'2010'!$2:$2</definedName>
    <definedName name="_xlnm.Print_Titles" localSheetId="8">'2012'!$D:$AN,'2012'!$2:$2</definedName>
    <definedName name="_xlnm.Print_Titles" localSheetId="7">'2013'!$A:$AH,'2013'!$1:$2</definedName>
  </definedNames>
  <calcPr calcId="191029"/>
  <pivotCaches>
    <pivotCache cacheId="1" r:id="rId28"/>
    <pivotCache cacheId="2" r:id="rId29"/>
    <pivotCache cacheId="3" r:id="rId30"/>
    <pivotCache cacheId="4" r:id="rId31"/>
    <pivotCache cacheId="5" r:id="rId32"/>
    <pivotCache cacheId="15" r:id="rId3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3" i="45" l="1"/>
  <c r="Z23" i="45" l="1"/>
  <c r="Y23" i="45" l="1"/>
  <c r="X23" i="45" l="1"/>
  <c r="W23" i="45" l="1"/>
  <c r="U23" i="45" l="1"/>
  <c r="T23" i="45"/>
  <c r="H23" i="45"/>
  <c r="D23" i="45"/>
  <c r="B23" i="45"/>
  <c r="V12" i="45"/>
  <c r="V7" i="45"/>
  <c r="V14" i="45"/>
  <c r="V10" i="45"/>
  <c r="V22" i="45"/>
  <c r="V5" i="45"/>
  <c r="V17" i="45"/>
  <c r="V15" i="45"/>
  <c r="V9" i="45"/>
  <c r="V8" i="45"/>
  <c r="V18" i="45"/>
  <c r="V11" i="45"/>
  <c r="V13" i="45"/>
  <c r="V19" i="45"/>
  <c r="V23" i="45" l="1"/>
  <c r="J23" i="45"/>
  <c r="G230" i="44" l="1"/>
  <c r="S23" i="45" l="1"/>
  <c r="L23" i="45"/>
  <c r="K23" i="45"/>
  <c r="I23" i="45"/>
  <c r="C23" i="45"/>
  <c r="E23" i="45"/>
  <c r="F23" i="45"/>
  <c r="G23" i="45"/>
  <c r="R23" i="45" l="1"/>
  <c r="Q23" i="45"/>
  <c r="P23" i="45"/>
  <c r="O23" i="45"/>
  <c r="N23" i="45"/>
  <c r="M23" i="45"/>
  <c r="AC230" i="44"/>
  <c r="U230" i="44"/>
  <c r="Q230" i="44"/>
  <c r="AA226" i="44"/>
  <c r="V226" i="44"/>
  <c r="N226" i="44"/>
  <c r="AF226" i="43"/>
  <c r="AM226" i="43"/>
  <c r="X226" i="43"/>
  <c r="N226" i="43"/>
  <c r="K226" i="43"/>
  <c r="G226" i="43"/>
  <c r="S218" i="39"/>
  <c r="S217" i="39"/>
  <c r="S216" i="39"/>
  <c r="S215" i="39"/>
  <c r="S214" i="39"/>
  <c r="S213" i="39"/>
  <c r="S212" i="39"/>
  <c r="S211" i="39"/>
  <c r="S210" i="39"/>
  <c r="S209" i="39"/>
  <c r="S208" i="39"/>
  <c r="S207" i="39"/>
  <c r="S206" i="39"/>
  <c r="S205" i="39"/>
  <c r="S204" i="39"/>
  <c r="S203" i="39"/>
  <c r="S202" i="39"/>
  <c r="S201" i="39"/>
  <c r="S200" i="39"/>
  <c r="S199" i="39"/>
  <c r="S198" i="39"/>
  <c r="S197" i="39"/>
  <c r="S196" i="39"/>
  <c r="S195" i="39"/>
  <c r="S194" i="39"/>
  <c r="S193" i="39"/>
  <c r="S192" i="39"/>
  <c r="S191" i="39"/>
  <c r="S190" i="39"/>
  <c r="S189" i="39"/>
  <c r="S188" i="39"/>
  <c r="S187" i="39"/>
  <c r="S186" i="39"/>
  <c r="S185" i="39"/>
  <c r="S184" i="39"/>
  <c r="S183" i="39"/>
  <c r="S182" i="39"/>
  <c r="S181" i="39"/>
  <c r="S180" i="39"/>
  <c r="S179" i="39"/>
  <c r="S178" i="39"/>
  <c r="S177" i="39"/>
  <c r="S176" i="39"/>
  <c r="S175" i="39"/>
  <c r="S174" i="39"/>
  <c r="S173" i="39"/>
  <c r="S172" i="39"/>
  <c r="S171" i="39"/>
  <c r="S170" i="39"/>
  <c r="S169" i="39"/>
  <c r="S168" i="39"/>
  <c r="S167" i="39"/>
  <c r="S166" i="39"/>
  <c r="S165" i="39"/>
  <c r="S164" i="39"/>
  <c r="S163" i="39"/>
  <c r="S162" i="39"/>
  <c r="S161" i="39"/>
  <c r="S160" i="39"/>
  <c r="S159" i="39"/>
  <c r="S158" i="39"/>
  <c r="S157" i="39"/>
  <c r="S156" i="39"/>
  <c r="S155" i="39"/>
  <c r="S154" i="39"/>
  <c r="S153" i="39"/>
  <c r="S152" i="39"/>
  <c r="S151" i="39"/>
  <c r="S150" i="39"/>
  <c r="S149" i="39"/>
  <c r="S148" i="39"/>
  <c r="S147" i="39"/>
  <c r="S146" i="39"/>
  <c r="S145" i="39"/>
  <c r="S144" i="39"/>
  <c r="S143" i="39"/>
  <c r="S142" i="39"/>
  <c r="S141" i="39"/>
  <c r="S140" i="39"/>
  <c r="S139" i="39"/>
  <c r="S138" i="39"/>
  <c r="S137" i="39"/>
  <c r="S136" i="39"/>
  <c r="S135" i="39"/>
  <c r="S134" i="39"/>
  <c r="S133" i="39"/>
  <c r="S132" i="39"/>
  <c r="S131" i="39"/>
  <c r="S130" i="39"/>
  <c r="S129" i="39"/>
  <c r="S128" i="39"/>
  <c r="S127" i="39"/>
  <c r="S126" i="39"/>
  <c r="S125" i="39"/>
  <c r="S124" i="39"/>
  <c r="S123" i="39"/>
  <c r="S122" i="39"/>
  <c r="S121" i="39"/>
  <c r="S120" i="39"/>
  <c r="S119" i="39"/>
  <c r="S118" i="39"/>
  <c r="S117" i="39"/>
  <c r="S116" i="39"/>
  <c r="S115" i="39"/>
  <c r="S114" i="39"/>
  <c r="S113" i="39"/>
  <c r="S112" i="39"/>
  <c r="S111" i="39"/>
  <c r="S110" i="39"/>
  <c r="S109" i="39"/>
  <c r="S108" i="39"/>
  <c r="S107" i="39"/>
  <c r="S106" i="39"/>
  <c r="S105" i="39"/>
  <c r="S104" i="39"/>
  <c r="S103" i="39"/>
  <c r="S102" i="39"/>
  <c r="S101" i="39"/>
  <c r="S100" i="39"/>
  <c r="S99" i="39"/>
  <c r="S98" i="39"/>
  <c r="S97" i="39"/>
  <c r="S96" i="39"/>
  <c r="S95" i="39"/>
  <c r="S94" i="39"/>
  <c r="S93" i="39"/>
  <c r="S92" i="39"/>
  <c r="S91" i="39"/>
  <c r="S90" i="39"/>
  <c r="S89" i="39"/>
  <c r="S88" i="39"/>
  <c r="S87" i="39"/>
  <c r="S86" i="39"/>
  <c r="S85" i="39"/>
  <c r="S84" i="39"/>
  <c r="S83" i="39"/>
  <c r="S82" i="39"/>
  <c r="S81" i="39"/>
  <c r="S80" i="39"/>
  <c r="S79" i="39"/>
  <c r="S78" i="39"/>
  <c r="S77" i="39"/>
  <c r="S76" i="39"/>
  <c r="S75" i="39"/>
  <c r="S74" i="39"/>
  <c r="S73" i="39"/>
  <c r="S72" i="39"/>
  <c r="S71" i="39"/>
  <c r="S70" i="39"/>
  <c r="S69" i="39"/>
  <c r="S68" i="39"/>
  <c r="S67" i="39"/>
  <c r="S66" i="39"/>
  <c r="S65" i="39"/>
  <c r="S64" i="39"/>
  <c r="S63" i="39"/>
  <c r="S62" i="39"/>
  <c r="S61" i="39"/>
  <c r="S60" i="39"/>
  <c r="S59" i="39"/>
  <c r="S58" i="39"/>
  <c r="S57" i="39"/>
  <c r="S56" i="39"/>
  <c r="S55" i="39"/>
  <c r="S54" i="39"/>
  <c r="S53" i="39"/>
  <c r="S52" i="39"/>
  <c r="S51" i="39"/>
  <c r="S50" i="39"/>
  <c r="S49" i="39"/>
  <c r="S48" i="39"/>
  <c r="S47" i="39"/>
  <c r="S46" i="39"/>
  <c r="S45" i="39"/>
  <c r="S44" i="39"/>
  <c r="S43" i="39"/>
  <c r="S42" i="39"/>
  <c r="S41" i="39"/>
  <c r="S40" i="39"/>
  <c r="S39" i="39"/>
  <c r="S38" i="39"/>
  <c r="S37" i="39"/>
  <c r="S36" i="39"/>
  <c r="S35" i="39"/>
  <c r="S34" i="39"/>
  <c r="S33" i="39"/>
  <c r="S32" i="39"/>
  <c r="S31" i="39"/>
  <c r="S30" i="39"/>
  <c r="S29" i="39"/>
  <c r="S28" i="39"/>
  <c r="S27" i="39"/>
  <c r="S26" i="39"/>
  <c r="S25" i="39"/>
  <c r="S24" i="39"/>
  <c r="S23" i="39"/>
  <c r="S22" i="39"/>
  <c r="S21" i="39"/>
  <c r="S20" i="39"/>
  <c r="S19" i="39"/>
  <c r="S18" i="39"/>
  <c r="S17" i="39"/>
  <c r="S16" i="39"/>
  <c r="S15" i="39"/>
  <c r="S14" i="39"/>
  <c r="S13" i="39"/>
  <c r="S12" i="39"/>
  <c r="S11" i="39"/>
  <c r="S10" i="39"/>
  <c r="S9" i="39"/>
  <c r="S8" i="39"/>
  <c r="S7" i="39"/>
  <c r="S6" i="39"/>
  <c r="S5" i="39"/>
  <c r="S4" i="39"/>
  <c r="S3" i="39"/>
  <c r="W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103" i="34"/>
  <c r="D104" i="34"/>
  <c r="D105" i="34"/>
  <c r="D106" i="34"/>
  <c r="D107" i="34"/>
  <c r="D108" i="34"/>
  <c r="D109" i="34"/>
  <c r="D110" i="34"/>
  <c r="D111" i="34"/>
  <c r="D112" i="34"/>
  <c r="D113" i="34"/>
  <c r="D114" i="34"/>
  <c r="D115" i="34"/>
  <c r="D116" i="34"/>
  <c r="D117" i="34"/>
  <c r="D118" i="34"/>
  <c r="D119" i="34"/>
  <c r="D120" i="34"/>
  <c r="D121" i="34"/>
  <c r="D122" i="34"/>
  <c r="D123" i="34"/>
  <c r="D124" i="34"/>
  <c r="D125" i="34"/>
  <c r="D126" i="34"/>
  <c r="D127" i="34"/>
  <c r="D128" i="34"/>
  <c r="D129" i="34"/>
  <c r="D130" i="34"/>
  <c r="D131" i="34"/>
  <c r="D132" i="34"/>
  <c r="D133" i="34"/>
  <c r="D134" i="34"/>
  <c r="D135" i="34"/>
  <c r="D136" i="34"/>
  <c r="D137" i="34"/>
  <c r="D138" i="34"/>
  <c r="D139" i="34"/>
  <c r="D140" i="34"/>
  <c r="D141" i="34"/>
  <c r="D142" i="34"/>
  <c r="D143" i="34"/>
  <c r="D144" i="34"/>
  <c r="D145" i="34"/>
  <c r="D146" i="34"/>
  <c r="D147" i="34"/>
  <c r="D148" i="34"/>
  <c r="D149" i="34"/>
  <c r="D150" i="34"/>
  <c r="D151" i="34"/>
  <c r="D152" i="34"/>
  <c r="D153" i="34"/>
  <c r="D154" i="34"/>
  <c r="D155" i="34"/>
  <c r="D156" i="34"/>
  <c r="D157" i="34"/>
  <c r="D158" i="34"/>
  <c r="D159" i="34"/>
  <c r="D160" i="34"/>
  <c r="D161" i="34"/>
  <c r="D162" i="34"/>
  <c r="D163" i="34"/>
  <c r="D164" i="34"/>
  <c r="D165" i="34"/>
  <c r="D166" i="34"/>
  <c r="D167" i="34"/>
  <c r="D168" i="34"/>
  <c r="D169" i="34"/>
  <c r="D170" i="34"/>
  <c r="D171" i="34"/>
  <c r="D172" i="34"/>
  <c r="D173" i="34"/>
  <c r="D174" i="34"/>
  <c r="D175" i="34"/>
  <c r="D176" i="34"/>
  <c r="D177" i="34"/>
  <c r="D178" i="34"/>
  <c r="D179" i="34"/>
  <c r="D180" i="34"/>
  <c r="D181" i="34"/>
  <c r="D182" i="34"/>
  <c r="D183" i="34"/>
  <c r="D184" i="34"/>
  <c r="D185" i="34"/>
  <c r="D186" i="34"/>
  <c r="D187" i="34"/>
  <c r="D188" i="34"/>
  <c r="D189" i="34"/>
  <c r="D190" i="34"/>
  <c r="D191" i="34"/>
  <c r="D192" i="34"/>
  <c r="D193" i="34"/>
  <c r="D194" i="34"/>
  <c r="D195" i="34"/>
  <c r="D196" i="34"/>
  <c r="D197" i="34"/>
  <c r="D198" i="34"/>
  <c r="D199" i="34"/>
  <c r="D200" i="34"/>
  <c r="D201" i="34"/>
  <c r="D202" i="34"/>
  <c r="D203" i="34"/>
  <c r="D204" i="34"/>
  <c r="D205" i="34"/>
  <c r="D206" i="34"/>
  <c r="D207" i="34"/>
  <c r="D208" i="34"/>
  <c r="D209" i="34"/>
  <c r="D210" i="34"/>
  <c r="D211" i="34"/>
  <c r="D212" i="34"/>
  <c r="D213" i="34"/>
  <c r="D214" i="34"/>
  <c r="C4"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1" i="37"/>
  <c r="C132" i="37"/>
  <c r="C133" i="37"/>
  <c r="C134" i="37"/>
  <c r="C135" i="37"/>
  <c r="C136" i="37"/>
  <c r="C137" i="37"/>
  <c r="C138" i="37"/>
  <c r="C139" i="37"/>
  <c r="C140" i="37"/>
  <c r="C141" i="37"/>
  <c r="C142" i="37"/>
  <c r="C143" i="37"/>
  <c r="C144" i="37"/>
  <c r="C145" i="37"/>
  <c r="C146" i="37"/>
  <c r="C147" i="37"/>
  <c r="C148" i="37"/>
  <c r="C149" i="37"/>
  <c r="C150" i="37"/>
  <c r="C151" i="37"/>
  <c r="C152" i="37"/>
  <c r="C153" i="37"/>
  <c r="C154" i="37"/>
  <c r="C155" i="37"/>
  <c r="C156" i="37"/>
  <c r="C157" i="37"/>
  <c r="C158" i="37"/>
  <c r="C159" i="37"/>
  <c r="C160" i="37"/>
  <c r="C161" i="37"/>
  <c r="C162" i="37"/>
  <c r="C163" i="37"/>
  <c r="C164" i="37"/>
  <c r="C165" i="37"/>
  <c r="C166" i="37"/>
  <c r="C167" i="37"/>
  <c r="C168" i="37"/>
  <c r="C169" i="37"/>
  <c r="C170" i="37"/>
  <c r="C171" i="37"/>
  <c r="C172" i="37"/>
  <c r="C173" i="37"/>
  <c r="C174" i="37"/>
  <c r="C175" i="37"/>
  <c r="C176" i="37"/>
  <c r="C177" i="37"/>
  <c r="C178" i="37"/>
  <c r="C179" i="37"/>
  <c r="C180" i="37"/>
  <c r="C181" i="37"/>
  <c r="C182" i="37"/>
  <c r="C183" i="37"/>
  <c r="C184" i="37"/>
  <c r="C185" i="37"/>
  <c r="C186" i="37"/>
  <c r="C187" i="37"/>
  <c r="C188" i="37"/>
  <c r="C189" i="37"/>
  <c r="C190" i="37"/>
  <c r="C191" i="37"/>
  <c r="C192" i="37"/>
  <c r="C193" i="37"/>
  <c r="C194" i="37"/>
  <c r="C195" i="37"/>
  <c r="C196" i="37"/>
  <c r="C197" i="37"/>
  <c r="C198" i="37"/>
  <c r="C199" i="37"/>
  <c r="C200" i="37"/>
  <c r="C201" i="37"/>
  <c r="C202" i="37"/>
  <c r="C203" i="37"/>
  <c r="C204" i="37"/>
  <c r="C205" i="37"/>
  <c r="C206" i="37"/>
  <c r="C207" i="37"/>
  <c r="C208" i="37"/>
  <c r="C209" i="37"/>
  <c r="C210" i="37"/>
  <c r="C211" i="37"/>
  <c r="C212" i="37"/>
  <c r="C213" i="37"/>
  <c r="C214" i="37"/>
  <c r="C215" i="37"/>
  <c r="C216" i="37"/>
  <c r="C217" i="37"/>
  <c r="C218" i="37"/>
  <c r="C219" i="37"/>
  <c r="C220" i="37"/>
  <c r="C221" i="37"/>
  <c r="C222" i="37"/>
  <c r="C223" i="37"/>
  <c r="C224" i="37"/>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104" i="36"/>
  <c r="C105" i="36"/>
  <c r="C106" i="36"/>
  <c r="C107" i="36"/>
  <c r="C108" i="36"/>
  <c r="C109" i="36"/>
  <c r="C110" i="36"/>
  <c r="C111" i="36"/>
  <c r="C112" i="36"/>
  <c r="C113" i="36"/>
  <c r="C114" i="36"/>
  <c r="C115" i="36"/>
  <c r="C116" i="36"/>
  <c r="C117" i="36"/>
  <c r="C118" i="36"/>
  <c r="C119" i="36"/>
  <c r="C120" i="36"/>
  <c r="C121" i="36"/>
  <c r="C122" i="36"/>
  <c r="C123" i="36"/>
  <c r="C124" i="36"/>
  <c r="C125" i="36"/>
  <c r="C126" i="36"/>
  <c r="C127" i="36"/>
  <c r="C128" i="36"/>
  <c r="C129" i="36"/>
  <c r="C130" i="36"/>
  <c r="C131" i="36"/>
  <c r="C132" i="36"/>
  <c r="C133" i="36"/>
  <c r="C134" i="36"/>
  <c r="C135" i="36"/>
  <c r="C137" i="36"/>
  <c r="C138" i="36"/>
  <c r="C139" i="36"/>
  <c r="C140" i="36"/>
  <c r="C141" i="36"/>
  <c r="C142" i="36"/>
  <c r="C143" i="36"/>
  <c r="C144" i="36"/>
  <c r="C145" i="36"/>
  <c r="C146" i="36"/>
  <c r="C147" i="36"/>
  <c r="C148" i="36"/>
  <c r="C149" i="36"/>
  <c r="C150" i="36"/>
  <c r="C151" i="36"/>
  <c r="C152" i="36"/>
  <c r="C153" i="36"/>
  <c r="C154" i="36"/>
  <c r="C155" i="36"/>
  <c r="C156" i="36"/>
  <c r="C157" i="36"/>
  <c r="C158" i="36"/>
  <c r="C159" i="36"/>
  <c r="C160" i="36"/>
  <c r="C161" i="36"/>
  <c r="C162" i="36"/>
  <c r="C163" i="36"/>
  <c r="C164" i="36"/>
  <c r="C165" i="36"/>
  <c r="C166" i="36"/>
  <c r="C167" i="36"/>
  <c r="C168" i="36"/>
  <c r="C169" i="36"/>
  <c r="C170" i="36"/>
  <c r="C171" i="36"/>
  <c r="C172" i="36"/>
  <c r="C173" i="36"/>
  <c r="C174" i="36"/>
  <c r="C175" i="36"/>
  <c r="C176" i="36"/>
  <c r="C177" i="36"/>
  <c r="C178" i="36"/>
  <c r="C179" i="36"/>
  <c r="C180" i="36"/>
  <c r="C181" i="36"/>
  <c r="C182" i="36"/>
  <c r="C183" i="36"/>
  <c r="C184" i="36"/>
  <c r="C185" i="36"/>
  <c r="C186" i="36"/>
  <c r="C187" i="36"/>
  <c r="C188" i="36"/>
  <c r="C189" i="36"/>
  <c r="C190" i="36"/>
  <c r="C191" i="36"/>
  <c r="C192" i="36"/>
  <c r="C193" i="36"/>
  <c r="C194" i="36"/>
  <c r="C195" i="36"/>
  <c r="C196" i="36"/>
  <c r="C197" i="36"/>
  <c r="C198" i="36"/>
  <c r="C199" i="36"/>
  <c r="C200" i="36"/>
  <c r="C201" i="36"/>
  <c r="C202" i="36"/>
  <c r="C203" i="36"/>
  <c r="C204" i="36"/>
  <c r="C205" i="36"/>
  <c r="C206" i="36"/>
  <c r="C207" i="36"/>
  <c r="C208" i="36"/>
  <c r="C5" i="36"/>
  <c r="C6" i="36"/>
  <c r="C7" i="36"/>
  <c r="C8" i="36"/>
  <c r="C9" i="36"/>
  <c r="C10" i="36"/>
  <c r="C11" i="36"/>
  <c r="C12" i="36"/>
  <c r="C13" i="36"/>
  <c r="C14" i="36"/>
  <c r="C15" i="36"/>
  <c r="C16" i="36"/>
  <c r="C17" i="36"/>
  <c r="C18" i="36"/>
  <c r="C19" i="36"/>
  <c r="E3" i="34"/>
  <c r="F3" i="34"/>
  <c r="G3" i="34"/>
  <c r="H3" i="34"/>
  <c r="I3" i="34"/>
  <c r="J3" i="34"/>
  <c r="K3" i="34"/>
  <c r="L3" i="34"/>
  <c r="M3" i="34"/>
  <c r="N3" i="34"/>
  <c r="O3" i="34"/>
  <c r="P3" i="34"/>
  <c r="Q3" i="34"/>
  <c r="R3" i="34"/>
  <c r="S3" i="34"/>
  <c r="T3" i="34"/>
  <c r="U3" i="34"/>
  <c r="V3" i="34"/>
  <c r="X3" i="34"/>
  <c r="Y3" i="34"/>
  <c r="Z3" i="34"/>
  <c r="AA3" i="34"/>
  <c r="AB3" i="34"/>
  <c r="AC3" i="34"/>
  <c r="AD3" i="34"/>
  <c r="AE3" i="34"/>
  <c r="AF3" i="34"/>
  <c r="AG3" i="34"/>
  <c r="D3" i="37"/>
  <c r="E3" i="37"/>
  <c r="F3" i="37"/>
  <c r="G3" i="37"/>
  <c r="H3" i="37"/>
  <c r="I3" i="37"/>
  <c r="J3" i="37"/>
  <c r="K3" i="37"/>
  <c r="L3" i="37"/>
  <c r="M3" i="37"/>
  <c r="N3" i="37"/>
  <c r="O3" i="37"/>
  <c r="P3" i="37"/>
  <c r="Q3" i="37"/>
  <c r="R3" i="37"/>
  <c r="S3" i="37"/>
  <c r="T3" i="37"/>
  <c r="U3" i="37"/>
  <c r="V3" i="37"/>
  <c r="W3" i="37"/>
  <c r="X3" i="37"/>
  <c r="Y3" i="37"/>
  <c r="Z3" i="37"/>
  <c r="AA3" i="37"/>
  <c r="AB3" i="37"/>
  <c r="AC3" i="37"/>
  <c r="AD3" i="37"/>
  <c r="AE3" i="37"/>
  <c r="H136" i="36"/>
  <c r="C136" i="36" s="1"/>
  <c r="E4" i="36"/>
  <c r="F4" i="36"/>
  <c r="G4" i="36"/>
  <c r="I4" i="36"/>
  <c r="J4" i="36"/>
  <c r="K4" i="36"/>
  <c r="L4" i="36"/>
  <c r="M4" i="36"/>
  <c r="N4" i="36"/>
  <c r="O4" i="36"/>
  <c r="P4" i="36"/>
  <c r="Q4" i="36"/>
  <c r="R4" i="36"/>
  <c r="S4" i="36"/>
  <c r="T4" i="36"/>
  <c r="U4" i="36"/>
  <c r="V4" i="36"/>
  <c r="W4" i="36"/>
  <c r="X4" i="36"/>
  <c r="Y4" i="36"/>
  <c r="Z4" i="36"/>
  <c r="AA4" i="36"/>
  <c r="AB4" i="36"/>
  <c r="AC4" i="36"/>
  <c r="AD4" i="36"/>
  <c r="AE4" i="36"/>
  <c r="AF4" i="36"/>
  <c r="AG4" i="36"/>
  <c r="D4" i="36"/>
  <c r="C159" i="21"/>
  <c r="C160" i="19"/>
  <c r="C162" i="19" s="1"/>
  <c r="Q266" i="32"/>
  <c r="Q145" i="32"/>
  <c r="Q88" i="32"/>
  <c r="Q49" i="32"/>
  <c r="Q16" i="32"/>
  <c r="Q222" i="32"/>
  <c r="I21" i="32"/>
  <c r="I5" i="32"/>
  <c r="I10" i="32"/>
  <c r="I29" i="32"/>
  <c r="I36" i="32"/>
  <c r="I44" i="32"/>
  <c r="I51" i="32"/>
  <c r="I56" i="32"/>
  <c r="I64" i="32"/>
  <c r="I69" i="32"/>
  <c r="I77" i="32"/>
  <c r="I83" i="32"/>
  <c r="I92" i="32"/>
  <c r="I101" i="32"/>
  <c r="I107" i="32"/>
  <c r="I114" i="32"/>
  <c r="I129" i="32"/>
  <c r="I143" i="32"/>
  <c r="I148" i="32"/>
  <c r="I155" i="32"/>
  <c r="I167" i="32"/>
  <c r="I178" i="32"/>
  <c r="I186" i="32"/>
  <c r="I205" i="32"/>
  <c r="I208" i="32"/>
  <c r="I213" i="32"/>
  <c r="I217" i="32"/>
  <c r="I226" i="32"/>
  <c r="I241" i="32"/>
  <c r="I249" i="32"/>
  <c r="I257" i="32"/>
  <c r="I261" i="32"/>
  <c r="I271" i="32"/>
  <c r="I280" i="32"/>
  <c r="I289" i="32"/>
  <c r="I301" i="32"/>
  <c r="Q159" i="32"/>
  <c r="Q98" i="32"/>
  <c r="Q198" i="32"/>
  <c r="Q276" i="32"/>
  <c r="Q104" i="32"/>
  <c r="Q210" i="32"/>
  <c r="Q126" i="32"/>
  <c r="Q7" i="32"/>
  <c r="Q140" i="32"/>
  <c r="Q75" i="32"/>
  <c r="Q73" i="32"/>
  <c r="Q265" i="32"/>
  <c r="Q120" i="32"/>
  <c r="Q87" i="32"/>
  <c r="Q46" i="32"/>
  <c r="Q13" i="32"/>
  <c r="M5" i="32"/>
  <c r="M10" i="32"/>
  <c r="M21" i="32"/>
  <c r="M29" i="32"/>
  <c r="M36" i="32"/>
  <c r="M44" i="32"/>
  <c r="M51" i="32"/>
  <c r="M56" i="32"/>
  <c r="M64" i="32"/>
  <c r="M69" i="32"/>
  <c r="M77" i="32"/>
  <c r="M83" i="32"/>
  <c r="M92" i="32"/>
  <c r="M101" i="32"/>
  <c r="M107" i="32"/>
  <c r="M114" i="32"/>
  <c r="M129" i="32"/>
  <c r="M134" i="32"/>
  <c r="M143" i="32"/>
  <c r="M148" i="32"/>
  <c r="M155" i="32"/>
  <c r="M162" i="32"/>
  <c r="M167" i="32"/>
  <c r="M173" i="32"/>
  <c r="M178" i="32"/>
  <c r="M186" i="32"/>
  <c r="M205" i="32"/>
  <c r="M213" i="32"/>
  <c r="M217" i="32"/>
  <c r="M226" i="32"/>
  <c r="M241" i="32"/>
  <c r="M249" i="32"/>
  <c r="M257" i="32"/>
  <c r="M261" i="32"/>
  <c r="M271" i="32"/>
  <c r="M280" i="32"/>
  <c r="M289" i="32"/>
  <c r="M301" i="32"/>
  <c r="Q157" i="32"/>
  <c r="Q2" i="32"/>
  <c r="Q3" i="32"/>
  <c r="Q4" i="32"/>
  <c r="D5" i="32"/>
  <c r="E5" i="32"/>
  <c r="F5" i="32"/>
  <c r="G5" i="32"/>
  <c r="H5" i="32"/>
  <c r="J5" i="32"/>
  <c r="K5" i="32"/>
  <c r="L5" i="32"/>
  <c r="N5" i="32"/>
  <c r="O5" i="32"/>
  <c r="P5" i="32"/>
  <c r="Q6" i="32"/>
  <c r="Q8" i="32"/>
  <c r="Q9" i="32"/>
  <c r="D10" i="32"/>
  <c r="E10" i="32"/>
  <c r="F10" i="32"/>
  <c r="G10" i="32"/>
  <c r="H10" i="32"/>
  <c r="J10" i="32"/>
  <c r="K10" i="32"/>
  <c r="L10" i="32"/>
  <c r="N10" i="32"/>
  <c r="O10" i="32"/>
  <c r="P10" i="32"/>
  <c r="Q11" i="32"/>
  <c r="Q21" i="32" s="1"/>
  <c r="Q12" i="32"/>
  <c r="Q14" i="32"/>
  <c r="Q15" i="32"/>
  <c r="Q17" i="32"/>
  <c r="Q18" i="32"/>
  <c r="Q19" i="32"/>
  <c r="Q20" i="32"/>
  <c r="D21" i="32"/>
  <c r="E21" i="32"/>
  <c r="F21" i="32"/>
  <c r="G21" i="32"/>
  <c r="H21" i="32"/>
  <c r="J21" i="32"/>
  <c r="K21" i="32"/>
  <c r="L21" i="32"/>
  <c r="N21" i="32"/>
  <c r="O21" i="32"/>
  <c r="P21" i="32"/>
  <c r="Q22" i="32"/>
  <c r="Q23" i="32"/>
  <c r="Q24" i="32"/>
  <c r="Q25" i="32"/>
  <c r="Q26" i="32"/>
  <c r="Q27" i="32"/>
  <c r="Q28" i="32"/>
  <c r="D29" i="32"/>
  <c r="E29" i="32"/>
  <c r="F29" i="32"/>
  <c r="G29" i="32"/>
  <c r="H29" i="32"/>
  <c r="J29" i="32"/>
  <c r="K29" i="32"/>
  <c r="L29" i="32"/>
  <c r="N29" i="32"/>
  <c r="O29" i="32"/>
  <c r="P29" i="32"/>
  <c r="Q30" i="32"/>
  <c r="Q31" i="32"/>
  <c r="Q32" i="32"/>
  <c r="Q33" i="32"/>
  <c r="Q34" i="32"/>
  <c r="Q35" i="32"/>
  <c r="D36" i="32"/>
  <c r="E36" i="32"/>
  <c r="F36" i="32"/>
  <c r="G36" i="32"/>
  <c r="H36" i="32"/>
  <c r="J36" i="32"/>
  <c r="K36" i="32"/>
  <c r="L36" i="32"/>
  <c r="N36" i="32"/>
  <c r="O36" i="32"/>
  <c r="P36" i="32"/>
  <c r="Q37" i="32"/>
  <c r="Q38" i="32"/>
  <c r="Q39" i="32"/>
  <c r="Q40" i="32"/>
  <c r="Q41" i="32"/>
  <c r="Q42" i="32"/>
  <c r="Q43" i="32"/>
  <c r="D44" i="32"/>
  <c r="E44" i="32"/>
  <c r="F44" i="32"/>
  <c r="G44" i="32"/>
  <c r="H44" i="32"/>
  <c r="J44" i="32"/>
  <c r="K44" i="32"/>
  <c r="L44" i="32"/>
  <c r="N44" i="32"/>
  <c r="O44" i="32"/>
  <c r="P44" i="32"/>
  <c r="Q45" i="32"/>
  <c r="Q47" i="32"/>
  <c r="Q48" i="32"/>
  <c r="Q50" i="32"/>
  <c r="D51" i="32"/>
  <c r="E51" i="32"/>
  <c r="F51" i="32"/>
  <c r="G51" i="32"/>
  <c r="H51" i="32"/>
  <c r="J51" i="32"/>
  <c r="K51" i="32"/>
  <c r="L51" i="32"/>
  <c r="N51" i="32"/>
  <c r="O51" i="32"/>
  <c r="P51" i="32"/>
  <c r="Q52" i="32"/>
  <c r="Q53" i="32"/>
  <c r="Q54" i="32"/>
  <c r="Q55" i="32"/>
  <c r="D56" i="32"/>
  <c r="E56" i="32"/>
  <c r="F56" i="32"/>
  <c r="G56" i="32"/>
  <c r="H56" i="32"/>
  <c r="J56" i="32"/>
  <c r="K56" i="32"/>
  <c r="L56" i="32"/>
  <c r="N56" i="32"/>
  <c r="O56" i="32"/>
  <c r="P56" i="32"/>
  <c r="Q57" i="32"/>
  <c r="Q58" i="32"/>
  <c r="Q59" i="32"/>
  <c r="Q60" i="32"/>
  <c r="Q61" i="32"/>
  <c r="Q62" i="32"/>
  <c r="Q63" i="32"/>
  <c r="D64" i="32"/>
  <c r="E64" i="32"/>
  <c r="F64" i="32"/>
  <c r="G64" i="32"/>
  <c r="H64" i="32"/>
  <c r="J64" i="32"/>
  <c r="K64" i="32"/>
  <c r="L64" i="32"/>
  <c r="N64" i="32"/>
  <c r="O64" i="32"/>
  <c r="P64" i="32"/>
  <c r="Q65" i="32"/>
  <c r="Q66" i="32"/>
  <c r="Q67" i="32"/>
  <c r="Q68" i="32"/>
  <c r="D69" i="32"/>
  <c r="E69" i="32"/>
  <c r="F69" i="32"/>
  <c r="G69" i="32"/>
  <c r="H69" i="32"/>
  <c r="J69" i="32"/>
  <c r="K69" i="32"/>
  <c r="L69" i="32"/>
  <c r="N69" i="32"/>
  <c r="O69" i="32"/>
  <c r="P69" i="32"/>
  <c r="Q70" i="32"/>
  <c r="Q71" i="32"/>
  <c r="Q72" i="32"/>
  <c r="Q74" i="32"/>
  <c r="Q76" i="32"/>
  <c r="C77" i="32"/>
  <c r="D77" i="32"/>
  <c r="E77" i="32"/>
  <c r="F77" i="32"/>
  <c r="G77" i="32"/>
  <c r="H77" i="32"/>
  <c r="J77" i="32"/>
  <c r="K77" i="32"/>
  <c r="L77" i="32"/>
  <c r="N77" i="32"/>
  <c r="O77" i="32"/>
  <c r="P77" i="32"/>
  <c r="Q78" i="32"/>
  <c r="Q79" i="32"/>
  <c r="Q80" i="32"/>
  <c r="Q81" i="32"/>
  <c r="Q82" i="32"/>
  <c r="D83" i="32"/>
  <c r="E83" i="32"/>
  <c r="F83" i="32"/>
  <c r="G83" i="32"/>
  <c r="H83" i="32"/>
  <c r="J83" i="32"/>
  <c r="K83" i="32"/>
  <c r="L83" i="32"/>
  <c r="N83" i="32"/>
  <c r="O83" i="32"/>
  <c r="P83" i="32"/>
  <c r="Q84" i="32"/>
  <c r="Q85" i="32"/>
  <c r="Q86" i="32"/>
  <c r="Q89" i="32"/>
  <c r="Q90" i="32"/>
  <c r="Q91" i="32"/>
  <c r="D92" i="32"/>
  <c r="E92" i="32"/>
  <c r="F92" i="32"/>
  <c r="G92" i="32"/>
  <c r="H92" i="32"/>
  <c r="J92" i="32"/>
  <c r="K92" i="32"/>
  <c r="L92" i="32"/>
  <c r="N92" i="32"/>
  <c r="O92" i="32"/>
  <c r="P92" i="32"/>
  <c r="Q93" i="32"/>
  <c r="Q94" i="32"/>
  <c r="Q95" i="32"/>
  <c r="Q96" i="32"/>
  <c r="Q97" i="32"/>
  <c r="Q99" i="32"/>
  <c r="Q100" i="32"/>
  <c r="D101" i="32"/>
  <c r="E101" i="32"/>
  <c r="F101" i="32"/>
  <c r="G101" i="32"/>
  <c r="H101" i="32"/>
  <c r="J101" i="32"/>
  <c r="K101" i="32"/>
  <c r="L101" i="32"/>
  <c r="N101" i="32"/>
  <c r="O101" i="32"/>
  <c r="P101" i="32"/>
  <c r="Q102" i="32"/>
  <c r="Q103" i="32"/>
  <c r="Q105" i="32"/>
  <c r="Q106" i="32"/>
  <c r="D107" i="32"/>
  <c r="E107" i="32"/>
  <c r="F107" i="32"/>
  <c r="G107" i="32"/>
  <c r="H107" i="32"/>
  <c r="J107" i="32"/>
  <c r="K107" i="32"/>
  <c r="L107" i="32"/>
  <c r="N107" i="32"/>
  <c r="O107" i="32"/>
  <c r="P107" i="32"/>
  <c r="Q108" i="32"/>
  <c r="Q109" i="32"/>
  <c r="Q110" i="32"/>
  <c r="Q111" i="32"/>
  <c r="Q112" i="32"/>
  <c r="Q113" i="32"/>
  <c r="D114" i="32"/>
  <c r="E114" i="32"/>
  <c r="F114" i="32"/>
  <c r="G114" i="32"/>
  <c r="H114" i="32"/>
  <c r="J114" i="32"/>
  <c r="K114" i="32"/>
  <c r="L114" i="32"/>
  <c r="N114" i="32"/>
  <c r="O114" i="32"/>
  <c r="P114" i="32"/>
  <c r="Q115" i="32"/>
  <c r="Q116" i="32"/>
  <c r="Q117" i="32"/>
  <c r="Q118" i="32"/>
  <c r="Q119" i="32"/>
  <c r="Q121" i="32"/>
  <c r="Q122" i="32"/>
  <c r="Q123" i="32"/>
  <c r="Q124" i="32"/>
  <c r="Q125" i="32"/>
  <c r="Q127" i="32"/>
  <c r="Q128" i="32"/>
  <c r="D129" i="32"/>
  <c r="E129" i="32"/>
  <c r="F129" i="32"/>
  <c r="G129" i="32"/>
  <c r="H129" i="32"/>
  <c r="J129" i="32"/>
  <c r="K129" i="32"/>
  <c r="L129" i="32"/>
  <c r="N129" i="32"/>
  <c r="O129" i="32"/>
  <c r="P129" i="32"/>
  <c r="Q130" i="32"/>
  <c r="Q131" i="32"/>
  <c r="Q132" i="32"/>
  <c r="Q133" i="32"/>
  <c r="D134" i="32"/>
  <c r="E134" i="32"/>
  <c r="F134" i="32"/>
  <c r="G134" i="32"/>
  <c r="H134" i="32"/>
  <c r="J134" i="32"/>
  <c r="K134" i="32"/>
  <c r="L134" i="32"/>
  <c r="N134" i="32"/>
  <c r="O134" i="32"/>
  <c r="P134" i="32"/>
  <c r="Q135" i="32"/>
  <c r="Q136" i="32"/>
  <c r="Q137" i="32"/>
  <c r="Q138" i="32"/>
  <c r="Q139" i="32"/>
  <c r="Q141" i="32"/>
  <c r="Q142" i="32"/>
  <c r="D143" i="32"/>
  <c r="E143" i="32"/>
  <c r="F143" i="32"/>
  <c r="G143" i="32"/>
  <c r="H143" i="32"/>
  <c r="J143" i="32"/>
  <c r="K143" i="32"/>
  <c r="L143" i="32"/>
  <c r="N143" i="32"/>
  <c r="O143" i="32"/>
  <c r="P143" i="32"/>
  <c r="Q144" i="32"/>
  <c r="Q146" i="32"/>
  <c r="Q147" i="32"/>
  <c r="D148" i="32"/>
  <c r="E148" i="32"/>
  <c r="F148" i="32"/>
  <c r="G148" i="32"/>
  <c r="H148" i="32"/>
  <c r="J148" i="32"/>
  <c r="K148" i="32"/>
  <c r="L148" i="32"/>
  <c r="N148" i="32"/>
  <c r="O148" i="32"/>
  <c r="P148" i="32"/>
  <c r="Q149" i="32"/>
  <c r="Q150" i="32"/>
  <c r="Q151" i="32"/>
  <c r="Q152" i="32"/>
  <c r="Q153" i="32"/>
  <c r="Q154" i="32"/>
  <c r="D155" i="32"/>
  <c r="E155" i="32"/>
  <c r="F155" i="32"/>
  <c r="G155" i="32"/>
  <c r="H155" i="32"/>
  <c r="J155" i="32"/>
  <c r="K155" i="32"/>
  <c r="L155" i="32"/>
  <c r="N155" i="32"/>
  <c r="O155" i="32"/>
  <c r="P155" i="32"/>
  <c r="Q156" i="32"/>
  <c r="Q158" i="32"/>
  <c r="Q160" i="32"/>
  <c r="Q161" i="32"/>
  <c r="D162" i="32"/>
  <c r="E162" i="32"/>
  <c r="F162" i="32"/>
  <c r="G162" i="32"/>
  <c r="H162" i="32"/>
  <c r="J162" i="32"/>
  <c r="K162" i="32"/>
  <c r="L162" i="32"/>
  <c r="N162" i="32"/>
  <c r="O162" i="32"/>
  <c r="P162" i="32"/>
  <c r="Q163" i="32"/>
  <c r="Q164" i="32"/>
  <c r="Q165" i="32"/>
  <c r="Q166" i="32"/>
  <c r="D167" i="32"/>
  <c r="E167" i="32"/>
  <c r="F167" i="32"/>
  <c r="G167" i="32"/>
  <c r="H167" i="32"/>
  <c r="J167" i="32"/>
  <c r="K167" i="32"/>
  <c r="L167" i="32"/>
  <c r="N167" i="32"/>
  <c r="O167" i="32"/>
  <c r="P167" i="32"/>
  <c r="Q168" i="32"/>
  <c r="Q173" i="32" s="1"/>
  <c r="Q169" i="32"/>
  <c r="Q170" i="32"/>
  <c r="Q171" i="32"/>
  <c r="Q172" i="32"/>
  <c r="D173" i="32"/>
  <c r="E173" i="32"/>
  <c r="F173" i="32"/>
  <c r="G173" i="32"/>
  <c r="H173" i="32"/>
  <c r="J173" i="32"/>
  <c r="K173" i="32"/>
  <c r="L173" i="32"/>
  <c r="N173" i="32"/>
  <c r="O173" i="32"/>
  <c r="P173" i="32"/>
  <c r="Q174" i="32"/>
  <c r="Q178" i="32" s="1"/>
  <c r="Q175" i="32"/>
  <c r="Q176" i="32"/>
  <c r="Q177" i="32"/>
  <c r="D178" i="32"/>
  <c r="E178" i="32"/>
  <c r="F178" i="32"/>
  <c r="G178" i="32"/>
  <c r="H178" i="32"/>
  <c r="J178" i="32"/>
  <c r="K178" i="32"/>
  <c r="L178" i="32"/>
  <c r="N178" i="32"/>
  <c r="O178" i="32"/>
  <c r="P178" i="32"/>
  <c r="Q179" i="32"/>
  <c r="Q180" i="32"/>
  <c r="Q181" i="32"/>
  <c r="Q182" i="32"/>
  <c r="Q183" i="32"/>
  <c r="Q184" i="32"/>
  <c r="Q185" i="32"/>
  <c r="D186" i="32"/>
  <c r="E186" i="32"/>
  <c r="F186" i="32"/>
  <c r="G186" i="32"/>
  <c r="H186" i="32"/>
  <c r="J186" i="32"/>
  <c r="K186" i="32"/>
  <c r="L186" i="32"/>
  <c r="N186" i="32"/>
  <c r="O186" i="32"/>
  <c r="P186" i="32"/>
  <c r="Q187" i="32"/>
  <c r="Q188" i="32"/>
  <c r="Q189" i="32"/>
  <c r="Q190" i="32"/>
  <c r="Q191" i="32"/>
  <c r="Q192" i="32"/>
  <c r="Q193" i="32"/>
  <c r="Q194" i="32"/>
  <c r="Q195" i="32"/>
  <c r="Q196" i="32"/>
  <c r="Q197" i="32"/>
  <c r="Q199" i="32"/>
  <c r="Q200" i="32"/>
  <c r="Q201" i="32"/>
  <c r="Q202" i="32"/>
  <c r="Q203" i="32"/>
  <c r="Q204" i="32"/>
  <c r="D205" i="32"/>
  <c r="E205" i="32"/>
  <c r="F205" i="32"/>
  <c r="G205" i="32"/>
  <c r="H205" i="32"/>
  <c r="J205" i="32"/>
  <c r="K205" i="32"/>
  <c r="L205" i="32"/>
  <c r="N205" i="32"/>
  <c r="O205" i="32"/>
  <c r="P205" i="32"/>
  <c r="Q206" i="32"/>
  <c r="Q207" i="32"/>
  <c r="D208" i="32"/>
  <c r="E208" i="32"/>
  <c r="F208" i="32"/>
  <c r="G208" i="32"/>
  <c r="H208" i="32"/>
  <c r="J208" i="32"/>
  <c r="K208" i="32"/>
  <c r="L208" i="32"/>
  <c r="N208" i="32"/>
  <c r="O208" i="32"/>
  <c r="P208" i="32"/>
  <c r="Q209" i="32"/>
  <c r="Q211" i="32"/>
  <c r="Q212" i="32"/>
  <c r="D213" i="32"/>
  <c r="E213" i="32"/>
  <c r="F213" i="32"/>
  <c r="G213" i="32"/>
  <c r="H213" i="32"/>
  <c r="J213" i="32"/>
  <c r="K213" i="32"/>
  <c r="L213" i="32"/>
  <c r="N213" i="32"/>
  <c r="O213" i="32"/>
  <c r="P213" i="32"/>
  <c r="Q214" i="32"/>
  <c r="Q215" i="32"/>
  <c r="Q216" i="32"/>
  <c r="D217" i="32"/>
  <c r="E217" i="32"/>
  <c r="F217" i="32"/>
  <c r="G217" i="32"/>
  <c r="H217" i="32"/>
  <c r="J217" i="32"/>
  <c r="K217" i="32"/>
  <c r="L217" i="32"/>
  <c r="N217" i="32"/>
  <c r="O217" i="32"/>
  <c r="P217" i="32"/>
  <c r="Q218" i="32"/>
  <c r="Q219" i="32"/>
  <c r="Q220" i="32"/>
  <c r="Q221" i="32"/>
  <c r="Q223" i="32"/>
  <c r="Q224" i="32"/>
  <c r="Q225" i="32"/>
  <c r="D226" i="32"/>
  <c r="E226" i="32"/>
  <c r="F226" i="32"/>
  <c r="G226" i="32"/>
  <c r="H226" i="32"/>
  <c r="J226" i="32"/>
  <c r="K226" i="32"/>
  <c r="L226" i="32"/>
  <c r="N226" i="32"/>
  <c r="O226" i="32"/>
  <c r="P226" i="32"/>
  <c r="Q227" i="32"/>
  <c r="Q241" i="32" s="1"/>
  <c r="Q228" i="32"/>
  <c r="Q229" i="32"/>
  <c r="Q230" i="32"/>
  <c r="Q231" i="32"/>
  <c r="Q232" i="32"/>
  <c r="Q233" i="32"/>
  <c r="Q234" i="32"/>
  <c r="Q235" i="32"/>
  <c r="Q236" i="32"/>
  <c r="Q237" i="32"/>
  <c r="Q238" i="32"/>
  <c r="Q239" i="32"/>
  <c r="Q240" i="32"/>
  <c r="D241" i="32"/>
  <c r="E241" i="32"/>
  <c r="F241" i="32"/>
  <c r="G241" i="32"/>
  <c r="H241" i="32"/>
  <c r="J241" i="32"/>
  <c r="K241" i="32"/>
  <c r="L241" i="32"/>
  <c r="N241" i="32"/>
  <c r="O241" i="32"/>
  <c r="P241" i="32"/>
  <c r="Q242" i="32"/>
  <c r="Q243" i="32"/>
  <c r="Q244" i="32"/>
  <c r="Q245" i="32"/>
  <c r="Q246" i="32"/>
  <c r="Q247" i="32"/>
  <c r="Q248" i="32"/>
  <c r="D249" i="32"/>
  <c r="E249" i="32"/>
  <c r="F249" i="32"/>
  <c r="G249" i="32"/>
  <c r="H249" i="32"/>
  <c r="J249" i="32"/>
  <c r="K249" i="32"/>
  <c r="L249" i="32"/>
  <c r="N249" i="32"/>
  <c r="O249" i="32"/>
  <c r="P249" i="32"/>
  <c r="Q250" i="32"/>
  <c r="Q251" i="32"/>
  <c r="Q252" i="32"/>
  <c r="Q253" i="32"/>
  <c r="Q254" i="32"/>
  <c r="Q255" i="32"/>
  <c r="Q256" i="32"/>
  <c r="D257" i="32"/>
  <c r="E257" i="32"/>
  <c r="F257" i="32"/>
  <c r="G257" i="32"/>
  <c r="H257" i="32"/>
  <c r="J257" i="32"/>
  <c r="K257" i="32"/>
  <c r="L257" i="32"/>
  <c r="N257" i="32"/>
  <c r="O257" i="32"/>
  <c r="P257" i="32"/>
  <c r="Q258" i="32"/>
  <c r="Q259" i="32"/>
  <c r="Q260" i="32"/>
  <c r="D261" i="32"/>
  <c r="E261" i="32"/>
  <c r="F261" i="32"/>
  <c r="G261" i="32"/>
  <c r="H261" i="32"/>
  <c r="J261" i="32"/>
  <c r="K261" i="32"/>
  <c r="L261" i="32"/>
  <c r="N261" i="32"/>
  <c r="O261" i="32"/>
  <c r="P261" i="32"/>
  <c r="Q262" i="32"/>
  <c r="Q263" i="32"/>
  <c r="Q264" i="32"/>
  <c r="Q267" i="32"/>
  <c r="Q268" i="32"/>
  <c r="Q269" i="32"/>
  <c r="Q270" i="32"/>
  <c r="D271" i="32"/>
  <c r="E271" i="32"/>
  <c r="F271" i="32"/>
  <c r="G271" i="32"/>
  <c r="H271" i="32"/>
  <c r="J271" i="32"/>
  <c r="K271" i="32"/>
  <c r="L271" i="32"/>
  <c r="N271" i="32"/>
  <c r="O271" i="32"/>
  <c r="P271" i="32"/>
  <c r="Q272" i="32"/>
  <c r="Q273" i="32"/>
  <c r="Q274" i="32"/>
  <c r="Q275" i="32"/>
  <c r="Q277" i="32"/>
  <c r="Q278" i="32"/>
  <c r="Q279" i="32"/>
  <c r="D280" i="32"/>
  <c r="E280" i="32"/>
  <c r="F280" i="32"/>
  <c r="G280" i="32"/>
  <c r="H280" i="32"/>
  <c r="J280" i="32"/>
  <c r="K280" i="32"/>
  <c r="L280" i="32"/>
  <c r="N280" i="32"/>
  <c r="O280" i="32"/>
  <c r="P280" i="32"/>
  <c r="Q281" i="32"/>
  <c r="Q282" i="32"/>
  <c r="Q283" i="32"/>
  <c r="Q284" i="32"/>
  <c r="Q285" i="32"/>
  <c r="Q286" i="32"/>
  <c r="Q287" i="32"/>
  <c r="Q288" i="32"/>
  <c r="D289" i="32"/>
  <c r="E289" i="32"/>
  <c r="F289" i="32"/>
  <c r="G289" i="32"/>
  <c r="H289" i="32"/>
  <c r="J289" i="32"/>
  <c r="K289" i="32"/>
  <c r="L289" i="32"/>
  <c r="N289" i="32"/>
  <c r="O289" i="32"/>
  <c r="P289" i="32"/>
  <c r="Q290" i="32"/>
  <c r="Q291" i="32"/>
  <c r="Q292" i="32"/>
  <c r="Q293" i="32"/>
  <c r="Q294" i="32"/>
  <c r="Q295" i="32"/>
  <c r="Q296" i="32"/>
  <c r="Q297" i="32"/>
  <c r="Q298" i="32"/>
  <c r="Q299" i="32"/>
  <c r="Q300" i="32"/>
  <c r="D301" i="32"/>
  <c r="E301" i="32"/>
  <c r="F301" i="32"/>
  <c r="G301" i="32"/>
  <c r="H301" i="32"/>
  <c r="J301" i="32"/>
  <c r="K301" i="32"/>
  <c r="L301" i="32"/>
  <c r="N301" i="32"/>
  <c r="O301" i="32"/>
  <c r="P301" i="32"/>
  <c r="P239" i="30"/>
  <c r="P136" i="30"/>
  <c r="L206" i="30"/>
  <c r="P264" i="30"/>
  <c r="P192" i="30"/>
  <c r="D278" i="30"/>
  <c r="E278" i="30"/>
  <c r="F278" i="30"/>
  <c r="G278" i="30"/>
  <c r="H278" i="30"/>
  <c r="I278" i="30"/>
  <c r="J278" i="30"/>
  <c r="K278" i="30"/>
  <c r="L278" i="30"/>
  <c r="M278" i="30"/>
  <c r="N278" i="30"/>
  <c r="O278" i="30"/>
  <c r="D266" i="30"/>
  <c r="E266" i="30"/>
  <c r="F266" i="30"/>
  <c r="G266" i="30"/>
  <c r="H266" i="30"/>
  <c r="I266" i="30"/>
  <c r="J266" i="30"/>
  <c r="K266" i="30"/>
  <c r="L266" i="30"/>
  <c r="M266" i="30"/>
  <c r="N266" i="30"/>
  <c r="O266" i="30"/>
  <c r="D257" i="30"/>
  <c r="E257" i="30"/>
  <c r="F257" i="30"/>
  <c r="G257" i="30"/>
  <c r="H257" i="30"/>
  <c r="I257" i="30"/>
  <c r="J257" i="30"/>
  <c r="K257" i="30"/>
  <c r="L257" i="30"/>
  <c r="M257" i="30"/>
  <c r="N257" i="30"/>
  <c r="O257" i="30"/>
  <c r="D249" i="30"/>
  <c r="E249" i="30"/>
  <c r="F249" i="30"/>
  <c r="G249" i="30"/>
  <c r="H249" i="30"/>
  <c r="I249" i="30"/>
  <c r="J249" i="30"/>
  <c r="K249" i="30"/>
  <c r="L249" i="30"/>
  <c r="M249" i="30"/>
  <c r="N249" i="30"/>
  <c r="O249" i="30"/>
  <c r="D241" i="30"/>
  <c r="E241" i="30"/>
  <c r="F241" i="30"/>
  <c r="G241" i="30"/>
  <c r="H241" i="30"/>
  <c r="I241" i="30"/>
  <c r="J241" i="30"/>
  <c r="K241" i="30"/>
  <c r="L241" i="30"/>
  <c r="M241" i="30"/>
  <c r="N241" i="30"/>
  <c r="O241" i="30"/>
  <c r="D237" i="30"/>
  <c r="E237" i="30"/>
  <c r="F237" i="30"/>
  <c r="G237" i="30"/>
  <c r="H237" i="30"/>
  <c r="I237" i="30"/>
  <c r="J237" i="30"/>
  <c r="K237" i="30"/>
  <c r="L237" i="30"/>
  <c r="M237" i="30"/>
  <c r="N237" i="30"/>
  <c r="O237" i="30"/>
  <c r="D229" i="30"/>
  <c r="E229" i="30"/>
  <c r="F229" i="30"/>
  <c r="G229" i="30"/>
  <c r="H229" i="30"/>
  <c r="I229" i="30"/>
  <c r="J229" i="30"/>
  <c r="K229" i="30"/>
  <c r="L229" i="30"/>
  <c r="M229" i="30"/>
  <c r="N229" i="30"/>
  <c r="O229" i="30"/>
  <c r="D221" i="30"/>
  <c r="E221" i="30"/>
  <c r="F221" i="30"/>
  <c r="G221" i="30"/>
  <c r="H221" i="30"/>
  <c r="I221" i="30"/>
  <c r="J221" i="30"/>
  <c r="K221" i="30"/>
  <c r="L221" i="30"/>
  <c r="M221" i="30"/>
  <c r="N221" i="30"/>
  <c r="O221" i="30"/>
  <c r="D206" i="30"/>
  <c r="E206" i="30"/>
  <c r="F206" i="30"/>
  <c r="G206" i="30"/>
  <c r="H206" i="30"/>
  <c r="I206" i="30"/>
  <c r="J206" i="30"/>
  <c r="K206" i="30"/>
  <c r="M206" i="30"/>
  <c r="N206" i="30"/>
  <c r="O206" i="30"/>
  <c r="D198" i="30"/>
  <c r="E198" i="30"/>
  <c r="F198" i="30"/>
  <c r="G198" i="30"/>
  <c r="H198" i="30"/>
  <c r="I198" i="30"/>
  <c r="J198" i="30"/>
  <c r="K198" i="30"/>
  <c r="L198" i="30"/>
  <c r="M198" i="30"/>
  <c r="N198" i="30"/>
  <c r="O198" i="30"/>
  <c r="D194" i="30"/>
  <c r="E194" i="30"/>
  <c r="F194" i="30"/>
  <c r="G194" i="30"/>
  <c r="H194" i="30"/>
  <c r="I194" i="30"/>
  <c r="J194" i="30"/>
  <c r="K194" i="30"/>
  <c r="L194" i="30"/>
  <c r="M194" i="30"/>
  <c r="N194" i="30"/>
  <c r="O194" i="30"/>
  <c r="D190" i="30"/>
  <c r="E190" i="30"/>
  <c r="F190" i="30"/>
  <c r="G190" i="30"/>
  <c r="H190" i="30"/>
  <c r="I190" i="30"/>
  <c r="J190" i="30"/>
  <c r="K190" i="30"/>
  <c r="L190" i="30"/>
  <c r="M190" i="30"/>
  <c r="N190" i="30"/>
  <c r="O190" i="30"/>
  <c r="D187" i="30"/>
  <c r="E187" i="30"/>
  <c r="F187" i="30"/>
  <c r="G187" i="30"/>
  <c r="H187" i="30"/>
  <c r="I187" i="30"/>
  <c r="J187" i="30"/>
  <c r="K187" i="30"/>
  <c r="L187" i="30"/>
  <c r="M187" i="30"/>
  <c r="N187" i="30"/>
  <c r="O187" i="30"/>
  <c r="D169" i="30"/>
  <c r="E169" i="30"/>
  <c r="F169" i="30"/>
  <c r="G169" i="30"/>
  <c r="H169" i="30"/>
  <c r="I169" i="30"/>
  <c r="J169" i="30"/>
  <c r="K169" i="30"/>
  <c r="L169" i="30"/>
  <c r="M169" i="30"/>
  <c r="N169" i="30"/>
  <c r="O169" i="30"/>
  <c r="D161" i="30"/>
  <c r="E161" i="30"/>
  <c r="F161" i="30"/>
  <c r="G161" i="30"/>
  <c r="H161" i="30"/>
  <c r="I161" i="30"/>
  <c r="J161" i="30"/>
  <c r="K161" i="30"/>
  <c r="L161" i="30"/>
  <c r="M161" i="30"/>
  <c r="N161" i="30"/>
  <c r="O161" i="30"/>
  <c r="D156" i="30"/>
  <c r="E156" i="30"/>
  <c r="F156" i="30"/>
  <c r="G156" i="30"/>
  <c r="H156" i="30"/>
  <c r="I156" i="30"/>
  <c r="J156" i="30"/>
  <c r="K156" i="30"/>
  <c r="L156" i="30"/>
  <c r="M156" i="30"/>
  <c r="N156" i="30"/>
  <c r="O156" i="30"/>
  <c r="D150" i="30"/>
  <c r="E150" i="30"/>
  <c r="F150" i="30"/>
  <c r="G150" i="30"/>
  <c r="H150" i="30"/>
  <c r="I150" i="30"/>
  <c r="J150" i="30"/>
  <c r="K150" i="30"/>
  <c r="L150" i="30"/>
  <c r="M150" i="30"/>
  <c r="N150" i="30"/>
  <c r="O150" i="30"/>
  <c r="D145" i="30"/>
  <c r="E145" i="30"/>
  <c r="F145" i="30"/>
  <c r="G145" i="30"/>
  <c r="H145" i="30"/>
  <c r="I145" i="30"/>
  <c r="J145" i="30"/>
  <c r="K145" i="30"/>
  <c r="L145" i="30"/>
  <c r="M145" i="30"/>
  <c r="N145" i="30"/>
  <c r="O145" i="30"/>
  <c r="D140" i="30"/>
  <c r="E140" i="30"/>
  <c r="F140" i="30"/>
  <c r="G140" i="30"/>
  <c r="H140" i="30"/>
  <c r="I140" i="30"/>
  <c r="J140" i="30"/>
  <c r="K140" i="30"/>
  <c r="L140" i="30"/>
  <c r="M140" i="30"/>
  <c r="N140" i="30"/>
  <c r="O140" i="30"/>
  <c r="D133" i="30"/>
  <c r="E133" i="30"/>
  <c r="F133" i="30"/>
  <c r="G133" i="30"/>
  <c r="H133" i="30"/>
  <c r="I133" i="30"/>
  <c r="J133" i="30"/>
  <c r="K133" i="30"/>
  <c r="L133" i="30"/>
  <c r="M133" i="30"/>
  <c r="N133" i="30"/>
  <c r="O133" i="30"/>
  <c r="D129" i="30"/>
  <c r="E129" i="30"/>
  <c r="F129" i="30"/>
  <c r="G129" i="30"/>
  <c r="H129" i="30"/>
  <c r="I129" i="30"/>
  <c r="J129" i="30"/>
  <c r="K129" i="30"/>
  <c r="L129" i="30"/>
  <c r="M129" i="30"/>
  <c r="N129" i="30"/>
  <c r="O129" i="30"/>
  <c r="D121" i="30"/>
  <c r="E121" i="30"/>
  <c r="F121" i="30"/>
  <c r="G121" i="30"/>
  <c r="H121" i="30"/>
  <c r="I121" i="30"/>
  <c r="J121" i="30"/>
  <c r="K121" i="30"/>
  <c r="L121" i="30"/>
  <c r="M121" i="30"/>
  <c r="N121" i="30"/>
  <c r="O121" i="30"/>
  <c r="D116" i="30"/>
  <c r="E116" i="30"/>
  <c r="F116" i="30"/>
  <c r="G116" i="30"/>
  <c r="H116" i="30"/>
  <c r="I116" i="30"/>
  <c r="J116" i="30"/>
  <c r="K116" i="30"/>
  <c r="L116" i="30"/>
  <c r="M116" i="30"/>
  <c r="N116" i="30"/>
  <c r="O116" i="30"/>
  <c r="D103" i="30"/>
  <c r="E103" i="30"/>
  <c r="F103" i="30"/>
  <c r="G103" i="30"/>
  <c r="H103" i="30"/>
  <c r="I103" i="30"/>
  <c r="J103" i="30"/>
  <c r="K103" i="30"/>
  <c r="L103" i="30"/>
  <c r="M103" i="30"/>
  <c r="N103" i="30"/>
  <c r="O103" i="30"/>
  <c r="D96" i="30"/>
  <c r="E96" i="30"/>
  <c r="F96" i="30"/>
  <c r="G96" i="30"/>
  <c r="H96" i="30"/>
  <c r="I96" i="30"/>
  <c r="J96" i="30"/>
  <c r="K96" i="30"/>
  <c r="L96" i="30"/>
  <c r="M96" i="30"/>
  <c r="N96" i="30"/>
  <c r="O96" i="30"/>
  <c r="D91" i="30"/>
  <c r="E91" i="30"/>
  <c r="F91" i="30"/>
  <c r="G91" i="30"/>
  <c r="H91" i="30"/>
  <c r="I91" i="30"/>
  <c r="J91" i="30"/>
  <c r="K91" i="30"/>
  <c r="L91" i="30"/>
  <c r="M91" i="30"/>
  <c r="N91" i="30"/>
  <c r="O91" i="30"/>
  <c r="D83" i="30"/>
  <c r="E83" i="30"/>
  <c r="F83" i="30"/>
  <c r="G83" i="30"/>
  <c r="H83" i="30"/>
  <c r="I83" i="30"/>
  <c r="J83" i="30"/>
  <c r="K83" i="30"/>
  <c r="L83" i="30"/>
  <c r="M83" i="30"/>
  <c r="N83" i="30"/>
  <c r="O83" i="30"/>
  <c r="D76" i="30"/>
  <c r="E76" i="30"/>
  <c r="F76" i="30"/>
  <c r="G76" i="30"/>
  <c r="H76" i="30"/>
  <c r="I76" i="30"/>
  <c r="J76" i="30"/>
  <c r="K76" i="30"/>
  <c r="L76" i="30"/>
  <c r="M76" i="30"/>
  <c r="N76" i="30"/>
  <c r="O76" i="30"/>
  <c r="D64" i="30"/>
  <c r="E64" i="30"/>
  <c r="F64" i="30"/>
  <c r="G64" i="30"/>
  <c r="H64" i="30"/>
  <c r="I64" i="30"/>
  <c r="J64" i="30"/>
  <c r="K64" i="30"/>
  <c r="L64" i="30"/>
  <c r="M64" i="30"/>
  <c r="N64" i="30"/>
  <c r="O64" i="30"/>
  <c r="P3" i="30"/>
  <c r="C70" i="30"/>
  <c r="D70" i="30"/>
  <c r="E70" i="30"/>
  <c r="F70" i="30"/>
  <c r="G70" i="30"/>
  <c r="H70" i="30"/>
  <c r="I70" i="30"/>
  <c r="J70" i="30"/>
  <c r="K70" i="30"/>
  <c r="L70" i="30"/>
  <c r="M70" i="30"/>
  <c r="N70" i="30"/>
  <c r="O70" i="30"/>
  <c r="D59" i="30"/>
  <c r="E59" i="30"/>
  <c r="F59" i="30"/>
  <c r="G59" i="30"/>
  <c r="H59" i="30"/>
  <c r="I59" i="30"/>
  <c r="J59" i="30"/>
  <c r="K59" i="30"/>
  <c r="L59" i="30"/>
  <c r="M59" i="30"/>
  <c r="N59" i="30"/>
  <c r="O59" i="30"/>
  <c r="D51" i="30"/>
  <c r="E51" i="30"/>
  <c r="F51" i="30"/>
  <c r="G51" i="30"/>
  <c r="H51" i="30"/>
  <c r="I51" i="30"/>
  <c r="J51" i="30"/>
  <c r="K51" i="30"/>
  <c r="L51" i="30"/>
  <c r="M51" i="30"/>
  <c r="N51" i="30"/>
  <c r="O51" i="30"/>
  <c r="D46" i="30"/>
  <c r="E46" i="30"/>
  <c r="F46" i="30"/>
  <c r="G46" i="30"/>
  <c r="H46" i="30"/>
  <c r="I46" i="30"/>
  <c r="J46" i="30"/>
  <c r="K46" i="30"/>
  <c r="L46" i="30"/>
  <c r="M46" i="30"/>
  <c r="N46" i="30"/>
  <c r="O46" i="30"/>
  <c r="D41" i="30"/>
  <c r="E41" i="30"/>
  <c r="F41" i="30"/>
  <c r="G41" i="30"/>
  <c r="H41" i="30"/>
  <c r="I41" i="30"/>
  <c r="J41" i="30"/>
  <c r="K41" i="30"/>
  <c r="L41" i="30"/>
  <c r="M41" i="30"/>
  <c r="N41" i="30"/>
  <c r="O41" i="30"/>
  <c r="D33" i="30"/>
  <c r="E33" i="30"/>
  <c r="F33" i="30"/>
  <c r="G33" i="30"/>
  <c r="H33" i="30"/>
  <c r="I33" i="30"/>
  <c r="J33" i="30"/>
  <c r="K33" i="30"/>
  <c r="L33" i="30"/>
  <c r="M33" i="30"/>
  <c r="N33" i="30"/>
  <c r="O33" i="30"/>
  <c r="D26" i="30"/>
  <c r="E26" i="30"/>
  <c r="F26" i="30"/>
  <c r="G26" i="30"/>
  <c r="H26" i="30"/>
  <c r="I26" i="30"/>
  <c r="J26" i="30"/>
  <c r="K26" i="30"/>
  <c r="L26" i="30"/>
  <c r="M26" i="30"/>
  <c r="N26" i="30"/>
  <c r="O26" i="30"/>
  <c r="D9" i="30"/>
  <c r="E9" i="30"/>
  <c r="F9" i="30"/>
  <c r="G9" i="30"/>
  <c r="H9" i="30"/>
  <c r="I9" i="30"/>
  <c r="J9" i="30"/>
  <c r="K9" i="30"/>
  <c r="L9" i="30"/>
  <c r="M9" i="30"/>
  <c r="N9" i="30"/>
  <c r="O9" i="30"/>
  <c r="D5" i="30"/>
  <c r="E5" i="30"/>
  <c r="F5" i="30"/>
  <c r="G5" i="30"/>
  <c r="H5" i="30"/>
  <c r="I5" i="30"/>
  <c r="J5" i="30"/>
  <c r="K5" i="30"/>
  <c r="L5" i="30"/>
  <c r="M5" i="30"/>
  <c r="N5" i="30"/>
  <c r="O5" i="30"/>
  <c r="D18" i="30"/>
  <c r="E18" i="30"/>
  <c r="F18" i="30"/>
  <c r="G18" i="30"/>
  <c r="H18" i="30"/>
  <c r="I18" i="30"/>
  <c r="J18" i="30"/>
  <c r="K18" i="30"/>
  <c r="L18" i="30"/>
  <c r="M18" i="30"/>
  <c r="N18" i="30"/>
  <c r="O18" i="30"/>
  <c r="P2" i="30"/>
  <c r="P4" i="30"/>
  <c r="P6" i="30"/>
  <c r="P7" i="30"/>
  <c r="P8" i="30"/>
  <c r="P10" i="30"/>
  <c r="P11" i="30"/>
  <c r="P12" i="30"/>
  <c r="P13" i="30"/>
  <c r="P14" i="30"/>
  <c r="P15" i="30"/>
  <c r="P16" i="30"/>
  <c r="P17" i="30"/>
  <c r="P19" i="30"/>
  <c r="P20" i="30"/>
  <c r="P21" i="30"/>
  <c r="P22" i="30"/>
  <c r="P23" i="30"/>
  <c r="P24" i="30"/>
  <c r="P25" i="30"/>
  <c r="P27" i="30"/>
  <c r="P28" i="30"/>
  <c r="P29" i="30"/>
  <c r="P30" i="30"/>
  <c r="P31" i="30"/>
  <c r="P32" i="30"/>
  <c r="P34" i="30"/>
  <c r="P35" i="30"/>
  <c r="P36" i="30"/>
  <c r="P37" i="30"/>
  <c r="P38" i="30"/>
  <c r="P39" i="30"/>
  <c r="P40" i="30"/>
  <c r="P42" i="30"/>
  <c r="P43" i="30"/>
  <c r="P44" i="30"/>
  <c r="P45" i="30"/>
  <c r="P47" i="30"/>
  <c r="P48" i="30"/>
  <c r="P49" i="30"/>
  <c r="P50" i="30"/>
  <c r="P52" i="30"/>
  <c r="P53" i="30"/>
  <c r="P54" i="30"/>
  <c r="P55" i="30"/>
  <c r="P56" i="30"/>
  <c r="P57" i="30"/>
  <c r="P58" i="30"/>
  <c r="P60" i="30"/>
  <c r="P61" i="30"/>
  <c r="P62" i="30"/>
  <c r="P63" i="30"/>
  <c r="P65" i="30"/>
  <c r="P66" i="30"/>
  <c r="P67" i="30"/>
  <c r="P68" i="30"/>
  <c r="P69" i="30"/>
  <c r="P71" i="30"/>
  <c r="P72" i="30"/>
  <c r="P73" i="30"/>
  <c r="P74" i="30"/>
  <c r="P75" i="30"/>
  <c r="P77" i="30"/>
  <c r="P83" i="30" s="1"/>
  <c r="P78" i="30"/>
  <c r="P79" i="30"/>
  <c r="P80" i="30"/>
  <c r="P81" i="30"/>
  <c r="P82" i="30"/>
  <c r="P84" i="30"/>
  <c r="P85" i="30"/>
  <c r="P86" i="30"/>
  <c r="P87" i="30"/>
  <c r="P88" i="30"/>
  <c r="P89" i="30"/>
  <c r="P90" i="30"/>
  <c r="P92" i="30"/>
  <c r="P93" i="30"/>
  <c r="P94" i="30"/>
  <c r="P96" i="30" s="1"/>
  <c r="P95" i="30"/>
  <c r="P97" i="30"/>
  <c r="P98" i="30"/>
  <c r="P99" i="30"/>
  <c r="P100" i="30"/>
  <c r="P101" i="30"/>
  <c r="P102" i="30"/>
  <c r="P104" i="30"/>
  <c r="P105" i="30"/>
  <c r="P106" i="30"/>
  <c r="P107" i="30"/>
  <c r="P108" i="30"/>
  <c r="P109" i="30"/>
  <c r="P110" i="30"/>
  <c r="P111" i="30"/>
  <c r="P112" i="30"/>
  <c r="P113" i="30"/>
  <c r="P114" i="30"/>
  <c r="P115" i="30"/>
  <c r="P117" i="30"/>
  <c r="P118" i="30"/>
  <c r="P119" i="30"/>
  <c r="P120" i="30"/>
  <c r="P122" i="30"/>
  <c r="P123" i="30"/>
  <c r="P124" i="30"/>
  <c r="P125" i="30"/>
  <c r="P126" i="30"/>
  <c r="P127" i="30"/>
  <c r="P128" i="30"/>
  <c r="P130" i="30"/>
  <c r="P131" i="30"/>
  <c r="P132" i="30"/>
  <c r="P134" i="30"/>
  <c r="P135" i="30"/>
  <c r="P137" i="30"/>
  <c r="P138" i="30"/>
  <c r="P139" i="30"/>
  <c r="P141" i="30"/>
  <c r="P142" i="30"/>
  <c r="P143" i="30"/>
  <c r="P144" i="30"/>
  <c r="P146" i="30"/>
  <c r="P147" i="30"/>
  <c r="P148" i="30"/>
  <c r="P149" i="30"/>
  <c r="P151" i="30"/>
  <c r="P152" i="30"/>
  <c r="P153" i="30"/>
  <c r="P154" i="30"/>
  <c r="P155" i="30"/>
  <c r="P157" i="30"/>
  <c r="P161" i="30" s="1"/>
  <c r="P158" i="30"/>
  <c r="P159" i="30"/>
  <c r="P160" i="30"/>
  <c r="P162" i="30"/>
  <c r="P163" i="30"/>
  <c r="P164" i="30"/>
  <c r="P165" i="30"/>
  <c r="P166" i="30"/>
  <c r="P167" i="30"/>
  <c r="P168" i="30"/>
  <c r="P170" i="30"/>
  <c r="P171" i="30"/>
  <c r="P172" i="30"/>
  <c r="P173" i="30"/>
  <c r="P174" i="30"/>
  <c r="P175" i="30"/>
  <c r="P176" i="30"/>
  <c r="P177" i="30"/>
  <c r="P178" i="30"/>
  <c r="P179" i="30"/>
  <c r="P180" i="30"/>
  <c r="P181" i="30"/>
  <c r="P182" i="30"/>
  <c r="P183" i="30"/>
  <c r="P184" i="30"/>
  <c r="P185" i="30"/>
  <c r="P186" i="30"/>
  <c r="P188" i="30"/>
  <c r="P189" i="30"/>
  <c r="P191" i="30"/>
  <c r="P193" i="30"/>
  <c r="P195" i="30"/>
  <c r="P196" i="30"/>
  <c r="P197" i="30"/>
  <c r="P199" i="30"/>
  <c r="P200" i="30"/>
  <c r="P201" i="30"/>
  <c r="P202" i="30"/>
  <c r="P203" i="30"/>
  <c r="P204" i="30"/>
  <c r="P205" i="30"/>
  <c r="P207" i="30"/>
  <c r="P208" i="30"/>
  <c r="P209" i="30"/>
  <c r="P210" i="30"/>
  <c r="P211" i="30"/>
  <c r="P212" i="30"/>
  <c r="P213" i="30"/>
  <c r="P214" i="30"/>
  <c r="P215" i="30"/>
  <c r="P216" i="30"/>
  <c r="P217" i="30"/>
  <c r="P218" i="30"/>
  <c r="P219" i="30"/>
  <c r="P220" i="30"/>
  <c r="P222" i="30"/>
  <c r="P223" i="30"/>
  <c r="P224" i="30"/>
  <c r="P225" i="30"/>
  <c r="P226" i="30"/>
  <c r="P227" i="30"/>
  <c r="P228" i="30"/>
  <c r="P230" i="30"/>
  <c r="P231" i="30"/>
  <c r="P232" i="30"/>
  <c r="P233" i="30"/>
  <c r="P234" i="30"/>
  <c r="P235" i="30"/>
  <c r="P236" i="30"/>
  <c r="P238" i="30"/>
  <c r="P240" i="30"/>
  <c r="P242" i="30"/>
  <c r="P243" i="30"/>
  <c r="P244" i="30"/>
  <c r="P245" i="30"/>
  <c r="P246" i="30"/>
  <c r="P247" i="30"/>
  <c r="P248" i="30"/>
  <c r="P250" i="30"/>
  <c r="P251" i="30"/>
  <c r="P252" i="30"/>
  <c r="P253" i="30"/>
  <c r="P254" i="30"/>
  <c r="P255" i="30"/>
  <c r="P256" i="30"/>
  <c r="P258" i="30"/>
  <c r="P259" i="30"/>
  <c r="P260" i="30"/>
  <c r="P261" i="30"/>
  <c r="P262" i="30"/>
  <c r="P263" i="30"/>
  <c r="P265" i="30"/>
  <c r="P267" i="30"/>
  <c r="P268" i="30"/>
  <c r="P269" i="30"/>
  <c r="P270" i="30"/>
  <c r="P271" i="30"/>
  <c r="P272" i="30"/>
  <c r="P273" i="30"/>
  <c r="P274" i="30"/>
  <c r="P275" i="30"/>
  <c r="P276" i="30"/>
  <c r="P277" i="30"/>
  <c r="P94" i="28"/>
  <c r="P96" i="28" s="1"/>
  <c r="P234" i="28"/>
  <c r="P179" i="29"/>
  <c r="P178" i="29"/>
  <c r="P160" i="29"/>
  <c r="P161" i="29"/>
  <c r="P162" i="29"/>
  <c r="P163" i="29"/>
  <c r="P164" i="29"/>
  <c r="P165" i="29"/>
  <c r="P166" i="29"/>
  <c r="P238" i="29"/>
  <c r="P83" i="29"/>
  <c r="P168" i="29"/>
  <c r="P169" i="29"/>
  <c r="P170" i="29"/>
  <c r="P171" i="29"/>
  <c r="P172" i="29"/>
  <c r="P173" i="29"/>
  <c r="P174" i="29"/>
  <c r="P175" i="29"/>
  <c r="P176" i="29"/>
  <c r="P177" i="29"/>
  <c r="P180" i="29"/>
  <c r="P181" i="29"/>
  <c r="P182" i="29"/>
  <c r="P183" i="29"/>
  <c r="P184" i="29"/>
  <c r="P2" i="29"/>
  <c r="P3" i="29"/>
  <c r="P5" i="29"/>
  <c r="P6" i="29"/>
  <c r="P7" i="29"/>
  <c r="P9" i="29"/>
  <c r="P10" i="29"/>
  <c r="P11" i="29"/>
  <c r="P12" i="29"/>
  <c r="P13" i="29"/>
  <c r="P14" i="29"/>
  <c r="P15" i="29"/>
  <c r="P16" i="29"/>
  <c r="P18" i="29"/>
  <c r="P19" i="29"/>
  <c r="P20" i="29"/>
  <c r="P21" i="29"/>
  <c r="P22" i="29"/>
  <c r="P23" i="29"/>
  <c r="P24" i="29"/>
  <c r="P26" i="29"/>
  <c r="P27" i="29"/>
  <c r="P28" i="29"/>
  <c r="P29" i="29"/>
  <c r="P30" i="29"/>
  <c r="P31" i="29"/>
  <c r="P33" i="29"/>
  <c r="P34" i="29"/>
  <c r="P35" i="29"/>
  <c r="P36" i="29"/>
  <c r="P37" i="29"/>
  <c r="P38" i="29"/>
  <c r="P39" i="29"/>
  <c r="P41" i="29"/>
  <c r="P42" i="29"/>
  <c r="P43" i="29"/>
  <c r="P44" i="29"/>
  <c r="P46" i="29"/>
  <c r="P47" i="29"/>
  <c r="P48" i="29"/>
  <c r="P49" i="29"/>
  <c r="P51" i="29"/>
  <c r="P52" i="29"/>
  <c r="P53" i="29"/>
  <c r="P54" i="29"/>
  <c r="P55" i="29"/>
  <c r="P56" i="29"/>
  <c r="P57" i="29"/>
  <c r="P59" i="29"/>
  <c r="P60" i="29"/>
  <c r="P61" i="29"/>
  <c r="P62" i="29"/>
  <c r="P64" i="29"/>
  <c r="P65" i="29"/>
  <c r="P66" i="29"/>
  <c r="P67" i="29"/>
  <c r="P68" i="29"/>
  <c r="P70" i="29"/>
  <c r="P71" i="29"/>
  <c r="P72" i="29"/>
  <c r="P73" i="29"/>
  <c r="P74" i="29"/>
  <c r="P76" i="29"/>
  <c r="P77" i="29"/>
  <c r="P78" i="29"/>
  <c r="P79" i="29"/>
  <c r="P80" i="29"/>
  <c r="P81" i="29"/>
  <c r="P84" i="29"/>
  <c r="P85" i="29"/>
  <c r="P86" i="29"/>
  <c r="P87" i="29"/>
  <c r="P88" i="29"/>
  <c r="P89" i="29"/>
  <c r="P91" i="29"/>
  <c r="P92" i="29"/>
  <c r="P93" i="29"/>
  <c r="P94" i="29"/>
  <c r="P96" i="29"/>
  <c r="P97" i="29"/>
  <c r="P98" i="29"/>
  <c r="P99" i="29"/>
  <c r="P100" i="29"/>
  <c r="P101" i="29"/>
  <c r="P103" i="29"/>
  <c r="P104" i="29"/>
  <c r="P105" i="29"/>
  <c r="P106" i="29"/>
  <c r="P107" i="29"/>
  <c r="P108" i="29"/>
  <c r="P109" i="29"/>
  <c r="P110" i="29"/>
  <c r="P111" i="29"/>
  <c r="P112" i="29"/>
  <c r="P113" i="29"/>
  <c r="P114" i="29"/>
  <c r="P116" i="29"/>
  <c r="P117" i="29"/>
  <c r="P118" i="29"/>
  <c r="P119" i="29"/>
  <c r="P121" i="29"/>
  <c r="P122" i="29"/>
  <c r="P123" i="29"/>
  <c r="P124" i="29"/>
  <c r="P125" i="29"/>
  <c r="P126" i="29"/>
  <c r="P127" i="29"/>
  <c r="P129" i="29"/>
  <c r="P130" i="29"/>
  <c r="P131" i="29"/>
  <c r="P133" i="29"/>
  <c r="P134" i="29"/>
  <c r="P135" i="29"/>
  <c r="P136" i="29"/>
  <c r="P137" i="29"/>
  <c r="P139" i="29"/>
  <c r="P140" i="29"/>
  <c r="P143" i="29" s="1"/>
  <c r="P141" i="29"/>
  <c r="P142" i="29"/>
  <c r="P144" i="29"/>
  <c r="P145" i="29"/>
  <c r="P146" i="29"/>
  <c r="P147" i="29"/>
  <c r="P149" i="29"/>
  <c r="P150" i="29"/>
  <c r="P154" i="29" s="1"/>
  <c r="P151" i="29"/>
  <c r="P152" i="29"/>
  <c r="P153" i="29"/>
  <c r="P155" i="29"/>
  <c r="P156" i="29"/>
  <c r="P157" i="29"/>
  <c r="P158" i="29"/>
  <c r="P186" i="29"/>
  <c r="P187" i="29"/>
  <c r="P189" i="29"/>
  <c r="P190" i="29"/>
  <c r="P192" i="29"/>
  <c r="P193" i="29"/>
  <c r="P194" i="29"/>
  <c r="P196" i="29"/>
  <c r="P197" i="29"/>
  <c r="P198" i="29"/>
  <c r="P199" i="29"/>
  <c r="P200" i="29"/>
  <c r="P201" i="29"/>
  <c r="P202" i="29"/>
  <c r="P204" i="29"/>
  <c r="P205" i="29"/>
  <c r="P206" i="29"/>
  <c r="P207" i="29"/>
  <c r="P208" i="29"/>
  <c r="P209" i="29"/>
  <c r="P210" i="29"/>
  <c r="P211" i="29"/>
  <c r="P212" i="29"/>
  <c r="P213" i="29"/>
  <c r="P214" i="29"/>
  <c r="P215" i="29"/>
  <c r="P216" i="29"/>
  <c r="P217" i="29"/>
  <c r="P219" i="29"/>
  <c r="P220" i="29"/>
  <c r="P221" i="29"/>
  <c r="P222" i="29"/>
  <c r="P223" i="29"/>
  <c r="P224" i="29"/>
  <c r="P225" i="29"/>
  <c r="P227" i="29"/>
  <c r="P228" i="29"/>
  <c r="P229" i="29"/>
  <c r="P230" i="29"/>
  <c r="P231" i="29"/>
  <c r="P232" i="29"/>
  <c r="P233" i="29"/>
  <c r="P235" i="29"/>
  <c r="P236" i="29"/>
  <c r="P239" i="29"/>
  <c r="P240" i="29"/>
  <c r="P241" i="29"/>
  <c r="P242" i="29"/>
  <c r="P243" i="29"/>
  <c r="P244" i="29"/>
  <c r="P246" i="29"/>
  <c r="P247" i="29"/>
  <c r="P248" i="29"/>
  <c r="P249" i="29"/>
  <c r="P250" i="29"/>
  <c r="P251" i="29"/>
  <c r="P252" i="29"/>
  <c r="P254" i="29"/>
  <c r="P255" i="29"/>
  <c r="P256" i="29"/>
  <c r="P257" i="29"/>
  <c r="P258" i="29"/>
  <c r="P259" i="29"/>
  <c r="P260" i="29"/>
  <c r="P262" i="29"/>
  <c r="P263" i="29"/>
  <c r="P264" i="29"/>
  <c r="P265" i="29"/>
  <c r="P266" i="29"/>
  <c r="P267" i="29"/>
  <c r="P268" i="29"/>
  <c r="P269" i="29"/>
  <c r="P270" i="29"/>
  <c r="P271" i="29"/>
  <c r="P272" i="29"/>
  <c r="D273" i="29"/>
  <c r="E273" i="29"/>
  <c r="F273" i="29"/>
  <c r="G273" i="29"/>
  <c r="H273" i="29"/>
  <c r="I273" i="29"/>
  <c r="J273" i="29"/>
  <c r="K273" i="29"/>
  <c r="L273" i="29"/>
  <c r="M273" i="29"/>
  <c r="N273" i="29"/>
  <c r="O273" i="29"/>
  <c r="E4" i="29"/>
  <c r="E8" i="29"/>
  <c r="E17" i="29"/>
  <c r="E25" i="29"/>
  <c r="E32" i="29"/>
  <c r="E40" i="29"/>
  <c r="E45" i="29"/>
  <c r="E50" i="29"/>
  <c r="E58" i="29"/>
  <c r="E63" i="29"/>
  <c r="E69" i="29"/>
  <c r="E75" i="29"/>
  <c r="E82" i="29"/>
  <c r="E90" i="29"/>
  <c r="E95" i="29"/>
  <c r="E102" i="29"/>
  <c r="E115" i="29"/>
  <c r="E120" i="29"/>
  <c r="E128" i="29"/>
  <c r="E132" i="29"/>
  <c r="E138" i="29"/>
  <c r="E143" i="29"/>
  <c r="E148" i="29"/>
  <c r="E154" i="29"/>
  <c r="E159" i="29"/>
  <c r="E167" i="29"/>
  <c r="E185" i="29"/>
  <c r="E188" i="29"/>
  <c r="E191" i="29"/>
  <c r="E195" i="29"/>
  <c r="E203" i="29"/>
  <c r="E218" i="29"/>
  <c r="E226" i="29"/>
  <c r="E234" i="29"/>
  <c r="E237" i="29"/>
  <c r="E245" i="29"/>
  <c r="E253" i="29"/>
  <c r="E261" i="29"/>
  <c r="F4" i="29"/>
  <c r="F8" i="29"/>
  <c r="F17" i="29"/>
  <c r="F25" i="29"/>
  <c r="F32" i="29"/>
  <c r="F40" i="29"/>
  <c r="F45" i="29"/>
  <c r="F50" i="29"/>
  <c r="F58" i="29"/>
  <c r="F63" i="29"/>
  <c r="F69" i="29"/>
  <c r="F75" i="29"/>
  <c r="F82" i="29"/>
  <c r="F90" i="29"/>
  <c r="F95" i="29"/>
  <c r="F102" i="29"/>
  <c r="F115" i="29"/>
  <c r="F120" i="29"/>
  <c r="F128" i="29"/>
  <c r="F132" i="29"/>
  <c r="F138" i="29"/>
  <c r="F143" i="29"/>
  <c r="F148" i="29"/>
  <c r="F154" i="29"/>
  <c r="F159" i="29"/>
  <c r="F167" i="29"/>
  <c r="F185" i="29"/>
  <c r="F188" i="29"/>
  <c r="F191" i="29"/>
  <c r="F195" i="29"/>
  <c r="F203" i="29"/>
  <c r="F218" i="29"/>
  <c r="F226" i="29"/>
  <c r="F234" i="29"/>
  <c r="F237" i="29"/>
  <c r="F245" i="29"/>
  <c r="F253" i="29"/>
  <c r="F261" i="29"/>
  <c r="G4" i="29"/>
  <c r="G8" i="29"/>
  <c r="G17" i="29"/>
  <c r="G25" i="29"/>
  <c r="G32" i="29"/>
  <c r="G40" i="29"/>
  <c r="G45" i="29"/>
  <c r="G50" i="29"/>
  <c r="G58" i="29"/>
  <c r="G63" i="29"/>
  <c r="G69" i="29"/>
  <c r="G75" i="29"/>
  <c r="G82" i="29"/>
  <c r="G90" i="29"/>
  <c r="G95" i="29"/>
  <c r="G102" i="29"/>
  <c r="G115" i="29"/>
  <c r="G120" i="29"/>
  <c r="G128" i="29"/>
  <c r="G132" i="29"/>
  <c r="G138" i="29"/>
  <c r="G143" i="29"/>
  <c r="G148" i="29"/>
  <c r="G154" i="29"/>
  <c r="G159" i="29"/>
  <c r="G167" i="29"/>
  <c r="G185" i="29"/>
  <c r="G188" i="29"/>
  <c r="G191" i="29"/>
  <c r="G195" i="29"/>
  <c r="G203" i="29"/>
  <c r="G218" i="29"/>
  <c r="G226" i="29"/>
  <c r="G234" i="29"/>
  <c r="G237" i="29"/>
  <c r="G245" i="29"/>
  <c r="G253" i="29"/>
  <c r="G261" i="29"/>
  <c r="H4" i="29"/>
  <c r="H8" i="29"/>
  <c r="H17" i="29"/>
  <c r="H25" i="29"/>
  <c r="H32" i="29"/>
  <c r="H40" i="29"/>
  <c r="H45" i="29"/>
  <c r="H50" i="29"/>
  <c r="H58" i="29"/>
  <c r="H63" i="29"/>
  <c r="H69" i="29"/>
  <c r="H75" i="29"/>
  <c r="H82" i="29"/>
  <c r="H90" i="29"/>
  <c r="H95" i="29"/>
  <c r="H102" i="29"/>
  <c r="H115" i="29"/>
  <c r="H120" i="29"/>
  <c r="H128" i="29"/>
  <c r="H132" i="29"/>
  <c r="H138" i="29"/>
  <c r="H143" i="29"/>
  <c r="H148" i="29"/>
  <c r="H154" i="29"/>
  <c r="H159" i="29"/>
  <c r="H167" i="29"/>
  <c r="H185" i="29"/>
  <c r="H188" i="29"/>
  <c r="H191" i="29"/>
  <c r="H195" i="29"/>
  <c r="H203" i="29"/>
  <c r="H218" i="29"/>
  <c r="H226" i="29"/>
  <c r="H234" i="29"/>
  <c r="H237" i="29"/>
  <c r="H245" i="29"/>
  <c r="H253" i="29"/>
  <c r="H261" i="29"/>
  <c r="I4" i="29"/>
  <c r="I8" i="29"/>
  <c r="I17" i="29"/>
  <c r="I25" i="29"/>
  <c r="I32" i="29"/>
  <c r="I40" i="29"/>
  <c r="I45" i="29"/>
  <c r="I50" i="29"/>
  <c r="I58" i="29"/>
  <c r="I63" i="29"/>
  <c r="I69" i="29"/>
  <c r="I75" i="29"/>
  <c r="I82" i="29"/>
  <c r="I90" i="29"/>
  <c r="I95" i="29"/>
  <c r="I102" i="29"/>
  <c r="I115" i="29"/>
  <c r="I120" i="29"/>
  <c r="I128" i="29"/>
  <c r="I132" i="29"/>
  <c r="I138" i="29"/>
  <c r="I143" i="29"/>
  <c r="I148" i="29"/>
  <c r="I154" i="29"/>
  <c r="I159" i="29"/>
  <c r="I167" i="29"/>
  <c r="I185" i="29"/>
  <c r="I188" i="29"/>
  <c r="I191" i="29"/>
  <c r="I195" i="29"/>
  <c r="I203" i="29"/>
  <c r="I218" i="29"/>
  <c r="I226" i="29"/>
  <c r="I234" i="29"/>
  <c r="I237" i="29"/>
  <c r="I245" i="29"/>
  <c r="I253" i="29"/>
  <c r="I261" i="29"/>
  <c r="J4" i="29"/>
  <c r="J8" i="29"/>
  <c r="J17" i="29"/>
  <c r="J25" i="29"/>
  <c r="J32" i="29"/>
  <c r="J40" i="29"/>
  <c r="J45" i="29"/>
  <c r="J50" i="29"/>
  <c r="J58" i="29"/>
  <c r="J63" i="29"/>
  <c r="J69" i="29"/>
  <c r="J75" i="29"/>
  <c r="J82" i="29"/>
  <c r="J90" i="29"/>
  <c r="J95" i="29"/>
  <c r="J102" i="29"/>
  <c r="J115" i="29"/>
  <c r="J120" i="29"/>
  <c r="J128" i="29"/>
  <c r="J132" i="29"/>
  <c r="J138" i="29"/>
  <c r="J143" i="29"/>
  <c r="J148" i="29"/>
  <c r="J154" i="29"/>
  <c r="J159" i="29"/>
  <c r="J167" i="29"/>
  <c r="J185" i="29"/>
  <c r="J188" i="29"/>
  <c r="J191" i="29"/>
  <c r="J195" i="29"/>
  <c r="J203" i="29"/>
  <c r="J218" i="29"/>
  <c r="J226" i="29"/>
  <c r="J234" i="29"/>
  <c r="J237" i="29"/>
  <c r="J245" i="29"/>
  <c r="J253" i="29"/>
  <c r="J261" i="29"/>
  <c r="K4" i="29"/>
  <c r="K8" i="29"/>
  <c r="K17" i="29"/>
  <c r="K25" i="29"/>
  <c r="K32" i="29"/>
  <c r="K40" i="29"/>
  <c r="K45" i="29"/>
  <c r="K50" i="29"/>
  <c r="K58" i="29"/>
  <c r="K63" i="29"/>
  <c r="K69" i="29"/>
  <c r="K75" i="29"/>
  <c r="K82" i="29"/>
  <c r="K90" i="29"/>
  <c r="K95" i="29"/>
  <c r="K102" i="29"/>
  <c r="K115" i="29"/>
  <c r="K120" i="29"/>
  <c r="K128" i="29"/>
  <c r="K132" i="29"/>
  <c r="K138" i="29"/>
  <c r="K143" i="29"/>
  <c r="K148" i="29"/>
  <c r="K154" i="29"/>
  <c r="K159" i="29"/>
  <c r="K167" i="29"/>
  <c r="K185" i="29"/>
  <c r="K188" i="29"/>
  <c r="K191" i="29"/>
  <c r="K195" i="29"/>
  <c r="K203" i="29"/>
  <c r="K218" i="29"/>
  <c r="K226" i="29"/>
  <c r="K234" i="29"/>
  <c r="K237" i="29"/>
  <c r="K245" i="29"/>
  <c r="K253" i="29"/>
  <c r="K261" i="29"/>
  <c r="L4" i="29"/>
  <c r="L8" i="29"/>
  <c r="L17" i="29"/>
  <c r="L25" i="29"/>
  <c r="L32" i="29"/>
  <c r="L40" i="29"/>
  <c r="L45" i="29"/>
  <c r="L50" i="29"/>
  <c r="L58" i="29"/>
  <c r="L63" i="29"/>
  <c r="L69" i="29"/>
  <c r="L75" i="29"/>
  <c r="L82" i="29"/>
  <c r="L90" i="29"/>
  <c r="L95" i="29"/>
  <c r="L102" i="29"/>
  <c r="L115" i="29"/>
  <c r="L120" i="29"/>
  <c r="L128" i="29"/>
  <c r="L132" i="29"/>
  <c r="L138" i="29"/>
  <c r="L143" i="29"/>
  <c r="L148" i="29"/>
  <c r="L154" i="29"/>
  <c r="L159" i="29"/>
  <c r="L167" i="29"/>
  <c r="L185" i="29"/>
  <c r="L188" i="29"/>
  <c r="L191" i="29"/>
  <c r="L195" i="29"/>
  <c r="L203" i="29"/>
  <c r="L218" i="29"/>
  <c r="L226" i="29"/>
  <c r="L234" i="29"/>
  <c r="L237" i="29"/>
  <c r="L245" i="29"/>
  <c r="L253" i="29"/>
  <c r="L261" i="29"/>
  <c r="M4" i="29"/>
  <c r="M8" i="29"/>
  <c r="M17" i="29"/>
  <c r="M25" i="29"/>
  <c r="M32" i="29"/>
  <c r="M40" i="29"/>
  <c r="M45" i="29"/>
  <c r="M50" i="29"/>
  <c r="M58" i="29"/>
  <c r="M63" i="29"/>
  <c r="M69" i="29"/>
  <c r="M75" i="29"/>
  <c r="M82" i="29"/>
  <c r="M90" i="29"/>
  <c r="M95" i="29"/>
  <c r="M102" i="29"/>
  <c r="M115" i="29"/>
  <c r="M120" i="29"/>
  <c r="M128" i="29"/>
  <c r="M132" i="29"/>
  <c r="M138" i="29"/>
  <c r="M143" i="29"/>
  <c r="M148" i="29"/>
  <c r="M154" i="29"/>
  <c r="M159" i="29"/>
  <c r="M167" i="29"/>
  <c r="M185" i="29"/>
  <c r="M188" i="29"/>
  <c r="M191" i="29"/>
  <c r="M195" i="29"/>
  <c r="M203" i="29"/>
  <c r="M218" i="29"/>
  <c r="M226" i="29"/>
  <c r="M234" i="29"/>
  <c r="M237" i="29"/>
  <c r="M245" i="29"/>
  <c r="M253" i="29"/>
  <c r="M261" i="29"/>
  <c r="N4" i="29"/>
  <c r="N8" i="29"/>
  <c r="N17" i="29"/>
  <c r="N25" i="29"/>
  <c r="N32" i="29"/>
  <c r="N40" i="29"/>
  <c r="N45" i="29"/>
  <c r="N50" i="29"/>
  <c r="N58" i="29"/>
  <c r="N63" i="29"/>
  <c r="N69" i="29"/>
  <c r="N75" i="29"/>
  <c r="N82" i="29"/>
  <c r="N90" i="29"/>
  <c r="N95" i="29"/>
  <c r="N102" i="29"/>
  <c r="N115" i="29"/>
  <c r="N120" i="29"/>
  <c r="N128" i="29"/>
  <c r="N132" i="29"/>
  <c r="N138" i="29"/>
  <c r="N143" i="29"/>
  <c r="N148" i="29"/>
  <c r="N154" i="29"/>
  <c r="N159" i="29"/>
  <c r="N167" i="29"/>
  <c r="N185" i="29"/>
  <c r="N188" i="29"/>
  <c r="N191" i="29"/>
  <c r="N195" i="29"/>
  <c r="N203" i="29"/>
  <c r="N218" i="29"/>
  <c r="N226" i="29"/>
  <c r="N234" i="29"/>
  <c r="N237" i="29"/>
  <c r="N245" i="29"/>
  <c r="N253" i="29"/>
  <c r="N261" i="29"/>
  <c r="O4" i="29"/>
  <c r="O8" i="29"/>
  <c r="O17" i="29"/>
  <c r="O25" i="29"/>
  <c r="O32" i="29"/>
  <c r="O40" i="29"/>
  <c r="O45" i="29"/>
  <c r="O50" i="29"/>
  <c r="O58" i="29"/>
  <c r="O63" i="29"/>
  <c r="O69" i="29"/>
  <c r="O75" i="29"/>
  <c r="O82" i="29"/>
  <c r="O90" i="29"/>
  <c r="O95" i="29"/>
  <c r="O102" i="29"/>
  <c r="O115" i="29"/>
  <c r="O120" i="29"/>
  <c r="O128" i="29"/>
  <c r="O132" i="29"/>
  <c r="O138" i="29"/>
  <c r="O143" i="29"/>
  <c r="O148" i="29"/>
  <c r="O154" i="29"/>
  <c r="O159" i="29"/>
  <c r="O167" i="29"/>
  <c r="O185" i="29"/>
  <c r="O188" i="29"/>
  <c r="O191" i="29"/>
  <c r="O195" i="29"/>
  <c r="O203" i="29"/>
  <c r="O218" i="29"/>
  <c r="O226" i="29"/>
  <c r="O234" i="29"/>
  <c r="O237" i="29"/>
  <c r="O245" i="29"/>
  <c r="O253" i="29"/>
  <c r="O261" i="29"/>
  <c r="D4" i="29"/>
  <c r="D8" i="29"/>
  <c r="D17" i="29"/>
  <c r="D25" i="29"/>
  <c r="D32" i="29"/>
  <c r="D40" i="29"/>
  <c r="D45" i="29"/>
  <c r="D50" i="29"/>
  <c r="D58" i="29"/>
  <c r="D63" i="29"/>
  <c r="D69" i="29"/>
  <c r="D75" i="29"/>
  <c r="D82" i="29"/>
  <c r="D90" i="29"/>
  <c r="D95" i="29"/>
  <c r="D102" i="29"/>
  <c r="D115" i="29"/>
  <c r="D120" i="29"/>
  <c r="D128" i="29"/>
  <c r="D132" i="29"/>
  <c r="D138" i="29"/>
  <c r="D143" i="29"/>
  <c r="D148" i="29"/>
  <c r="D154" i="29"/>
  <c r="D159" i="29"/>
  <c r="D167" i="29"/>
  <c r="D185" i="29"/>
  <c r="D188" i="29"/>
  <c r="D191" i="29"/>
  <c r="D195" i="29"/>
  <c r="D203" i="29"/>
  <c r="D218" i="29"/>
  <c r="D226" i="29"/>
  <c r="D234" i="29"/>
  <c r="D237" i="29"/>
  <c r="D245" i="29"/>
  <c r="D253" i="29"/>
  <c r="D261" i="29"/>
  <c r="P84" i="28"/>
  <c r="P82" i="28"/>
  <c r="P83" i="28"/>
  <c r="P85" i="28"/>
  <c r="P86" i="28"/>
  <c r="P233" i="28"/>
  <c r="P232" i="28"/>
  <c r="P235" i="28"/>
  <c r="P236" i="28"/>
  <c r="P237" i="28"/>
  <c r="P92" i="28"/>
  <c r="P93" i="28"/>
  <c r="P95" i="28"/>
  <c r="P2" i="28"/>
  <c r="P3" i="28"/>
  <c r="P4" i="28"/>
  <c r="P6" i="28"/>
  <c r="P7" i="28"/>
  <c r="P8" i="28"/>
  <c r="P10" i="28"/>
  <c r="P11" i="28"/>
  <c r="P12" i="28"/>
  <c r="P13" i="28"/>
  <c r="P14" i="28"/>
  <c r="P15" i="28"/>
  <c r="P16" i="28"/>
  <c r="P17" i="28"/>
  <c r="P19" i="28"/>
  <c r="P20" i="28"/>
  <c r="P21" i="28"/>
  <c r="P22" i="28"/>
  <c r="P23" i="28"/>
  <c r="P24" i="28"/>
  <c r="P25" i="28"/>
  <c r="P27" i="28"/>
  <c r="P28" i="28"/>
  <c r="P29" i="28"/>
  <c r="P30" i="28"/>
  <c r="P31" i="28"/>
  <c r="P33" i="28"/>
  <c r="P34" i="28"/>
  <c r="P35" i="28"/>
  <c r="P36" i="28"/>
  <c r="P37" i="28"/>
  <c r="P38" i="28"/>
  <c r="P40" i="28"/>
  <c r="P41" i="28"/>
  <c r="P42" i="28"/>
  <c r="P44" i="28"/>
  <c r="P45" i="28"/>
  <c r="P46" i="28"/>
  <c r="P47" i="28"/>
  <c r="P49" i="28"/>
  <c r="P50" i="28"/>
  <c r="P51" i="28"/>
  <c r="P52" i="28"/>
  <c r="P53" i="28"/>
  <c r="P54" i="28"/>
  <c r="P55" i="28"/>
  <c r="P57" i="28"/>
  <c r="P58" i="28"/>
  <c r="P59" i="28"/>
  <c r="P60" i="28"/>
  <c r="P62" i="28"/>
  <c r="P63" i="28"/>
  <c r="P64" i="28"/>
  <c r="P65" i="28"/>
  <c r="P66" i="28"/>
  <c r="P68" i="28"/>
  <c r="P69" i="28"/>
  <c r="P70" i="28"/>
  <c r="P71" i="28"/>
  <c r="P72" i="28"/>
  <c r="P74" i="28"/>
  <c r="P75" i="28"/>
  <c r="P76" i="28"/>
  <c r="P77" i="28"/>
  <c r="P78" i="28"/>
  <c r="P79" i="28"/>
  <c r="P88" i="28"/>
  <c r="P89" i="28"/>
  <c r="P90" i="28"/>
  <c r="P97" i="28"/>
  <c r="P98" i="28"/>
  <c r="P99" i="28"/>
  <c r="P100" i="28"/>
  <c r="P101" i="28"/>
  <c r="P102" i="28"/>
  <c r="P103" i="28"/>
  <c r="P104" i="28"/>
  <c r="P105" i="28"/>
  <c r="P106" i="28"/>
  <c r="P107" i="28"/>
  <c r="P109" i="28"/>
  <c r="P110" i="28"/>
  <c r="P111" i="28"/>
  <c r="P112" i="28"/>
  <c r="P114" i="28"/>
  <c r="P115" i="28"/>
  <c r="P116" i="28"/>
  <c r="P117" i="28"/>
  <c r="P118" i="28"/>
  <c r="P119" i="28"/>
  <c r="P121" i="28"/>
  <c r="P122" i="28"/>
  <c r="P123" i="28"/>
  <c r="P125" i="28"/>
  <c r="P126" i="28"/>
  <c r="P127" i="28"/>
  <c r="P128" i="28"/>
  <c r="P130" i="28"/>
  <c r="P131" i="28"/>
  <c r="P132" i="28"/>
  <c r="P133" i="28"/>
  <c r="P135" i="28"/>
  <c r="P136" i="28"/>
  <c r="P137" i="28"/>
  <c r="P138" i="28"/>
  <c r="P140" i="28"/>
  <c r="P141" i="28"/>
  <c r="P142" i="28"/>
  <c r="P143" i="28"/>
  <c r="P145" i="28"/>
  <c r="P146" i="28"/>
  <c r="P147" i="28"/>
  <c r="P148" i="28"/>
  <c r="P151" i="28"/>
  <c r="P152" i="28"/>
  <c r="P153" i="28"/>
  <c r="P154" i="28"/>
  <c r="P155" i="28"/>
  <c r="P157" i="28"/>
  <c r="P158" i="28"/>
  <c r="P159" i="28"/>
  <c r="P160" i="28"/>
  <c r="P161" i="28"/>
  <c r="P162" i="28"/>
  <c r="P163" i="28"/>
  <c r="P164" i="28"/>
  <c r="P165" i="28"/>
  <c r="P166" i="28"/>
  <c r="P167" i="28"/>
  <c r="P168" i="28"/>
  <c r="P169" i="28"/>
  <c r="P170" i="28"/>
  <c r="P171" i="28"/>
  <c r="P173" i="28"/>
  <c r="P174" i="28"/>
  <c r="P176" i="28"/>
  <c r="P177" i="28"/>
  <c r="P179" i="28"/>
  <c r="P180" i="28"/>
  <c r="P181" i="28"/>
  <c r="P183" i="28"/>
  <c r="P184" i="28"/>
  <c r="P185" i="28"/>
  <c r="P186" i="28"/>
  <c r="P187" i="28"/>
  <c r="P188" i="28"/>
  <c r="P190" i="28"/>
  <c r="P191" i="28"/>
  <c r="P192" i="28"/>
  <c r="P193" i="28"/>
  <c r="P194" i="28"/>
  <c r="P195" i="28"/>
  <c r="P196" i="28"/>
  <c r="P197" i="28"/>
  <c r="P198" i="28"/>
  <c r="P199" i="28"/>
  <c r="P200" i="28"/>
  <c r="P201" i="28"/>
  <c r="P202" i="28"/>
  <c r="P203" i="28"/>
  <c r="P205" i="28"/>
  <c r="P206" i="28"/>
  <c r="P212" i="28" s="1"/>
  <c r="P207" i="28"/>
  <c r="P208" i="28"/>
  <c r="P209" i="28"/>
  <c r="P210" i="28"/>
  <c r="P211" i="28"/>
  <c r="P213" i="28"/>
  <c r="P214" i="28"/>
  <c r="P215" i="28"/>
  <c r="P216" i="28"/>
  <c r="P217" i="28"/>
  <c r="P218" i="28"/>
  <c r="P219" i="28"/>
  <c r="P221" i="28"/>
  <c r="P222" i="28"/>
  <c r="P223" i="28"/>
  <c r="P225" i="28"/>
  <c r="P226" i="28"/>
  <c r="P227" i="28"/>
  <c r="P228" i="28"/>
  <c r="P229" i="28"/>
  <c r="P230" i="28"/>
  <c r="P239" i="28"/>
  <c r="P240" i="28"/>
  <c r="P241" i="28"/>
  <c r="P242" i="28"/>
  <c r="P243" i="28"/>
  <c r="P244" i="28"/>
  <c r="P245" i="28"/>
  <c r="P247" i="28"/>
  <c r="P248" i="28"/>
  <c r="P249" i="28"/>
  <c r="P250" i="28"/>
  <c r="P258" i="28" s="1"/>
  <c r="P251" i="28"/>
  <c r="P252" i="28"/>
  <c r="P253" i="28"/>
  <c r="P254" i="28"/>
  <c r="P255" i="28"/>
  <c r="P256" i="28"/>
  <c r="P257" i="28"/>
  <c r="E149" i="28"/>
  <c r="F149" i="28"/>
  <c r="G149" i="28"/>
  <c r="H149" i="28"/>
  <c r="I149" i="28"/>
  <c r="J149" i="28"/>
  <c r="K149" i="28"/>
  <c r="L149" i="28"/>
  <c r="M149" i="28"/>
  <c r="N149" i="28"/>
  <c r="O149" i="28"/>
  <c r="E223" i="28"/>
  <c r="F223" i="28"/>
  <c r="G223" i="28"/>
  <c r="H223" i="28"/>
  <c r="I223" i="28"/>
  <c r="J223" i="28"/>
  <c r="K223" i="28"/>
  <c r="L223" i="28"/>
  <c r="M223" i="28"/>
  <c r="N223" i="28"/>
  <c r="O223" i="28"/>
  <c r="D223" i="28"/>
  <c r="D149" i="28"/>
  <c r="E156" i="28"/>
  <c r="F156" i="28"/>
  <c r="G156" i="28"/>
  <c r="H156" i="28"/>
  <c r="I156" i="28"/>
  <c r="J156" i="28"/>
  <c r="K156" i="28"/>
  <c r="L156" i="28"/>
  <c r="M156" i="28"/>
  <c r="N156" i="28"/>
  <c r="O156" i="28"/>
  <c r="D156" i="28"/>
  <c r="E144" i="28"/>
  <c r="F144" i="28"/>
  <c r="G144" i="28"/>
  <c r="H144" i="28"/>
  <c r="I144" i="28"/>
  <c r="J144" i="28"/>
  <c r="K144" i="28"/>
  <c r="L144" i="28"/>
  <c r="M144" i="28"/>
  <c r="N144" i="28"/>
  <c r="O144" i="28"/>
  <c r="D144" i="28"/>
  <c r="E134" i="28"/>
  <c r="F134" i="28"/>
  <c r="G134" i="28"/>
  <c r="H134" i="28"/>
  <c r="I134" i="28"/>
  <c r="J134" i="28"/>
  <c r="K134" i="28"/>
  <c r="L134" i="28"/>
  <c r="M134" i="28"/>
  <c r="N134" i="28"/>
  <c r="O134" i="28"/>
  <c r="D134" i="28"/>
  <c r="E124" i="28"/>
  <c r="F124" i="28"/>
  <c r="G124" i="28"/>
  <c r="H124" i="28"/>
  <c r="I124" i="28"/>
  <c r="J124" i="28"/>
  <c r="K124" i="28"/>
  <c r="L124" i="28"/>
  <c r="M124" i="28"/>
  <c r="N124" i="28"/>
  <c r="O124" i="28"/>
  <c r="D124" i="28"/>
  <c r="E80" i="28"/>
  <c r="F80" i="28"/>
  <c r="G80" i="28"/>
  <c r="H80" i="28"/>
  <c r="I80" i="28"/>
  <c r="J80" i="28"/>
  <c r="K80" i="28"/>
  <c r="L80" i="28"/>
  <c r="M80" i="28"/>
  <c r="N80" i="28"/>
  <c r="O80" i="28"/>
  <c r="D80" i="28"/>
  <c r="E67" i="28"/>
  <c r="F67" i="28"/>
  <c r="G67" i="28"/>
  <c r="H67" i="28"/>
  <c r="I67" i="28"/>
  <c r="J67" i="28"/>
  <c r="K67" i="28"/>
  <c r="L67" i="28"/>
  <c r="M67" i="28"/>
  <c r="N67" i="28"/>
  <c r="O67" i="28"/>
  <c r="D67" i="28"/>
  <c r="E61" i="28"/>
  <c r="F61" i="28"/>
  <c r="G61" i="28"/>
  <c r="H61" i="28"/>
  <c r="I61" i="28"/>
  <c r="J61" i="28"/>
  <c r="K61" i="28"/>
  <c r="L61" i="28"/>
  <c r="M61" i="28"/>
  <c r="N61" i="28"/>
  <c r="O61" i="28"/>
  <c r="D61" i="28"/>
  <c r="E5" i="28"/>
  <c r="F5" i="28"/>
  <c r="G5" i="28"/>
  <c r="H5" i="28"/>
  <c r="I5" i="28"/>
  <c r="J5" i="28"/>
  <c r="K5" i="28"/>
  <c r="L5" i="28"/>
  <c r="M5" i="28"/>
  <c r="N5" i="28"/>
  <c r="O5" i="28"/>
  <c r="D5" i="28"/>
  <c r="E48" i="28"/>
  <c r="F48" i="28"/>
  <c r="G48" i="28"/>
  <c r="H48" i="28"/>
  <c r="I48" i="28"/>
  <c r="J48" i="28"/>
  <c r="K48" i="28"/>
  <c r="L48" i="28"/>
  <c r="M48" i="28"/>
  <c r="N48" i="28"/>
  <c r="O48" i="28"/>
  <c r="D48" i="28"/>
  <c r="E139" i="28"/>
  <c r="F139" i="28"/>
  <c r="G139" i="28"/>
  <c r="H139" i="28"/>
  <c r="I139" i="28"/>
  <c r="J139" i="28"/>
  <c r="K139" i="28"/>
  <c r="L139" i="28"/>
  <c r="M139" i="28"/>
  <c r="N139" i="28"/>
  <c r="O139" i="28"/>
  <c r="D139" i="28"/>
  <c r="E32" i="28"/>
  <c r="F32" i="28"/>
  <c r="G32" i="28"/>
  <c r="H32" i="28"/>
  <c r="I32" i="28"/>
  <c r="J32" i="28"/>
  <c r="K32" i="28"/>
  <c r="L32" i="28"/>
  <c r="M32" i="28"/>
  <c r="N32" i="28"/>
  <c r="O32" i="28"/>
  <c r="D32" i="28"/>
  <c r="E212" i="28"/>
  <c r="F212" i="28"/>
  <c r="G212" i="28"/>
  <c r="H212" i="28"/>
  <c r="I212" i="28"/>
  <c r="J212" i="28"/>
  <c r="K212" i="28"/>
  <c r="L212" i="28"/>
  <c r="M212" i="28"/>
  <c r="N212" i="28"/>
  <c r="O212" i="28"/>
  <c r="D212" i="28"/>
  <c r="E39" i="28"/>
  <c r="F39" i="28"/>
  <c r="G39" i="28"/>
  <c r="H39" i="28"/>
  <c r="I39" i="28"/>
  <c r="J39" i="28"/>
  <c r="K39" i="28"/>
  <c r="L39" i="28"/>
  <c r="M39" i="28"/>
  <c r="N39" i="28"/>
  <c r="O39" i="28"/>
  <c r="D39" i="28"/>
  <c r="E108" i="28"/>
  <c r="F108" i="28"/>
  <c r="G108" i="28"/>
  <c r="H108" i="28"/>
  <c r="I108" i="28"/>
  <c r="J108" i="28"/>
  <c r="K108" i="28"/>
  <c r="L108" i="28"/>
  <c r="M108" i="28"/>
  <c r="N108" i="28"/>
  <c r="O108" i="28"/>
  <c r="D108" i="28"/>
  <c r="E246" i="28"/>
  <c r="F246" i="28"/>
  <c r="G246" i="28"/>
  <c r="H246" i="28"/>
  <c r="I246" i="28"/>
  <c r="J246" i="28"/>
  <c r="K246" i="28"/>
  <c r="L246" i="28"/>
  <c r="M246" i="28"/>
  <c r="N246" i="28"/>
  <c r="O246" i="28"/>
  <c r="D246" i="28"/>
  <c r="E189" i="28"/>
  <c r="F189" i="28"/>
  <c r="G189" i="28"/>
  <c r="H189" i="28"/>
  <c r="I189" i="28"/>
  <c r="J189" i="28"/>
  <c r="K189" i="28"/>
  <c r="L189" i="28"/>
  <c r="M189" i="28"/>
  <c r="N189" i="28"/>
  <c r="O189" i="28"/>
  <c r="D189" i="28"/>
  <c r="E120" i="28"/>
  <c r="F120" i="28"/>
  <c r="G120" i="28"/>
  <c r="H120" i="28"/>
  <c r="I120" i="28"/>
  <c r="J120" i="28"/>
  <c r="K120" i="28"/>
  <c r="L120" i="28"/>
  <c r="M120" i="28"/>
  <c r="N120" i="28"/>
  <c r="O120" i="28"/>
  <c r="D120" i="28"/>
  <c r="E96" i="28"/>
  <c r="F96" i="28"/>
  <c r="G96" i="28"/>
  <c r="H96" i="28"/>
  <c r="I96" i="28"/>
  <c r="J96" i="28"/>
  <c r="K96" i="28"/>
  <c r="L96" i="28"/>
  <c r="M96" i="28"/>
  <c r="N96" i="28"/>
  <c r="O96" i="28"/>
  <c r="D96" i="28"/>
  <c r="E56" i="28"/>
  <c r="F56" i="28"/>
  <c r="G56" i="28"/>
  <c r="H56" i="28"/>
  <c r="I56" i="28"/>
  <c r="J56" i="28"/>
  <c r="K56" i="28"/>
  <c r="L56" i="28"/>
  <c r="M56" i="28"/>
  <c r="N56" i="28"/>
  <c r="O56" i="28"/>
  <c r="D56" i="28"/>
  <c r="E91" i="28"/>
  <c r="F91" i="28"/>
  <c r="G91" i="28"/>
  <c r="H91" i="28"/>
  <c r="I91" i="28"/>
  <c r="J91" i="28"/>
  <c r="K91" i="28"/>
  <c r="L91" i="28"/>
  <c r="M91" i="28"/>
  <c r="N91" i="28"/>
  <c r="O91" i="28"/>
  <c r="D91" i="28"/>
  <c r="E231" i="28"/>
  <c r="F231" i="28"/>
  <c r="G231" i="28"/>
  <c r="H231" i="28"/>
  <c r="I231" i="28"/>
  <c r="J231" i="28"/>
  <c r="K231" i="28"/>
  <c r="L231" i="28"/>
  <c r="M231" i="28"/>
  <c r="N231" i="28"/>
  <c r="O231" i="28"/>
  <c r="D231" i="28"/>
  <c r="E238" i="28"/>
  <c r="F238" i="28"/>
  <c r="G238" i="28"/>
  <c r="H238" i="28"/>
  <c r="I238" i="28"/>
  <c r="J238" i="28"/>
  <c r="K238" i="28"/>
  <c r="L238" i="28"/>
  <c r="M238" i="28"/>
  <c r="N238" i="28"/>
  <c r="O238" i="28"/>
  <c r="D238" i="28"/>
  <c r="E18" i="28"/>
  <c r="F18" i="28"/>
  <c r="G18" i="28"/>
  <c r="H18" i="28"/>
  <c r="I18" i="28"/>
  <c r="J18" i="28"/>
  <c r="K18" i="28"/>
  <c r="L18" i="28"/>
  <c r="M18" i="28"/>
  <c r="N18" i="28"/>
  <c r="O18" i="28"/>
  <c r="D18" i="28"/>
  <c r="E73" i="28"/>
  <c r="F73" i="28"/>
  <c r="G73" i="28"/>
  <c r="H73" i="28"/>
  <c r="I73" i="28"/>
  <c r="J73" i="28"/>
  <c r="K73" i="28"/>
  <c r="L73" i="28"/>
  <c r="M73" i="28"/>
  <c r="N73" i="28"/>
  <c r="O73" i="28"/>
  <c r="D73" i="28"/>
  <c r="E129" i="28"/>
  <c r="F129" i="28"/>
  <c r="G129" i="28"/>
  <c r="H129" i="28"/>
  <c r="I129" i="28"/>
  <c r="J129" i="28"/>
  <c r="K129" i="28"/>
  <c r="L129" i="28"/>
  <c r="M129" i="28"/>
  <c r="N129" i="28"/>
  <c r="O129" i="28"/>
  <c r="D129" i="28"/>
  <c r="D9" i="28"/>
  <c r="E9" i="28"/>
  <c r="F9" i="28"/>
  <c r="G9" i="28"/>
  <c r="H9" i="28"/>
  <c r="I9" i="28"/>
  <c r="J9" i="28"/>
  <c r="K9" i="28"/>
  <c r="K259" i="28" s="1"/>
  <c r="L9" i="28"/>
  <c r="M9" i="28"/>
  <c r="N9" i="28"/>
  <c r="O9" i="28"/>
  <c r="E258" i="28"/>
  <c r="F258" i="28"/>
  <c r="G258" i="28"/>
  <c r="H258" i="28"/>
  <c r="I258" i="28"/>
  <c r="J258" i="28"/>
  <c r="K258" i="28"/>
  <c r="L258" i="28"/>
  <c r="M258" i="28"/>
  <c r="N258" i="28"/>
  <c r="O258" i="28"/>
  <c r="D258" i="28"/>
  <c r="D26" i="28"/>
  <c r="E26" i="28"/>
  <c r="F26" i="28"/>
  <c r="G26" i="28"/>
  <c r="H26" i="28"/>
  <c r="I26" i="28"/>
  <c r="J26" i="28"/>
  <c r="K26" i="28"/>
  <c r="L26" i="28"/>
  <c r="M26" i="28"/>
  <c r="N26" i="28"/>
  <c r="O26" i="28"/>
  <c r="K220" i="28"/>
  <c r="L220" i="28"/>
  <c r="M220" i="28"/>
  <c r="N220" i="28"/>
  <c r="O220" i="28"/>
  <c r="E220" i="28"/>
  <c r="F220" i="28"/>
  <c r="G220" i="28"/>
  <c r="H220" i="28"/>
  <c r="I220" i="28"/>
  <c r="J220" i="28"/>
  <c r="D220" i="28"/>
  <c r="F172" i="28"/>
  <c r="G172" i="28"/>
  <c r="H172" i="28"/>
  <c r="I172" i="28"/>
  <c r="J172" i="28"/>
  <c r="K172" i="28"/>
  <c r="L172" i="28"/>
  <c r="M172" i="28"/>
  <c r="N172" i="28"/>
  <c r="O172" i="28"/>
  <c r="D172" i="28"/>
  <c r="E172" i="28"/>
  <c r="D87" i="28"/>
  <c r="E87" i="28"/>
  <c r="F87" i="28"/>
  <c r="G87" i="28"/>
  <c r="H87" i="28"/>
  <c r="I87" i="28"/>
  <c r="J87" i="28"/>
  <c r="K87" i="28"/>
  <c r="L87" i="28"/>
  <c r="M87" i="28"/>
  <c r="N87" i="28"/>
  <c r="O87" i="28"/>
  <c r="D43" i="28"/>
  <c r="E43" i="28"/>
  <c r="F43" i="28"/>
  <c r="G43" i="28"/>
  <c r="H43" i="28"/>
  <c r="I43" i="28"/>
  <c r="J43" i="28"/>
  <c r="K43" i="28"/>
  <c r="L43" i="28"/>
  <c r="M43" i="28"/>
  <c r="N43" i="28"/>
  <c r="O43" i="28"/>
  <c r="D113" i="28"/>
  <c r="E113" i="28"/>
  <c r="F113" i="28"/>
  <c r="G113" i="28"/>
  <c r="H113" i="28"/>
  <c r="I113" i="28"/>
  <c r="J113" i="28"/>
  <c r="K113" i="28"/>
  <c r="L113" i="28"/>
  <c r="M113" i="28"/>
  <c r="N113" i="28"/>
  <c r="O113" i="28"/>
  <c r="D175" i="28"/>
  <c r="E175" i="28"/>
  <c r="F175" i="28"/>
  <c r="G175" i="28"/>
  <c r="H175" i="28"/>
  <c r="I175" i="28"/>
  <c r="J175" i="28"/>
  <c r="K175" i="28"/>
  <c r="L175" i="28"/>
  <c r="M175" i="28"/>
  <c r="N175" i="28"/>
  <c r="O175" i="28"/>
  <c r="D178" i="28"/>
  <c r="E178" i="28"/>
  <c r="F178" i="28"/>
  <c r="G178" i="28"/>
  <c r="H178" i="28"/>
  <c r="I178" i="28"/>
  <c r="J178" i="28"/>
  <c r="K178" i="28"/>
  <c r="L178" i="28"/>
  <c r="M178" i="28"/>
  <c r="N178" i="28"/>
  <c r="O178" i="28"/>
  <c r="D182" i="28"/>
  <c r="E182" i="28"/>
  <c r="F182" i="28"/>
  <c r="G182" i="28"/>
  <c r="H182" i="28"/>
  <c r="I182" i="28"/>
  <c r="J182" i="28"/>
  <c r="K182" i="28"/>
  <c r="L182" i="28"/>
  <c r="M182" i="28"/>
  <c r="N182" i="28"/>
  <c r="O182" i="28"/>
  <c r="D204" i="28"/>
  <c r="E204" i="28"/>
  <c r="F204" i="28"/>
  <c r="G204" i="28"/>
  <c r="H204" i="28"/>
  <c r="I204" i="28"/>
  <c r="J204" i="28"/>
  <c r="K204" i="28"/>
  <c r="L204" i="28"/>
  <c r="M204" i="28"/>
  <c r="N204" i="28"/>
  <c r="O204" i="28"/>
  <c r="C28" i="25"/>
  <c r="C42" i="25"/>
  <c r="C94" i="25"/>
  <c r="C114" i="25"/>
  <c r="C18" i="25"/>
  <c r="C35" i="25"/>
  <c r="C73" i="25"/>
  <c r="C51" i="25"/>
  <c r="C90" i="25"/>
  <c r="C149" i="25"/>
  <c r="C65" i="25"/>
  <c r="C105" i="25"/>
  <c r="C140" i="25"/>
  <c r="C4" i="25"/>
  <c r="C7" i="25"/>
  <c r="C13" i="25"/>
  <c r="C21" i="25"/>
  <c r="C25" i="25"/>
  <c r="C32" i="25"/>
  <c r="C38" i="25"/>
  <c r="C45" i="25"/>
  <c r="C55" i="25"/>
  <c r="C58" i="25"/>
  <c r="C61" i="25"/>
  <c r="C69" i="25"/>
  <c r="C76" i="25"/>
  <c r="C79" i="25"/>
  <c r="C84" i="25"/>
  <c r="C87" i="25"/>
  <c r="C98" i="25"/>
  <c r="C108" i="25"/>
  <c r="C111" i="25"/>
  <c r="C117" i="25"/>
  <c r="C123" i="25"/>
  <c r="C128" i="25"/>
  <c r="C132" i="25"/>
  <c r="C135" i="25"/>
  <c r="C143" i="25"/>
  <c r="C154" i="25"/>
  <c r="C158" i="25"/>
  <c r="D114" i="25"/>
  <c r="D105" i="25"/>
  <c r="D4" i="25"/>
  <c r="D7" i="25"/>
  <c r="D13" i="25"/>
  <c r="D18" i="25"/>
  <c r="D21" i="25"/>
  <c r="D25" i="25"/>
  <c r="D28" i="25"/>
  <c r="D32" i="25"/>
  <c r="D35" i="25"/>
  <c r="D38" i="25"/>
  <c r="D42" i="25"/>
  <c r="D45" i="25"/>
  <c r="D51" i="25"/>
  <c r="D55" i="25"/>
  <c r="D58" i="25"/>
  <c r="D61" i="25"/>
  <c r="D65" i="25"/>
  <c r="D69" i="25"/>
  <c r="D73" i="25"/>
  <c r="D76" i="25"/>
  <c r="D79" i="25"/>
  <c r="D84" i="25"/>
  <c r="D87" i="25"/>
  <c r="D90" i="25"/>
  <c r="D94" i="25"/>
  <c r="D98" i="25"/>
  <c r="D108" i="25"/>
  <c r="D111" i="25"/>
  <c r="D117" i="25"/>
  <c r="D123" i="25"/>
  <c r="D128" i="25"/>
  <c r="D132" i="25"/>
  <c r="D135" i="25"/>
  <c r="D140" i="25"/>
  <c r="D143" i="25"/>
  <c r="D149" i="25"/>
  <c r="D154" i="25"/>
  <c r="D158" i="25"/>
  <c r="I18" i="25"/>
  <c r="I4" i="25"/>
  <c r="I7" i="25"/>
  <c r="I13" i="25"/>
  <c r="I21" i="25"/>
  <c r="I25" i="25"/>
  <c r="I28" i="25"/>
  <c r="I32" i="25"/>
  <c r="I35" i="25"/>
  <c r="I38" i="25"/>
  <c r="I42" i="25"/>
  <c r="I45" i="25"/>
  <c r="I51" i="25"/>
  <c r="I55" i="25"/>
  <c r="I58" i="25"/>
  <c r="I61" i="25"/>
  <c r="I65" i="25"/>
  <c r="I69" i="25"/>
  <c r="I73" i="25"/>
  <c r="I76" i="25"/>
  <c r="I79" i="25"/>
  <c r="I84" i="25"/>
  <c r="I87" i="25"/>
  <c r="I90" i="25"/>
  <c r="I94" i="25"/>
  <c r="I98" i="25"/>
  <c r="I105" i="25"/>
  <c r="I108" i="25"/>
  <c r="I111" i="25"/>
  <c r="I114" i="25"/>
  <c r="I117" i="25"/>
  <c r="I123" i="25"/>
  <c r="I128" i="25"/>
  <c r="I132" i="25"/>
  <c r="I135" i="25"/>
  <c r="I140" i="25"/>
  <c r="I143" i="25"/>
  <c r="I149" i="25"/>
  <c r="I154" i="25"/>
  <c r="I158" i="25"/>
  <c r="L18" i="25"/>
  <c r="L73" i="25"/>
  <c r="L149" i="25"/>
  <c r="L13" i="25"/>
  <c r="L4" i="25"/>
  <c r="L7" i="25"/>
  <c r="L21" i="25"/>
  <c r="L25" i="25"/>
  <c r="L28" i="25"/>
  <c r="L32" i="25"/>
  <c r="L35" i="25"/>
  <c r="L38" i="25"/>
  <c r="L42" i="25"/>
  <c r="L45" i="25"/>
  <c r="L51" i="25"/>
  <c r="L55" i="25"/>
  <c r="L58" i="25"/>
  <c r="L61" i="25"/>
  <c r="L65" i="25"/>
  <c r="L69" i="25"/>
  <c r="L76" i="25"/>
  <c r="L79" i="25"/>
  <c r="L84" i="25"/>
  <c r="L87" i="25"/>
  <c r="L90" i="25"/>
  <c r="L94" i="25"/>
  <c r="L98" i="25"/>
  <c r="L105" i="25"/>
  <c r="L108" i="25"/>
  <c r="L111" i="25"/>
  <c r="L114" i="25"/>
  <c r="L117" i="25"/>
  <c r="L123" i="25"/>
  <c r="L128" i="25"/>
  <c r="L132" i="25"/>
  <c r="L135" i="25"/>
  <c r="L140" i="25"/>
  <c r="L143" i="25"/>
  <c r="L154" i="25"/>
  <c r="L158" i="25"/>
  <c r="J18" i="25"/>
  <c r="J35" i="25"/>
  <c r="J73" i="25"/>
  <c r="J51" i="25"/>
  <c r="J90" i="25"/>
  <c r="J13" i="25"/>
  <c r="J65" i="25"/>
  <c r="J4" i="25"/>
  <c r="J7" i="25"/>
  <c r="J21" i="25"/>
  <c r="J25" i="25"/>
  <c r="J28" i="25"/>
  <c r="J32" i="25"/>
  <c r="J38" i="25"/>
  <c r="J42" i="25"/>
  <c r="J45" i="25"/>
  <c r="J55" i="25"/>
  <c r="J58" i="25"/>
  <c r="J61" i="25"/>
  <c r="J69" i="25"/>
  <c r="J76" i="25"/>
  <c r="J79" i="25"/>
  <c r="J84" i="25"/>
  <c r="J87" i="25"/>
  <c r="J94" i="25"/>
  <c r="J98" i="25"/>
  <c r="J105" i="25"/>
  <c r="J108" i="25"/>
  <c r="J111" i="25"/>
  <c r="J114" i="25"/>
  <c r="J117" i="25"/>
  <c r="J123" i="25"/>
  <c r="J128" i="25"/>
  <c r="J132" i="25"/>
  <c r="J135" i="25"/>
  <c r="J140" i="25"/>
  <c r="J143" i="25"/>
  <c r="J149" i="25"/>
  <c r="J154" i="25"/>
  <c r="J158" i="25"/>
  <c r="O18" i="25"/>
  <c r="O35" i="25"/>
  <c r="O73" i="25"/>
  <c r="O51" i="25"/>
  <c r="O65" i="25"/>
  <c r="O4" i="25"/>
  <c r="O7" i="25"/>
  <c r="O13" i="25"/>
  <c r="O21" i="25"/>
  <c r="O25" i="25"/>
  <c r="O28" i="25"/>
  <c r="O32" i="25"/>
  <c r="O38" i="25"/>
  <c r="O42" i="25"/>
  <c r="O45" i="25"/>
  <c r="O55" i="25"/>
  <c r="O58" i="25"/>
  <c r="O61" i="25"/>
  <c r="O69" i="25"/>
  <c r="O76" i="25"/>
  <c r="O79" i="25"/>
  <c r="O84" i="25"/>
  <c r="O87" i="25"/>
  <c r="O90" i="25"/>
  <c r="O94" i="25"/>
  <c r="O98" i="25"/>
  <c r="O105" i="25"/>
  <c r="O108" i="25"/>
  <c r="O111" i="25"/>
  <c r="O114" i="25"/>
  <c r="O117" i="25"/>
  <c r="O123" i="25"/>
  <c r="O128" i="25"/>
  <c r="O132" i="25"/>
  <c r="O135" i="25"/>
  <c r="O140" i="25"/>
  <c r="O143" i="25"/>
  <c r="O149" i="25"/>
  <c r="O154" i="25"/>
  <c r="O158" i="25"/>
  <c r="K18" i="25"/>
  <c r="K35" i="25"/>
  <c r="K73" i="25"/>
  <c r="K51" i="25"/>
  <c r="K90" i="25"/>
  <c r="K65" i="25"/>
  <c r="K4" i="25"/>
  <c r="K7" i="25"/>
  <c r="K13" i="25"/>
  <c r="K21" i="25"/>
  <c r="K25" i="25"/>
  <c r="K28" i="25"/>
  <c r="K32" i="25"/>
  <c r="K38" i="25"/>
  <c r="K42" i="25"/>
  <c r="K45" i="25"/>
  <c r="K55" i="25"/>
  <c r="K58" i="25"/>
  <c r="K61" i="25"/>
  <c r="K69" i="25"/>
  <c r="K76" i="25"/>
  <c r="K79" i="25"/>
  <c r="K84" i="25"/>
  <c r="K87" i="25"/>
  <c r="K94" i="25"/>
  <c r="K98" i="25"/>
  <c r="K105" i="25"/>
  <c r="K108" i="25"/>
  <c r="K111" i="25"/>
  <c r="K114" i="25"/>
  <c r="K117" i="25"/>
  <c r="K123" i="25"/>
  <c r="K128" i="25"/>
  <c r="K132" i="25"/>
  <c r="K135" i="25"/>
  <c r="K140" i="25"/>
  <c r="K143" i="25"/>
  <c r="K149" i="25"/>
  <c r="K154" i="25"/>
  <c r="K158" i="25"/>
  <c r="E4" i="25"/>
  <c r="E7" i="25"/>
  <c r="E13" i="25"/>
  <c r="E18" i="25"/>
  <c r="E21" i="25"/>
  <c r="E25" i="25"/>
  <c r="E28" i="25"/>
  <c r="E32" i="25"/>
  <c r="E35" i="25"/>
  <c r="E38" i="25"/>
  <c r="E42" i="25"/>
  <c r="E45" i="25"/>
  <c r="E51" i="25"/>
  <c r="E55" i="25"/>
  <c r="E58" i="25"/>
  <c r="E61" i="25"/>
  <c r="E65" i="25"/>
  <c r="E69" i="25"/>
  <c r="E73" i="25"/>
  <c r="E76" i="25"/>
  <c r="E79" i="25"/>
  <c r="E84" i="25"/>
  <c r="E87" i="25"/>
  <c r="E90" i="25"/>
  <c r="E94" i="25"/>
  <c r="E98" i="25"/>
  <c r="E105" i="25"/>
  <c r="E108" i="25"/>
  <c r="E111" i="25"/>
  <c r="E114" i="25"/>
  <c r="E117" i="25"/>
  <c r="E123" i="25"/>
  <c r="E128" i="25"/>
  <c r="E132" i="25"/>
  <c r="E135" i="25"/>
  <c r="E140" i="25"/>
  <c r="E143" i="25"/>
  <c r="E149" i="25"/>
  <c r="E154" i="25"/>
  <c r="E158" i="25"/>
  <c r="F4" i="25"/>
  <c r="F7" i="25"/>
  <c r="F13" i="25"/>
  <c r="F18" i="25"/>
  <c r="F21" i="25"/>
  <c r="F25" i="25"/>
  <c r="F28" i="25"/>
  <c r="F32" i="25"/>
  <c r="F35" i="25"/>
  <c r="F38" i="25"/>
  <c r="F42" i="25"/>
  <c r="F45" i="25"/>
  <c r="F51" i="25"/>
  <c r="F55" i="25"/>
  <c r="F58" i="25"/>
  <c r="F61" i="25"/>
  <c r="F65" i="25"/>
  <c r="F69" i="25"/>
  <c r="F73" i="25"/>
  <c r="F76" i="25"/>
  <c r="F79" i="25"/>
  <c r="F84" i="25"/>
  <c r="F87" i="25"/>
  <c r="F90" i="25"/>
  <c r="F94" i="25"/>
  <c r="F98" i="25"/>
  <c r="F105" i="25"/>
  <c r="F108" i="25"/>
  <c r="F111" i="25"/>
  <c r="F114" i="25"/>
  <c r="F117" i="25"/>
  <c r="F123" i="25"/>
  <c r="F128" i="25"/>
  <c r="F132" i="25"/>
  <c r="F135" i="25"/>
  <c r="F140" i="25"/>
  <c r="F143" i="25"/>
  <c r="F149" i="25"/>
  <c r="F154" i="25"/>
  <c r="F158" i="25"/>
  <c r="G4" i="25"/>
  <c r="G7" i="25"/>
  <c r="G13" i="25"/>
  <c r="G18" i="25"/>
  <c r="G21" i="25"/>
  <c r="G159" i="25" s="1"/>
  <c r="G25" i="25"/>
  <c r="G28" i="25"/>
  <c r="G32" i="25"/>
  <c r="G35" i="25"/>
  <c r="G38" i="25"/>
  <c r="G42" i="25"/>
  <c r="G45" i="25"/>
  <c r="G51" i="25"/>
  <c r="G55" i="25"/>
  <c r="G58" i="25"/>
  <c r="G61" i="25"/>
  <c r="G65" i="25"/>
  <c r="G69" i="25"/>
  <c r="G73" i="25"/>
  <c r="G76" i="25"/>
  <c r="G79" i="25"/>
  <c r="G84" i="25"/>
  <c r="G87" i="25"/>
  <c r="G90" i="25"/>
  <c r="G94" i="25"/>
  <c r="G98" i="25"/>
  <c r="G105" i="25"/>
  <c r="G108" i="25"/>
  <c r="G111" i="25"/>
  <c r="G114" i="25"/>
  <c r="G117" i="25"/>
  <c r="G123" i="25"/>
  <c r="G128" i="25"/>
  <c r="G132" i="25"/>
  <c r="G135" i="25"/>
  <c r="G140" i="25"/>
  <c r="G143" i="25"/>
  <c r="G149" i="25"/>
  <c r="G154" i="25"/>
  <c r="G158" i="25"/>
  <c r="H4" i="25"/>
  <c r="H7" i="25"/>
  <c r="H13" i="25"/>
  <c r="H18" i="25"/>
  <c r="H21" i="25"/>
  <c r="H159" i="25" s="1"/>
  <c r="H25" i="25"/>
  <c r="H28" i="25"/>
  <c r="H32" i="25"/>
  <c r="H35" i="25"/>
  <c r="H38" i="25"/>
  <c r="H42" i="25"/>
  <c r="H45" i="25"/>
  <c r="H51" i="25"/>
  <c r="H55" i="25"/>
  <c r="H58" i="25"/>
  <c r="H61" i="25"/>
  <c r="H65" i="25"/>
  <c r="H69" i="25"/>
  <c r="H73" i="25"/>
  <c r="H76" i="25"/>
  <c r="H79" i="25"/>
  <c r="H84" i="25"/>
  <c r="H87" i="25"/>
  <c r="H90" i="25"/>
  <c r="H94" i="25"/>
  <c r="H98" i="25"/>
  <c r="H105" i="25"/>
  <c r="H108" i="25"/>
  <c r="H111" i="25"/>
  <c r="H114" i="25"/>
  <c r="H117" i="25"/>
  <c r="H123" i="25"/>
  <c r="H128" i="25"/>
  <c r="H132" i="25"/>
  <c r="H135" i="25"/>
  <c r="H140" i="25"/>
  <c r="H143" i="25"/>
  <c r="H149" i="25"/>
  <c r="H154" i="25"/>
  <c r="H158" i="25"/>
  <c r="M4" i="25"/>
  <c r="M7" i="25"/>
  <c r="M13" i="25"/>
  <c r="M18" i="25"/>
  <c r="M21" i="25"/>
  <c r="M25" i="25"/>
  <c r="M28" i="25"/>
  <c r="M32" i="25"/>
  <c r="M35" i="25"/>
  <c r="M38" i="25"/>
  <c r="M42" i="25"/>
  <c r="M45" i="25"/>
  <c r="M51" i="25"/>
  <c r="M55" i="25"/>
  <c r="M58" i="25"/>
  <c r="M61" i="25"/>
  <c r="M65" i="25"/>
  <c r="M69" i="25"/>
  <c r="M73" i="25"/>
  <c r="M76" i="25"/>
  <c r="M79" i="25"/>
  <c r="M84" i="25"/>
  <c r="M87" i="25"/>
  <c r="M90" i="25"/>
  <c r="M94" i="25"/>
  <c r="M98" i="25"/>
  <c r="M105" i="25"/>
  <c r="M108" i="25"/>
  <c r="M111" i="25"/>
  <c r="M114" i="25"/>
  <c r="M117" i="25"/>
  <c r="M123" i="25"/>
  <c r="M128" i="25"/>
  <c r="M132" i="25"/>
  <c r="M135" i="25"/>
  <c r="M140" i="25"/>
  <c r="M143" i="25"/>
  <c r="M149" i="25"/>
  <c r="M154" i="25"/>
  <c r="M158" i="25"/>
  <c r="N4" i="25"/>
  <c r="N7" i="25"/>
  <c r="N13" i="25"/>
  <c r="N18" i="25"/>
  <c r="N21" i="25"/>
  <c r="N25" i="25"/>
  <c r="N28" i="25"/>
  <c r="N32" i="25"/>
  <c r="N35" i="25"/>
  <c r="N38" i="25"/>
  <c r="N42" i="25"/>
  <c r="N45" i="25"/>
  <c r="N51" i="25"/>
  <c r="N55" i="25"/>
  <c r="N58" i="25"/>
  <c r="N61" i="25"/>
  <c r="N65" i="25"/>
  <c r="N69" i="25"/>
  <c r="N73" i="25"/>
  <c r="N76" i="25"/>
  <c r="N79" i="25"/>
  <c r="N84" i="25"/>
  <c r="N87" i="25"/>
  <c r="N90" i="25"/>
  <c r="N94" i="25"/>
  <c r="N98" i="25"/>
  <c r="N105" i="25"/>
  <c r="N108" i="25"/>
  <c r="N111" i="25"/>
  <c r="N114" i="25"/>
  <c r="N117" i="25"/>
  <c r="N123" i="25"/>
  <c r="N128" i="25"/>
  <c r="N132" i="25"/>
  <c r="N135" i="25"/>
  <c r="N140" i="25"/>
  <c r="N143" i="25"/>
  <c r="N149" i="25"/>
  <c r="N154" i="25"/>
  <c r="N158" i="25"/>
  <c r="P173" i="25"/>
  <c r="P174" i="25"/>
  <c r="P175" i="25" s="1"/>
  <c r="O175" i="25"/>
  <c r="N175" i="25"/>
  <c r="M175" i="25"/>
  <c r="L175" i="25"/>
  <c r="K175" i="25"/>
  <c r="J175" i="25"/>
  <c r="I175" i="25"/>
  <c r="H175" i="25"/>
  <c r="G175" i="25"/>
  <c r="F175" i="25"/>
  <c r="E175" i="25"/>
  <c r="D175" i="25"/>
  <c r="C175" i="25"/>
  <c r="P162" i="25"/>
  <c r="P163" i="25"/>
  <c r="P164" i="25"/>
  <c r="P165" i="25"/>
  <c r="P166" i="25"/>
  <c r="P167" i="25"/>
  <c r="P168" i="25"/>
  <c r="P169" i="25"/>
  <c r="P170" i="25"/>
  <c r="O171" i="25"/>
  <c r="N171" i="25"/>
  <c r="M171" i="25"/>
  <c r="L171" i="25"/>
  <c r="K171" i="25"/>
  <c r="J171" i="25"/>
  <c r="I171" i="25"/>
  <c r="H171" i="25"/>
  <c r="G171" i="25"/>
  <c r="F171" i="25"/>
  <c r="E171" i="25"/>
  <c r="D171" i="25"/>
  <c r="C171" i="25"/>
  <c r="P2" i="25"/>
  <c r="P3" i="25"/>
  <c r="P5" i="25"/>
  <c r="P6" i="25"/>
  <c r="P8" i="25"/>
  <c r="P9" i="25"/>
  <c r="P10" i="25"/>
  <c r="P11" i="25"/>
  <c r="P12" i="25"/>
  <c r="P14" i="25"/>
  <c r="P15" i="25"/>
  <c r="P16" i="25"/>
  <c r="P17" i="25"/>
  <c r="P19" i="25"/>
  <c r="P20" i="25"/>
  <c r="P22" i="25"/>
  <c r="P23" i="25"/>
  <c r="P24" i="25"/>
  <c r="P26" i="25"/>
  <c r="P27" i="25"/>
  <c r="P29" i="25"/>
  <c r="P30" i="25"/>
  <c r="P31" i="25"/>
  <c r="P32" i="25" s="1"/>
  <c r="P33" i="25"/>
  <c r="P35" i="25" s="1"/>
  <c r="P34" i="25"/>
  <c r="P36" i="25"/>
  <c r="P37" i="25"/>
  <c r="P39" i="25"/>
  <c r="P40" i="25"/>
  <c r="P41" i="25"/>
  <c r="P43" i="25"/>
  <c r="P44" i="25"/>
  <c r="P46" i="25"/>
  <c r="P47" i="25"/>
  <c r="P48" i="25"/>
  <c r="P49" i="25"/>
  <c r="P50" i="25"/>
  <c r="P53" i="25"/>
  <c r="P54" i="25"/>
  <c r="P55" i="25" s="1"/>
  <c r="P56" i="25"/>
  <c r="P57" i="25"/>
  <c r="P59" i="25"/>
  <c r="P60" i="25"/>
  <c r="P62" i="25"/>
  <c r="P63" i="25"/>
  <c r="P64" i="25"/>
  <c r="P66" i="25"/>
  <c r="P67" i="25"/>
  <c r="P68" i="25"/>
  <c r="P70" i="25"/>
  <c r="P71" i="25"/>
  <c r="P72" i="25"/>
  <c r="P74" i="25"/>
  <c r="P75" i="25"/>
  <c r="P77" i="25"/>
  <c r="P78" i="25"/>
  <c r="P80" i="25"/>
  <c r="P81" i="25"/>
  <c r="P82" i="25"/>
  <c r="P83" i="25"/>
  <c r="P85" i="25"/>
  <c r="P86" i="25"/>
  <c r="P88" i="25"/>
  <c r="P89" i="25"/>
  <c r="P91" i="25"/>
  <c r="P92" i="25"/>
  <c r="P93" i="25"/>
  <c r="P96" i="25"/>
  <c r="P97" i="25"/>
  <c r="P99" i="25"/>
  <c r="P100" i="25"/>
  <c r="P101" i="25"/>
  <c r="P102" i="25"/>
  <c r="P103" i="25"/>
  <c r="P104" i="25"/>
  <c r="P106" i="25"/>
  <c r="P107" i="25"/>
  <c r="P109" i="25"/>
  <c r="P110" i="25"/>
  <c r="P112" i="25"/>
  <c r="P113" i="25"/>
  <c r="P115" i="25"/>
  <c r="P116" i="25"/>
  <c r="P118" i="25"/>
  <c r="P119" i="25"/>
  <c r="P120" i="25"/>
  <c r="P121" i="25"/>
  <c r="P122" i="25"/>
  <c r="P124" i="25"/>
  <c r="P125" i="25"/>
  <c r="P126" i="25"/>
  <c r="P127" i="25"/>
  <c r="P129" i="25"/>
  <c r="P130" i="25"/>
  <c r="P131" i="25"/>
  <c r="P133" i="25"/>
  <c r="P134" i="25"/>
  <c r="P137" i="25"/>
  <c r="P138" i="25"/>
  <c r="P139" i="25"/>
  <c r="P141" i="25"/>
  <c r="P142" i="25"/>
  <c r="P144" i="25"/>
  <c r="P145" i="25"/>
  <c r="P146" i="25"/>
  <c r="P147" i="25"/>
  <c r="P148" i="25"/>
  <c r="P150" i="25"/>
  <c r="P151" i="25"/>
  <c r="P152" i="25"/>
  <c r="P153" i="25"/>
  <c r="P155" i="25"/>
  <c r="P158" i="25" s="1"/>
  <c r="P156" i="25"/>
  <c r="P157" i="25"/>
  <c r="D162" i="3"/>
  <c r="D155" i="3"/>
  <c r="D149" i="3"/>
  <c r="D143" i="3"/>
  <c r="D138" i="3"/>
  <c r="D135" i="3"/>
  <c r="D131" i="3"/>
  <c r="D125" i="3"/>
  <c r="D121" i="3"/>
  <c r="D116" i="3"/>
  <c r="D107" i="3"/>
  <c r="D100" i="3"/>
  <c r="D97" i="3"/>
  <c r="D93" i="3"/>
  <c r="D90" i="3"/>
  <c r="D82" i="3"/>
  <c r="D78" i="3"/>
  <c r="D75" i="3"/>
  <c r="D71" i="3"/>
  <c r="D67" i="3"/>
  <c r="D59" i="3"/>
  <c r="D56" i="3"/>
  <c r="D52" i="3"/>
  <c r="D47" i="3"/>
  <c r="D44" i="3"/>
  <c r="D39" i="3"/>
  <c r="D35" i="3"/>
  <c r="D32" i="3"/>
  <c r="D28" i="3"/>
  <c r="D25" i="3"/>
  <c r="D20" i="3"/>
  <c r="D16" i="3"/>
  <c r="D12" i="3"/>
  <c r="D7" i="3"/>
  <c r="D4" i="3"/>
  <c r="E162" i="3"/>
  <c r="E155" i="3"/>
  <c r="E149" i="3"/>
  <c r="E143" i="3"/>
  <c r="E138" i="3"/>
  <c r="E135" i="3"/>
  <c r="E131" i="3"/>
  <c r="E125" i="3"/>
  <c r="E121" i="3"/>
  <c r="E116" i="3"/>
  <c r="E107" i="3"/>
  <c r="E100" i="3"/>
  <c r="E97" i="3"/>
  <c r="E93" i="3"/>
  <c r="E90" i="3"/>
  <c r="E82" i="3"/>
  <c r="E78" i="3"/>
  <c r="E75" i="3"/>
  <c r="E71" i="3"/>
  <c r="E67" i="3"/>
  <c r="E59" i="3"/>
  <c r="E56" i="3"/>
  <c r="E52" i="3"/>
  <c r="E47" i="3"/>
  <c r="E44" i="3"/>
  <c r="E39" i="3"/>
  <c r="E35" i="3"/>
  <c r="E32" i="3"/>
  <c r="E28" i="3"/>
  <c r="E25" i="3"/>
  <c r="E20" i="3"/>
  <c r="E16" i="3"/>
  <c r="E12" i="3"/>
  <c r="E7" i="3"/>
  <c r="E4" i="3"/>
  <c r="F162" i="3"/>
  <c r="F155" i="3"/>
  <c r="F149" i="3"/>
  <c r="F143" i="3"/>
  <c r="F138" i="3"/>
  <c r="F135" i="3"/>
  <c r="F131" i="3"/>
  <c r="F125" i="3"/>
  <c r="F121" i="3"/>
  <c r="F116" i="3"/>
  <c r="F107" i="3"/>
  <c r="F100" i="3"/>
  <c r="F97" i="3"/>
  <c r="F93" i="3"/>
  <c r="F90" i="3"/>
  <c r="F82" i="3"/>
  <c r="F78" i="3"/>
  <c r="F75" i="3"/>
  <c r="F71" i="3"/>
  <c r="F67" i="3"/>
  <c r="F59" i="3"/>
  <c r="F56" i="3"/>
  <c r="F52" i="3"/>
  <c r="F47" i="3"/>
  <c r="F44" i="3"/>
  <c r="F39" i="3"/>
  <c r="F35" i="3"/>
  <c r="F32" i="3"/>
  <c r="F28" i="3"/>
  <c r="F25" i="3"/>
  <c r="F20" i="3"/>
  <c r="F16" i="3"/>
  <c r="F12" i="3"/>
  <c r="F7" i="3"/>
  <c r="F4" i="3"/>
  <c r="G162" i="3"/>
  <c r="G155" i="3"/>
  <c r="G149" i="3"/>
  <c r="G143" i="3"/>
  <c r="G138" i="3"/>
  <c r="N138" i="3" s="1"/>
  <c r="G135" i="3"/>
  <c r="G131" i="3"/>
  <c r="G125" i="3"/>
  <c r="G121" i="3"/>
  <c r="G116" i="3"/>
  <c r="G107" i="3"/>
  <c r="G100" i="3"/>
  <c r="G97" i="3"/>
  <c r="G93" i="3"/>
  <c r="G90" i="3"/>
  <c r="G82" i="3"/>
  <c r="G78" i="3"/>
  <c r="G75" i="3"/>
  <c r="G71" i="3"/>
  <c r="G67" i="3"/>
  <c r="G59" i="3"/>
  <c r="G56" i="3"/>
  <c r="G52" i="3"/>
  <c r="G47" i="3"/>
  <c r="G44" i="3"/>
  <c r="G39" i="3"/>
  <c r="G35" i="3"/>
  <c r="G32" i="3"/>
  <c r="G28" i="3"/>
  <c r="G25" i="3"/>
  <c r="G20" i="3"/>
  <c r="G16" i="3"/>
  <c r="G12" i="3"/>
  <c r="G7" i="3"/>
  <c r="G4" i="3"/>
  <c r="H162" i="3"/>
  <c r="H155" i="3"/>
  <c r="H149" i="3"/>
  <c r="H143" i="3"/>
  <c r="H138" i="3"/>
  <c r="H135" i="3"/>
  <c r="H131" i="3"/>
  <c r="H125" i="3"/>
  <c r="H121" i="3"/>
  <c r="H116" i="3"/>
  <c r="H107" i="3"/>
  <c r="H100" i="3"/>
  <c r="H97" i="3"/>
  <c r="H93" i="3"/>
  <c r="H90" i="3"/>
  <c r="H82" i="3"/>
  <c r="H78" i="3"/>
  <c r="H75" i="3"/>
  <c r="H71" i="3"/>
  <c r="H67" i="3"/>
  <c r="H59" i="3"/>
  <c r="H56" i="3"/>
  <c r="H52" i="3"/>
  <c r="H47" i="3"/>
  <c r="H44" i="3"/>
  <c r="H39" i="3"/>
  <c r="H35" i="3"/>
  <c r="H32" i="3"/>
  <c r="H28" i="3"/>
  <c r="H25" i="3"/>
  <c r="H20" i="3"/>
  <c r="H16" i="3"/>
  <c r="H12" i="3"/>
  <c r="H7" i="3"/>
  <c r="H4" i="3"/>
  <c r="I162" i="3"/>
  <c r="I155" i="3"/>
  <c r="I149" i="3"/>
  <c r="I143" i="3"/>
  <c r="I138" i="3"/>
  <c r="I135" i="3"/>
  <c r="I131" i="3"/>
  <c r="I125" i="3"/>
  <c r="I121" i="3"/>
  <c r="I116" i="3"/>
  <c r="I107" i="3"/>
  <c r="I100" i="3"/>
  <c r="I97" i="3"/>
  <c r="I93" i="3"/>
  <c r="I90" i="3"/>
  <c r="I82" i="3"/>
  <c r="I78" i="3"/>
  <c r="I75" i="3"/>
  <c r="I71" i="3"/>
  <c r="I67" i="3"/>
  <c r="I59" i="3"/>
  <c r="I56" i="3"/>
  <c r="I52" i="3"/>
  <c r="I47" i="3"/>
  <c r="I44" i="3"/>
  <c r="I39" i="3"/>
  <c r="I35" i="3"/>
  <c r="I32" i="3"/>
  <c r="I28" i="3"/>
  <c r="I25" i="3"/>
  <c r="I20" i="3"/>
  <c r="I16" i="3"/>
  <c r="I12" i="3"/>
  <c r="I7" i="3"/>
  <c r="I4" i="3"/>
  <c r="J162" i="3"/>
  <c r="J155" i="3"/>
  <c r="J149" i="3"/>
  <c r="J143" i="3"/>
  <c r="J138" i="3"/>
  <c r="J135" i="3"/>
  <c r="J131" i="3"/>
  <c r="J125" i="3"/>
  <c r="J121" i="3"/>
  <c r="J116" i="3"/>
  <c r="J107" i="3"/>
  <c r="J100" i="3"/>
  <c r="J97" i="3"/>
  <c r="J93" i="3"/>
  <c r="J90" i="3"/>
  <c r="J82" i="3"/>
  <c r="J78" i="3"/>
  <c r="J75" i="3"/>
  <c r="J71" i="3"/>
  <c r="J67" i="3"/>
  <c r="J59" i="3"/>
  <c r="J56" i="3"/>
  <c r="J52" i="3"/>
  <c r="J47" i="3"/>
  <c r="J44" i="3"/>
  <c r="J39" i="3"/>
  <c r="J35" i="3"/>
  <c r="J32" i="3"/>
  <c r="J28" i="3"/>
  <c r="J25" i="3"/>
  <c r="J20" i="3"/>
  <c r="J16" i="3"/>
  <c r="J12" i="3"/>
  <c r="J7" i="3"/>
  <c r="J4" i="3"/>
  <c r="K162" i="3"/>
  <c r="K155" i="3"/>
  <c r="K149" i="3"/>
  <c r="K143" i="3"/>
  <c r="K138" i="3"/>
  <c r="K135" i="3"/>
  <c r="K131" i="3"/>
  <c r="K125" i="3"/>
  <c r="K121" i="3"/>
  <c r="K116" i="3"/>
  <c r="K107" i="3"/>
  <c r="K100" i="3"/>
  <c r="K97" i="3"/>
  <c r="K93" i="3"/>
  <c r="K90" i="3"/>
  <c r="K82" i="3"/>
  <c r="K78" i="3"/>
  <c r="K75" i="3"/>
  <c r="K71" i="3"/>
  <c r="K67" i="3"/>
  <c r="K59" i="3"/>
  <c r="K56" i="3"/>
  <c r="K52" i="3"/>
  <c r="K47" i="3"/>
  <c r="K44" i="3"/>
  <c r="K39" i="3"/>
  <c r="K35" i="3"/>
  <c r="K32" i="3"/>
  <c r="K28" i="3"/>
  <c r="K25" i="3"/>
  <c r="K20" i="3"/>
  <c r="K16" i="3"/>
  <c r="K12" i="3"/>
  <c r="K7" i="3"/>
  <c r="K4" i="3"/>
  <c r="L162" i="3"/>
  <c r="L155" i="3"/>
  <c r="L149" i="3"/>
  <c r="L143" i="3"/>
  <c r="L138" i="3"/>
  <c r="L135" i="3"/>
  <c r="L131" i="3"/>
  <c r="L125" i="3"/>
  <c r="L121" i="3"/>
  <c r="L116" i="3"/>
  <c r="L107" i="3"/>
  <c r="L100" i="3"/>
  <c r="L97" i="3"/>
  <c r="L93" i="3"/>
  <c r="L90" i="3"/>
  <c r="L82" i="3"/>
  <c r="L78" i="3"/>
  <c r="L75" i="3"/>
  <c r="L71" i="3"/>
  <c r="L67" i="3"/>
  <c r="L59" i="3"/>
  <c r="L56" i="3"/>
  <c r="L52" i="3"/>
  <c r="L47" i="3"/>
  <c r="L44" i="3"/>
  <c r="L39" i="3"/>
  <c r="L35" i="3"/>
  <c r="L32" i="3"/>
  <c r="L28" i="3"/>
  <c r="L25" i="3"/>
  <c r="L20" i="3"/>
  <c r="L16" i="3"/>
  <c r="L12" i="3"/>
  <c r="L7" i="3"/>
  <c r="L4" i="3"/>
  <c r="M162" i="3"/>
  <c r="M155" i="3"/>
  <c r="M149" i="3"/>
  <c r="M143" i="3"/>
  <c r="M138" i="3"/>
  <c r="M135" i="3"/>
  <c r="M131" i="3"/>
  <c r="M125" i="3"/>
  <c r="M121" i="3"/>
  <c r="M116" i="3"/>
  <c r="M107" i="3"/>
  <c r="M100" i="3"/>
  <c r="M97" i="3"/>
  <c r="M93" i="3"/>
  <c r="M90" i="3"/>
  <c r="M82" i="3"/>
  <c r="M78" i="3"/>
  <c r="M75" i="3"/>
  <c r="M71" i="3"/>
  <c r="M67" i="3"/>
  <c r="M59" i="3"/>
  <c r="M56" i="3"/>
  <c r="M52" i="3"/>
  <c r="M47" i="3"/>
  <c r="M44" i="3"/>
  <c r="M39" i="3"/>
  <c r="M35" i="3"/>
  <c r="M32" i="3"/>
  <c r="M28" i="3"/>
  <c r="M25" i="3"/>
  <c r="M20" i="3"/>
  <c r="M16" i="3"/>
  <c r="M12" i="3"/>
  <c r="M7" i="3"/>
  <c r="M4" i="3"/>
  <c r="C162" i="3"/>
  <c r="C155" i="3"/>
  <c r="N144" i="3"/>
  <c r="N145" i="3"/>
  <c r="N146" i="3"/>
  <c r="N147" i="3"/>
  <c r="N148" i="3"/>
  <c r="C143" i="3"/>
  <c r="N139" i="3"/>
  <c r="C138" i="3"/>
  <c r="C135" i="3"/>
  <c r="C131" i="3"/>
  <c r="C125" i="3"/>
  <c r="N122" i="3"/>
  <c r="C121" i="3"/>
  <c r="N117" i="3"/>
  <c r="C116" i="3"/>
  <c r="C107" i="3"/>
  <c r="C100" i="3"/>
  <c r="C97" i="3"/>
  <c r="C93" i="3"/>
  <c r="C90" i="3"/>
  <c r="C82" i="3"/>
  <c r="C78" i="3"/>
  <c r="C75" i="3"/>
  <c r="C71" i="3"/>
  <c r="C67" i="3"/>
  <c r="N60" i="3"/>
  <c r="C59" i="3"/>
  <c r="C56" i="3"/>
  <c r="C52" i="3"/>
  <c r="C47" i="3"/>
  <c r="C44" i="3"/>
  <c r="C39" i="3"/>
  <c r="C35" i="3"/>
  <c r="C32" i="3"/>
  <c r="C28" i="3"/>
  <c r="C25" i="3"/>
  <c r="C20" i="3"/>
  <c r="C16" i="3"/>
  <c r="C12" i="3"/>
  <c r="C7" i="3"/>
  <c r="C4" i="3"/>
  <c r="C149" i="3"/>
  <c r="N160" i="3"/>
  <c r="N153" i="3"/>
  <c r="N129" i="3"/>
  <c r="N130" i="3"/>
  <c r="N114" i="3"/>
  <c r="N115" i="3"/>
  <c r="N106" i="3"/>
  <c r="N103" i="3"/>
  <c r="N102" i="3"/>
  <c r="N88" i="3"/>
  <c r="N89" i="3"/>
  <c r="N86" i="3"/>
  <c r="N84" i="3"/>
  <c r="N62" i="3"/>
  <c r="N63" i="3"/>
  <c r="N64" i="3"/>
  <c r="N49" i="3"/>
  <c r="N43" i="3"/>
  <c r="N23" i="3"/>
  <c r="N24" i="3"/>
  <c r="N11" i="3"/>
  <c r="N157" i="3"/>
  <c r="N158" i="3"/>
  <c r="N154" i="3"/>
  <c r="N141" i="3"/>
  <c r="N54" i="3"/>
  <c r="N2" i="3"/>
  <c r="N110" i="3"/>
  <c r="N111" i="3"/>
  <c r="N112" i="3"/>
  <c r="N5" i="3"/>
  <c r="N6" i="3"/>
  <c r="N8" i="3"/>
  <c r="N9" i="3"/>
  <c r="N10" i="3"/>
  <c r="N13" i="3"/>
  <c r="N14" i="3"/>
  <c r="N15" i="3"/>
  <c r="N17" i="3"/>
  <c r="N18" i="3"/>
  <c r="N19" i="3"/>
  <c r="N21" i="3"/>
  <c r="N22" i="3"/>
  <c r="N26" i="3"/>
  <c r="N27" i="3"/>
  <c r="N29" i="3"/>
  <c r="N30" i="3"/>
  <c r="N31" i="3"/>
  <c r="N33" i="3"/>
  <c r="N34" i="3"/>
  <c r="N36" i="3"/>
  <c r="N37" i="3"/>
  <c r="N38" i="3"/>
  <c r="N40" i="3"/>
  <c r="N41" i="3"/>
  <c r="N42" i="3"/>
  <c r="N45" i="3"/>
  <c r="N46" i="3"/>
  <c r="N48" i="3"/>
  <c r="N50" i="3"/>
  <c r="N51" i="3"/>
  <c r="N53" i="3"/>
  <c r="N55" i="3"/>
  <c r="N57" i="3"/>
  <c r="N58" i="3"/>
  <c r="N61" i="3"/>
  <c r="N65" i="3"/>
  <c r="N66" i="3"/>
  <c r="N68" i="3"/>
  <c r="N69" i="3"/>
  <c r="N70" i="3"/>
  <c r="N72" i="3"/>
  <c r="N73" i="3"/>
  <c r="N74" i="3"/>
  <c r="N76" i="3"/>
  <c r="N77" i="3"/>
  <c r="N79" i="3"/>
  <c r="N80" i="3"/>
  <c r="N81" i="3"/>
  <c r="N83" i="3"/>
  <c r="N85" i="3"/>
  <c r="N87" i="3"/>
  <c r="N91" i="3"/>
  <c r="N92" i="3"/>
  <c r="N94" i="3"/>
  <c r="N95" i="3"/>
  <c r="N96" i="3"/>
  <c r="N98" i="3"/>
  <c r="N99" i="3"/>
  <c r="N101" i="3"/>
  <c r="N104" i="3"/>
  <c r="N105" i="3"/>
  <c r="N108" i="3"/>
  <c r="N109" i="3"/>
  <c r="N113" i="3"/>
  <c r="N118" i="3"/>
  <c r="N119" i="3"/>
  <c r="N120" i="3"/>
  <c r="N123" i="3"/>
  <c r="N124" i="3"/>
  <c r="N126" i="3"/>
  <c r="N127" i="3"/>
  <c r="N128" i="3"/>
  <c r="N132" i="3"/>
  <c r="N133" i="3"/>
  <c r="N134" i="3"/>
  <c r="N136" i="3"/>
  <c r="N137" i="3"/>
  <c r="N140" i="3"/>
  <c r="N142" i="3"/>
  <c r="N150" i="3"/>
  <c r="N151" i="3"/>
  <c r="N152" i="3"/>
  <c r="N156" i="3"/>
  <c r="N159" i="3"/>
  <c r="N161" i="3"/>
  <c r="N3" i="3"/>
  <c r="D5" i="2"/>
  <c r="D13" i="2"/>
  <c r="D18" i="2"/>
  <c r="D21" i="2"/>
  <c r="D26" i="2"/>
  <c r="D31" i="2"/>
  <c r="D35" i="2"/>
  <c r="D39" i="2"/>
  <c r="D43" i="2"/>
  <c r="D49" i="2"/>
  <c r="D54" i="2"/>
  <c r="D60" i="2"/>
  <c r="D64" i="2"/>
  <c r="D67" i="2"/>
  <c r="D70" i="2"/>
  <c r="D74" i="2"/>
  <c r="D77" i="2"/>
  <c r="D84" i="2"/>
  <c r="D87" i="2"/>
  <c r="D92" i="2"/>
  <c r="D99" i="2"/>
  <c r="D102" i="2"/>
  <c r="D106" i="2"/>
  <c r="D109" i="2"/>
  <c r="D115" i="2"/>
  <c r="D118" i="2"/>
  <c r="D121" i="2"/>
  <c r="D126" i="2"/>
  <c r="D130" i="2"/>
  <c r="D134" i="2"/>
  <c r="D139" i="2"/>
  <c r="E5" i="2"/>
  <c r="E13" i="2"/>
  <c r="E18" i="2"/>
  <c r="E21" i="2"/>
  <c r="E26" i="2"/>
  <c r="E31" i="2"/>
  <c r="E35" i="2"/>
  <c r="E39" i="2"/>
  <c r="E43" i="2"/>
  <c r="E49" i="2"/>
  <c r="E54" i="2"/>
  <c r="E60" i="2"/>
  <c r="E64" i="2"/>
  <c r="E67" i="2"/>
  <c r="E70" i="2"/>
  <c r="E74" i="2"/>
  <c r="E77" i="2"/>
  <c r="E84" i="2"/>
  <c r="E87" i="2"/>
  <c r="E92" i="2"/>
  <c r="E99" i="2"/>
  <c r="E102" i="2"/>
  <c r="E106" i="2"/>
  <c r="E109" i="2"/>
  <c r="E115" i="2"/>
  <c r="E118" i="2"/>
  <c r="E121" i="2"/>
  <c r="E126" i="2"/>
  <c r="E130" i="2"/>
  <c r="E134" i="2"/>
  <c r="E139" i="2"/>
  <c r="F5" i="2"/>
  <c r="F13" i="2"/>
  <c r="F18" i="2"/>
  <c r="F21" i="2"/>
  <c r="F26" i="2"/>
  <c r="F31" i="2"/>
  <c r="F35" i="2"/>
  <c r="F39" i="2"/>
  <c r="F43" i="2"/>
  <c r="F49" i="2"/>
  <c r="F54" i="2"/>
  <c r="F60" i="2"/>
  <c r="F64" i="2"/>
  <c r="F67" i="2"/>
  <c r="F70" i="2"/>
  <c r="F74" i="2"/>
  <c r="F77" i="2"/>
  <c r="F84" i="2"/>
  <c r="F87" i="2"/>
  <c r="F92" i="2"/>
  <c r="F99" i="2"/>
  <c r="F102" i="2"/>
  <c r="F106" i="2"/>
  <c r="F109" i="2"/>
  <c r="F115" i="2"/>
  <c r="F118" i="2"/>
  <c r="F121" i="2"/>
  <c r="F126" i="2"/>
  <c r="F130" i="2"/>
  <c r="F134" i="2"/>
  <c r="F139" i="2"/>
  <c r="G5" i="2"/>
  <c r="G13" i="2"/>
  <c r="G18" i="2"/>
  <c r="G21" i="2"/>
  <c r="G26" i="2"/>
  <c r="G31" i="2"/>
  <c r="G35" i="2"/>
  <c r="G39" i="2"/>
  <c r="G43" i="2"/>
  <c r="G49" i="2"/>
  <c r="G54" i="2"/>
  <c r="G60" i="2"/>
  <c r="G64" i="2"/>
  <c r="G67" i="2"/>
  <c r="G70" i="2"/>
  <c r="G74" i="2"/>
  <c r="G77" i="2"/>
  <c r="G84" i="2"/>
  <c r="G87" i="2"/>
  <c r="G92" i="2"/>
  <c r="G99" i="2"/>
  <c r="G102" i="2"/>
  <c r="G106" i="2"/>
  <c r="G109" i="2"/>
  <c r="G115" i="2"/>
  <c r="G118" i="2"/>
  <c r="G121" i="2"/>
  <c r="G126" i="2"/>
  <c r="G130" i="2"/>
  <c r="G134" i="2"/>
  <c r="G139" i="2"/>
  <c r="H5" i="2"/>
  <c r="H13" i="2"/>
  <c r="H18" i="2"/>
  <c r="H21" i="2"/>
  <c r="H26" i="2"/>
  <c r="H31" i="2"/>
  <c r="H35" i="2"/>
  <c r="H39" i="2"/>
  <c r="H43" i="2"/>
  <c r="H49" i="2"/>
  <c r="H54" i="2"/>
  <c r="H60" i="2"/>
  <c r="H64" i="2"/>
  <c r="H67" i="2"/>
  <c r="H70" i="2"/>
  <c r="H74" i="2"/>
  <c r="H77" i="2"/>
  <c r="H84" i="2"/>
  <c r="H87" i="2"/>
  <c r="H92" i="2"/>
  <c r="H99" i="2"/>
  <c r="H102" i="2"/>
  <c r="H106" i="2"/>
  <c r="H109" i="2"/>
  <c r="H115" i="2"/>
  <c r="H118" i="2"/>
  <c r="H121" i="2"/>
  <c r="H126" i="2"/>
  <c r="H130" i="2"/>
  <c r="H134" i="2"/>
  <c r="H139" i="2"/>
  <c r="I5" i="2"/>
  <c r="I13" i="2"/>
  <c r="I18" i="2"/>
  <c r="I21" i="2"/>
  <c r="I26" i="2"/>
  <c r="I31" i="2"/>
  <c r="I35" i="2"/>
  <c r="I39" i="2"/>
  <c r="I43" i="2"/>
  <c r="I49" i="2"/>
  <c r="I54" i="2"/>
  <c r="I60" i="2"/>
  <c r="I64" i="2"/>
  <c r="I67" i="2"/>
  <c r="I70" i="2"/>
  <c r="I74" i="2"/>
  <c r="I77" i="2"/>
  <c r="I84" i="2"/>
  <c r="I87" i="2"/>
  <c r="I92" i="2"/>
  <c r="I99" i="2"/>
  <c r="I102" i="2"/>
  <c r="I106" i="2"/>
  <c r="I109" i="2"/>
  <c r="I115" i="2"/>
  <c r="I118" i="2"/>
  <c r="I121" i="2"/>
  <c r="I126" i="2"/>
  <c r="I130" i="2"/>
  <c r="I134" i="2"/>
  <c r="I139" i="2"/>
  <c r="J5" i="2"/>
  <c r="J13" i="2"/>
  <c r="J18" i="2"/>
  <c r="J21" i="2"/>
  <c r="J26" i="2"/>
  <c r="J31" i="2"/>
  <c r="J35" i="2"/>
  <c r="J39" i="2"/>
  <c r="J43" i="2"/>
  <c r="J49" i="2"/>
  <c r="J54" i="2"/>
  <c r="J60" i="2"/>
  <c r="J64" i="2"/>
  <c r="J67" i="2"/>
  <c r="J70" i="2"/>
  <c r="J74" i="2"/>
  <c r="J77" i="2"/>
  <c r="J84" i="2"/>
  <c r="J87" i="2"/>
  <c r="J92" i="2"/>
  <c r="J99" i="2"/>
  <c r="J102" i="2"/>
  <c r="J106" i="2"/>
  <c r="J109" i="2"/>
  <c r="J115" i="2"/>
  <c r="J118" i="2"/>
  <c r="J121" i="2"/>
  <c r="J126" i="2"/>
  <c r="J130" i="2"/>
  <c r="J134" i="2"/>
  <c r="J139" i="2"/>
  <c r="K5" i="2"/>
  <c r="K13" i="2"/>
  <c r="K18" i="2"/>
  <c r="K21" i="2"/>
  <c r="K26" i="2"/>
  <c r="K31" i="2"/>
  <c r="K35" i="2"/>
  <c r="K39" i="2"/>
  <c r="K43" i="2"/>
  <c r="K49" i="2"/>
  <c r="K54" i="2"/>
  <c r="K60" i="2"/>
  <c r="K64" i="2"/>
  <c r="K67" i="2"/>
  <c r="K70" i="2"/>
  <c r="K74" i="2"/>
  <c r="K77" i="2"/>
  <c r="K84" i="2"/>
  <c r="K87" i="2"/>
  <c r="K92" i="2"/>
  <c r="K99" i="2"/>
  <c r="K102" i="2"/>
  <c r="K106" i="2"/>
  <c r="K109" i="2"/>
  <c r="K115" i="2"/>
  <c r="K118" i="2"/>
  <c r="K121" i="2"/>
  <c r="K126" i="2"/>
  <c r="K130" i="2"/>
  <c r="K134" i="2"/>
  <c r="K139" i="2"/>
  <c r="L5" i="2"/>
  <c r="L13" i="2"/>
  <c r="L18" i="2"/>
  <c r="L21" i="2"/>
  <c r="L26" i="2"/>
  <c r="L31" i="2"/>
  <c r="L35" i="2"/>
  <c r="L39" i="2"/>
  <c r="L43" i="2"/>
  <c r="L49" i="2"/>
  <c r="L54" i="2"/>
  <c r="L60" i="2"/>
  <c r="L64" i="2"/>
  <c r="L67" i="2"/>
  <c r="L70" i="2"/>
  <c r="L74" i="2"/>
  <c r="L77" i="2"/>
  <c r="L84" i="2"/>
  <c r="L87" i="2"/>
  <c r="L92" i="2"/>
  <c r="L99" i="2"/>
  <c r="L102" i="2"/>
  <c r="L106" i="2"/>
  <c r="L109" i="2"/>
  <c r="L115" i="2"/>
  <c r="L118" i="2"/>
  <c r="L121" i="2"/>
  <c r="L126" i="2"/>
  <c r="L130" i="2"/>
  <c r="L134" i="2"/>
  <c r="L139" i="2"/>
  <c r="M5" i="2"/>
  <c r="M13" i="2"/>
  <c r="M18" i="2"/>
  <c r="M21" i="2"/>
  <c r="M26" i="2"/>
  <c r="M31" i="2"/>
  <c r="M35" i="2"/>
  <c r="M39" i="2"/>
  <c r="M43" i="2"/>
  <c r="M49" i="2"/>
  <c r="M54" i="2"/>
  <c r="M60" i="2"/>
  <c r="M64" i="2"/>
  <c r="M67" i="2"/>
  <c r="M70" i="2"/>
  <c r="M74" i="2"/>
  <c r="M77" i="2"/>
  <c r="M84" i="2"/>
  <c r="M87" i="2"/>
  <c r="M92" i="2"/>
  <c r="M99" i="2"/>
  <c r="M102" i="2"/>
  <c r="M106" i="2"/>
  <c r="M109" i="2"/>
  <c r="M115" i="2"/>
  <c r="M118" i="2"/>
  <c r="M121" i="2"/>
  <c r="M126" i="2"/>
  <c r="M130" i="2"/>
  <c r="M134" i="2"/>
  <c r="M139" i="2"/>
  <c r="C5" i="2"/>
  <c r="N6" i="2"/>
  <c r="C13" i="2"/>
  <c r="C18" i="2"/>
  <c r="C21" i="2"/>
  <c r="C26" i="2"/>
  <c r="N27" i="2"/>
  <c r="C31" i="2"/>
  <c r="O31" i="2" s="1"/>
  <c r="C35" i="2"/>
  <c r="C39" i="2"/>
  <c r="C43" i="2"/>
  <c r="N44" i="2"/>
  <c r="C49" i="2"/>
  <c r="N51" i="2"/>
  <c r="C54" i="2"/>
  <c r="N55" i="2"/>
  <c r="C60" i="2"/>
  <c r="C64" i="2"/>
  <c r="C67" i="2"/>
  <c r="O67" i="2" s="1"/>
  <c r="C70" i="2"/>
  <c r="C74" i="2"/>
  <c r="C77" i="2"/>
  <c r="N78" i="2"/>
  <c r="C84" i="2"/>
  <c r="C87" i="2"/>
  <c r="C92" i="2"/>
  <c r="C99" i="2"/>
  <c r="C102" i="2"/>
  <c r="N103" i="2"/>
  <c r="C106" i="2"/>
  <c r="C109" i="2"/>
  <c r="C115" i="2"/>
  <c r="N115" i="2" s="1"/>
  <c r="C118" i="2"/>
  <c r="C121" i="2"/>
  <c r="N122" i="2"/>
  <c r="C126" i="2"/>
  <c r="C130" i="2"/>
  <c r="C134" i="2"/>
  <c r="C139" i="2"/>
  <c r="O6" i="2"/>
  <c r="O44" i="2"/>
  <c r="O51" i="2"/>
  <c r="O55" i="2"/>
  <c r="O78" i="2"/>
  <c r="O103" i="2"/>
  <c r="O122" i="2"/>
  <c r="O140" i="2"/>
  <c r="O138" i="2"/>
  <c r="O137" i="2"/>
  <c r="O136" i="2"/>
  <c r="O135" i="2"/>
  <c r="O133" i="2"/>
  <c r="O132" i="2"/>
  <c r="O131" i="2"/>
  <c r="O129" i="2"/>
  <c r="O128" i="2"/>
  <c r="O127" i="2"/>
  <c r="O125" i="2"/>
  <c r="O124" i="2"/>
  <c r="O123" i="2"/>
  <c r="O120" i="2"/>
  <c r="O119" i="2"/>
  <c r="O117" i="2"/>
  <c r="O116" i="2"/>
  <c r="O114" i="2"/>
  <c r="O113" i="2"/>
  <c r="O112" i="2"/>
  <c r="O111" i="2"/>
  <c r="O110" i="2"/>
  <c r="O108" i="2"/>
  <c r="O107" i="2"/>
  <c r="O105" i="2"/>
  <c r="O104" i="2"/>
  <c r="O101" i="2"/>
  <c r="O100" i="2"/>
  <c r="O98" i="2"/>
  <c r="O97" i="2"/>
  <c r="O96" i="2"/>
  <c r="O95" i="2"/>
  <c r="O94" i="2"/>
  <c r="O93" i="2"/>
  <c r="O91" i="2"/>
  <c r="O90" i="2"/>
  <c r="O89" i="2"/>
  <c r="O88" i="2"/>
  <c r="O86" i="2"/>
  <c r="O85" i="2"/>
  <c r="O83" i="2"/>
  <c r="O82" i="2"/>
  <c r="O81" i="2"/>
  <c r="O80" i="2"/>
  <c r="O79" i="2"/>
  <c r="O76" i="2"/>
  <c r="O75" i="2"/>
  <c r="O73" i="2"/>
  <c r="O72" i="2"/>
  <c r="O71" i="2"/>
  <c r="O69" i="2"/>
  <c r="O68" i="2"/>
  <c r="O66" i="2"/>
  <c r="O65" i="2"/>
  <c r="O63" i="2"/>
  <c r="O62" i="2"/>
  <c r="O61" i="2"/>
  <c r="O59" i="2"/>
  <c r="O58" i="2"/>
  <c r="O57" i="2"/>
  <c r="O56" i="2"/>
  <c r="O53" i="2"/>
  <c r="O52" i="2"/>
  <c r="O50" i="2"/>
  <c r="O48" i="2"/>
  <c r="O47" i="2"/>
  <c r="O46" i="2"/>
  <c r="O45" i="2"/>
  <c r="O42" i="2"/>
  <c r="O41" i="2"/>
  <c r="O40" i="2"/>
  <c r="O38" i="2"/>
  <c r="O37" i="2"/>
  <c r="O36" i="2"/>
  <c r="O34" i="2"/>
  <c r="O33" i="2"/>
  <c r="O32" i="2"/>
  <c r="O30" i="2"/>
  <c r="O29" i="2"/>
  <c r="O28" i="2"/>
  <c r="O25" i="2"/>
  <c r="O24" i="2"/>
  <c r="O23" i="2"/>
  <c r="O22" i="2"/>
  <c r="O20" i="2"/>
  <c r="O19" i="2"/>
  <c r="O17" i="2"/>
  <c r="O16" i="2"/>
  <c r="O15" i="2"/>
  <c r="O14" i="2"/>
  <c r="O12" i="2"/>
  <c r="O11" i="2"/>
  <c r="O10" i="2"/>
  <c r="O9" i="2"/>
  <c r="O8" i="2"/>
  <c r="O7" i="2"/>
  <c r="O4" i="2"/>
  <c r="O3" i="2"/>
  <c r="O2" i="2"/>
  <c r="N105" i="2"/>
  <c r="N101" i="2"/>
  <c r="N90" i="2"/>
  <c r="N81" i="2"/>
  <c r="N80" i="2"/>
  <c r="N127" i="2"/>
  <c r="N128" i="2"/>
  <c r="N129" i="2"/>
  <c r="N104" i="2"/>
  <c r="N100" i="2"/>
  <c r="N113" i="2"/>
  <c r="N114" i="2"/>
  <c r="N91" i="2"/>
  <c r="N76" i="2"/>
  <c r="N57" i="2"/>
  <c r="N46" i="2"/>
  <c r="N24" i="2"/>
  <c r="N25" i="2"/>
  <c r="N12" i="2"/>
  <c r="N136" i="2"/>
  <c r="N124" i="2"/>
  <c r="N2" i="2"/>
  <c r="N95" i="2"/>
  <c r="N96" i="2"/>
  <c r="N97" i="2"/>
  <c r="N7" i="2"/>
  <c r="N8" i="2"/>
  <c r="N11" i="2"/>
  <c r="N14" i="2"/>
  <c r="N15" i="2"/>
  <c r="N16" i="2"/>
  <c r="N19" i="2"/>
  <c r="N20" i="2"/>
  <c r="N22" i="2"/>
  <c r="N23" i="2"/>
  <c r="N28" i="2"/>
  <c r="N29" i="2"/>
  <c r="N30" i="2"/>
  <c r="N32" i="2"/>
  <c r="N34" i="2"/>
  <c r="N36" i="2"/>
  <c r="N38" i="2"/>
  <c r="N40" i="2"/>
  <c r="N41" i="2"/>
  <c r="N42" i="2"/>
  <c r="N45" i="2"/>
  <c r="N47" i="2"/>
  <c r="N48" i="2"/>
  <c r="N50" i="2"/>
  <c r="N52" i="2"/>
  <c r="N53" i="2"/>
  <c r="N56" i="2"/>
  <c r="N58" i="2"/>
  <c r="N59" i="2"/>
  <c r="N61" i="2"/>
  <c r="N62" i="2"/>
  <c r="N63" i="2"/>
  <c r="N65" i="2"/>
  <c r="N66" i="2"/>
  <c r="N68" i="2"/>
  <c r="N69" i="2"/>
  <c r="N71" i="2"/>
  <c r="N72" i="2"/>
  <c r="N73" i="2"/>
  <c r="N75" i="2"/>
  <c r="N79" i="2"/>
  <c r="N82" i="2"/>
  <c r="N83" i="2"/>
  <c r="N85" i="2"/>
  <c r="N86" i="2"/>
  <c r="N89" i="2"/>
  <c r="N93" i="2"/>
  <c r="N94" i="2"/>
  <c r="N98" i="2"/>
  <c r="N107" i="2"/>
  <c r="N108" i="2"/>
  <c r="N110" i="2"/>
  <c r="N111" i="2"/>
  <c r="N112" i="2"/>
  <c r="N116" i="2"/>
  <c r="N117" i="2"/>
  <c r="N119" i="2"/>
  <c r="N120" i="2"/>
  <c r="N125" i="2"/>
  <c r="N131" i="2"/>
  <c r="N132" i="2"/>
  <c r="N133" i="2"/>
  <c r="N135" i="2"/>
  <c r="N137" i="2"/>
  <c r="N138" i="2"/>
  <c r="N4" i="2"/>
  <c r="C4" i="19"/>
  <c r="G4" i="19"/>
  <c r="M4" i="19"/>
  <c r="N4" i="19"/>
  <c r="P5" i="19"/>
  <c r="P6" i="19" s="1"/>
  <c r="C12" i="19"/>
  <c r="G12" i="19"/>
  <c r="M12" i="19"/>
  <c r="N12" i="19"/>
  <c r="C16" i="19"/>
  <c r="G16" i="19"/>
  <c r="M16" i="19"/>
  <c r="N16" i="19"/>
  <c r="C18" i="19"/>
  <c r="G18" i="19"/>
  <c r="M18" i="19"/>
  <c r="N18" i="19"/>
  <c r="C23" i="19"/>
  <c r="G23" i="19"/>
  <c r="M23" i="19"/>
  <c r="N23" i="19"/>
  <c r="G26" i="19"/>
  <c r="M26" i="19"/>
  <c r="N26" i="19"/>
  <c r="C30" i="19"/>
  <c r="G30" i="19"/>
  <c r="M30" i="19"/>
  <c r="N30" i="19"/>
  <c r="C34" i="19"/>
  <c r="G34" i="19"/>
  <c r="M34" i="19"/>
  <c r="N34" i="19"/>
  <c r="C36" i="19"/>
  <c r="P36" i="19" s="1"/>
  <c r="G36" i="19"/>
  <c r="M36" i="19"/>
  <c r="N36" i="19"/>
  <c r="C40" i="19"/>
  <c r="G40" i="19"/>
  <c r="M40" i="19"/>
  <c r="N40" i="19"/>
  <c r="C43" i="19"/>
  <c r="G43" i="19"/>
  <c r="M43" i="19"/>
  <c r="N43" i="19"/>
  <c r="C50" i="19"/>
  <c r="G50" i="19"/>
  <c r="M50" i="19"/>
  <c r="N50" i="19"/>
  <c r="C54" i="19"/>
  <c r="G54" i="19"/>
  <c r="M54" i="19"/>
  <c r="N54" i="19"/>
  <c r="C57" i="19"/>
  <c r="G57" i="19"/>
  <c r="M57" i="19"/>
  <c r="N57" i="19"/>
  <c r="C59" i="19"/>
  <c r="G59" i="19"/>
  <c r="M59" i="19"/>
  <c r="N59" i="19"/>
  <c r="C66" i="19"/>
  <c r="G66" i="19"/>
  <c r="M66" i="19"/>
  <c r="N66" i="19"/>
  <c r="C71" i="19"/>
  <c r="G71" i="19"/>
  <c r="P71" i="19" s="1"/>
  <c r="M71" i="19"/>
  <c r="N71" i="19"/>
  <c r="C75" i="19"/>
  <c r="G75" i="19"/>
  <c r="M75" i="19"/>
  <c r="N75" i="19"/>
  <c r="C77" i="19"/>
  <c r="G77" i="19"/>
  <c r="M77" i="19"/>
  <c r="N77" i="19"/>
  <c r="C80" i="19"/>
  <c r="G80" i="19"/>
  <c r="M80" i="19"/>
  <c r="N80" i="19"/>
  <c r="C84" i="19"/>
  <c r="G84" i="19"/>
  <c r="M84" i="19"/>
  <c r="N84" i="19"/>
  <c r="C86" i="19"/>
  <c r="G86" i="19"/>
  <c r="M86" i="19"/>
  <c r="N86" i="19"/>
  <c r="C91" i="19"/>
  <c r="G91" i="19"/>
  <c r="M91" i="19"/>
  <c r="N91" i="19"/>
  <c r="C94" i="19"/>
  <c r="G94" i="19"/>
  <c r="M94" i="19"/>
  <c r="N94" i="19"/>
  <c r="C99" i="19"/>
  <c r="P99" i="19" s="1"/>
  <c r="G99" i="19"/>
  <c r="M99" i="19"/>
  <c r="N99" i="19"/>
  <c r="C108" i="19"/>
  <c r="G108" i="19"/>
  <c r="M108" i="19"/>
  <c r="N108" i="19"/>
  <c r="C111" i="19"/>
  <c r="G111" i="19"/>
  <c r="M111" i="19"/>
  <c r="N111" i="19"/>
  <c r="C114" i="19"/>
  <c r="G114" i="19"/>
  <c r="M114" i="19"/>
  <c r="N114" i="19"/>
  <c r="C117" i="19"/>
  <c r="G117" i="19"/>
  <c r="M117" i="19"/>
  <c r="N117" i="19"/>
  <c r="C120" i="19"/>
  <c r="G120" i="19"/>
  <c r="M120" i="19"/>
  <c r="N120" i="19"/>
  <c r="C125" i="19"/>
  <c r="G125" i="19"/>
  <c r="M125" i="19"/>
  <c r="N125" i="19"/>
  <c r="C129" i="19"/>
  <c r="G129" i="19"/>
  <c r="M129" i="19"/>
  <c r="N129" i="19"/>
  <c r="C133" i="19"/>
  <c r="G133" i="19"/>
  <c r="M133" i="19"/>
  <c r="N133" i="19"/>
  <c r="P134" i="19"/>
  <c r="P135" i="19" s="1"/>
  <c r="C140" i="19"/>
  <c r="G140" i="19"/>
  <c r="M140" i="19"/>
  <c r="N140" i="19"/>
  <c r="C145" i="19"/>
  <c r="G145" i="19"/>
  <c r="M145" i="19"/>
  <c r="N145" i="19"/>
  <c r="C149" i="19"/>
  <c r="G149" i="19"/>
  <c r="M149" i="19"/>
  <c r="N149" i="19"/>
  <c r="C154" i="19"/>
  <c r="G154" i="19"/>
  <c r="M154" i="19"/>
  <c r="N154" i="19"/>
  <c r="D4" i="19"/>
  <c r="D6" i="19"/>
  <c r="D12" i="19"/>
  <c r="D16" i="19"/>
  <c r="D18" i="19"/>
  <c r="D23" i="19"/>
  <c r="D30" i="19"/>
  <c r="D34" i="19"/>
  <c r="D36" i="19"/>
  <c r="D40" i="19"/>
  <c r="D43" i="19"/>
  <c r="D50" i="19"/>
  <c r="D54" i="19"/>
  <c r="D57" i="19"/>
  <c r="D59" i="19"/>
  <c r="D66" i="19"/>
  <c r="D71" i="19"/>
  <c r="D75" i="19"/>
  <c r="D77" i="19"/>
  <c r="D80" i="19"/>
  <c r="D84" i="19"/>
  <c r="D86" i="19"/>
  <c r="D91" i="19"/>
  <c r="D94" i="19"/>
  <c r="D99" i="19"/>
  <c r="D108" i="19"/>
  <c r="D111" i="19"/>
  <c r="D114" i="19"/>
  <c r="D117" i="19"/>
  <c r="D120" i="19"/>
  <c r="D125" i="19"/>
  <c r="D129" i="19"/>
  <c r="D133" i="19"/>
  <c r="D135" i="19"/>
  <c r="D140" i="19"/>
  <c r="D145" i="19"/>
  <c r="D149" i="19"/>
  <c r="D154" i="19"/>
  <c r="E4" i="19"/>
  <c r="E6" i="19"/>
  <c r="E12" i="19"/>
  <c r="E16" i="19"/>
  <c r="E18" i="19"/>
  <c r="E23" i="19"/>
  <c r="E30" i="19"/>
  <c r="E34" i="19"/>
  <c r="E36" i="19"/>
  <c r="E40" i="19"/>
  <c r="E43" i="19"/>
  <c r="E50" i="19"/>
  <c r="E54" i="19"/>
  <c r="E57" i="19"/>
  <c r="E59" i="19"/>
  <c r="E66" i="19"/>
  <c r="E71" i="19"/>
  <c r="E75" i="19"/>
  <c r="E77" i="19"/>
  <c r="E80" i="19"/>
  <c r="E84" i="19"/>
  <c r="E86" i="19"/>
  <c r="E91" i="19"/>
  <c r="E94" i="19"/>
  <c r="E99" i="19"/>
  <c r="E108" i="19"/>
  <c r="E111" i="19"/>
  <c r="E114" i="19"/>
  <c r="E117" i="19"/>
  <c r="E120" i="19"/>
  <c r="E125" i="19"/>
  <c r="E129" i="19"/>
  <c r="E133" i="19"/>
  <c r="E135" i="19"/>
  <c r="E140" i="19"/>
  <c r="E145" i="19"/>
  <c r="E149" i="19"/>
  <c r="E154" i="19"/>
  <c r="F4" i="19"/>
  <c r="F6" i="19"/>
  <c r="F12" i="19"/>
  <c r="F16" i="19"/>
  <c r="F18" i="19"/>
  <c r="F23" i="19"/>
  <c r="F26" i="19"/>
  <c r="F30" i="19"/>
  <c r="F34" i="19"/>
  <c r="F36" i="19"/>
  <c r="F40" i="19"/>
  <c r="F43" i="19"/>
  <c r="F50" i="19"/>
  <c r="F54" i="19"/>
  <c r="F57" i="19"/>
  <c r="F59" i="19"/>
  <c r="F66" i="19"/>
  <c r="F71" i="19"/>
  <c r="F75" i="19"/>
  <c r="F77" i="19"/>
  <c r="F80" i="19"/>
  <c r="F84" i="19"/>
  <c r="F86" i="19"/>
  <c r="F91" i="19"/>
  <c r="F94" i="19"/>
  <c r="F99" i="19"/>
  <c r="F108" i="19"/>
  <c r="F111" i="19"/>
  <c r="F114" i="19"/>
  <c r="F117" i="19"/>
  <c r="F120" i="19"/>
  <c r="F125" i="19"/>
  <c r="F129" i="19"/>
  <c r="F133" i="19"/>
  <c r="F135" i="19"/>
  <c r="F140" i="19"/>
  <c r="F145" i="19"/>
  <c r="F149" i="19"/>
  <c r="F154" i="19"/>
  <c r="G6" i="19"/>
  <c r="G135" i="19"/>
  <c r="H4" i="19"/>
  <c r="H6" i="19"/>
  <c r="H12" i="19"/>
  <c r="H16" i="19"/>
  <c r="H18" i="19"/>
  <c r="H23" i="19"/>
  <c r="H26" i="19"/>
  <c r="H30" i="19"/>
  <c r="H34" i="19"/>
  <c r="H36" i="19"/>
  <c r="H40" i="19"/>
  <c r="H43" i="19"/>
  <c r="H50" i="19"/>
  <c r="H54" i="19"/>
  <c r="H57" i="19"/>
  <c r="H59" i="19"/>
  <c r="H66" i="19"/>
  <c r="H71" i="19"/>
  <c r="H75" i="19"/>
  <c r="H77" i="19"/>
  <c r="H80" i="19"/>
  <c r="H84" i="19"/>
  <c r="H86" i="19"/>
  <c r="H91" i="19"/>
  <c r="H94" i="19"/>
  <c r="H99" i="19"/>
  <c r="H108" i="19"/>
  <c r="H111" i="19"/>
  <c r="H114" i="19"/>
  <c r="H117" i="19"/>
  <c r="H120" i="19"/>
  <c r="H125" i="19"/>
  <c r="H129" i="19"/>
  <c r="H133" i="19"/>
  <c r="H135" i="19"/>
  <c r="H140" i="19"/>
  <c r="H145" i="19"/>
  <c r="H149" i="19"/>
  <c r="H154" i="19"/>
  <c r="I4" i="19"/>
  <c r="I6" i="19"/>
  <c r="I12" i="19"/>
  <c r="I16" i="19"/>
  <c r="I18" i="19"/>
  <c r="I23" i="19"/>
  <c r="I26" i="19"/>
  <c r="I30" i="19"/>
  <c r="I34" i="19"/>
  <c r="I36" i="19"/>
  <c r="I40" i="19"/>
  <c r="I43" i="19"/>
  <c r="I50" i="19"/>
  <c r="I54" i="19"/>
  <c r="I57" i="19"/>
  <c r="I59" i="19"/>
  <c r="I66" i="19"/>
  <c r="I71" i="19"/>
  <c r="I75" i="19"/>
  <c r="I77" i="19"/>
  <c r="I80" i="19"/>
  <c r="I84" i="19"/>
  <c r="I86" i="19"/>
  <c r="I91" i="19"/>
  <c r="I94" i="19"/>
  <c r="I99" i="19"/>
  <c r="I108" i="19"/>
  <c r="I111" i="19"/>
  <c r="I114" i="19"/>
  <c r="I117" i="19"/>
  <c r="I120" i="19"/>
  <c r="I125" i="19"/>
  <c r="I129" i="19"/>
  <c r="I133" i="19"/>
  <c r="I135" i="19"/>
  <c r="I140" i="19"/>
  <c r="I145" i="19"/>
  <c r="I149" i="19"/>
  <c r="I154" i="19"/>
  <c r="J4" i="19"/>
  <c r="J6" i="19"/>
  <c r="J12" i="19"/>
  <c r="J16" i="19"/>
  <c r="J18" i="19"/>
  <c r="J23" i="19"/>
  <c r="J26" i="19"/>
  <c r="J30" i="19"/>
  <c r="J34" i="19"/>
  <c r="J36" i="19"/>
  <c r="J40" i="19"/>
  <c r="J43" i="19"/>
  <c r="J50" i="19"/>
  <c r="J54" i="19"/>
  <c r="J57" i="19"/>
  <c r="J59" i="19"/>
  <c r="J66" i="19"/>
  <c r="J71" i="19"/>
  <c r="J75" i="19"/>
  <c r="J77" i="19"/>
  <c r="J80" i="19"/>
  <c r="J84" i="19"/>
  <c r="J86" i="19"/>
  <c r="J91" i="19"/>
  <c r="J94" i="19"/>
  <c r="J99" i="19"/>
  <c r="J108" i="19"/>
  <c r="J111" i="19"/>
  <c r="J114" i="19"/>
  <c r="J117" i="19"/>
  <c r="J120" i="19"/>
  <c r="J125" i="19"/>
  <c r="J129" i="19"/>
  <c r="J133" i="19"/>
  <c r="J135" i="19"/>
  <c r="J140" i="19"/>
  <c r="J145" i="19"/>
  <c r="J149" i="19"/>
  <c r="J154" i="19"/>
  <c r="K4" i="19"/>
  <c r="K6" i="19"/>
  <c r="K12" i="19"/>
  <c r="K16" i="19"/>
  <c r="K18" i="19"/>
  <c r="K23" i="19"/>
  <c r="K26" i="19"/>
  <c r="K30" i="19"/>
  <c r="K34" i="19"/>
  <c r="K36" i="19"/>
  <c r="K40" i="19"/>
  <c r="K43" i="19"/>
  <c r="K50" i="19"/>
  <c r="K54" i="19"/>
  <c r="K57" i="19"/>
  <c r="K59" i="19"/>
  <c r="K66" i="19"/>
  <c r="K71" i="19"/>
  <c r="K75" i="19"/>
  <c r="K77" i="19"/>
  <c r="K80" i="19"/>
  <c r="K84" i="19"/>
  <c r="K86" i="19"/>
  <c r="K91" i="19"/>
  <c r="K94" i="19"/>
  <c r="K99" i="19"/>
  <c r="K108" i="19"/>
  <c r="K111" i="19"/>
  <c r="K114" i="19"/>
  <c r="K117" i="19"/>
  <c r="K120" i="19"/>
  <c r="K125" i="19"/>
  <c r="K129" i="19"/>
  <c r="K133" i="19"/>
  <c r="K135" i="19"/>
  <c r="K140" i="19"/>
  <c r="K145" i="19"/>
  <c r="K149" i="19"/>
  <c r="K154" i="19"/>
  <c r="L4" i="19"/>
  <c r="L6" i="19"/>
  <c r="L12" i="19"/>
  <c r="L18" i="19"/>
  <c r="L23" i="19"/>
  <c r="L26" i="19"/>
  <c r="L30" i="19"/>
  <c r="L34" i="19"/>
  <c r="L36" i="19"/>
  <c r="L40" i="19"/>
  <c r="L43" i="19"/>
  <c r="L50" i="19"/>
  <c r="L54" i="19"/>
  <c r="L57" i="19"/>
  <c r="L59" i="19"/>
  <c r="L66" i="19"/>
  <c r="L71" i="19"/>
  <c r="L75" i="19"/>
  <c r="L77" i="19"/>
  <c r="L80" i="19"/>
  <c r="L84" i="19"/>
  <c r="L86" i="19"/>
  <c r="L91" i="19"/>
  <c r="L94" i="19"/>
  <c r="L99" i="19"/>
  <c r="L108" i="19"/>
  <c r="L111" i="19"/>
  <c r="L114" i="19"/>
  <c r="L117" i="19"/>
  <c r="L120" i="19"/>
  <c r="L125" i="19"/>
  <c r="L129" i="19"/>
  <c r="L133" i="19"/>
  <c r="L135" i="19"/>
  <c r="L140" i="19"/>
  <c r="L145" i="19"/>
  <c r="L149" i="19"/>
  <c r="L154" i="19"/>
  <c r="M6" i="19"/>
  <c r="M135" i="19"/>
  <c r="N6" i="19"/>
  <c r="N135" i="19"/>
  <c r="O5" i="19"/>
  <c r="O6" i="19" s="1"/>
  <c r="O112" i="19"/>
  <c r="O114" i="19" s="1"/>
  <c r="O113" i="19"/>
  <c r="O134" i="19"/>
  <c r="O135" i="19" s="1"/>
  <c r="C6" i="19"/>
  <c r="C135" i="19"/>
  <c r="P83" i="19"/>
  <c r="P63" i="19"/>
  <c r="O63" i="19"/>
  <c r="P62" i="19"/>
  <c r="O62" i="19"/>
  <c r="P38" i="19"/>
  <c r="O38" i="19"/>
  <c r="P25" i="19"/>
  <c r="P24" i="19"/>
  <c r="O24" i="19"/>
  <c r="P13" i="19"/>
  <c r="O13" i="19"/>
  <c r="O104" i="19"/>
  <c r="O105" i="19"/>
  <c r="P105" i="19"/>
  <c r="P42" i="19"/>
  <c r="O48" i="19"/>
  <c r="P48" i="19"/>
  <c r="P69" i="19"/>
  <c r="P104" i="19"/>
  <c r="O83" i="19"/>
  <c r="O42" i="19"/>
  <c r="O25" i="19"/>
  <c r="P144" i="19"/>
  <c r="O144" i="19"/>
  <c r="P132" i="19"/>
  <c r="O132" i="19"/>
  <c r="P128" i="19"/>
  <c r="O128" i="19"/>
  <c r="P113" i="19"/>
  <c r="P74" i="19"/>
  <c r="O74" i="19"/>
  <c r="P53" i="19"/>
  <c r="O53" i="19"/>
  <c r="O32" i="19"/>
  <c r="P139" i="19"/>
  <c r="O139" i="19"/>
  <c r="O9" i="19"/>
  <c r="P47" i="19"/>
  <c r="O47" i="19"/>
  <c r="P41" i="19"/>
  <c r="P52" i="19"/>
  <c r="P58" i="19"/>
  <c r="P85" i="19"/>
  <c r="P112" i="19"/>
  <c r="P153" i="19"/>
  <c r="P152" i="19"/>
  <c r="P151" i="19"/>
  <c r="P150" i="19"/>
  <c r="P148" i="19"/>
  <c r="P147" i="19"/>
  <c r="P146" i="19"/>
  <c r="P143" i="19"/>
  <c r="P142" i="19"/>
  <c r="P141" i="19"/>
  <c r="P138" i="19"/>
  <c r="P137" i="19"/>
  <c r="P131" i="19"/>
  <c r="P130" i="19"/>
  <c r="P127" i="19"/>
  <c r="P126" i="19"/>
  <c r="P124" i="19"/>
  <c r="P123" i="19"/>
  <c r="P122" i="19"/>
  <c r="P121" i="19"/>
  <c r="P119" i="19"/>
  <c r="P118" i="19"/>
  <c r="P116" i="19"/>
  <c r="P115" i="19"/>
  <c r="P110" i="19"/>
  <c r="P109" i="19"/>
  <c r="P107" i="19"/>
  <c r="P106" i="19"/>
  <c r="P103" i="19"/>
  <c r="P102" i="19"/>
  <c r="P101" i="19"/>
  <c r="P100" i="19"/>
  <c r="P98" i="19"/>
  <c r="P97" i="19"/>
  <c r="P96" i="19"/>
  <c r="P93" i="19"/>
  <c r="P92" i="19"/>
  <c r="P90" i="19"/>
  <c r="P89" i="19"/>
  <c r="P88" i="19"/>
  <c r="P87" i="19"/>
  <c r="P82" i="19"/>
  <c r="P81" i="19"/>
  <c r="P79" i="19"/>
  <c r="P78" i="19"/>
  <c r="P76" i="19"/>
  <c r="P73" i="19"/>
  <c r="P72" i="19"/>
  <c r="P70" i="19"/>
  <c r="P68" i="19"/>
  <c r="P67" i="19"/>
  <c r="P65" i="19"/>
  <c r="P64" i="19"/>
  <c r="P61" i="19"/>
  <c r="P60" i="19"/>
  <c r="P56" i="19"/>
  <c r="P55" i="19"/>
  <c r="P51" i="19"/>
  <c r="P49" i="19"/>
  <c r="P46" i="19"/>
  <c r="P45" i="19"/>
  <c r="P44" i="19"/>
  <c r="P39" i="19"/>
  <c r="P37" i="19"/>
  <c r="P35" i="19"/>
  <c r="P33" i="19"/>
  <c r="P32" i="19"/>
  <c r="P31" i="19"/>
  <c r="P29" i="19"/>
  <c r="P28" i="19"/>
  <c r="P27" i="19"/>
  <c r="P22" i="19"/>
  <c r="P21" i="19"/>
  <c r="P20" i="19"/>
  <c r="P19" i="19"/>
  <c r="P17" i="19"/>
  <c r="P15" i="19"/>
  <c r="P14" i="19"/>
  <c r="P11" i="19"/>
  <c r="P10" i="19"/>
  <c r="P9" i="19"/>
  <c r="P8" i="19"/>
  <c r="P7" i="19"/>
  <c r="P3" i="19"/>
  <c r="P2" i="19"/>
  <c r="O41" i="19"/>
  <c r="O52" i="19"/>
  <c r="O58" i="19"/>
  <c r="O85" i="19"/>
  <c r="O116" i="19"/>
  <c r="O110" i="19"/>
  <c r="O97" i="19"/>
  <c r="O88" i="19"/>
  <c r="O141" i="19"/>
  <c r="O142" i="19"/>
  <c r="O143" i="19"/>
  <c r="O115" i="19"/>
  <c r="O109" i="19"/>
  <c r="O124" i="19"/>
  <c r="O98" i="19"/>
  <c r="O82" i="19"/>
  <c r="O61" i="19"/>
  <c r="O45" i="19"/>
  <c r="O21" i="19"/>
  <c r="O22" i="19"/>
  <c r="O11" i="19"/>
  <c r="O151" i="19"/>
  <c r="O137" i="19"/>
  <c r="O2" i="19"/>
  <c r="O102" i="19"/>
  <c r="O103" i="19"/>
  <c r="O106" i="19"/>
  <c r="O7" i="19"/>
  <c r="O8" i="19"/>
  <c r="O10" i="19"/>
  <c r="O14" i="19"/>
  <c r="O15" i="19"/>
  <c r="O17" i="19"/>
  <c r="O19" i="19"/>
  <c r="O20" i="19"/>
  <c r="O27" i="19"/>
  <c r="O28" i="19"/>
  <c r="O29" i="19"/>
  <c r="O31" i="19"/>
  <c r="O33" i="19"/>
  <c r="O35" i="19"/>
  <c r="O37" i="19"/>
  <c r="O39" i="19"/>
  <c r="O44" i="19"/>
  <c r="O46" i="19"/>
  <c r="O49" i="19"/>
  <c r="O51" i="19"/>
  <c r="O55" i="19"/>
  <c r="O56" i="19"/>
  <c r="O60" i="19"/>
  <c r="O64" i="19"/>
  <c r="O65" i="19"/>
  <c r="O67" i="19"/>
  <c r="O68" i="19"/>
  <c r="O70" i="19"/>
  <c r="O72" i="19"/>
  <c r="O73" i="19"/>
  <c r="O76" i="19"/>
  <c r="O78" i="19"/>
  <c r="O79" i="19"/>
  <c r="O81" i="19"/>
  <c r="O87" i="19"/>
  <c r="O89" i="19"/>
  <c r="O90" i="19"/>
  <c r="O92" i="19"/>
  <c r="O93" i="19"/>
  <c r="O96" i="19"/>
  <c r="O100" i="19"/>
  <c r="O101" i="19"/>
  <c r="O107" i="19"/>
  <c r="O118" i="19"/>
  <c r="O119" i="19"/>
  <c r="O121" i="19"/>
  <c r="O122" i="19"/>
  <c r="O123" i="19"/>
  <c r="O126" i="19"/>
  <c r="O127" i="19"/>
  <c r="O130" i="19"/>
  <c r="O131" i="19"/>
  <c r="O138" i="19"/>
  <c r="O146" i="19"/>
  <c r="O147" i="19"/>
  <c r="O148" i="19"/>
  <c r="O150" i="19"/>
  <c r="O152" i="19"/>
  <c r="O153" i="19"/>
  <c r="O3" i="19"/>
  <c r="O7" i="21"/>
  <c r="D12" i="21"/>
  <c r="D4" i="21"/>
  <c r="D6" i="21"/>
  <c r="D14" i="21"/>
  <c r="D17" i="21"/>
  <c r="D21" i="21"/>
  <c r="D23" i="21"/>
  <c r="D27" i="21"/>
  <c r="D31" i="21"/>
  <c r="D33" i="21"/>
  <c r="D38" i="21"/>
  <c r="D40" i="21"/>
  <c r="D46" i="21"/>
  <c r="D50" i="21"/>
  <c r="D53" i="21"/>
  <c r="D55" i="21"/>
  <c r="D63" i="21"/>
  <c r="D67" i="21"/>
  <c r="D72" i="21"/>
  <c r="D75" i="21"/>
  <c r="D78" i="21"/>
  <c r="D81" i="21"/>
  <c r="D85" i="21"/>
  <c r="D88" i="21"/>
  <c r="D91" i="21"/>
  <c r="D96" i="21"/>
  <c r="D105" i="21"/>
  <c r="D108" i="21"/>
  <c r="D111" i="21"/>
  <c r="D114" i="21"/>
  <c r="D119" i="21"/>
  <c r="D124" i="21"/>
  <c r="D128" i="21"/>
  <c r="D133" i="21"/>
  <c r="D135" i="21"/>
  <c r="D140" i="21"/>
  <c r="D144" i="21"/>
  <c r="D148" i="21"/>
  <c r="D153" i="21"/>
  <c r="E12" i="21"/>
  <c r="E4" i="21"/>
  <c r="E6" i="21"/>
  <c r="E14" i="21"/>
  <c r="E17" i="21"/>
  <c r="E21" i="21"/>
  <c r="E23" i="21"/>
  <c r="E27" i="21"/>
  <c r="E31" i="21"/>
  <c r="E33" i="21"/>
  <c r="E38" i="21"/>
  <c r="E40" i="21"/>
  <c r="E46" i="21"/>
  <c r="E50" i="21"/>
  <c r="E53" i="21"/>
  <c r="E55" i="21"/>
  <c r="E63" i="21"/>
  <c r="E67" i="21"/>
  <c r="E72" i="21"/>
  <c r="E75" i="21"/>
  <c r="E78" i="21"/>
  <c r="E81" i="21"/>
  <c r="E85" i="21"/>
  <c r="E88" i="21"/>
  <c r="E91" i="21"/>
  <c r="E96" i="21"/>
  <c r="E105" i="21"/>
  <c r="E108" i="21"/>
  <c r="E111" i="21"/>
  <c r="E114" i="21"/>
  <c r="E119" i="21"/>
  <c r="E124" i="21"/>
  <c r="E128" i="21"/>
  <c r="E133" i="21"/>
  <c r="E135" i="21"/>
  <c r="E140" i="21"/>
  <c r="E144" i="21"/>
  <c r="E148" i="21"/>
  <c r="E153" i="21"/>
  <c r="F12" i="21"/>
  <c r="F4" i="21"/>
  <c r="F6" i="21"/>
  <c r="F14" i="21"/>
  <c r="F17" i="21"/>
  <c r="F21" i="21"/>
  <c r="F23" i="21"/>
  <c r="F27" i="21"/>
  <c r="F31" i="21"/>
  <c r="F33" i="21"/>
  <c r="F38" i="21"/>
  <c r="F40" i="21"/>
  <c r="F46" i="21"/>
  <c r="F50" i="21"/>
  <c r="F53" i="21"/>
  <c r="F55" i="21"/>
  <c r="F63" i="21"/>
  <c r="F67" i="21"/>
  <c r="F72" i="21"/>
  <c r="F75" i="21"/>
  <c r="F78" i="21"/>
  <c r="F81" i="21"/>
  <c r="F85" i="21"/>
  <c r="F88" i="21"/>
  <c r="F91" i="21"/>
  <c r="F96" i="21"/>
  <c r="F105" i="21"/>
  <c r="F108" i="21"/>
  <c r="F111" i="21"/>
  <c r="F114" i="21"/>
  <c r="F119" i="21"/>
  <c r="F124" i="21"/>
  <c r="F128" i="21"/>
  <c r="F133" i="21"/>
  <c r="F135" i="21"/>
  <c r="F140" i="21"/>
  <c r="F144" i="21"/>
  <c r="F148" i="21"/>
  <c r="F153" i="21"/>
  <c r="G12" i="21"/>
  <c r="G4" i="21"/>
  <c r="G6" i="21"/>
  <c r="G14" i="21"/>
  <c r="G17" i="21"/>
  <c r="G21" i="21"/>
  <c r="G23" i="21"/>
  <c r="G27" i="21"/>
  <c r="G31" i="21"/>
  <c r="G33" i="21"/>
  <c r="G38" i="21"/>
  <c r="G40" i="21"/>
  <c r="G46" i="21"/>
  <c r="G50" i="21"/>
  <c r="G53" i="21"/>
  <c r="G55" i="21"/>
  <c r="G63" i="21"/>
  <c r="G67" i="21"/>
  <c r="G72" i="21"/>
  <c r="G75" i="21"/>
  <c r="G78" i="21"/>
  <c r="G81" i="21"/>
  <c r="G85" i="21"/>
  <c r="G88" i="21"/>
  <c r="G91" i="21"/>
  <c r="G96" i="21"/>
  <c r="G105" i="21"/>
  <c r="G108" i="21"/>
  <c r="G111" i="21"/>
  <c r="G114" i="21"/>
  <c r="G119" i="21"/>
  <c r="G124" i="21"/>
  <c r="G128" i="21"/>
  <c r="G133" i="21"/>
  <c r="G135" i="21"/>
  <c r="G140" i="21"/>
  <c r="G144" i="21"/>
  <c r="G148" i="21"/>
  <c r="G153" i="21"/>
  <c r="H12" i="21"/>
  <c r="H105" i="21"/>
  <c r="H4" i="21"/>
  <c r="H6" i="21"/>
  <c r="H14" i="21"/>
  <c r="H17" i="21"/>
  <c r="H21" i="21"/>
  <c r="H23" i="21"/>
  <c r="H27" i="21"/>
  <c r="H31" i="21"/>
  <c r="H33" i="21"/>
  <c r="H38" i="21"/>
  <c r="H40" i="21"/>
  <c r="H46" i="21"/>
  <c r="H50" i="21"/>
  <c r="H53" i="21"/>
  <c r="H55" i="21"/>
  <c r="H63" i="21"/>
  <c r="H67" i="21"/>
  <c r="H72" i="21"/>
  <c r="H75" i="21"/>
  <c r="H78" i="21"/>
  <c r="H81" i="21"/>
  <c r="H85" i="21"/>
  <c r="H88" i="21"/>
  <c r="H91" i="21"/>
  <c r="H96" i="21"/>
  <c r="H108" i="21"/>
  <c r="H111" i="21"/>
  <c r="H114" i="21"/>
  <c r="H119" i="21"/>
  <c r="H124" i="21"/>
  <c r="H128" i="21"/>
  <c r="H133" i="21"/>
  <c r="H135" i="21"/>
  <c r="H140" i="21"/>
  <c r="H144" i="21"/>
  <c r="H148" i="21"/>
  <c r="H153" i="21"/>
  <c r="I12" i="21"/>
  <c r="I4" i="21"/>
  <c r="I6" i="21"/>
  <c r="I14" i="21"/>
  <c r="I17" i="21"/>
  <c r="I21" i="21"/>
  <c r="I23" i="21"/>
  <c r="I27" i="21"/>
  <c r="I31" i="21"/>
  <c r="I33" i="21"/>
  <c r="I38" i="21"/>
  <c r="I40" i="21"/>
  <c r="I46" i="21"/>
  <c r="I50" i="21"/>
  <c r="I53" i="21"/>
  <c r="I55" i="21"/>
  <c r="I63" i="21"/>
  <c r="I67" i="21"/>
  <c r="I72" i="21"/>
  <c r="I75" i="21"/>
  <c r="I78" i="21"/>
  <c r="I81" i="21"/>
  <c r="I85" i="21"/>
  <c r="I88" i="21"/>
  <c r="I91" i="21"/>
  <c r="I96" i="21"/>
  <c r="I105" i="21"/>
  <c r="I108" i="21"/>
  <c r="I111" i="21"/>
  <c r="I114" i="21"/>
  <c r="I119" i="21"/>
  <c r="I124" i="21"/>
  <c r="I128" i="21"/>
  <c r="I133" i="21"/>
  <c r="I135" i="21"/>
  <c r="I140" i="21"/>
  <c r="I144" i="21"/>
  <c r="I148" i="21"/>
  <c r="I153" i="21"/>
  <c r="J12" i="21"/>
  <c r="J4" i="21"/>
  <c r="J6" i="21"/>
  <c r="J14" i="21"/>
  <c r="J17" i="21"/>
  <c r="J21" i="21"/>
  <c r="J23" i="21"/>
  <c r="J27" i="21"/>
  <c r="J31" i="21"/>
  <c r="J33" i="21"/>
  <c r="J38" i="21"/>
  <c r="J40" i="21"/>
  <c r="J46" i="21"/>
  <c r="J50" i="21"/>
  <c r="J53" i="21"/>
  <c r="J55" i="21"/>
  <c r="J63" i="21"/>
  <c r="J67" i="21"/>
  <c r="J72" i="21"/>
  <c r="J75" i="21"/>
  <c r="J78" i="21"/>
  <c r="J81" i="21"/>
  <c r="J85" i="21"/>
  <c r="J88" i="21"/>
  <c r="J91" i="21"/>
  <c r="J96" i="21"/>
  <c r="J105" i="21"/>
  <c r="J108" i="21"/>
  <c r="J111" i="21"/>
  <c r="J114" i="21"/>
  <c r="J119" i="21"/>
  <c r="J124" i="21"/>
  <c r="J128" i="21"/>
  <c r="J133" i="21"/>
  <c r="J135" i="21"/>
  <c r="J140" i="21"/>
  <c r="J144" i="21"/>
  <c r="J148" i="21"/>
  <c r="J153" i="21"/>
  <c r="K12" i="21"/>
  <c r="K4" i="21"/>
  <c r="K6" i="21"/>
  <c r="K14" i="21"/>
  <c r="K17" i="21"/>
  <c r="K21" i="21"/>
  <c r="K23" i="21"/>
  <c r="K27" i="21"/>
  <c r="K31" i="21"/>
  <c r="K33" i="21"/>
  <c r="K38" i="21"/>
  <c r="K40" i="21"/>
  <c r="K46" i="21"/>
  <c r="K50" i="21"/>
  <c r="K53" i="21"/>
  <c r="K55" i="21"/>
  <c r="K63" i="21"/>
  <c r="K67" i="21"/>
  <c r="K72" i="21"/>
  <c r="K75" i="21"/>
  <c r="K78" i="21"/>
  <c r="K81" i="21"/>
  <c r="K85" i="21"/>
  <c r="K88" i="21"/>
  <c r="K91" i="21"/>
  <c r="K96" i="21"/>
  <c r="K105" i="21"/>
  <c r="K108" i="21"/>
  <c r="K111" i="21"/>
  <c r="K114" i="21"/>
  <c r="K119" i="21"/>
  <c r="K124" i="21"/>
  <c r="K128" i="21"/>
  <c r="K133" i="21"/>
  <c r="K135" i="21"/>
  <c r="K140" i="21"/>
  <c r="K144" i="21"/>
  <c r="K148" i="21"/>
  <c r="K153" i="21"/>
  <c r="L12" i="21"/>
  <c r="L4" i="21"/>
  <c r="L6" i="21"/>
  <c r="L14" i="21"/>
  <c r="L17" i="21"/>
  <c r="L21" i="21"/>
  <c r="L23" i="21"/>
  <c r="L27" i="21"/>
  <c r="L31" i="21"/>
  <c r="L33" i="21"/>
  <c r="L38" i="21"/>
  <c r="L40" i="21"/>
  <c r="L46" i="21"/>
  <c r="L50" i="21"/>
  <c r="L53" i="21"/>
  <c r="L55" i="21"/>
  <c r="L63" i="21"/>
  <c r="L67" i="21"/>
  <c r="L72" i="21"/>
  <c r="L75" i="21"/>
  <c r="L78" i="21"/>
  <c r="L81" i="21"/>
  <c r="L85" i="21"/>
  <c r="L88" i="21"/>
  <c r="L91" i="21"/>
  <c r="L96" i="21"/>
  <c r="L105" i="21"/>
  <c r="L108" i="21"/>
  <c r="L111" i="21"/>
  <c r="L114" i="21"/>
  <c r="L119" i="21"/>
  <c r="L124" i="21"/>
  <c r="L128" i="21"/>
  <c r="L133" i="21"/>
  <c r="L135" i="21"/>
  <c r="L140" i="21"/>
  <c r="L144" i="21"/>
  <c r="L148" i="21"/>
  <c r="L153" i="21"/>
  <c r="M12" i="21"/>
  <c r="M4" i="21"/>
  <c r="M6" i="21"/>
  <c r="M14" i="21"/>
  <c r="M17" i="21"/>
  <c r="M21" i="21"/>
  <c r="M23" i="21"/>
  <c r="M27" i="21"/>
  <c r="M31" i="21"/>
  <c r="M33" i="21"/>
  <c r="M38" i="21"/>
  <c r="M40" i="21"/>
  <c r="M46" i="21"/>
  <c r="M50" i="21"/>
  <c r="M53" i="21"/>
  <c r="M55" i="21"/>
  <c r="M63" i="21"/>
  <c r="M67" i="21"/>
  <c r="M72" i="21"/>
  <c r="M75" i="21"/>
  <c r="M78" i="21"/>
  <c r="M81" i="21"/>
  <c r="M85" i="21"/>
  <c r="M88" i="21"/>
  <c r="M91" i="21"/>
  <c r="M96" i="21"/>
  <c r="M105" i="21"/>
  <c r="M108" i="21"/>
  <c r="M111" i="21"/>
  <c r="M114" i="21"/>
  <c r="M119" i="21"/>
  <c r="M124" i="21"/>
  <c r="M128" i="21"/>
  <c r="M133" i="21"/>
  <c r="M135" i="21"/>
  <c r="M140" i="21"/>
  <c r="M144" i="21"/>
  <c r="M148" i="21"/>
  <c r="M153" i="21"/>
  <c r="N12" i="21"/>
  <c r="N4" i="21"/>
  <c r="N6" i="21"/>
  <c r="N14" i="21"/>
  <c r="N17" i="21"/>
  <c r="N21" i="21"/>
  <c r="N23" i="21"/>
  <c r="N27" i="21"/>
  <c r="N31" i="21"/>
  <c r="N33" i="21"/>
  <c r="N38" i="21"/>
  <c r="N40" i="21"/>
  <c r="N46" i="21"/>
  <c r="N50" i="21"/>
  <c r="N53" i="21"/>
  <c r="N55" i="21"/>
  <c r="N63" i="21"/>
  <c r="N67" i="21"/>
  <c r="N72" i="21"/>
  <c r="N75" i="21"/>
  <c r="N78" i="21"/>
  <c r="N81" i="21"/>
  <c r="N85" i="21"/>
  <c r="N88" i="21"/>
  <c r="N91" i="21"/>
  <c r="N96" i="21"/>
  <c r="N105" i="21"/>
  <c r="N108" i="21"/>
  <c r="N111" i="21"/>
  <c r="N114" i="21"/>
  <c r="N119" i="21"/>
  <c r="N124" i="21"/>
  <c r="N128" i="21"/>
  <c r="N133" i="21"/>
  <c r="N135" i="21"/>
  <c r="N140" i="21"/>
  <c r="N144" i="21"/>
  <c r="N148" i="21"/>
  <c r="N153" i="21"/>
  <c r="O13" i="21"/>
  <c r="O14" i="21" s="1"/>
  <c r="O28" i="21"/>
  <c r="O29" i="21"/>
  <c r="O30" i="21"/>
  <c r="O45" i="21"/>
  <c r="O41" i="21"/>
  <c r="O42" i="21"/>
  <c r="O43" i="21"/>
  <c r="O44" i="21"/>
  <c r="O69" i="21"/>
  <c r="O68" i="21"/>
  <c r="O70" i="21"/>
  <c r="O71" i="21"/>
  <c r="O8" i="21"/>
  <c r="O9" i="21"/>
  <c r="O10" i="21"/>
  <c r="O11" i="21"/>
  <c r="O97" i="21"/>
  <c r="O103" i="21"/>
  <c r="O98" i="21"/>
  <c r="O99" i="21"/>
  <c r="O100" i="21"/>
  <c r="O101" i="21"/>
  <c r="O102" i="21"/>
  <c r="O104" i="21"/>
  <c r="C4" i="21"/>
  <c r="O5" i="21"/>
  <c r="O6" i="21" s="1"/>
  <c r="O15" i="21"/>
  <c r="O16" i="21"/>
  <c r="O18" i="21"/>
  <c r="O19" i="21"/>
  <c r="O20" i="21"/>
  <c r="O22" i="21"/>
  <c r="O23" i="21" s="1"/>
  <c r="O24" i="21"/>
  <c r="O25" i="21"/>
  <c r="O26" i="21"/>
  <c r="O32" i="21"/>
  <c r="O33" i="21" s="1"/>
  <c r="O34" i="21"/>
  <c r="O35" i="21"/>
  <c r="O36" i="21"/>
  <c r="O37" i="21"/>
  <c r="O39" i="21"/>
  <c r="O40" i="21" s="1"/>
  <c r="O48" i="21"/>
  <c r="O49" i="21"/>
  <c r="O50" i="21" s="1"/>
  <c r="O51" i="21"/>
  <c r="O52" i="21"/>
  <c r="O54" i="21"/>
  <c r="O55" i="21" s="1"/>
  <c r="O56" i="21"/>
  <c r="O57" i="21"/>
  <c r="O58" i="21"/>
  <c r="O59" i="21"/>
  <c r="O60" i="21"/>
  <c r="O61" i="21"/>
  <c r="O62" i="21"/>
  <c r="O64" i="21"/>
  <c r="O67" i="21" s="1"/>
  <c r="O65" i="21"/>
  <c r="O66" i="21"/>
  <c r="O73" i="21"/>
  <c r="O74" i="21"/>
  <c r="O76" i="21"/>
  <c r="O77" i="21"/>
  <c r="O78" i="21" s="1"/>
  <c r="O79" i="21"/>
  <c r="O80" i="21"/>
  <c r="O82" i="21"/>
  <c r="O83" i="21"/>
  <c r="O84" i="21"/>
  <c r="O86" i="21"/>
  <c r="O87" i="21"/>
  <c r="O89" i="21"/>
  <c r="O90" i="21"/>
  <c r="O93" i="21"/>
  <c r="O94" i="21"/>
  <c r="O95" i="21"/>
  <c r="O106" i="21"/>
  <c r="O107" i="21"/>
  <c r="O108" i="21" s="1"/>
  <c r="O109" i="21"/>
  <c r="O110" i="21"/>
  <c r="O111" i="21" s="1"/>
  <c r="O112" i="21"/>
  <c r="O113" i="21"/>
  <c r="O115" i="21"/>
  <c r="O119" i="21" s="1"/>
  <c r="O116" i="21"/>
  <c r="O117" i="21"/>
  <c r="O118" i="21"/>
  <c r="O120" i="21"/>
  <c r="O121" i="21"/>
  <c r="O122" i="21"/>
  <c r="O123" i="21"/>
  <c r="O125" i="21"/>
  <c r="O126" i="21"/>
  <c r="O127" i="21"/>
  <c r="O129" i="21"/>
  <c r="O130" i="21"/>
  <c r="O131" i="21"/>
  <c r="O132" i="21"/>
  <c r="O134" i="21"/>
  <c r="O135" i="21" s="1"/>
  <c r="O137" i="21"/>
  <c r="O138" i="21"/>
  <c r="O139" i="21"/>
  <c r="O141" i="21"/>
  <c r="O142" i="21"/>
  <c r="O143" i="21"/>
  <c r="O145" i="21"/>
  <c r="O146" i="21"/>
  <c r="O147" i="21"/>
  <c r="O149" i="21"/>
  <c r="O150" i="21"/>
  <c r="O151" i="21"/>
  <c r="O152" i="21"/>
  <c r="C14" i="21"/>
  <c r="C31" i="21"/>
  <c r="C46" i="21"/>
  <c r="C72" i="21"/>
  <c r="C12" i="21"/>
  <c r="C6" i="21"/>
  <c r="C17" i="21"/>
  <c r="C21" i="21"/>
  <c r="C23" i="21"/>
  <c r="C27" i="21"/>
  <c r="C33" i="21"/>
  <c r="C38" i="21"/>
  <c r="C40" i="21"/>
  <c r="C50" i="21"/>
  <c r="C53" i="21"/>
  <c r="C55" i="21"/>
  <c r="C63" i="21"/>
  <c r="C67" i="21"/>
  <c r="C75" i="21"/>
  <c r="C78" i="21"/>
  <c r="C81" i="21"/>
  <c r="C85" i="21"/>
  <c r="C88" i="21"/>
  <c r="C91" i="21"/>
  <c r="C96" i="21"/>
  <c r="C105" i="21"/>
  <c r="C108" i="21"/>
  <c r="C111" i="21"/>
  <c r="C114" i="21"/>
  <c r="C119" i="21"/>
  <c r="C124" i="21"/>
  <c r="C128" i="21"/>
  <c r="C133" i="21"/>
  <c r="C135" i="21"/>
  <c r="C140" i="21"/>
  <c r="C144" i="21"/>
  <c r="C148" i="21"/>
  <c r="C153" i="21"/>
  <c r="O3" i="21"/>
  <c r="O2" i="21"/>
  <c r="O37" i="23"/>
  <c r="O97" i="23"/>
  <c r="D4" i="23"/>
  <c r="D6" i="23"/>
  <c r="D12" i="23"/>
  <c r="D15" i="23"/>
  <c r="D19" i="23"/>
  <c r="D23" i="23"/>
  <c r="D26" i="23"/>
  <c r="D30" i="23"/>
  <c r="D35" i="23"/>
  <c r="D39" i="23"/>
  <c r="D44" i="23"/>
  <c r="D47" i="23"/>
  <c r="D53" i="23"/>
  <c r="D57" i="23"/>
  <c r="D60" i="23"/>
  <c r="D63" i="23"/>
  <c r="D71" i="23"/>
  <c r="D76" i="23"/>
  <c r="D81" i="23"/>
  <c r="D84" i="23"/>
  <c r="D87" i="23"/>
  <c r="D91" i="23"/>
  <c r="D95" i="23"/>
  <c r="D99" i="23"/>
  <c r="D103" i="23"/>
  <c r="D108" i="23"/>
  <c r="D117" i="23"/>
  <c r="D120" i="23"/>
  <c r="D123" i="23"/>
  <c r="D127" i="23"/>
  <c r="D132" i="23"/>
  <c r="D137" i="23"/>
  <c r="D142" i="23"/>
  <c r="D147" i="23"/>
  <c r="D149" i="23"/>
  <c r="D154" i="23"/>
  <c r="D159" i="23"/>
  <c r="D163" i="23"/>
  <c r="D170" i="23"/>
  <c r="O125" i="23"/>
  <c r="O126" i="23"/>
  <c r="O73" i="23"/>
  <c r="O139" i="23"/>
  <c r="O166" i="23"/>
  <c r="O167" i="23"/>
  <c r="O156" i="23"/>
  <c r="O101" i="23"/>
  <c r="O32" i="23"/>
  <c r="E15" i="23"/>
  <c r="F15" i="23"/>
  <c r="G15" i="23"/>
  <c r="H15" i="23"/>
  <c r="I15" i="23"/>
  <c r="J15" i="23"/>
  <c r="K15" i="23"/>
  <c r="L15" i="23"/>
  <c r="M15" i="23"/>
  <c r="N15" i="23"/>
  <c r="O13" i="23"/>
  <c r="O14" i="23"/>
  <c r="C15" i="23"/>
  <c r="O89" i="23"/>
  <c r="O45" i="23"/>
  <c r="E47" i="23"/>
  <c r="F47" i="23"/>
  <c r="G47" i="23"/>
  <c r="H47" i="23"/>
  <c r="I47" i="23"/>
  <c r="J47" i="23"/>
  <c r="K47" i="23"/>
  <c r="L47" i="23"/>
  <c r="M47" i="23"/>
  <c r="N47" i="23"/>
  <c r="O46" i="23"/>
  <c r="C47" i="23"/>
  <c r="O36" i="23"/>
  <c r="E39" i="23"/>
  <c r="F39" i="23"/>
  <c r="G39" i="23"/>
  <c r="H39" i="23"/>
  <c r="I39" i="23"/>
  <c r="J39" i="23"/>
  <c r="K39" i="23"/>
  <c r="L39" i="23"/>
  <c r="M39" i="23"/>
  <c r="N39" i="23"/>
  <c r="O38" i="23"/>
  <c r="C39" i="23"/>
  <c r="O24" i="23"/>
  <c r="O26" i="23" s="1"/>
  <c r="E26" i="23"/>
  <c r="F26" i="23"/>
  <c r="G26" i="23"/>
  <c r="H26" i="23"/>
  <c r="I26" i="23"/>
  <c r="J26" i="23"/>
  <c r="K26" i="23"/>
  <c r="L26" i="23"/>
  <c r="M26" i="23"/>
  <c r="N26" i="23"/>
  <c r="O25" i="23"/>
  <c r="C26" i="23"/>
  <c r="O17" i="23"/>
  <c r="O61" i="23"/>
  <c r="O62" i="23"/>
  <c r="E63" i="23"/>
  <c r="F63" i="23"/>
  <c r="G63" i="23"/>
  <c r="H63" i="23"/>
  <c r="I63" i="23"/>
  <c r="J63" i="23"/>
  <c r="K63" i="23"/>
  <c r="L63" i="23"/>
  <c r="M63" i="23"/>
  <c r="N63" i="23"/>
  <c r="C63" i="23"/>
  <c r="O7" i="23"/>
  <c r="E12" i="23"/>
  <c r="E4" i="23"/>
  <c r="E19" i="23"/>
  <c r="E23" i="23"/>
  <c r="E30" i="23"/>
  <c r="E35" i="23"/>
  <c r="E44" i="23"/>
  <c r="E53" i="23"/>
  <c r="E57" i="23"/>
  <c r="E71" i="23"/>
  <c r="E76" i="23"/>
  <c r="E84" i="23"/>
  <c r="E87" i="23"/>
  <c r="E99" i="23"/>
  <c r="E103" i="23"/>
  <c r="E117" i="23"/>
  <c r="E123" i="23"/>
  <c r="E132" i="23"/>
  <c r="E137" i="23"/>
  <c r="E142" i="23"/>
  <c r="E147" i="23"/>
  <c r="E154" i="23"/>
  <c r="E159" i="23"/>
  <c r="E163" i="23"/>
  <c r="E170" i="23"/>
  <c r="E6" i="23"/>
  <c r="E60" i="23"/>
  <c r="E81" i="23"/>
  <c r="E91" i="23"/>
  <c r="E95" i="23"/>
  <c r="E108" i="23"/>
  <c r="E120" i="23"/>
  <c r="E127" i="23"/>
  <c r="E149" i="23"/>
  <c r="F12" i="23"/>
  <c r="F4" i="23"/>
  <c r="F19" i="23"/>
  <c r="F30" i="23"/>
  <c r="F44" i="23"/>
  <c r="F53" i="23"/>
  <c r="F71" i="23"/>
  <c r="F76" i="23"/>
  <c r="F87" i="23"/>
  <c r="F117" i="23"/>
  <c r="F132" i="23"/>
  <c r="F137" i="23"/>
  <c r="F142" i="23"/>
  <c r="F147" i="23"/>
  <c r="F159" i="23"/>
  <c r="F163" i="23"/>
  <c r="F170" i="23"/>
  <c r="F6" i="23"/>
  <c r="F23" i="23"/>
  <c r="F35" i="23"/>
  <c r="F57" i="23"/>
  <c r="F60" i="23"/>
  <c r="F81" i="23"/>
  <c r="F84" i="23"/>
  <c r="F91" i="23"/>
  <c r="F95" i="23"/>
  <c r="F99" i="23"/>
  <c r="F103" i="23"/>
  <c r="F108" i="23"/>
  <c r="F120" i="23"/>
  <c r="F123" i="23"/>
  <c r="F127" i="23"/>
  <c r="F149" i="23"/>
  <c r="F154" i="23"/>
  <c r="G12" i="23"/>
  <c r="G19" i="23"/>
  <c r="G30" i="23"/>
  <c r="G44" i="23"/>
  <c r="G53" i="23"/>
  <c r="G71" i="23"/>
  <c r="G76" i="23"/>
  <c r="G87" i="23"/>
  <c r="G117" i="23"/>
  <c r="G132" i="23"/>
  <c r="G137" i="23"/>
  <c r="G142" i="23"/>
  <c r="G147" i="23"/>
  <c r="G159" i="23"/>
  <c r="G163" i="23"/>
  <c r="G170" i="23"/>
  <c r="G4" i="23"/>
  <c r="G6" i="23"/>
  <c r="G23" i="23"/>
  <c r="G35" i="23"/>
  <c r="G57" i="23"/>
  <c r="G60" i="23"/>
  <c r="G81" i="23"/>
  <c r="G84" i="23"/>
  <c r="G91" i="23"/>
  <c r="G95" i="23"/>
  <c r="G99" i="23"/>
  <c r="G103" i="23"/>
  <c r="G108" i="23"/>
  <c r="G120" i="23"/>
  <c r="G123" i="23"/>
  <c r="G127" i="23"/>
  <c r="G149" i="23"/>
  <c r="G154" i="23"/>
  <c r="H12" i="23"/>
  <c r="H117" i="23"/>
  <c r="H19" i="23"/>
  <c r="H44" i="23"/>
  <c r="H53" i="23"/>
  <c r="H71" i="23"/>
  <c r="H76" i="23"/>
  <c r="H87" i="23"/>
  <c r="H99" i="23"/>
  <c r="H132" i="23"/>
  <c r="H137" i="23"/>
  <c r="H147" i="23"/>
  <c r="H159" i="23"/>
  <c r="H163" i="23"/>
  <c r="H170" i="23"/>
  <c r="H4" i="23"/>
  <c r="H6" i="23"/>
  <c r="H23" i="23"/>
  <c r="H30" i="23"/>
  <c r="H35" i="23"/>
  <c r="H57" i="23"/>
  <c r="H60" i="23"/>
  <c r="H81" i="23"/>
  <c r="H84" i="23"/>
  <c r="H91" i="23"/>
  <c r="H95" i="23"/>
  <c r="H103" i="23"/>
  <c r="H108" i="23"/>
  <c r="H120" i="23"/>
  <c r="H123" i="23"/>
  <c r="H127" i="23"/>
  <c r="H142" i="23"/>
  <c r="H149" i="23"/>
  <c r="H154" i="23"/>
  <c r="I12" i="23"/>
  <c r="I19" i="23"/>
  <c r="I23" i="23"/>
  <c r="I30" i="23"/>
  <c r="I44" i="23"/>
  <c r="I53" i="23"/>
  <c r="I57" i="23"/>
  <c r="I71" i="23"/>
  <c r="I76" i="23"/>
  <c r="I87" i="23"/>
  <c r="I99" i="23"/>
  <c r="I117" i="23"/>
  <c r="I123" i="23"/>
  <c r="I132" i="23"/>
  <c r="I137" i="23"/>
  <c r="I147" i="23"/>
  <c r="I159" i="23"/>
  <c r="I163" i="23"/>
  <c r="I170" i="23"/>
  <c r="I35" i="23"/>
  <c r="I4" i="23"/>
  <c r="I6" i="23"/>
  <c r="I60" i="23"/>
  <c r="I81" i="23"/>
  <c r="I84" i="23"/>
  <c r="I91" i="23"/>
  <c r="I95" i="23"/>
  <c r="I103" i="23"/>
  <c r="I108" i="23"/>
  <c r="I120" i="23"/>
  <c r="I127" i="23"/>
  <c r="I142" i="23"/>
  <c r="I149" i="23"/>
  <c r="I154" i="23"/>
  <c r="J12" i="23"/>
  <c r="J19" i="23"/>
  <c r="J23" i="23"/>
  <c r="J30" i="23"/>
  <c r="J44" i="23"/>
  <c r="J53" i="23"/>
  <c r="J57" i="23"/>
  <c r="J60" i="23"/>
  <c r="J71" i="23"/>
  <c r="J76" i="23"/>
  <c r="J87" i="23"/>
  <c r="J99" i="23"/>
  <c r="J117" i="23"/>
  <c r="J123" i="23"/>
  <c r="J132" i="23"/>
  <c r="J137" i="23"/>
  <c r="J147" i="23"/>
  <c r="J154" i="23"/>
  <c r="J159" i="23"/>
  <c r="J163" i="23"/>
  <c r="J170" i="23"/>
  <c r="J35" i="23"/>
  <c r="J4" i="23"/>
  <c r="J6" i="23"/>
  <c r="J81" i="23"/>
  <c r="J84" i="23"/>
  <c r="J91" i="23"/>
  <c r="J95" i="23"/>
  <c r="J103" i="23"/>
  <c r="J108" i="23"/>
  <c r="J120" i="23"/>
  <c r="J127" i="23"/>
  <c r="J142" i="23"/>
  <c r="J149" i="23"/>
  <c r="K12" i="23"/>
  <c r="K30" i="23"/>
  <c r="K35" i="23"/>
  <c r="K44" i="23"/>
  <c r="K53" i="23"/>
  <c r="K57" i="23"/>
  <c r="K60" i="23"/>
  <c r="K71" i="23"/>
  <c r="K76" i="23"/>
  <c r="K81" i="23"/>
  <c r="K84" i="23"/>
  <c r="K87" i="23"/>
  <c r="K91" i="23"/>
  <c r="K99" i="23"/>
  <c r="K103" i="23"/>
  <c r="K117" i="23"/>
  <c r="K120" i="23"/>
  <c r="K123" i="23"/>
  <c r="K127" i="23"/>
  <c r="K132" i="23"/>
  <c r="K137" i="23"/>
  <c r="K142" i="23"/>
  <c r="K147" i="23"/>
  <c r="K154" i="23"/>
  <c r="K159" i="23"/>
  <c r="K163" i="23"/>
  <c r="K170" i="23"/>
  <c r="K4" i="23"/>
  <c r="K19" i="23"/>
  <c r="K23" i="23"/>
  <c r="K6" i="23"/>
  <c r="K95" i="23"/>
  <c r="K108" i="23"/>
  <c r="K149" i="23"/>
  <c r="L12" i="23"/>
  <c r="L170" i="23"/>
  <c r="L30" i="23"/>
  <c r="L44" i="23"/>
  <c r="L53" i="23"/>
  <c r="L76" i="23"/>
  <c r="L99" i="23"/>
  <c r="L117" i="23"/>
  <c r="L137" i="23"/>
  <c r="L4" i="23"/>
  <c r="L6" i="23"/>
  <c r="L19" i="23"/>
  <c r="L23" i="23"/>
  <c r="L35" i="23"/>
  <c r="L57" i="23"/>
  <c r="L60" i="23"/>
  <c r="L71" i="23"/>
  <c r="L81" i="23"/>
  <c r="L84" i="23"/>
  <c r="L87" i="23"/>
  <c r="L91" i="23"/>
  <c r="L95" i="23"/>
  <c r="L103" i="23"/>
  <c r="L108" i="23"/>
  <c r="L120" i="23"/>
  <c r="L123" i="23"/>
  <c r="L127" i="23"/>
  <c r="L132" i="23"/>
  <c r="L142" i="23"/>
  <c r="L147" i="23"/>
  <c r="L149" i="23"/>
  <c r="L154" i="23"/>
  <c r="L159" i="23"/>
  <c r="L163" i="23"/>
  <c r="M12" i="23"/>
  <c r="M170" i="23"/>
  <c r="M159" i="23"/>
  <c r="M44" i="23"/>
  <c r="M71" i="23"/>
  <c r="M87" i="23"/>
  <c r="M117" i="23"/>
  <c r="M137" i="23"/>
  <c r="M4" i="23"/>
  <c r="M6" i="23"/>
  <c r="M19" i="23"/>
  <c r="M23" i="23"/>
  <c r="M30" i="23"/>
  <c r="M35" i="23"/>
  <c r="M53" i="23"/>
  <c r="M57" i="23"/>
  <c r="M60" i="23"/>
  <c r="M76" i="23"/>
  <c r="M81" i="23"/>
  <c r="M84" i="23"/>
  <c r="M91" i="23"/>
  <c r="M95" i="23"/>
  <c r="M99" i="23"/>
  <c r="M103" i="23"/>
  <c r="M108" i="23"/>
  <c r="M120" i="23"/>
  <c r="M123" i="23"/>
  <c r="M127" i="23"/>
  <c r="M132" i="23"/>
  <c r="M142" i="23"/>
  <c r="M147" i="23"/>
  <c r="M149" i="23"/>
  <c r="M154" i="23"/>
  <c r="M163" i="23"/>
  <c r="N12" i="23"/>
  <c r="N170" i="23"/>
  <c r="N44" i="23"/>
  <c r="N71" i="23"/>
  <c r="N117" i="23"/>
  <c r="N137" i="23"/>
  <c r="N35" i="23"/>
  <c r="N4" i="23"/>
  <c r="N6" i="23"/>
  <c r="N19" i="23"/>
  <c r="N23" i="23"/>
  <c r="N30" i="23"/>
  <c r="N53" i="23"/>
  <c r="N57" i="23"/>
  <c r="N60" i="23"/>
  <c r="N76" i="23"/>
  <c r="N81" i="23"/>
  <c r="N84" i="23"/>
  <c r="N87" i="23"/>
  <c r="N91" i="23"/>
  <c r="N95" i="23"/>
  <c r="N99" i="23"/>
  <c r="N103" i="23"/>
  <c r="N108" i="23"/>
  <c r="N120" i="23"/>
  <c r="N123" i="23"/>
  <c r="N127" i="23"/>
  <c r="N132" i="23"/>
  <c r="N142" i="23"/>
  <c r="N147" i="23"/>
  <c r="N149" i="23"/>
  <c r="N154" i="23"/>
  <c r="N159" i="23"/>
  <c r="N163" i="23"/>
  <c r="O31" i="23"/>
  <c r="O33" i="23"/>
  <c r="O34" i="23"/>
  <c r="O52" i="23"/>
  <c r="O48" i="23"/>
  <c r="O49" i="23"/>
  <c r="O51" i="23"/>
  <c r="O50" i="23"/>
  <c r="O78" i="23"/>
  <c r="O77" i="23"/>
  <c r="O79" i="23"/>
  <c r="O80" i="23"/>
  <c r="O8" i="23"/>
  <c r="O10" i="23"/>
  <c r="O9" i="23"/>
  <c r="O11" i="23"/>
  <c r="O109" i="23"/>
  <c r="O115" i="23"/>
  <c r="O110" i="23"/>
  <c r="O111" i="23"/>
  <c r="O112" i="23"/>
  <c r="O113" i="23"/>
  <c r="O114" i="23"/>
  <c r="O116" i="23"/>
  <c r="C4" i="23"/>
  <c r="O5" i="23"/>
  <c r="O6" i="23" s="1"/>
  <c r="O16" i="23"/>
  <c r="O18" i="23"/>
  <c r="O20" i="23"/>
  <c r="O21" i="23"/>
  <c r="O22" i="23"/>
  <c r="O27" i="23"/>
  <c r="O28" i="23"/>
  <c r="O29" i="23"/>
  <c r="O40" i="23"/>
  <c r="O43" i="23"/>
  <c r="O41" i="23"/>
  <c r="O42" i="23"/>
  <c r="O55" i="23"/>
  <c r="O56" i="23"/>
  <c r="O58" i="23"/>
  <c r="O59" i="23"/>
  <c r="O64" i="23"/>
  <c r="O65" i="23"/>
  <c r="O66" i="23"/>
  <c r="O67" i="23"/>
  <c r="O68" i="23"/>
  <c r="O69" i="23"/>
  <c r="O70" i="23"/>
  <c r="O72" i="23"/>
  <c r="O74" i="23"/>
  <c r="O75" i="23"/>
  <c r="O82" i="23"/>
  <c r="O83" i="23"/>
  <c r="O85" i="23"/>
  <c r="O86" i="23"/>
  <c r="O88" i="23"/>
  <c r="O90" i="23"/>
  <c r="O92" i="23"/>
  <c r="O93" i="23"/>
  <c r="O94" i="23"/>
  <c r="O98" i="23"/>
  <c r="O96" i="23"/>
  <c r="O100" i="23"/>
  <c r="O102" i="23"/>
  <c r="O105" i="23"/>
  <c r="O106" i="23"/>
  <c r="O107" i="23"/>
  <c r="O118" i="23"/>
  <c r="O119" i="23"/>
  <c r="O121" i="23"/>
  <c r="O122" i="23"/>
  <c r="O124" i="23"/>
  <c r="O128" i="23"/>
  <c r="O129" i="23"/>
  <c r="O130" i="23"/>
  <c r="O131" i="23"/>
  <c r="O133" i="23"/>
  <c r="O134" i="23"/>
  <c r="O135" i="23"/>
  <c r="O136" i="23"/>
  <c r="O138" i="23"/>
  <c r="O140" i="23"/>
  <c r="O141" i="23"/>
  <c r="O143" i="23"/>
  <c r="O144" i="23"/>
  <c r="O145" i="23"/>
  <c r="O146" i="23"/>
  <c r="O148" i="23"/>
  <c r="O149" i="23"/>
  <c r="O151" i="23"/>
  <c r="O152" i="23"/>
  <c r="O153" i="23"/>
  <c r="O155" i="23"/>
  <c r="O159" i="23" s="1"/>
  <c r="O157" i="23"/>
  <c r="O158" i="23"/>
  <c r="O160" i="23"/>
  <c r="O163" i="23" s="1"/>
  <c r="O161" i="23"/>
  <c r="O162" i="23"/>
  <c r="O164" i="23"/>
  <c r="O165" i="23"/>
  <c r="O168" i="23"/>
  <c r="O169" i="23"/>
  <c r="C35" i="23"/>
  <c r="C53" i="23"/>
  <c r="C81" i="23"/>
  <c r="C12" i="23"/>
  <c r="C6" i="23"/>
  <c r="C19" i="23"/>
  <c r="C23" i="23"/>
  <c r="C30" i="23"/>
  <c r="C44" i="23"/>
  <c r="C57" i="23"/>
  <c r="C60" i="23"/>
  <c r="C71" i="23"/>
  <c r="C76" i="23"/>
  <c r="C84" i="23"/>
  <c r="C87" i="23"/>
  <c r="C91" i="23"/>
  <c r="C95" i="23"/>
  <c r="C99" i="23"/>
  <c r="C103" i="23"/>
  <c r="C108" i="23"/>
  <c r="C117" i="23"/>
  <c r="C120" i="23"/>
  <c r="C123" i="23"/>
  <c r="C132" i="23"/>
  <c r="C137" i="23"/>
  <c r="C142" i="23"/>
  <c r="C147" i="23"/>
  <c r="C149" i="23"/>
  <c r="C154" i="23"/>
  <c r="C159" i="23"/>
  <c r="C163" i="23"/>
  <c r="C170" i="23"/>
  <c r="C127" i="23"/>
  <c r="O3" i="23"/>
  <c r="O2" i="23"/>
  <c r="O147" i="24"/>
  <c r="O140" i="24"/>
  <c r="O14" i="24"/>
  <c r="O164" i="24"/>
  <c r="C40" i="24"/>
  <c r="D40" i="24"/>
  <c r="E40" i="24"/>
  <c r="F40" i="24"/>
  <c r="G40" i="24"/>
  <c r="H40" i="24"/>
  <c r="I40" i="24"/>
  <c r="J40" i="24"/>
  <c r="K40" i="24"/>
  <c r="L40" i="24"/>
  <c r="M40" i="24"/>
  <c r="N40" i="24"/>
  <c r="O38" i="24"/>
  <c r="O98" i="24"/>
  <c r="D12" i="24"/>
  <c r="D16" i="24"/>
  <c r="D20" i="24"/>
  <c r="D24" i="24"/>
  <c r="D27" i="24"/>
  <c r="D31" i="24"/>
  <c r="D36" i="24"/>
  <c r="D45" i="24"/>
  <c r="D54" i="24"/>
  <c r="D58" i="24"/>
  <c r="D61" i="24"/>
  <c r="D64" i="24"/>
  <c r="D72" i="24"/>
  <c r="D77" i="24"/>
  <c r="D82" i="24"/>
  <c r="D85" i="24"/>
  <c r="D88" i="24"/>
  <c r="D92" i="24"/>
  <c r="D96" i="24"/>
  <c r="D100" i="24"/>
  <c r="D104" i="24"/>
  <c r="D109" i="24"/>
  <c r="D118" i="24"/>
  <c r="D121" i="24"/>
  <c r="D124" i="24"/>
  <c r="D133" i="24"/>
  <c r="D138" i="24"/>
  <c r="D144" i="24"/>
  <c r="D150" i="24"/>
  <c r="D157" i="24"/>
  <c r="D162" i="24"/>
  <c r="D167" i="24"/>
  <c r="D174" i="24"/>
  <c r="D4" i="24"/>
  <c r="D6" i="24"/>
  <c r="D48" i="24"/>
  <c r="D128" i="24"/>
  <c r="D152" i="24"/>
  <c r="O126" i="24"/>
  <c r="O127" i="24"/>
  <c r="O74" i="24"/>
  <c r="O141" i="24"/>
  <c r="O170" i="24"/>
  <c r="O171" i="24"/>
  <c r="O159" i="24"/>
  <c r="O102" i="24"/>
  <c r="O33" i="24"/>
  <c r="E16" i="24"/>
  <c r="F16" i="24"/>
  <c r="G16" i="24"/>
  <c r="H16" i="24"/>
  <c r="I16" i="24"/>
  <c r="J16" i="24"/>
  <c r="K16" i="24"/>
  <c r="L16" i="24"/>
  <c r="M16" i="24"/>
  <c r="N16" i="24"/>
  <c r="O13" i="24"/>
  <c r="O15" i="24"/>
  <c r="C16" i="24"/>
  <c r="O90" i="24"/>
  <c r="O46" i="24"/>
  <c r="E48" i="24"/>
  <c r="F48" i="24"/>
  <c r="G48" i="24"/>
  <c r="H48" i="24"/>
  <c r="I48" i="24"/>
  <c r="J48" i="24"/>
  <c r="K48" i="24"/>
  <c r="L48" i="24"/>
  <c r="M48" i="24"/>
  <c r="N48" i="24"/>
  <c r="O47" i="24"/>
  <c r="O48" i="24" s="1"/>
  <c r="C48" i="24"/>
  <c r="O37" i="24"/>
  <c r="O39" i="24"/>
  <c r="O25" i="24"/>
  <c r="E27" i="24"/>
  <c r="F27" i="24"/>
  <c r="G27" i="24"/>
  <c r="H27" i="24"/>
  <c r="I27" i="24"/>
  <c r="J27" i="24"/>
  <c r="K27" i="24"/>
  <c r="L27" i="24"/>
  <c r="M27" i="24"/>
  <c r="N27" i="24"/>
  <c r="O26" i="24"/>
  <c r="C27" i="24"/>
  <c r="O18" i="24"/>
  <c r="O62" i="24"/>
  <c r="O63" i="24"/>
  <c r="E64" i="24"/>
  <c r="F64" i="24"/>
  <c r="G64" i="24"/>
  <c r="H64" i="24"/>
  <c r="I64" i="24"/>
  <c r="J64" i="24"/>
  <c r="K64" i="24"/>
  <c r="L64" i="24"/>
  <c r="M64" i="24"/>
  <c r="N64" i="24"/>
  <c r="C64" i="24"/>
  <c r="O7" i="24"/>
  <c r="E12" i="24"/>
  <c r="E4" i="24"/>
  <c r="E20" i="24"/>
  <c r="E24" i="24"/>
  <c r="E31" i="24"/>
  <c r="E36" i="24"/>
  <c r="E45" i="24"/>
  <c r="E54" i="24"/>
  <c r="E58" i="24"/>
  <c r="E72" i="24"/>
  <c r="E77" i="24"/>
  <c r="E85" i="24"/>
  <c r="E88" i="24"/>
  <c r="E100" i="24"/>
  <c r="E104" i="24"/>
  <c r="E118" i="24"/>
  <c r="E124" i="24"/>
  <c r="E133" i="24"/>
  <c r="E138" i="24"/>
  <c r="E144" i="24"/>
  <c r="E150" i="24"/>
  <c r="E157" i="24"/>
  <c r="E162" i="24"/>
  <c r="E167" i="24"/>
  <c r="E174" i="24"/>
  <c r="E6" i="24"/>
  <c r="E61" i="24"/>
  <c r="E82" i="24"/>
  <c r="E92" i="24"/>
  <c r="E96" i="24"/>
  <c r="E109" i="24"/>
  <c r="E121" i="24"/>
  <c r="E128" i="24"/>
  <c r="E152" i="24"/>
  <c r="F12" i="24"/>
  <c r="F4" i="24"/>
  <c r="F20" i="24"/>
  <c r="F31" i="24"/>
  <c r="F45" i="24"/>
  <c r="F54" i="24"/>
  <c r="F72" i="24"/>
  <c r="F77" i="24"/>
  <c r="F88" i="24"/>
  <c r="F118" i="24"/>
  <c r="F133" i="24"/>
  <c r="F138" i="24"/>
  <c r="F144" i="24"/>
  <c r="F150" i="24"/>
  <c r="F162" i="24"/>
  <c r="F167" i="24"/>
  <c r="F174" i="24"/>
  <c r="F6" i="24"/>
  <c r="F24" i="24"/>
  <c r="F36" i="24"/>
  <c r="F58" i="24"/>
  <c r="F61" i="24"/>
  <c r="F82" i="24"/>
  <c r="F85" i="24"/>
  <c r="F92" i="24"/>
  <c r="F96" i="24"/>
  <c r="F100" i="24"/>
  <c r="F104" i="24"/>
  <c r="F109" i="24"/>
  <c r="F121" i="24"/>
  <c r="F124" i="24"/>
  <c r="F128" i="24"/>
  <c r="F152" i="24"/>
  <c r="F157" i="24"/>
  <c r="G12" i="24"/>
  <c r="G20" i="24"/>
  <c r="G31" i="24"/>
  <c r="G45" i="24"/>
  <c r="G54" i="24"/>
  <c r="G72" i="24"/>
  <c r="G77" i="24"/>
  <c r="G88" i="24"/>
  <c r="G118" i="24"/>
  <c r="G133" i="24"/>
  <c r="G138" i="24"/>
  <c r="G144" i="24"/>
  <c r="G150" i="24"/>
  <c r="G162" i="24"/>
  <c r="G167" i="24"/>
  <c r="G174" i="24"/>
  <c r="G4" i="24"/>
  <c r="G6" i="24"/>
  <c r="G24" i="24"/>
  <c r="G36" i="24"/>
  <c r="G58" i="24"/>
  <c r="G61" i="24"/>
  <c r="G82" i="24"/>
  <c r="G85" i="24"/>
  <c r="G92" i="24"/>
  <c r="G96" i="24"/>
  <c r="G100" i="24"/>
  <c r="G104" i="24"/>
  <c r="G109" i="24"/>
  <c r="G121" i="24"/>
  <c r="G124" i="24"/>
  <c r="G128" i="24"/>
  <c r="G152" i="24"/>
  <c r="G157" i="24"/>
  <c r="H12" i="24"/>
  <c r="H118" i="24"/>
  <c r="H20" i="24"/>
  <c r="H45" i="24"/>
  <c r="H54" i="24"/>
  <c r="H72" i="24"/>
  <c r="H77" i="24"/>
  <c r="H88" i="24"/>
  <c r="H100" i="24"/>
  <c r="H133" i="24"/>
  <c r="H138" i="24"/>
  <c r="H150" i="24"/>
  <c r="H162" i="24"/>
  <c r="H167" i="24"/>
  <c r="H174" i="24"/>
  <c r="H4" i="24"/>
  <c r="H6" i="24"/>
  <c r="H24" i="24"/>
  <c r="H31" i="24"/>
  <c r="H36" i="24"/>
  <c r="H58" i="24"/>
  <c r="H61" i="24"/>
  <c r="H82" i="24"/>
  <c r="H85" i="24"/>
  <c r="H92" i="24"/>
  <c r="H96" i="24"/>
  <c r="H104" i="24"/>
  <c r="H109" i="24"/>
  <c r="H121" i="24"/>
  <c r="H124" i="24"/>
  <c r="H128" i="24"/>
  <c r="H144" i="24"/>
  <c r="H152" i="24"/>
  <c r="H157" i="24"/>
  <c r="I12" i="24"/>
  <c r="I20" i="24"/>
  <c r="I24" i="24"/>
  <c r="I31" i="24"/>
  <c r="I45" i="24"/>
  <c r="I54" i="24"/>
  <c r="I58" i="24"/>
  <c r="I72" i="24"/>
  <c r="I77" i="24"/>
  <c r="I88" i="24"/>
  <c r="I100" i="24"/>
  <c r="I118" i="24"/>
  <c r="I124" i="24"/>
  <c r="I133" i="24"/>
  <c r="I138" i="24"/>
  <c r="I150" i="24"/>
  <c r="I162" i="24"/>
  <c r="I167" i="24"/>
  <c r="I174" i="24"/>
  <c r="I36" i="24"/>
  <c r="I4" i="24"/>
  <c r="I6" i="24"/>
  <c r="I61" i="24"/>
  <c r="I82" i="24"/>
  <c r="I85" i="24"/>
  <c r="I92" i="24"/>
  <c r="I96" i="24"/>
  <c r="I104" i="24"/>
  <c r="I109" i="24"/>
  <c r="I121" i="24"/>
  <c r="I128" i="24"/>
  <c r="I144" i="24"/>
  <c r="I152" i="24"/>
  <c r="I157" i="24"/>
  <c r="J12" i="24"/>
  <c r="J20" i="24"/>
  <c r="J24" i="24"/>
  <c r="J31" i="24"/>
  <c r="J45" i="24"/>
  <c r="J54" i="24"/>
  <c r="J58" i="24"/>
  <c r="J61" i="24"/>
  <c r="J72" i="24"/>
  <c r="J77" i="24"/>
  <c r="J88" i="24"/>
  <c r="J100" i="24"/>
  <c r="J118" i="24"/>
  <c r="J124" i="24"/>
  <c r="J133" i="24"/>
  <c r="J138" i="24"/>
  <c r="J150" i="24"/>
  <c r="J157" i="24"/>
  <c r="J162" i="24"/>
  <c r="J167" i="24"/>
  <c r="J174" i="24"/>
  <c r="J36" i="24"/>
  <c r="J4" i="24"/>
  <c r="J6" i="24"/>
  <c r="J82" i="24"/>
  <c r="J85" i="24"/>
  <c r="J92" i="24"/>
  <c r="J96" i="24"/>
  <c r="J104" i="24"/>
  <c r="J109" i="24"/>
  <c r="J121" i="24"/>
  <c r="J128" i="24"/>
  <c r="J144" i="24"/>
  <c r="J152" i="24"/>
  <c r="K12" i="24"/>
  <c r="K31" i="24"/>
  <c r="K36" i="24"/>
  <c r="K45" i="24"/>
  <c r="K54" i="24"/>
  <c r="K58" i="24"/>
  <c r="K61" i="24"/>
  <c r="K72" i="24"/>
  <c r="K77" i="24"/>
  <c r="K82" i="24"/>
  <c r="K85" i="24"/>
  <c r="K88" i="24"/>
  <c r="K92" i="24"/>
  <c r="K100" i="24"/>
  <c r="K104" i="24"/>
  <c r="K118" i="24"/>
  <c r="K121" i="24"/>
  <c r="K124" i="24"/>
  <c r="K128" i="24"/>
  <c r="K133" i="24"/>
  <c r="K138" i="24"/>
  <c r="K144" i="24"/>
  <c r="K150" i="24"/>
  <c r="K157" i="24"/>
  <c r="K162" i="24"/>
  <c r="K167" i="24"/>
  <c r="K174" i="24"/>
  <c r="K4" i="24"/>
  <c r="K20" i="24"/>
  <c r="K24" i="24"/>
  <c r="K6" i="24"/>
  <c r="K96" i="24"/>
  <c r="K109" i="24"/>
  <c r="K152" i="24"/>
  <c r="L12" i="24"/>
  <c r="L174" i="24"/>
  <c r="L31" i="24"/>
  <c r="L45" i="24"/>
  <c r="L54" i="24"/>
  <c r="L77" i="24"/>
  <c r="L100" i="24"/>
  <c r="L118" i="24"/>
  <c r="L138" i="24"/>
  <c r="L4" i="24"/>
  <c r="L6" i="24"/>
  <c r="L20" i="24"/>
  <c r="L24" i="24"/>
  <c r="L36" i="24"/>
  <c r="L58" i="24"/>
  <c r="L61" i="24"/>
  <c r="L72" i="24"/>
  <c r="L82" i="24"/>
  <c r="L85" i="24"/>
  <c r="L88" i="24"/>
  <c r="L92" i="24"/>
  <c r="L96" i="24"/>
  <c r="L104" i="24"/>
  <c r="L109" i="24"/>
  <c r="L121" i="24"/>
  <c r="L124" i="24"/>
  <c r="L128" i="24"/>
  <c r="L133" i="24"/>
  <c r="L144" i="24"/>
  <c r="L150" i="24"/>
  <c r="L152" i="24"/>
  <c r="L157" i="24"/>
  <c r="L162" i="24"/>
  <c r="L167" i="24"/>
  <c r="M12" i="24"/>
  <c r="M174" i="24"/>
  <c r="M162" i="24"/>
  <c r="M45" i="24"/>
  <c r="M72" i="24"/>
  <c r="M88" i="24"/>
  <c r="M118" i="24"/>
  <c r="M138" i="24"/>
  <c r="M4" i="24"/>
  <c r="M6" i="24"/>
  <c r="M175" i="24" s="1"/>
  <c r="M20" i="24"/>
  <c r="M24" i="24"/>
  <c r="M31" i="24"/>
  <c r="M36" i="24"/>
  <c r="M54" i="24"/>
  <c r="M58" i="24"/>
  <c r="M61" i="24"/>
  <c r="M77" i="24"/>
  <c r="M82" i="24"/>
  <c r="M85" i="24"/>
  <c r="M92" i="24"/>
  <c r="M96" i="24"/>
  <c r="M100" i="24"/>
  <c r="M104" i="24"/>
  <c r="M109" i="24"/>
  <c r="M121" i="24"/>
  <c r="M124" i="24"/>
  <c r="M128" i="24"/>
  <c r="M133" i="24"/>
  <c r="M144" i="24"/>
  <c r="M150" i="24"/>
  <c r="M152" i="24"/>
  <c r="M157" i="24"/>
  <c r="M167" i="24"/>
  <c r="N12" i="24"/>
  <c r="N174" i="24"/>
  <c r="N45" i="24"/>
  <c r="N72" i="24"/>
  <c r="N118" i="24"/>
  <c r="N138" i="24"/>
  <c r="N36" i="24"/>
  <c r="N4" i="24"/>
  <c r="N6" i="24"/>
  <c r="N20" i="24"/>
  <c r="N24" i="24"/>
  <c r="N31" i="24"/>
  <c r="N54" i="24"/>
  <c r="N58" i="24"/>
  <c r="N61" i="24"/>
  <c r="N77" i="24"/>
  <c r="N82" i="24"/>
  <c r="N85" i="24"/>
  <c r="N88" i="24"/>
  <c r="N92" i="24"/>
  <c r="N96" i="24"/>
  <c r="N100" i="24"/>
  <c r="N104" i="24"/>
  <c r="N109" i="24"/>
  <c r="N121" i="24"/>
  <c r="N124" i="24"/>
  <c r="N128" i="24"/>
  <c r="N133" i="24"/>
  <c r="N144" i="24"/>
  <c r="N150" i="24"/>
  <c r="N152" i="24"/>
  <c r="N157" i="24"/>
  <c r="N162" i="24"/>
  <c r="N167" i="24"/>
  <c r="O32" i="24"/>
  <c r="O36" i="24" s="1"/>
  <c r="O34" i="24"/>
  <c r="O35" i="24"/>
  <c r="O53" i="24"/>
  <c r="O49" i="24"/>
  <c r="O50" i="24"/>
  <c r="O52" i="24"/>
  <c r="O51" i="24"/>
  <c r="O79" i="24"/>
  <c r="O78" i="24"/>
  <c r="O80" i="24"/>
  <c r="O81" i="24"/>
  <c r="O8" i="24"/>
  <c r="O10" i="24"/>
  <c r="O9" i="24"/>
  <c r="O11" i="24"/>
  <c r="O110" i="24"/>
  <c r="O116" i="24"/>
  <c r="O111" i="24"/>
  <c r="O112" i="24"/>
  <c r="O113" i="24"/>
  <c r="O114" i="24"/>
  <c r="O115" i="24"/>
  <c r="O117" i="24"/>
  <c r="C4" i="24"/>
  <c r="O5" i="24"/>
  <c r="O6" i="24"/>
  <c r="O17" i="24"/>
  <c r="O19" i="24"/>
  <c r="O21" i="24"/>
  <c r="O22" i="24"/>
  <c r="O23" i="24"/>
  <c r="O28" i="24"/>
  <c r="O29" i="24"/>
  <c r="O30" i="24"/>
  <c r="O41" i="24"/>
  <c r="O44" i="24"/>
  <c r="O42" i="24"/>
  <c r="O43" i="24"/>
  <c r="O56" i="24"/>
  <c r="O57" i="24"/>
  <c r="O59" i="24"/>
  <c r="O60" i="24"/>
  <c r="O61" i="24" s="1"/>
  <c r="O65" i="24"/>
  <c r="O66" i="24"/>
  <c r="O72" i="24" s="1"/>
  <c r="O67" i="24"/>
  <c r="O68" i="24"/>
  <c r="O69" i="24"/>
  <c r="O70" i="24"/>
  <c r="O71" i="24"/>
  <c r="O73" i="24"/>
  <c r="O75" i="24"/>
  <c r="O76" i="24"/>
  <c r="O83" i="24"/>
  <c r="O84" i="24"/>
  <c r="O86" i="24"/>
  <c r="O88" i="24" s="1"/>
  <c r="O87" i="24"/>
  <c r="O89" i="24"/>
  <c r="O91" i="24"/>
  <c r="O93" i="24"/>
  <c r="O94" i="24"/>
  <c r="O95" i="24"/>
  <c r="O99" i="24"/>
  <c r="O97" i="24"/>
  <c r="O101" i="24"/>
  <c r="O103" i="24"/>
  <c r="O106" i="24"/>
  <c r="O107" i="24"/>
  <c r="O108" i="24"/>
  <c r="O119" i="24"/>
  <c r="O120" i="24"/>
  <c r="O121" i="24" s="1"/>
  <c r="O122" i="24"/>
  <c r="O123" i="24"/>
  <c r="O125" i="24"/>
  <c r="O128" i="24" s="1"/>
  <c r="O129" i="24"/>
  <c r="O130" i="24"/>
  <c r="O131" i="24"/>
  <c r="O132" i="24"/>
  <c r="O134" i="24"/>
  <c r="O135" i="24"/>
  <c r="O136" i="24"/>
  <c r="O137" i="24"/>
  <c r="O139" i="24"/>
  <c r="O142" i="24"/>
  <c r="O143" i="24"/>
  <c r="O145" i="24"/>
  <c r="O146" i="24"/>
  <c r="O148" i="24"/>
  <c r="O149" i="24"/>
  <c r="O151" i="24"/>
  <c r="O152" i="24" s="1"/>
  <c r="O154" i="24"/>
  <c r="O155" i="24"/>
  <c r="O157" i="24" s="1"/>
  <c r="O156" i="24"/>
  <c r="O158" i="24"/>
  <c r="O160" i="24"/>
  <c r="O161" i="24"/>
  <c r="O163" i="24"/>
  <c r="O165" i="24"/>
  <c r="O166" i="24"/>
  <c r="O168" i="24"/>
  <c r="O169" i="24"/>
  <c r="O172" i="24"/>
  <c r="O173" i="24"/>
  <c r="C36" i="24"/>
  <c r="C54" i="24"/>
  <c r="C82" i="24"/>
  <c r="C12" i="24"/>
  <c r="C6" i="24"/>
  <c r="C175" i="24" s="1"/>
  <c r="C20" i="24"/>
  <c r="C24" i="24"/>
  <c r="C31" i="24"/>
  <c r="C45" i="24"/>
  <c r="C58" i="24"/>
  <c r="C61" i="24"/>
  <c r="C72" i="24"/>
  <c r="C77" i="24"/>
  <c r="C85" i="24"/>
  <c r="C88" i="24"/>
  <c r="C92" i="24"/>
  <c r="C96" i="24"/>
  <c r="C100" i="24"/>
  <c r="C104" i="24"/>
  <c r="C109" i="24"/>
  <c r="C118" i="24"/>
  <c r="C121" i="24"/>
  <c r="C124" i="24"/>
  <c r="C133" i="24"/>
  <c r="C138" i="24"/>
  <c r="C144" i="24"/>
  <c r="C150" i="24"/>
  <c r="C152" i="24"/>
  <c r="C157" i="24"/>
  <c r="C162" i="24"/>
  <c r="C167" i="24"/>
  <c r="C174" i="24"/>
  <c r="C128" i="24"/>
  <c r="O3" i="24"/>
  <c r="O2" i="24"/>
  <c r="O23" i="23"/>
  <c r="P8" i="29"/>
  <c r="P206" i="30"/>
  <c r="Q208" i="32"/>
  <c r="P61" i="25" l="1"/>
  <c r="P38" i="25"/>
  <c r="E274" i="29"/>
  <c r="P169" i="30"/>
  <c r="P5" i="30"/>
  <c r="Q64" i="32"/>
  <c r="Q56" i="32"/>
  <c r="D302" i="32"/>
  <c r="G302" i="32"/>
  <c r="Q10" i="32"/>
  <c r="O125" i="19"/>
  <c r="O59" i="19"/>
  <c r="F175" i="24"/>
  <c r="O60" i="23"/>
  <c r="O30" i="23"/>
  <c r="N171" i="23"/>
  <c r="O105" i="21"/>
  <c r="O12" i="21"/>
  <c r="O64" i="24"/>
  <c r="O63" i="23"/>
  <c r="O114" i="21"/>
  <c r="N87" i="2"/>
  <c r="O35" i="2"/>
  <c r="M141" i="2"/>
  <c r="O13" i="2"/>
  <c r="N162" i="3"/>
  <c r="P114" i="25"/>
  <c r="P43" i="28"/>
  <c r="P249" i="30"/>
  <c r="P241" i="30"/>
  <c r="Q69" i="32"/>
  <c r="Q289" i="32"/>
  <c r="M171" i="23"/>
  <c r="P66" i="19"/>
  <c r="N93" i="3"/>
  <c r="H279" i="30"/>
  <c r="D283" i="30" s="1"/>
  <c r="L279" i="30"/>
  <c r="D279" i="30"/>
  <c r="E279" i="30"/>
  <c r="O133" i="21"/>
  <c r="P4" i="29"/>
  <c r="O15" i="23"/>
  <c r="P129" i="19"/>
  <c r="P17" i="29"/>
  <c r="P190" i="30"/>
  <c r="P91" i="30"/>
  <c r="E175" i="24"/>
  <c r="O120" i="23"/>
  <c r="O88" i="21"/>
  <c r="O154" i="23"/>
  <c r="O108" i="23"/>
  <c r="O18" i="19"/>
  <c r="P149" i="19"/>
  <c r="O126" i="2"/>
  <c r="O102" i="2"/>
  <c r="L164" i="3"/>
  <c r="H164" i="3"/>
  <c r="N67" i="3"/>
  <c r="D164" i="3"/>
  <c r="P154" i="25"/>
  <c r="P98" i="25"/>
  <c r="P28" i="25"/>
  <c r="P175" i="28"/>
  <c r="P69" i="29"/>
  <c r="P25" i="29"/>
  <c r="P76" i="30"/>
  <c r="P26" i="30"/>
  <c r="P9" i="30"/>
  <c r="O39" i="2"/>
  <c r="O76" i="23"/>
  <c r="O19" i="23"/>
  <c r="O91" i="21"/>
  <c r="O53" i="21"/>
  <c r="P94" i="19"/>
  <c r="N31" i="2"/>
  <c r="N78" i="3"/>
  <c r="N155" i="3"/>
  <c r="P21" i="25"/>
  <c r="P133" i="19"/>
  <c r="P34" i="19"/>
  <c r="N134" i="2"/>
  <c r="N25" i="3"/>
  <c r="N56" i="3"/>
  <c r="N82" i="3"/>
  <c r="P195" i="29"/>
  <c r="P45" i="29"/>
  <c r="N90" i="3"/>
  <c r="N121" i="3"/>
  <c r="P73" i="25"/>
  <c r="P7" i="25"/>
  <c r="I159" i="25"/>
  <c r="P149" i="28"/>
  <c r="O124" i="24"/>
  <c r="O4" i="24"/>
  <c r="O87" i="23"/>
  <c r="O47" i="23"/>
  <c r="P111" i="19"/>
  <c r="P117" i="25"/>
  <c r="I279" i="30"/>
  <c r="M279" i="30"/>
  <c r="O4" i="21"/>
  <c r="P43" i="19"/>
  <c r="N99" i="2"/>
  <c r="O54" i="2"/>
  <c r="N125" i="3"/>
  <c r="L259" i="28"/>
  <c r="Q213" i="32"/>
  <c r="H4" i="36"/>
  <c r="O95" i="23"/>
  <c r="O84" i="23"/>
  <c r="O124" i="21"/>
  <c r="O85" i="21"/>
  <c r="N7" i="3"/>
  <c r="N39" i="3"/>
  <c r="N131" i="3"/>
  <c r="P135" i="25"/>
  <c r="P58" i="25"/>
  <c r="O109" i="24"/>
  <c r="O44" i="23"/>
  <c r="E171" i="23"/>
  <c r="O81" i="21"/>
  <c r="N39" i="2"/>
  <c r="N71" i="3"/>
  <c r="N100" i="3"/>
  <c r="P111" i="25"/>
  <c r="P90" i="25"/>
  <c r="P69" i="25"/>
  <c r="P45" i="25"/>
  <c r="P238" i="28"/>
  <c r="O174" i="24"/>
  <c r="O167" i="24"/>
  <c r="O31" i="24"/>
  <c r="H175" i="24"/>
  <c r="N175" i="24"/>
  <c r="O71" i="23"/>
  <c r="O81" i="23"/>
  <c r="O53" i="23"/>
  <c r="J171" i="23"/>
  <c r="O99" i="23"/>
  <c r="O153" i="21"/>
  <c r="O140" i="21"/>
  <c r="O96" i="21"/>
  <c r="O38" i="21"/>
  <c r="O46" i="21"/>
  <c r="N154" i="21"/>
  <c r="J154" i="21"/>
  <c r="F154" i="21"/>
  <c r="O91" i="19"/>
  <c r="O133" i="19"/>
  <c r="O99" i="19"/>
  <c r="O71" i="19"/>
  <c r="O36" i="19"/>
  <c r="O23" i="19"/>
  <c r="O145" i="19"/>
  <c r="O80" i="19"/>
  <c r="O50" i="19"/>
  <c r="H155" i="19"/>
  <c r="P145" i="19"/>
  <c r="O129" i="19"/>
  <c r="P125" i="19"/>
  <c r="P86" i="19"/>
  <c r="P84" i="19"/>
  <c r="P80" i="19"/>
  <c r="P59" i="19"/>
  <c r="P26" i="19"/>
  <c r="P4" i="19"/>
  <c r="O70" i="2"/>
  <c r="O18" i="2"/>
  <c r="O134" i="2"/>
  <c r="O84" i="2"/>
  <c r="I141" i="2"/>
  <c r="H141" i="2"/>
  <c r="O99" i="2"/>
  <c r="O77" i="2"/>
  <c r="O43" i="2"/>
  <c r="O26" i="2"/>
  <c r="N126" i="2"/>
  <c r="N35" i="2"/>
  <c r="E141" i="2"/>
  <c r="N75" i="3"/>
  <c r="N116" i="3"/>
  <c r="P149" i="25"/>
  <c r="P140" i="25"/>
  <c r="P84" i="25"/>
  <c r="P65" i="25"/>
  <c r="P18" i="25"/>
  <c r="C159" i="25"/>
  <c r="O259" i="28"/>
  <c r="G259" i="28"/>
  <c r="D259" i="28"/>
  <c r="J259" i="28"/>
  <c r="P156" i="28"/>
  <c r="P139" i="28"/>
  <c r="P108" i="28"/>
  <c r="P80" i="28"/>
  <c r="P56" i="28"/>
  <c r="P9" i="28"/>
  <c r="P278" i="30"/>
  <c r="P266" i="30"/>
  <c r="P229" i="30"/>
  <c r="P133" i="30"/>
  <c r="P121" i="30"/>
  <c r="P64" i="30"/>
  <c r="P51" i="30"/>
  <c r="P46" i="30"/>
  <c r="Q271" i="32"/>
  <c r="Q249" i="32"/>
  <c r="Q167" i="32"/>
  <c r="Q155" i="32"/>
  <c r="Q143" i="32"/>
  <c r="Q129" i="32"/>
  <c r="O162" i="24"/>
  <c r="O150" i="24"/>
  <c r="O144" i="24"/>
  <c r="O96" i="24"/>
  <c r="O85" i="24"/>
  <c r="O77" i="24"/>
  <c r="O58" i="24"/>
  <c r="O24" i="24"/>
  <c r="O20" i="24"/>
  <c r="O82" i="24"/>
  <c r="O54" i="24"/>
  <c r="L175" i="24"/>
  <c r="O27" i="24"/>
  <c r="O40" i="24"/>
  <c r="O16" i="24"/>
  <c r="O170" i="23"/>
  <c r="O142" i="23"/>
  <c r="O137" i="23"/>
  <c r="O132" i="23"/>
  <c r="O123" i="23"/>
  <c r="O103" i="23"/>
  <c r="O91" i="23"/>
  <c r="O57" i="23"/>
  <c r="O4" i="23"/>
  <c r="O117" i="23"/>
  <c r="O12" i="23"/>
  <c r="H171" i="23"/>
  <c r="F171" i="23"/>
  <c r="O39" i="23"/>
  <c r="O144" i="21"/>
  <c r="O128" i="21"/>
  <c r="O75" i="21"/>
  <c r="O27" i="21"/>
  <c r="O21" i="21"/>
  <c r="O17" i="21"/>
  <c r="O72" i="21"/>
  <c r="O31" i="21"/>
  <c r="M154" i="21"/>
  <c r="I154" i="21"/>
  <c r="E154" i="21"/>
  <c r="D155" i="19"/>
  <c r="P140" i="19"/>
  <c r="P120" i="19"/>
  <c r="P117" i="19"/>
  <c r="P114" i="19"/>
  <c r="P91" i="19"/>
  <c r="P77" i="19"/>
  <c r="P57" i="19"/>
  <c r="P54" i="19"/>
  <c r="P40" i="19"/>
  <c r="N155" i="19"/>
  <c r="O30" i="19"/>
  <c r="P23" i="19"/>
  <c r="P18" i="19"/>
  <c r="N13" i="2"/>
  <c r="N107" i="3"/>
  <c r="N149" i="3"/>
  <c r="N4" i="3"/>
  <c r="N20" i="3"/>
  <c r="N35" i="3"/>
  <c r="N52" i="3"/>
  <c r="N12" i="3"/>
  <c r="N28" i="3"/>
  <c r="N44" i="3"/>
  <c r="N59" i="3"/>
  <c r="P143" i="25"/>
  <c r="P132" i="25"/>
  <c r="P128" i="25"/>
  <c r="P108" i="25"/>
  <c r="P105" i="25"/>
  <c r="P94" i="25"/>
  <c r="P87" i="25"/>
  <c r="P79" i="25"/>
  <c r="P76" i="25"/>
  <c r="P42" i="25"/>
  <c r="P25" i="25"/>
  <c r="P13" i="25"/>
  <c r="P4" i="25"/>
  <c r="P171" i="25"/>
  <c r="D159" i="25"/>
  <c r="P134" i="28"/>
  <c r="P124" i="28"/>
  <c r="P91" i="28"/>
  <c r="M274" i="29"/>
  <c r="F274" i="29"/>
  <c r="N274" i="29"/>
  <c r="P245" i="29"/>
  <c r="P138" i="29"/>
  <c r="P95" i="29"/>
  <c r="P90" i="29"/>
  <c r="P40" i="29"/>
  <c r="P237" i="30"/>
  <c r="P221" i="30"/>
  <c r="P150" i="30"/>
  <c r="P145" i="30"/>
  <c r="P140" i="30"/>
  <c r="P129" i="30"/>
  <c r="Q134" i="32"/>
  <c r="Q114" i="32"/>
  <c r="Q107" i="32"/>
  <c r="Q51" i="32"/>
  <c r="N302" i="32"/>
  <c r="L302" i="32"/>
  <c r="C4" i="36"/>
  <c r="N259" i="28"/>
  <c r="F259" i="28"/>
  <c r="P231" i="28"/>
  <c r="P182" i="28"/>
  <c r="P178" i="28"/>
  <c r="P144" i="28"/>
  <c r="P129" i="28"/>
  <c r="P113" i="28"/>
  <c r="P73" i="28"/>
  <c r="P61" i="28"/>
  <c r="P48" i="28"/>
  <c r="P39" i="28"/>
  <c r="P5" i="28"/>
  <c r="K274" i="29"/>
  <c r="P237" i="29"/>
  <c r="P226" i="29"/>
  <c r="P191" i="29"/>
  <c r="P188" i="29"/>
  <c r="P159" i="29"/>
  <c r="P148" i="29"/>
  <c r="P132" i="29"/>
  <c r="P120" i="29"/>
  <c r="P75" i="29"/>
  <c r="P63" i="29"/>
  <c r="P58" i="29"/>
  <c r="P50" i="29"/>
  <c r="P198" i="30"/>
  <c r="P194" i="30"/>
  <c r="P187" i="30"/>
  <c r="P156" i="30"/>
  <c r="P103" i="30"/>
  <c r="P18" i="30"/>
  <c r="O279" i="30"/>
  <c r="K279" i="30"/>
  <c r="G279" i="30"/>
  <c r="Q261" i="32"/>
  <c r="Q226" i="32"/>
  <c r="Q217" i="32"/>
  <c r="Q162" i="32"/>
  <c r="Q148" i="32"/>
  <c r="Q92" i="32"/>
  <c r="Q83" i="32"/>
  <c r="Q77" i="32"/>
  <c r="Q5" i="32"/>
  <c r="C3" i="37"/>
  <c r="D3" i="34"/>
  <c r="N74" i="2"/>
  <c r="O74" i="2"/>
  <c r="N21" i="2"/>
  <c r="O21" i="2"/>
  <c r="O118" i="24"/>
  <c r="G171" i="23"/>
  <c r="L155" i="19"/>
  <c r="J155" i="19"/>
  <c r="O108" i="19"/>
  <c r="J159" i="25"/>
  <c r="P67" i="28"/>
  <c r="P26" i="28"/>
  <c r="H274" i="29"/>
  <c r="P115" i="29"/>
  <c r="O100" i="24"/>
  <c r="O45" i="24"/>
  <c r="L171" i="23"/>
  <c r="L154" i="21"/>
  <c r="D154" i="21"/>
  <c r="F155" i="19"/>
  <c r="L141" i="2"/>
  <c r="K141" i="2"/>
  <c r="D141" i="2"/>
  <c r="P51" i="25"/>
  <c r="N159" i="25"/>
  <c r="L159" i="25"/>
  <c r="P172" i="28"/>
  <c r="P120" i="28"/>
  <c r="P18" i="28"/>
  <c r="D274" i="29"/>
  <c r="G274" i="29"/>
  <c r="P203" i="29"/>
  <c r="O302" i="32"/>
  <c r="E302" i="32"/>
  <c r="O138" i="24"/>
  <c r="O133" i="24"/>
  <c r="O12" i="24"/>
  <c r="G175" i="24"/>
  <c r="K175" i="24"/>
  <c r="O104" i="24"/>
  <c r="D175" i="24"/>
  <c r="O127" i="23"/>
  <c r="K171" i="23"/>
  <c r="O63" i="21"/>
  <c r="K154" i="21"/>
  <c r="G154" i="21"/>
  <c r="O120" i="19"/>
  <c r="O86" i="19"/>
  <c r="O57" i="19"/>
  <c r="E155" i="19"/>
  <c r="O16" i="19"/>
  <c r="O149" i="19"/>
  <c r="O66" i="19"/>
  <c r="O40" i="19"/>
  <c r="N139" i="2"/>
  <c r="N92" i="2"/>
  <c r="N67" i="2"/>
  <c r="N54" i="2"/>
  <c r="N43" i="2"/>
  <c r="C141" i="2"/>
  <c r="O87" i="2"/>
  <c r="J141" i="2"/>
  <c r="O118" i="2"/>
  <c r="O49" i="2"/>
  <c r="N77" i="2"/>
  <c r="N64" i="2"/>
  <c r="N26" i="2"/>
  <c r="F141" i="2"/>
  <c r="N109" i="2"/>
  <c r="N70" i="2"/>
  <c r="N18" i="2"/>
  <c r="C164" i="3"/>
  <c r="N16" i="3"/>
  <c r="N32" i="3"/>
  <c r="N47" i="3"/>
  <c r="N97" i="3"/>
  <c r="N135" i="3"/>
  <c r="N143" i="3"/>
  <c r="M159" i="25"/>
  <c r="F159" i="25"/>
  <c r="E159" i="25"/>
  <c r="H259" i="28"/>
  <c r="M259" i="28"/>
  <c r="I259" i="28"/>
  <c r="E259" i="28"/>
  <c r="P87" i="28"/>
  <c r="O274" i="29"/>
  <c r="L274" i="29"/>
  <c r="P273" i="29"/>
  <c r="P218" i="29"/>
  <c r="P82" i="29"/>
  <c r="P32" i="29"/>
  <c r="P185" i="29"/>
  <c r="P116" i="30"/>
  <c r="P41" i="30"/>
  <c r="Q301" i="32"/>
  <c r="Q280" i="32"/>
  <c r="Q205" i="32"/>
  <c r="Q101" i="32"/>
  <c r="Q44" i="32"/>
  <c r="P302" i="32"/>
  <c r="K302" i="32"/>
  <c r="F302" i="32"/>
  <c r="M302" i="32"/>
  <c r="P12" i="19"/>
  <c r="M155" i="19"/>
  <c r="O60" i="2"/>
  <c r="N60" i="2"/>
  <c r="C155" i="19"/>
  <c r="P30" i="19"/>
  <c r="O121" i="2"/>
  <c r="N121" i="2"/>
  <c r="N106" i="2"/>
  <c r="O106" i="2"/>
  <c r="I175" i="24"/>
  <c r="H154" i="21"/>
  <c r="I155" i="19"/>
  <c r="P189" i="28"/>
  <c r="I274" i="29"/>
  <c r="P253" i="29"/>
  <c r="P59" i="30"/>
  <c r="Q257" i="32"/>
  <c r="H302" i="32"/>
  <c r="G155" i="19"/>
  <c r="K155" i="19"/>
  <c r="O26" i="19"/>
  <c r="O34" i="19"/>
  <c r="G141" i="2"/>
  <c r="N118" i="2"/>
  <c r="N49" i="2"/>
  <c r="P102" i="29"/>
  <c r="P257" i="30"/>
  <c r="Q29" i="32"/>
  <c r="J302" i="32"/>
  <c r="O92" i="24"/>
  <c r="J175" i="24"/>
  <c r="O147" i="23"/>
  <c r="I171" i="23"/>
  <c r="O35" i="23"/>
  <c r="D171" i="23"/>
  <c r="O148" i="21"/>
  <c r="O140" i="19"/>
  <c r="O111" i="19"/>
  <c r="O77" i="19"/>
  <c r="O43" i="19"/>
  <c r="O12" i="19"/>
  <c r="O117" i="19"/>
  <c r="O84" i="19"/>
  <c r="O54" i="19"/>
  <c r="O154" i="19"/>
  <c r="O94" i="19"/>
  <c r="O75" i="19"/>
  <c r="P50" i="19"/>
  <c r="P16" i="19"/>
  <c r="N130" i="2"/>
  <c r="N84" i="2"/>
  <c r="M164" i="3"/>
  <c r="K164" i="3"/>
  <c r="J164" i="3"/>
  <c r="I164" i="3"/>
  <c r="G164" i="3"/>
  <c r="F164" i="3"/>
  <c r="E164" i="3"/>
  <c r="P123" i="25"/>
  <c r="K159" i="25"/>
  <c r="O159" i="25"/>
  <c r="P246" i="28"/>
  <c r="P220" i="28"/>
  <c r="P204" i="28"/>
  <c r="P32" i="28"/>
  <c r="J274" i="29"/>
  <c r="P261" i="29"/>
  <c r="P234" i="29"/>
  <c r="P128" i="29"/>
  <c r="P167" i="29"/>
  <c r="P70" i="30"/>
  <c r="P33" i="30"/>
  <c r="N279" i="30"/>
  <c r="J279" i="30"/>
  <c r="F279" i="30"/>
  <c r="Q186" i="32"/>
  <c r="Q36" i="32"/>
  <c r="I302" i="32"/>
  <c r="P75" i="19"/>
  <c r="O5" i="2"/>
  <c r="O4" i="19"/>
  <c r="C154" i="21"/>
  <c r="P154" i="19"/>
  <c r="C171" i="23"/>
  <c r="O139" i="2"/>
  <c r="O92" i="2"/>
  <c r="N102" i="2"/>
  <c r="N5" i="2"/>
  <c r="P108" i="19"/>
  <c r="P279" i="30" l="1"/>
  <c r="P155" i="19"/>
  <c r="O175" i="24"/>
  <c r="P259" i="28"/>
  <c r="N141" i="2"/>
  <c r="O141" i="2"/>
  <c r="P274" i="29"/>
  <c r="Q159" i="25"/>
  <c r="O171" i="23"/>
  <c r="Q302" i="32"/>
  <c r="O154" i="21"/>
  <c r="P159" i="25"/>
  <c r="O155" i="19"/>
  <c r="E157" i="21"/>
  <c r="E162" i="21" s="1"/>
  <c r="N16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gnew461</author>
    <author>Newman, Gretchen (ECY)</author>
  </authors>
  <commentList>
    <comment ref="A4" authorId="0" shapeId="0" xr:uid="{00000000-0006-0000-0000-000001000000}">
      <text>
        <r>
          <rPr>
            <b/>
            <sz val="9"/>
            <color indexed="81"/>
            <rFont val="Tahoma"/>
            <family val="2"/>
          </rPr>
          <t>Categories are combined in the list below.  See tabs with annual data for greater detail.</t>
        </r>
      </text>
    </comment>
    <comment ref="A5" authorId="0" shapeId="0" xr:uid="{00000000-0006-0000-0000-000002000000}">
      <text>
        <r>
          <rPr>
            <b/>
            <sz val="9"/>
            <color indexed="81"/>
            <rFont val="Tahoma"/>
            <family val="2"/>
          </rPr>
          <t>Includes residential waste only from 1994-2003; residential and commercial waste are combined after 2003.</t>
        </r>
      </text>
    </comment>
    <comment ref="A6" authorId="0" shapeId="0" xr:uid="{00000000-0006-0000-0000-000003000000}">
      <text>
        <r>
          <rPr>
            <b/>
            <sz val="9"/>
            <color indexed="81"/>
            <rFont val="Tahoma"/>
            <family val="2"/>
          </rPr>
          <t>After 2003, commercial wastes are included in MSW.</t>
        </r>
      </text>
    </comment>
    <comment ref="A7" authorId="1" shapeId="0" xr:uid="{00000000-0006-0000-0000-000004000000}">
      <text>
        <r>
          <rPr>
            <b/>
            <sz val="9"/>
            <color indexed="81"/>
            <rFont val="Tahoma"/>
            <family val="2"/>
          </rPr>
          <t>May contain construction and demolition wastes, roofing and asphaltic materials.</t>
        </r>
      </text>
    </comment>
    <comment ref="A8" authorId="1" shapeId="0" xr:uid="{00000000-0006-0000-0000-000005000000}">
      <text>
        <r>
          <rPr>
            <b/>
            <sz val="9"/>
            <color indexed="81"/>
            <rFont val="Tahoma"/>
            <family val="2"/>
          </rPr>
          <t>Contains industrial waste and materials such as lime if reported separately.</t>
        </r>
      </text>
    </comment>
    <comment ref="A9" authorId="1" shapeId="0" xr:uid="{00000000-0006-0000-0000-000006000000}">
      <text>
        <r>
          <rPr>
            <b/>
            <sz val="9"/>
            <color indexed="81"/>
            <rFont val="Tahoma"/>
            <family val="2"/>
          </rPr>
          <t>Includes inert materials, brick and masonry, concrete, glass, clean soils, rock, and gravel.</t>
        </r>
      </text>
    </comment>
    <comment ref="A11" authorId="0" shapeId="0" xr:uid="{00000000-0006-0000-0000-000007000000}">
      <text>
        <r>
          <rPr>
            <b/>
            <sz val="9"/>
            <color indexed="81"/>
            <rFont val="Tahoma"/>
            <family val="2"/>
          </rPr>
          <t>May include materials reported as Special Incinerator Ash (SIA) prior to 2004.  Beginning in 2004, SIA counted as a separate category and is excluded from totals as the material is counted as disposed wastes elsewhere.</t>
        </r>
      </text>
    </comment>
    <comment ref="A14" authorId="1" shapeId="0" xr:uid="{00000000-0006-0000-0000-000008000000}">
      <text>
        <r>
          <rPr>
            <b/>
            <sz val="9"/>
            <color indexed="81"/>
            <rFont val="Tahoma"/>
            <family val="2"/>
          </rPr>
          <t>Includes PCS, Dredged materials and Other Contaminated Soils.</t>
        </r>
      </text>
    </comment>
    <comment ref="A15" authorId="0" shapeId="0" xr:uid="{00000000-0006-0000-0000-000009000000}">
      <text>
        <r>
          <rPr>
            <b/>
            <sz val="9"/>
            <color indexed="81"/>
            <rFont val="Tahoma"/>
            <family val="2"/>
          </rPr>
          <t xml:space="preserve">Reported on annual reports from regulated facilities in Washington.
</t>
        </r>
      </text>
    </comment>
    <comment ref="A16" authorId="0" shapeId="0" xr:uid="{00000000-0006-0000-0000-00000A000000}">
      <text>
        <r>
          <rPr>
            <b/>
            <sz val="9"/>
            <color indexed="81"/>
            <rFont val="Tahoma"/>
            <family val="2"/>
          </rPr>
          <t>Reported by out-of-state facilities not regulated by Washington laws.</t>
        </r>
      </text>
    </comment>
    <comment ref="A18" authorId="1" shapeId="0" xr:uid="{00000000-0006-0000-0000-00000B000000}">
      <text>
        <r>
          <rPr>
            <b/>
            <sz val="9"/>
            <color indexed="81"/>
            <rFont val="Tahoma"/>
            <family val="2"/>
          </rPr>
          <t>Aka "Auto Fluff".  Started tracking separately in 2008.  Previously was counted in Other.</t>
        </r>
      </text>
    </comment>
    <comment ref="A19" authorId="1" shapeId="0" xr:uid="{00000000-0006-0000-0000-00000C000000}">
      <text>
        <r>
          <rPr>
            <b/>
            <sz val="9"/>
            <color indexed="81"/>
            <rFont val="Tahoma"/>
            <family val="2"/>
          </rPr>
          <t>Started tracking separately in 2014.  Some may be reported as MSW and included in that category.</t>
        </r>
      </text>
    </comment>
    <comment ref="A22" authorId="0" shapeId="0" xr:uid="{00000000-0006-0000-0000-00000D000000}">
      <text>
        <r>
          <rPr>
            <b/>
            <sz val="9"/>
            <color indexed="81"/>
            <rFont val="Tahoma"/>
            <family val="2"/>
          </rPr>
          <t>Can include the following types of wastes (limited list):  metals, appliances, landclearing debris, mortalities or other animal parts, special wastes defined by permit, vactor and street sweeping wastes, and yard debris.</t>
        </r>
      </text>
    </comment>
    <comment ref="H23" authorId="0" shapeId="0" xr:uid="{00000000-0006-0000-0000-00000E000000}">
      <text>
        <r>
          <rPr>
            <b/>
            <sz val="9"/>
            <color indexed="81"/>
            <rFont val="Tahoma"/>
            <family val="2"/>
          </rPr>
          <t>Special incinerator ash removed from totals as this is already counted elsewhere.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Ellen Caywood</author>
  </authors>
  <commentList>
    <comment ref="P121" authorId="0" shapeId="0" xr:uid="{00000000-0006-0000-0F00-000001000000}">
      <text>
        <r>
          <rPr>
            <b/>
            <sz val="8"/>
            <color indexed="81"/>
            <rFont val="Tahoma"/>
            <family val="2"/>
          </rPr>
          <t>Ellen Caywood:</t>
        </r>
        <r>
          <rPr>
            <sz val="8"/>
            <color indexed="81"/>
            <rFont val="Tahoma"/>
            <family val="2"/>
          </rPr>
          <t xml:space="preserve">
vactor waste and catch basin waste
</t>
        </r>
      </text>
    </comment>
    <comment ref="P221" authorId="0" shapeId="0" xr:uid="{00000000-0006-0000-0F00-000002000000}">
      <text>
        <r>
          <rPr>
            <b/>
            <sz val="8"/>
            <color indexed="81"/>
            <rFont val="Tahoma"/>
            <family val="2"/>
          </rPr>
          <t>Ellen Caywood:</t>
        </r>
        <r>
          <rPr>
            <sz val="8"/>
            <color indexed="81"/>
            <rFont val="Tahoma"/>
            <family val="2"/>
          </rPr>
          <t xml:space="preserve">
street sweepings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Ellen Caywood</author>
  </authors>
  <commentList>
    <comment ref="O109" authorId="0" shapeId="0" xr:uid="{00000000-0006-0000-1000-000001000000}">
      <text>
        <r>
          <rPr>
            <b/>
            <sz val="8"/>
            <color indexed="81"/>
            <rFont val="Tahoma"/>
            <family val="2"/>
          </rPr>
          <t>Ellen Caywood:</t>
        </r>
        <r>
          <rPr>
            <sz val="8"/>
            <color indexed="81"/>
            <rFont val="Tahoma"/>
            <family val="2"/>
          </rPr>
          <t xml:space="preserve">
vactor waste and catch basin waste
</t>
        </r>
      </text>
    </comment>
    <comment ref="O202" authorId="0" shapeId="0" xr:uid="{00000000-0006-0000-1000-000002000000}">
      <text>
        <r>
          <rPr>
            <b/>
            <sz val="8"/>
            <color indexed="81"/>
            <rFont val="Tahoma"/>
            <family val="2"/>
          </rPr>
          <t>Ellen Caywood:</t>
        </r>
        <r>
          <rPr>
            <sz val="8"/>
            <color indexed="81"/>
            <rFont val="Tahoma"/>
            <family val="2"/>
          </rPr>
          <t xml:space="preserve">
street sweepings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Ellen Caywood</author>
  </authors>
  <commentList>
    <comment ref="O108" authorId="0" shapeId="0" xr:uid="{00000000-0006-0000-1100-000001000000}">
      <text>
        <r>
          <rPr>
            <b/>
            <sz val="8"/>
            <color indexed="81"/>
            <rFont val="Tahoma"/>
            <family val="2"/>
          </rPr>
          <t>Ellen Caywood:</t>
        </r>
        <r>
          <rPr>
            <sz val="8"/>
            <color indexed="81"/>
            <rFont val="Tahoma"/>
            <family val="2"/>
          </rPr>
          <t xml:space="preserve">
vactor waste and catch basin waste
</t>
        </r>
      </text>
    </comment>
    <comment ref="O199" authorId="0" shapeId="0" xr:uid="{00000000-0006-0000-1100-000002000000}">
      <text>
        <r>
          <rPr>
            <b/>
            <sz val="8"/>
            <color indexed="81"/>
            <rFont val="Tahoma"/>
            <family val="2"/>
          </rPr>
          <t>Ellen Caywood:</t>
        </r>
        <r>
          <rPr>
            <sz val="8"/>
            <color indexed="81"/>
            <rFont val="Tahoma"/>
            <family val="2"/>
          </rPr>
          <t xml:space="preserve">
street sweepings
</t>
        </r>
      </text>
    </comment>
  </commentList>
</comments>
</file>

<file path=xl/sharedStrings.xml><?xml version="1.0" encoding="utf-8"?>
<sst xmlns="http://schemas.openxmlformats.org/spreadsheetml/2006/main" count="8276" uniqueCount="589">
  <si>
    <t>COUNTY</t>
  </si>
  <si>
    <t>DISPOSAL SITE</t>
  </si>
  <si>
    <t>MSW</t>
  </si>
  <si>
    <t>DEMO</t>
  </si>
  <si>
    <t>IND</t>
  </si>
  <si>
    <t>INERT</t>
  </si>
  <si>
    <t>COMME</t>
  </si>
  <si>
    <t>WOOD</t>
  </si>
  <si>
    <t>SLUDGE</t>
  </si>
  <si>
    <t>ASBES.</t>
  </si>
  <si>
    <t>PCS</t>
  </si>
  <si>
    <t>TIRES</t>
  </si>
  <si>
    <t>MED</t>
  </si>
  <si>
    <t>OTHER</t>
  </si>
  <si>
    <t>TOTAL</t>
  </si>
  <si>
    <t>RECY TOTAL</t>
  </si>
  <si>
    <t>ADAMS</t>
  </si>
  <si>
    <t>Bruce Landfill</t>
  </si>
  <si>
    <t>Sudbury Road</t>
  </si>
  <si>
    <t>Roosevelt</t>
  </si>
  <si>
    <t>ASOTIN</t>
  </si>
  <si>
    <t>Asotin Co Landfill</t>
  </si>
  <si>
    <t>BENTON</t>
  </si>
  <si>
    <t>Richland Landfill</t>
  </si>
  <si>
    <t>Greater Wenatchee</t>
  </si>
  <si>
    <t>New Waste Inc.</t>
  </si>
  <si>
    <t>Columbia Ridge, OR</t>
  </si>
  <si>
    <t>CHELAN</t>
  </si>
  <si>
    <t>Delano</t>
  </si>
  <si>
    <t>CLALLAM</t>
  </si>
  <si>
    <t>Port Angeles</t>
  </si>
  <si>
    <t>CLARK</t>
  </si>
  <si>
    <t>Finley Buttes, OR</t>
  </si>
  <si>
    <t>Cowlitz Co - B</t>
  </si>
  <si>
    <t>COLUMBIA</t>
  </si>
  <si>
    <t>Garfield Co Landfill</t>
  </si>
  <si>
    <t>COWLITZ</t>
  </si>
  <si>
    <t>Cowlitz Co B</t>
  </si>
  <si>
    <t>DOUGLAS</t>
  </si>
  <si>
    <t>Okanogan Central</t>
  </si>
  <si>
    <t>FERRY</t>
  </si>
  <si>
    <t>Torboy Landfill</t>
  </si>
  <si>
    <t>Stevens Co Landfill</t>
  </si>
  <si>
    <t>FRANKLIN</t>
  </si>
  <si>
    <t>GARFIELD</t>
  </si>
  <si>
    <t>GRANT</t>
  </si>
  <si>
    <t>Delano Landfill</t>
  </si>
  <si>
    <t>Ephrata Landfill</t>
  </si>
  <si>
    <t>GRAYS HARBOR</t>
  </si>
  <si>
    <t>ISLAND</t>
  </si>
  <si>
    <t>JEFFERSON</t>
  </si>
  <si>
    <t>KING</t>
  </si>
  <si>
    <t>Cedar Hills</t>
  </si>
  <si>
    <t>Vashon</t>
  </si>
  <si>
    <t>KITSAP</t>
  </si>
  <si>
    <t>Olympic View</t>
  </si>
  <si>
    <t>KITTITAS</t>
  </si>
  <si>
    <t>Ryegrass</t>
  </si>
  <si>
    <t>KLICKITAT</t>
  </si>
  <si>
    <t>LEWIS</t>
  </si>
  <si>
    <t>Centralia</t>
  </si>
  <si>
    <t>LINCOLN</t>
  </si>
  <si>
    <t>Spokane WTEF</t>
  </si>
  <si>
    <t>MASON</t>
  </si>
  <si>
    <t>OKANOGAN</t>
  </si>
  <si>
    <t>Sudbury</t>
  </si>
  <si>
    <t>PACIFIC</t>
  </si>
  <si>
    <t>PEND OREILLE</t>
  </si>
  <si>
    <t>PIERCE</t>
  </si>
  <si>
    <t>Hidden Valley</t>
  </si>
  <si>
    <t>City of Tacoma</t>
  </si>
  <si>
    <t>Fort Lewis #5</t>
  </si>
  <si>
    <t>Tacoma RDF</t>
  </si>
  <si>
    <t>SAN JUAN</t>
  </si>
  <si>
    <t>SKAGIT</t>
  </si>
  <si>
    <t>SKAMANIA</t>
  </si>
  <si>
    <t>SPOKANE</t>
  </si>
  <si>
    <t>Northside</t>
  </si>
  <si>
    <t>Inland Empire Paper</t>
  </si>
  <si>
    <t>Spokane Reg WTEF</t>
  </si>
  <si>
    <t>STEVENS</t>
  </si>
  <si>
    <t>THURSTON</t>
  </si>
  <si>
    <t>Hawks Prairie</t>
  </si>
  <si>
    <t>WAHKAIKUM</t>
  </si>
  <si>
    <t>WALLA WALLA</t>
  </si>
  <si>
    <t>WHATCOM</t>
  </si>
  <si>
    <t>Olivine Corporation</t>
  </si>
  <si>
    <t>RECOMP of WA</t>
  </si>
  <si>
    <t>WHITMAN</t>
  </si>
  <si>
    <t>YAKIMA</t>
  </si>
  <si>
    <t>Cheyne Road</t>
  </si>
  <si>
    <t>Terrace Heights</t>
  </si>
  <si>
    <t>OVERALL TOTAL</t>
  </si>
  <si>
    <t xml:space="preserve">  Co Total</t>
  </si>
  <si>
    <t xml:space="preserve"> Co Total</t>
  </si>
  <si>
    <t>SHOHOMISH</t>
  </si>
  <si>
    <t>COMMER</t>
  </si>
  <si>
    <t>ASBESTOS</t>
  </si>
  <si>
    <t>Sudbury Roal</t>
  </si>
  <si>
    <t>Aberdeen Landfill</t>
  </si>
  <si>
    <t>Hobart</t>
  </si>
  <si>
    <t>MW Lincoln Co</t>
  </si>
  <si>
    <t>Odessa</t>
  </si>
  <si>
    <t>North County Landfill</t>
  </si>
  <si>
    <t>South County Landfill</t>
  </si>
  <si>
    <t>Resource Recovery Facility</t>
  </si>
  <si>
    <t>Inman Landfill</t>
  </si>
  <si>
    <t>Snipes Mt.</t>
  </si>
  <si>
    <t>ASBES</t>
  </si>
  <si>
    <t xml:space="preserve">  Adams Total</t>
  </si>
  <si>
    <t xml:space="preserve">  Asotin Total</t>
  </si>
  <si>
    <t xml:space="preserve">  Benton Total</t>
  </si>
  <si>
    <t xml:space="preserve">  Chelan Total</t>
  </si>
  <si>
    <t xml:space="preserve">  Clallam Total</t>
  </si>
  <si>
    <t xml:space="preserve">  Clark Total</t>
  </si>
  <si>
    <t xml:space="preserve">  Columbia Total</t>
  </si>
  <si>
    <t xml:space="preserve">  Cowlitz Total</t>
  </si>
  <si>
    <t xml:space="preserve">  Douglas Total</t>
  </si>
  <si>
    <t xml:space="preserve">  Ferry Total</t>
  </si>
  <si>
    <t xml:space="preserve">  Franklin Total</t>
  </si>
  <si>
    <t xml:space="preserve">  Garfield Total</t>
  </si>
  <si>
    <t xml:space="preserve">  Grant Total</t>
  </si>
  <si>
    <t xml:space="preserve">  Grays Harbor Total</t>
  </si>
  <si>
    <t xml:space="preserve">  Island Total</t>
  </si>
  <si>
    <t xml:space="preserve">  Jefferson Total</t>
  </si>
  <si>
    <t xml:space="preserve">  King Total</t>
  </si>
  <si>
    <t>Fort Lewis WTE</t>
  </si>
  <si>
    <t xml:space="preserve">  Kitsap Total</t>
  </si>
  <si>
    <t xml:space="preserve">  Kittitas Total</t>
  </si>
  <si>
    <t xml:space="preserve">  Klickitat Total</t>
  </si>
  <si>
    <t xml:space="preserve">  Lewis Total</t>
  </si>
  <si>
    <t xml:space="preserve">  Lincoln Total</t>
  </si>
  <si>
    <t xml:space="preserve">  Mason Total</t>
  </si>
  <si>
    <t xml:space="preserve">  Okanogan Total</t>
  </si>
  <si>
    <t xml:space="preserve">  Pacific Total</t>
  </si>
  <si>
    <t xml:space="preserve">  Pend Oreille Total</t>
  </si>
  <si>
    <t xml:space="preserve">  Pierce Total</t>
  </si>
  <si>
    <t xml:space="preserve">  San Juan Total</t>
  </si>
  <si>
    <t xml:space="preserve">  Skagit Total</t>
  </si>
  <si>
    <t xml:space="preserve">  Skamania Total</t>
  </si>
  <si>
    <t>SNOHOMISH</t>
  </si>
  <si>
    <t xml:space="preserve">  Snohomish Total</t>
  </si>
  <si>
    <t xml:space="preserve">  Spokane Total</t>
  </si>
  <si>
    <t xml:space="preserve">  Stevens Total</t>
  </si>
  <si>
    <t xml:space="preserve">  Thurston Total</t>
  </si>
  <si>
    <t xml:space="preserve">   Wahkaikum Total</t>
  </si>
  <si>
    <t xml:space="preserve"> Walla Walla Total</t>
  </si>
  <si>
    <t xml:space="preserve">  Whatcom Total</t>
  </si>
  <si>
    <t xml:space="preserve">  Whitman Total</t>
  </si>
  <si>
    <t xml:space="preserve">  Yakima Total</t>
  </si>
  <si>
    <t>Horn Rapids Landfill</t>
  </si>
  <si>
    <t>Olumpic View</t>
  </si>
  <si>
    <t>Wasco, OR</t>
  </si>
  <si>
    <t>The LRI Landfill</t>
  </si>
  <si>
    <t>Vashon (closed 7/99)</t>
  </si>
  <si>
    <t>DEMO/   CDL</t>
  </si>
  <si>
    <t>IND/IW</t>
  </si>
  <si>
    <t>SLUDGE/SS</t>
  </si>
  <si>
    <t>SIA</t>
  </si>
  <si>
    <t>The LRI Landfill (304th)</t>
  </si>
  <si>
    <t>UNKNOWN COUNTY of origin</t>
  </si>
  <si>
    <t xml:space="preserve">  Unknown County Total</t>
  </si>
  <si>
    <t>WASHINGTON OVERALL TOTAL</t>
  </si>
  <si>
    <t>OUT OF STATE</t>
  </si>
  <si>
    <t>ALASKA</t>
  </si>
  <si>
    <t>CALIFORNIA</t>
  </si>
  <si>
    <t>IDAHO</t>
  </si>
  <si>
    <t xml:space="preserve">Asotin Co. MSW </t>
  </si>
  <si>
    <t>Spokane Regional WTEF</t>
  </si>
  <si>
    <t>MONTANA</t>
  </si>
  <si>
    <t>OREGON</t>
  </si>
  <si>
    <t xml:space="preserve">  Out of State Total</t>
  </si>
  <si>
    <t>OUT OF COUNTRY</t>
  </si>
  <si>
    <t>ANTARTICA</t>
  </si>
  <si>
    <t>CANADA</t>
  </si>
  <si>
    <t xml:space="preserve">  Out of Country Total</t>
  </si>
  <si>
    <t>Wasco. OR</t>
  </si>
  <si>
    <t>WASCO Co., OR</t>
  </si>
  <si>
    <t>Stafford Creek Woodwaste</t>
  </si>
  <si>
    <t>Adams St Inert</t>
  </si>
  <si>
    <t>ALCOA Inert/Demo</t>
  </si>
  <si>
    <t>Box Canyon</t>
  </si>
  <si>
    <t>Fillion Inert/Demo</t>
  </si>
  <si>
    <t>Anderson Demo</t>
  </si>
  <si>
    <t>Asphalt &amp; Gravel Demo</t>
  </si>
  <si>
    <t>Caton inert/Demo</t>
  </si>
  <si>
    <t>Yakima Training Center Inert/demo</t>
  </si>
  <si>
    <t>Asotin Co. Inert/demo</t>
  </si>
  <si>
    <t>Busy Bee Inert/Demo</t>
  </si>
  <si>
    <t>Central Pre-Mix Inert</t>
  </si>
  <si>
    <t xml:space="preserve">Chester I/D </t>
  </si>
  <si>
    <t>Inland Asphalt I/D</t>
  </si>
  <si>
    <t>Inland Crestline Recy. I/D</t>
  </si>
  <si>
    <t>Kaiser-Mead I/D</t>
  </si>
  <si>
    <t>Whitman College Site I/D</t>
  </si>
  <si>
    <t>Centralia Mining I/D</t>
  </si>
  <si>
    <t>Garfield Co. I/D</t>
  </si>
  <si>
    <t>City of Kennewick I/D</t>
  </si>
  <si>
    <t>Prosser I/D</t>
  </si>
  <si>
    <t>County Cons. I/D</t>
  </si>
  <si>
    <t>Humbert Demo</t>
  </si>
  <si>
    <t>Walla Wall Coll I/D</t>
  </si>
  <si>
    <t>Coupeville Demo</t>
  </si>
  <si>
    <t>Douglas Co. Lux Pit I/D</t>
  </si>
  <si>
    <t>Pipkin/Handley I/D</t>
  </si>
  <si>
    <t>Indian Island CDL</t>
  </si>
  <si>
    <t>Kittitas Co. I/D</t>
  </si>
  <si>
    <t>Marine View I/D</t>
  </si>
  <si>
    <t>McCord I/D</t>
  </si>
  <si>
    <t>Rinker I/D</t>
  </si>
  <si>
    <t>Steve Clark Demo</t>
  </si>
  <si>
    <t>Caton I/D</t>
  </si>
  <si>
    <t>Asotin I/D</t>
  </si>
  <si>
    <t>Lady Island LP</t>
  </si>
  <si>
    <t>BP Cherry Point LP</t>
  </si>
  <si>
    <t>Intalco Aluminum LP</t>
  </si>
  <si>
    <t>Dickson CDL 50th &amp; Tyler</t>
  </si>
  <si>
    <t>Dickson 48th &amp; Waller I/D</t>
  </si>
  <si>
    <t>Kettle Falls Wood Ash Landfill</t>
  </si>
  <si>
    <t>Graham Road LP</t>
  </si>
  <si>
    <t>Lawson LP</t>
  </si>
  <si>
    <t>Rayoiner LP</t>
  </si>
  <si>
    <t>Simpson Dayton LP</t>
  </si>
  <si>
    <t>Weyerhaeuser Reg LP</t>
  </si>
  <si>
    <t>Whitman Co. LP</t>
  </si>
  <si>
    <t>Simpson DaytonLP</t>
  </si>
  <si>
    <t>Ponderay Newsprint Co.</t>
  </si>
  <si>
    <t>County/State</t>
  </si>
  <si>
    <t>Klickitat</t>
  </si>
  <si>
    <t>Oregon</t>
  </si>
  <si>
    <t>Spokane</t>
  </si>
  <si>
    <t>Asotin</t>
  </si>
  <si>
    <t>Benton</t>
  </si>
  <si>
    <t>Douglas</t>
  </si>
  <si>
    <t>Walla Walla</t>
  </si>
  <si>
    <t>Chelan</t>
  </si>
  <si>
    <t>Clallam</t>
  </si>
  <si>
    <t>Pierce</t>
  </si>
  <si>
    <t>Cowlitz</t>
  </si>
  <si>
    <t>Clark</t>
  </si>
  <si>
    <t>Okanogan</t>
  </si>
  <si>
    <t>Grant</t>
  </si>
  <si>
    <t>Stevens</t>
  </si>
  <si>
    <t>Franklin</t>
  </si>
  <si>
    <t>Grafield</t>
  </si>
  <si>
    <t>Grays Harbor</t>
  </si>
  <si>
    <t>Island</t>
  </si>
  <si>
    <t>Jefferson</t>
  </si>
  <si>
    <t>King</t>
  </si>
  <si>
    <t>kitsap</t>
  </si>
  <si>
    <t>Yakima</t>
  </si>
  <si>
    <t>Kittitas</t>
  </si>
  <si>
    <t>Lewis</t>
  </si>
  <si>
    <t>Kitsap</t>
  </si>
  <si>
    <t>Mason</t>
  </si>
  <si>
    <t>Pend Oreille</t>
  </si>
  <si>
    <t>Snohomish</t>
  </si>
  <si>
    <t>Whatcom</t>
  </si>
  <si>
    <t>Whitman</t>
  </si>
  <si>
    <t>TransAlta Centralia Mining LLC</t>
  </si>
  <si>
    <t>Port Townsend paper</t>
  </si>
  <si>
    <t>Port Townsend Paper</t>
  </si>
  <si>
    <t>SEWAGESLUDGE</t>
  </si>
  <si>
    <t>Central Pre-Mix Inert (Carnahan)</t>
  </si>
  <si>
    <t>Duke's Hill Resource I/D</t>
  </si>
  <si>
    <t>Skagit</t>
  </si>
  <si>
    <t>Pipkin Wenatchee Golf Developers I/D</t>
  </si>
  <si>
    <t>Ray McCown I/D</t>
  </si>
  <si>
    <t>Stumpf Inert</t>
  </si>
  <si>
    <t>Other Cont Soils</t>
  </si>
  <si>
    <t>Roosevelt via BDI Transfer</t>
  </si>
  <si>
    <t>Roosevelt via BDI Transfer (47183)</t>
  </si>
  <si>
    <r>
      <t xml:space="preserve">ASH </t>
    </r>
    <r>
      <rPr>
        <b/>
        <sz val="8"/>
        <rFont val="Arial"/>
        <family val="2"/>
      </rPr>
      <t>(other than SIA)</t>
    </r>
  </si>
  <si>
    <t>D&amp;N Enterprises</t>
  </si>
  <si>
    <t>Pipkin Stumpfs Inert</t>
  </si>
  <si>
    <t>Finley Buttes, OR via BDI</t>
  </si>
  <si>
    <t>WASCO vis Underwood</t>
  </si>
  <si>
    <t>Finley buttes via BDO</t>
  </si>
  <si>
    <t>2005 Disposal Report</t>
  </si>
  <si>
    <t>County / Facility Total</t>
  </si>
  <si>
    <t>C &amp; D</t>
  </si>
  <si>
    <t>Industrial Waste</t>
  </si>
  <si>
    <t>Inert Waste</t>
  </si>
  <si>
    <t>Contaminated Soil</t>
  </si>
  <si>
    <t>Asbestos</t>
  </si>
  <si>
    <t>Wood Waste</t>
  </si>
  <si>
    <t>Other</t>
  </si>
  <si>
    <t>Sewage Sludge</t>
  </si>
  <si>
    <t>Medical Waste</t>
  </si>
  <si>
    <t>Landclearing Debris</t>
  </si>
  <si>
    <t>Yard Debris</t>
  </si>
  <si>
    <t>Ash (not SIA)</t>
  </si>
  <si>
    <t>Asphaltic Material</t>
  </si>
  <si>
    <t>White Goods</t>
  </si>
  <si>
    <t>Vactor</t>
  </si>
  <si>
    <t>Aluminum</t>
  </si>
  <si>
    <t>Brick and Masonry</t>
  </si>
  <si>
    <t>Ceramic Materials</t>
  </si>
  <si>
    <t>Concrete</t>
  </si>
  <si>
    <t>Cured Concrete</t>
  </si>
  <si>
    <t>Glass</t>
  </si>
  <si>
    <t>Stainless Steel</t>
  </si>
  <si>
    <t>Waste mtg inert criteria</t>
  </si>
  <si>
    <t>Statewide Waste Totals Row</t>
  </si>
  <si>
    <t>Adams</t>
  </si>
  <si>
    <t>Total</t>
  </si>
  <si>
    <t>Graham Road Recycling &amp; Disp</t>
  </si>
  <si>
    <t>Greater Wenatchee Regional Landfill</t>
  </si>
  <si>
    <t>Roosevelt Regional Landfill MSW</t>
  </si>
  <si>
    <t>Asotin County Regional Landfill</t>
  </si>
  <si>
    <t>City of Kennewick Inert Landfill</t>
  </si>
  <si>
    <t>Columbia Ridge Landfill (Oregon)</t>
  </si>
  <si>
    <t>Finley Buttes (Oregon)</t>
  </si>
  <si>
    <t>Prosser Inert Demo Landfill</t>
  </si>
  <si>
    <t>Filion Inert Demo Site</t>
  </si>
  <si>
    <t>Lawson Landfill Facility</t>
  </si>
  <si>
    <t>Port Angeles Sanitary Landfill</t>
  </si>
  <si>
    <t>Lady Island Landfill</t>
  </si>
  <si>
    <t>WASCO MSW Landfill (Oregon)</t>
  </si>
  <si>
    <t>Weyerhaeuser Regional Landfill</t>
  </si>
  <si>
    <t>Columbia</t>
  </si>
  <si>
    <t>Cowlitz County Landfill B</t>
  </si>
  <si>
    <t>Douglas County Lux Pit</t>
  </si>
  <si>
    <t>Okanogan Central Landfill</t>
  </si>
  <si>
    <t>Pipkin Wenatchee Golf Developers</t>
  </si>
  <si>
    <t>Ferry</t>
  </si>
  <si>
    <t>North Stevens County Landfill</t>
  </si>
  <si>
    <t>Sudbury Road Landfill</t>
  </si>
  <si>
    <t>Garfield</t>
  </si>
  <si>
    <t>Adams St Inert Waste Disposal Site</t>
  </si>
  <si>
    <t>Stafford Creek Woodwaste Landfill</t>
  </si>
  <si>
    <t>Port Townsend Paper Inert Waste Landfill</t>
  </si>
  <si>
    <t>Cedar Hills Landfill</t>
  </si>
  <si>
    <t>County Construction Recyclers</t>
  </si>
  <si>
    <t>Dickson Waller Road</t>
  </si>
  <si>
    <t>Rinker Materials Inert Waste Landfill</t>
  </si>
  <si>
    <t>Anderson Demolition Site</t>
  </si>
  <si>
    <t>Kittitas County Limited Purpose Landfill</t>
  </si>
  <si>
    <t>Lincoln</t>
  </si>
  <si>
    <t>Spokane Regional Waste to Energy Facility</t>
  </si>
  <si>
    <t>Simpson-Dayton Woodwaste Site</t>
  </si>
  <si>
    <t>Pacific</t>
  </si>
  <si>
    <t>Ponderay Newsprint Co</t>
  </si>
  <si>
    <t>Dickson S 50th &amp; Tyler</t>
  </si>
  <si>
    <t>LRI Landfill</t>
  </si>
  <si>
    <t>McChord Inert Waste Landfill</t>
  </si>
  <si>
    <t>San Juan</t>
  </si>
  <si>
    <t>Tesoro Refining &amp; Marketing Company</t>
  </si>
  <si>
    <t>Skamania</t>
  </si>
  <si>
    <t>Busy Bee Landfill</t>
  </si>
  <si>
    <t>Central Pre-Mix Crestline</t>
  </si>
  <si>
    <t>Central Pre-Mix Recycling 8th &amp; Carnahan</t>
  </si>
  <si>
    <t>Inland Asphalt Landfill</t>
  </si>
  <si>
    <t>Inland Empire Paper Co</t>
  </si>
  <si>
    <t>Northside Landfill</t>
  </si>
  <si>
    <t>Whitman College Site</t>
  </si>
  <si>
    <t>Avista Ash Landfill</t>
  </si>
  <si>
    <t>Thurston</t>
  </si>
  <si>
    <t>Wahkiakum</t>
  </si>
  <si>
    <t>Sumach Street Landfill</t>
  </si>
  <si>
    <t>BP Cherry Point Refinery Inert Landfill</t>
  </si>
  <si>
    <t>Intalco Aluminum Corp</t>
  </si>
  <si>
    <t>McCown Inert Waste Landfill</t>
  </si>
  <si>
    <t>Asphalt &amp; Gravel Products Inc</t>
  </si>
  <si>
    <t>Caton Inert &amp; Demo Landfill</t>
  </si>
  <si>
    <t>Cheyne Road Landfill</t>
  </si>
  <si>
    <t>Terrace Heights Landfill</t>
  </si>
  <si>
    <t>Yakima Training Center Landfill</t>
  </si>
  <si>
    <r>
      <t>Uncontaminated</t>
    </r>
    <r>
      <rPr>
        <b/>
        <sz val="10"/>
        <color indexed="8"/>
        <rFont val="Arial"/>
        <family val="2"/>
      </rPr>
      <t xml:space="preserve"> Soils</t>
    </r>
  </si>
  <si>
    <t>Tires *</t>
  </si>
  <si>
    <t>* Additional tires disposed in Oregon are reported on comparison sheet and not included in total here.</t>
  </si>
  <si>
    <t xml:space="preserve">TIRES* </t>
  </si>
  <si>
    <t>TIRES*</t>
  </si>
  <si>
    <t>C&amp;D</t>
  </si>
  <si>
    <t>Contaminated Soils</t>
  </si>
  <si>
    <t>Waste meeting inert criteria</t>
  </si>
  <si>
    <t>Ash (non SIA)</t>
  </si>
  <si>
    <t>Asphaltic Materials</t>
  </si>
  <si>
    <t>Soils (uncontaminated)</t>
  </si>
  <si>
    <t>Soil, rock, gravel</t>
  </si>
  <si>
    <t>Tires (disposed, stored, collected)</t>
  </si>
  <si>
    <t>Biosolids /Sewage Sludge</t>
  </si>
  <si>
    <t>Dredged Materials</t>
  </si>
  <si>
    <t>Unknown</t>
  </si>
  <si>
    <t>Weyerhaeuser Regional Landfill HQ</t>
  </si>
  <si>
    <t>Washington</t>
  </si>
  <si>
    <t>Kathi Way Inert Waste Landfill</t>
  </si>
  <si>
    <t>Greater Wenatchee Regional Landfi</t>
  </si>
  <si>
    <t>Lawson Limited Purpose Landfill</t>
  </si>
  <si>
    <t>Port Angeles Landfill - Composting F</t>
  </si>
  <si>
    <t>Cowlitz County Landfill</t>
  </si>
  <si>
    <t>Hoquiam Demolition</t>
  </si>
  <si>
    <t>Port Townsend Paper Inert Waste La</t>
  </si>
  <si>
    <t>Rinker Materials Inert Waste Landfil</t>
  </si>
  <si>
    <t>Waller Road Inert Landfill</t>
  </si>
  <si>
    <t>Kittitas County Limited Purpose Lan</t>
  </si>
  <si>
    <t xml:space="preserve">Spokane Regional Waste to Energy </t>
  </si>
  <si>
    <t>Tesoro Refining &amp; Marketing Compa</t>
  </si>
  <si>
    <t>Everett Water Filtration Plant</t>
  </si>
  <si>
    <t>AKA Airway Pit</t>
  </si>
  <si>
    <t>Central Pre-Mix Recycling 8th &amp; Car</t>
  </si>
  <si>
    <t>East Isaacs Ave Inert Waste Landfill</t>
  </si>
  <si>
    <t>BP Cherry Point Refinery Inert Land</t>
  </si>
  <si>
    <t>Clark Inert Landfill</t>
  </si>
  <si>
    <t>Waste Disposed By County - 2006</t>
  </si>
  <si>
    <t>County numbers do not include 27,641 tons of tires disposed in Oregon.</t>
  </si>
  <si>
    <t>Tires</t>
  </si>
  <si>
    <t>Clean Soils</t>
  </si>
  <si>
    <t>Food Processing</t>
  </si>
  <si>
    <t>_Unknown</t>
  </si>
  <si>
    <t>Drollinger Park Inert Waste Landfill</t>
  </si>
  <si>
    <t>Weyerhaeuser Regional Landfill HQ Road</t>
  </si>
  <si>
    <t>Delano Transfer Station</t>
  </si>
  <si>
    <t>Nava Magazine Indian Island Inert Waste Landfill</t>
  </si>
  <si>
    <t>Anderson Limited Purpose Landfill</t>
  </si>
  <si>
    <t>Shell Puget Sound Refinery</t>
  </si>
  <si>
    <t>AAA MONROE ROCK CORP</t>
  </si>
  <si>
    <t>Airway Pit</t>
  </si>
  <si>
    <t>Carothers Road Solid Waste Site</t>
  </si>
  <si>
    <t>Caton Limited Purpose Landfill</t>
  </si>
  <si>
    <t>2008 county disposal numbers</t>
  </si>
  <si>
    <t>county</t>
  </si>
  <si>
    <t>facility</t>
  </si>
  <si>
    <t xml:space="preserve">Waste mtg Inert Criteria </t>
  </si>
  <si>
    <t>Auto fluff</t>
  </si>
  <si>
    <t>Contaminated Soils (other)</t>
  </si>
  <si>
    <t>Lime</t>
  </si>
  <si>
    <t>Biosolids</t>
  </si>
  <si>
    <t>Pharmaceuticals</t>
  </si>
  <si>
    <t>Graham Road Landfill</t>
  </si>
  <si>
    <t>Caton Limited Purpose Landfill, LLC</t>
  </si>
  <si>
    <t>Greater Wenatchee Regional Landfill &amp; Recycling Center</t>
  </si>
  <si>
    <t>Wells Avenue Inert Waste Landfill</t>
  </si>
  <si>
    <t>Naval Magazine Indian Island Inert Waste Landfill</t>
  </si>
  <si>
    <t>Cemex Inert Waste Landfill, Everett</t>
  </si>
  <si>
    <t>Spokane Rock Products - Airway Pit</t>
  </si>
  <si>
    <t>2007 Waste Generated by County</t>
  </si>
  <si>
    <t>All Wastes Disposed</t>
  </si>
  <si>
    <t>Total MSW Disposed</t>
  </si>
  <si>
    <t>Industrial</t>
  </si>
  <si>
    <t>Contaminated</t>
  </si>
  <si>
    <t>Asphaltic</t>
  </si>
  <si>
    <t>Ash (nonSIA)</t>
  </si>
  <si>
    <t>WA State Total</t>
  </si>
  <si>
    <t>MSW + Comme.</t>
  </si>
  <si>
    <t>*Subtracted 6,138.18 tons sewage sludge from Horn Rapids landfill for Benton County, per Daniel Thompson/Gary Bleeker/Kip Eagles.</t>
  </si>
  <si>
    <t>2009 County Waste Disposal</t>
  </si>
  <si>
    <t>Ash (other than special incinerator ash)</t>
  </si>
  <si>
    <t>Asphaltic Materials (excluding roofing)</t>
  </si>
  <si>
    <t>Construction &amp; Demolition Debris</t>
  </si>
  <si>
    <t>Food Processing Waste</t>
  </si>
  <si>
    <t xml:space="preserve">Medical Waste </t>
  </si>
  <si>
    <t>Municipal/Commercial Solid Waste</t>
  </si>
  <si>
    <t>Petroleum Contaminated Soils</t>
  </si>
  <si>
    <t>pharmaceuticals</t>
  </si>
  <si>
    <t>Recycling residuals</t>
  </si>
  <si>
    <t>Special Waste (permitted)</t>
  </si>
  <si>
    <t>Tires (disposed)</t>
  </si>
  <si>
    <t>Vactor/Street Sweeping Wastes</t>
  </si>
  <si>
    <t>Grand Total</t>
  </si>
  <si>
    <t>County Total:</t>
  </si>
  <si>
    <t>D &amp; N Enterprises</t>
  </si>
  <si>
    <t>Horn Rapids Sanitary Landfill</t>
  </si>
  <si>
    <t>Prosser Inert Waste Landfill</t>
  </si>
  <si>
    <t xml:space="preserve">Cowlitz County Landfill </t>
  </si>
  <si>
    <t>Cedar Hills Regional Landfill</t>
  </si>
  <si>
    <t xml:space="preserve">Dickson S 50th &amp; Tyler </t>
  </si>
  <si>
    <t>Central Pre-Mix Concrete Co. - Crestline</t>
  </si>
  <si>
    <t>Sumach Pit</t>
  </si>
  <si>
    <t>Atlas Sand &amp; Gravel - Chipman Landfill</t>
  </si>
  <si>
    <t>Grand Total:</t>
  </si>
  <si>
    <t>County Waste Disposal</t>
  </si>
  <si>
    <t>MSW Total</t>
  </si>
  <si>
    <t>CDL Total</t>
  </si>
  <si>
    <t>Inert Total</t>
  </si>
  <si>
    <t>Cont soil (other) total</t>
  </si>
  <si>
    <t>Other Total</t>
  </si>
  <si>
    <t>Hennigar Ranch</t>
  </si>
  <si>
    <t>Sudbury Regional Landfill</t>
  </si>
  <si>
    <t>Stevens County Landfill</t>
  </si>
  <si>
    <t>Dickson S 50th &amp; Tyler Fill Site</t>
  </si>
  <si>
    <t>JBLM Inert Waste Landfill at McChord Field</t>
  </si>
  <si>
    <t xml:space="preserve">Tacoma City Municipal Landfill </t>
  </si>
  <si>
    <t>Sumach Street Site</t>
  </si>
  <si>
    <t>Yakima Training Center Limited Purpose Landfill</t>
  </si>
  <si>
    <t>County Totals</t>
  </si>
  <si>
    <t>C&amp;D Totlal</t>
  </si>
  <si>
    <t>Ind Total</t>
  </si>
  <si>
    <t>Othe rCont Soils Total</t>
  </si>
  <si>
    <t>Wenatchee Gun Club Inert Waste landfill</t>
  </si>
  <si>
    <t>Total MSW</t>
  </si>
  <si>
    <t>C&amp;D Total</t>
  </si>
  <si>
    <t>IND Total</t>
  </si>
  <si>
    <t>Total Other Cont Soils</t>
  </si>
  <si>
    <t>Total Other</t>
  </si>
  <si>
    <t>Ryegrass Limited Purpose Landfill</t>
  </si>
  <si>
    <t>CPM Inert Landfill</t>
  </si>
  <si>
    <r>
      <t xml:space="preserve">2012 County Waste Disposal (tons) </t>
    </r>
    <r>
      <rPr>
        <b/>
        <sz val="12"/>
        <color indexed="9"/>
        <rFont val="Tahoma"/>
        <family val="2"/>
      </rPr>
      <t>Revised July 2014</t>
    </r>
  </si>
  <si>
    <t>This spreadsheet shows disposed amounts from each county and the landfill that received the waste.  The end of the spreadsheet shows the types of waste that are summarized into categories shown on the Comparison Worksheet in this Workbook.</t>
  </si>
  <si>
    <t>Roofing materials</t>
  </si>
  <si>
    <t>Cowlitz County Headquarters Landfill</t>
  </si>
  <si>
    <t>Adams Street Inert Waste Disposal Sight</t>
  </si>
  <si>
    <r>
      <t xml:space="preserve">Waste types in </t>
    </r>
    <r>
      <rPr>
        <b/>
        <sz val="12"/>
        <rFont val="Arial"/>
        <family val="2"/>
      </rPr>
      <t>Bold</t>
    </r>
    <r>
      <rPr>
        <sz val="10"/>
        <rFont val="Arial"/>
        <family val="2"/>
      </rPr>
      <t xml:space="preserve"> are totals summarized into categories shown on the Comparison Worksheet in this Workbook.</t>
    </r>
  </si>
  <si>
    <t>Total Inert Waste</t>
  </si>
  <si>
    <t>Agricultural Organics (excl manure &amp; crop residue)</t>
  </si>
  <si>
    <t xml:space="preserve">Cowlitz County Tenant Way Landfill </t>
  </si>
  <si>
    <t>Port Townsend Paper Company (PTPC)</t>
  </si>
  <si>
    <t>See note</t>
  </si>
  <si>
    <t>Total Sewage sludge</t>
  </si>
  <si>
    <t>Total C&amp;D</t>
  </si>
  <si>
    <t>Note: the 18 tons of Ag waste should not have been</t>
  </si>
  <si>
    <t>disposed in the landfill. JHD corrected.</t>
  </si>
  <si>
    <t>Total Inert</t>
  </si>
  <si>
    <t>Total Ind</t>
  </si>
  <si>
    <t>County</t>
  </si>
  <si>
    <t>Facility</t>
  </si>
  <si>
    <t xml:space="preserve">1994 Asotin County included 25,740 tons from Idaho; Pierce County in 1994 had all waste in MSW category; in 1995 it was broken out resulting in 81,131 tons less in MSW category; overall Pierce County disposed amount  increased by 19, 271 tons from 1994-95. </t>
  </si>
  <si>
    <t xml:space="preserve">Demolition </t>
  </si>
  <si>
    <t>Wood</t>
  </si>
  <si>
    <t>Ash</t>
  </si>
  <si>
    <t>Medical</t>
  </si>
  <si>
    <t>Notes:</t>
  </si>
  <si>
    <t>Commercial</t>
  </si>
  <si>
    <t>Row Labels</t>
  </si>
  <si>
    <t>Appliances/White Goods</t>
  </si>
  <si>
    <t>Biosolids/Sewage Sludge</t>
  </si>
  <si>
    <t>Mortalities and other animal parts</t>
  </si>
  <si>
    <t>Pit-9 Inert Waste Landfill</t>
  </si>
  <si>
    <t>Municipal Solid Waste (MSW)</t>
  </si>
  <si>
    <t>Disposed Waste Type</t>
  </si>
  <si>
    <t>n/a</t>
  </si>
  <si>
    <t>Sludges reported by Columbia Ridge should be included under industrial in 2001.</t>
  </si>
  <si>
    <t>Tires (disposed at Washington facilities)</t>
  </si>
  <si>
    <t>Tires (disposed at out-of-state facilities)</t>
  </si>
  <si>
    <t>Previous to 2001, MSW landfills only reported.  All types of landfills started reporting in 2001.</t>
  </si>
  <si>
    <t>In 2000, there were 102,048 tons of special incinerator ash (SIA) reported by landfills - removed from totals as this is already counted elsewhere.</t>
  </si>
  <si>
    <t>Recycling Residuals</t>
  </si>
  <si>
    <t>2014 Disposal by County</t>
  </si>
  <si>
    <t>Column Labels</t>
  </si>
  <si>
    <t>Biosolids/ Sewage Sludge</t>
  </si>
  <si>
    <t>Based on annual reports from all disposal facilities in Washington state, including landfills and incinerators.  See statutory definition of waste type where applicable.</t>
  </si>
  <si>
    <t>Inert</t>
  </si>
  <si>
    <t>Auto Shredder Residue</t>
  </si>
  <si>
    <t>Total Solid Waste Disposed (Recoverable and Non-Recoverable)</t>
  </si>
  <si>
    <t>No data available</t>
  </si>
  <si>
    <t>2015 Disposal Totals</t>
  </si>
  <si>
    <t>Waste Types</t>
  </si>
  <si>
    <t>Asphalt/Concrete</t>
  </si>
  <si>
    <t>Special Waste</t>
  </si>
  <si>
    <t>Vactor/Street Sweepings</t>
  </si>
  <si>
    <t>Columbia Ridge Landfill</t>
  </si>
  <si>
    <t>2016 Disposal Totals</t>
  </si>
  <si>
    <t>Asphaltic/Concrete</t>
  </si>
  <si>
    <t>Biosolids - specify dry or wet</t>
  </si>
  <si>
    <t>Food Processing Waste - incl fish, paunch, red wat</t>
  </si>
  <si>
    <t>McKinley Limited Purpose Landfill</t>
  </si>
  <si>
    <t>Ward Ave Inert Waste Landfill</t>
  </si>
  <si>
    <t>Adams Street Inert Waste Disposal Site</t>
  </si>
  <si>
    <t>Hos Bros Inert Waste Landfill</t>
  </si>
  <si>
    <t>Iron Mountain Quarry</t>
  </si>
  <si>
    <t>Chester Landfill</t>
  </si>
  <si>
    <t>East Isaacs Avenue Inert Waste Landfill</t>
  </si>
  <si>
    <t>_Unspecified</t>
  </si>
  <si>
    <t>Sum of Waste Quantity</t>
  </si>
  <si>
    <t>Waste Type</t>
  </si>
  <si>
    <t>Food Processing Waste (pre-consumer)</t>
  </si>
  <si>
    <t>All State</t>
  </si>
  <si>
    <t>City of Entiat Inert Waste Landfill</t>
  </si>
  <si>
    <t>Out Of State</t>
  </si>
  <si>
    <t>Waste Material</t>
  </si>
  <si>
    <t>This worksheet contains a table displaying the amount of each waste type that each county in Washington sent to disposal, as well as the facility that the waste was disposed at.</t>
  </si>
  <si>
    <t>Ash Special Incinerator</t>
  </si>
  <si>
    <t>DTG Limited Purpose Landfill</t>
  </si>
  <si>
    <t>Reserve Silica Corp.</t>
  </si>
  <si>
    <t>Roosevelt Regional Landfill Ash Monofill</t>
  </si>
  <si>
    <t>Whitman County Transfer Site and Landfill</t>
  </si>
  <si>
    <t>Disposed Solid Waste by County (tons)</t>
  </si>
  <si>
    <t>Unspecified</t>
  </si>
  <si>
    <t xml:space="preserve">      </t>
  </si>
  <si>
    <t>Other Organic Waste</t>
  </si>
  <si>
    <t>Food Waste</t>
  </si>
  <si>
    <t>Out of State</t>
  </si>
  <si>
    <t>Food Waste (all other)</t>
  </si>
  <si>
    <t>Manure and Bedding</t>
  </si>
  <si>
    <t>Waste mtg inert criteria per WAC 173-350-990 (3)</t>
  </si>
  <si>
    <t>Yard debris/food scraps</t>
  </si>
  <si>
    <t>data pending</t>
  </si>
  <si>
    <t>Solid Waste Disposal Annual Summary, Recoverable and Non-Recoverable Wastes generated in Washington state, 1994-2021</t>
  </si>
  <si>
    <t>Material categories are combined according to the notes below.  See yearly data for details of annual tons of waste disposed by county and disposal facility. Data for 2019 and 2020 is currently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</si>
</sst>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00000000"/>
  </numFmts>
  <fonts count="52" x14ac:knownFonts="1">
    <font>
      <sz val="10"/>
      <name val="Arial"/>
    </font>
    <font>
      <b/>
      <sz val="10"/>
      <name val="Arial"/>
      <family val="2"/>
    </font>
    <font>
      <sz val="10"/>
      <name val="Arial"/>
      <family val="2"/>
    </font>
    <font>
      <b/>
      <sz val="12"/>
      <name val="Arial"/>
      <family val="2"/>
    </font>
    <font>
      <sz val="10"/>
      <name val="Arial"/>
      <family val="2"/>
    </font>
    <font>
      <b/>
      <sz val="10"/>
      <name val="Arial"/>
      <family val="2"/>
    </font>
    <font>
      <sz val="8"/>
      <color indexed="81"/>
      <name val="Tahoma"/>
      <family val="2"/>
    </font>
    <font>
      <b/>
      <sz val="8"/>
      <color indexed="81"/>
      <name val="Tahoma"/>
      <family val="2"/>
    </font>
    <font>
      <sz val="9"/>
      <color indexed="8"/>
      <name val="Arial"/>
      <family val="2"/>
    </font>
    <font>
      <sz val="8"/>
      <color indexed="8"/>
      <name val="Arial"/>
      <family val="2"/>
    </font>
    <font>
      <sz val="9"/>
      <color indexed="8"/>
      <name val="Arial"/>
      <family val="2"/>
    </font>
    <font>
      <sz val="8"/>
      <color indexed="8"/>
      <name val="Arial"/>
      <family val="2"/>
    </font>
    <font>
      <b/>
      <sz val="8"/>
      <name val="Arial"/>
      <family val="2"/>
    </font>
    <font>
      <sz val="10"/>
      <color indexed="8"/>
      <name val="Arial"/>
      <family val="2"/>
    </font>
    <font>
      <b/>
      <sz val="16"/>
      <color indexed="8"/>
      <name val="ARIAL"/>
      <family val="2"/>
    </font>
    <font>
      <b/>
      <sz val="10"/>
      <color indexed="8"/>
      <name val="Arial"/>
      <family val="2"/>
    </font>
    <font>
      <b/>
      <sz val="8"/>
      <color indexed="8"/>
      <name val="Arial"/>
      <family val="2"/>
    </font>
    <font>
      <sz val="8"/>
      <name val="Arial"/>
      <family val="2"/>
    </font>
    <font>
      <b/>
      <sz val="10"/>
      <color indexed="8"/>
      <name val="Arial"/>
      <family val="2"/>
    </font>
    <font>
      <b/>
      <sz val="10"/>
      <color indexed="9"/>
      <name val="Arial"/>
      <family val="2"/>
    </font>
    <font>
      <sz val="10"/>
      <color indexed="8"/>
      <name val="Arial"/>
      <family val="2"/>
    </font>
    <font>
      <sz val="10"/>
      <color indexed="8"/>
      <name val="Arial"/>
      <family val="2"/>
    </font>
    <font>
      <b/>
      <sz val="12"/>
      <color indexed="8"/>
      <name val="ARIAL"/>
      <family val="2"/>
    </font>
    <font>
      <b/>
      <sz val="20"/>
      <color indexed="9"/>
      <name val="Tahoma"/>
      <family val="2"/>
    </font>
    <font>
      <b/>
      <sz val="10"/>
      <color indexed="12"/>
      <name val="Tahoma"/>
      <family val="2"/>
    </font>
    <font>
      <sz val="10"/>
      <color indexed="8"/>
      <name val="Tahoma"/>
      <family val="2"/>
    </font>
    <font>
      <sz val="18"/>
      <name val="Arial"/>
      <family val="2"/>
    </font>
    <font>
      <b/>
      <sz val="20"/>
      <name val="Tahoma"/>
      <family val="2"/>
    </font>
    <font>
      <b/>
      <sz val="10"/>
      <name val="Tahoma"/>
      <family val="2"/>
    </font>
    <font>
      <b/>
      <sz val="10"/>
      <color indexed="8"/>
      <name val="Tahoma"/>
      <family val="2"/>
    </font>
    <font>
      <b/>
      <sz val="18"/>
      <name val="Tahoma"/>
      <family val="2"/>
    </font>
    <font>
      <b/>
      <sz val="20"/>
      <name val="Arial"/>
      <family val="2"/>
    </font>
    <font>
      <b/>
      <sz val="12"/>
      <color indexed="9"/>
      <name val="Tahoma"/>
      <family val="2"/>
    </font>
    <font>
      <sz val="10"/>
      <name val="Tahoma"/>
      <family val="2"/>
    </font>
    <font>
      <sz val="10"/>
      <color rgb="FFFF0000"/>
      <name val="Arial"/>
      <family val="2"/>
    </font>
    <font>
      <sz val="10"/>
      <color rgb="FFFF0000"/>
      <name val="Tahoma"/>
      <family val="2"/>
    </font>
    <font>
      <b/>
      <sz val="12"/>
      <name val="Tahoma"/>
      <family val="2"/>
    </font>
    <font>
      <b/>
      <sz val="10"/>
      <color rgb="FFFF0000"/>
      <name val="Arial"/>
      <family val="2"/>
    </font>
    <font>
      <sz val="14"/>
      <color indexed="8"/>
      <name val="Tahoma"/>
      <family val="2"/>
    </font>
    <font>
      <b/>
      <sz val="9"/>
      <color indexed="81"/>
      <name val="Tahoma"/>
      <family val="2"/>
    </font>
    <font>
      <sz val="10"/>
      <color rgb="FFFF0000"/>
      <name val="Calibri"/>
      <family val="2"/>
      <scheme val="minor"/>
    </font>
    <font>
      <sz val="10"/>
      <name val="Calibri"/>
      <family val="2"/>
      <scheme val="minor"/>
    </font>
    <font>
      <b/>
      <sz val="12"/>
      <name val="Calibri"/>
      <family val="2"/>
      <scheme val="minor"/>
    </font>
    <font>
      <b/>
      <sz val="10"/>
      <name val="Calibri"/>
      <family val="2"/>
      <scheme val="minor"/>
    </font>
    <font>
      <sz val="10"/>
      <name val="Arial"/>
      <family val="2"/>
    </font>
    <font>
      <sz val="11"/>
      <name val="Calibri"/>
      <family val="2"/>
    </font>
    <font>
      <sz val="11"/>
      <color theme="0"/>
      <name val="Calibri"/>
      <family val="2"/>
    </font>
    <font>
      <sz val="10"/>
      <color theme="0"/>
      <name val="Arial"/>
      <family val="2"/>
    </font>
    <font>
      <sz val="10"/>
      <color theme="0" tint="-4.9989318521683403E-2"/>
      <name val="Arial"/>
      <family val="2"/>
    </font>
    <font>
      <sz val="10"/>
      <name val="Arial"/>
      <family val="2"/>
    </font>
    <font>
      <sz val="8"/>
      <name val="Calibri"/>
      <family val="2"/>
      <scheme val="minor"/>
    </font>
    <font>
      <sz val="10"/>
      <color theme="0"/>
      <name val="Arial"/>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22"/>
        <bgColor indexed="25"/>
      </patternFill>
    </fill>
    <fill>
      <patternFill patternType="solid">
        <fgColor indexed="47"/>
        <bgColor indexed="25"/>
      </patternFill>
    </fill>
    <fill>
      <patternFill patternType="solid">
        <fgColor indexed="23"/>
        <bgColor indexed="25"/>
      </patternFill>
    </fill>
    <fill>
      <patternFill patternType="solid">
        <fgColor indexed="11"/>
        <bgColor indexed="0"/>
      </patternFill>
    </fill>
    <fill>
      <patternFill patternType="solid">
        <fgColor indexed="13"/>
        <bgColor indexed="0"/>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0"/>
      </patternFill>
    </fill>
    <fill>
      <patternFill patternType="solid">
        <fgColor rgb="FFFFFF00"/>
        <bgColor indexed="0"/>
      </patternFill>
    </fill>
    <fill>
      <patternFill patternType="solid">
        <fgColor theme="0" tint="-0.249977111117893"/>
        <bgColor indexed="0"/>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39997558519241921"/>
        <bgColor indexed="0"/>
      </patternFill>
    </fill>
    <fill>
      <patternFill patternType="solid">
        <fgColor theme="9" tint="-0.249977111117893"/>
        <bgColor indexed="64"/>
      </patternFill>
    </fill>
  </fills>
  <borders count="7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54"/>
      </left>
      <right style="thin">
        <color indexed="54"/>
      </right>
      <top/>
      <bottom/>
      <diagonal/>
    </border>
    <border>
      <left style="thin">
        <color indexed="54"/>
      </left>
      <right style="thin">
        <color indexed="54"/>
      </right>
      <top style="medium">
        <color indexed="64"/>
      </top>
      <bottom style="medium">
        <color indexed="64"/>
      </bottom>
      <diagonal/>
    </border>
    <border>
      <left style="thin">
        <color indexed="54"/>
      </left>
      <right style="thin">
        <color indexed="54"/>
      </right>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thin">
        <color indexed="54"/>
      </right>
      <top style="thin">
        <color indexed="54"/>
      </top>
      <bottom/>
      <diagonal/>
    </border>
    <border>
      <left style="thin">
        <color indexed="54"/>
      </left>
      <right style="thin">
        <color indexed="54"/>
      </right>
      <top style="medium">
        <color indexed="64"/>
      </top>
      <bottom style="thin">
        <color indexed="54"/>
      </bottom>
      <diagonal/>
    </border>
    <border>
      <left style="thin">
        <color indexed="54"/>
      </left>
      <right style="thin">
        <color indexed="54"/>
      </right>
      <top style="thin">
        <color indexed="54"/>
      </top>
      <bottom style="medium">
        <color indexed="64"/>
      </bottom>
      <diagonal/>
    </border>
    <border>
      <left/>
      <right style="thin">
        <color indexed="54"/>
      </right>
      <top style="thin">
        <color indexed="54"/>
      </top>
      <bottom style="thin">
        <color indexed="5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54"/>
      </right>
      <top style="medium">
        <color indexed="64"/>
      </top>
      <bottom style="thin">
        <color indexed="54"/>
      </bottom>
      <diagonal/>
    </border>
    <border>
      <left style="medium">
        <color indexed="64"/>
      </left>
      <right style="thin">
        <color indexed="54"/>
      </right>
      <top style="thin">
        <color indexed="54"/>
      </top>
      <bottom style="thin">
        <color indexed="54"/>
      </bottom>
      <diagonal/>
    </border>
    <border>
      <left style="medium">
        <color indexed="64"/>
      </left>
      <right style="thin">
        <color indexed="54"/>
      </right>
      <top style="thin">
        <color indexed="54"/>
      </top>
      <bottom style="medium">
        <color indexed="64"/>
      </bottom>
      <diagonal/>
    </border>
    <border>
      <left/>
      <right style="thin">
        <color indexed="54"/>
      </right>
      <top/>
      <bottom/>
      <diagonal/>
    </border>
    <border>
      <left style="medium">
        <color indexed="64"/>
      </left>
      <right style="thin">
        <color indexed="5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21" fillId="0" borderId="0">
      <alignment vertical="top"/>
    </xf>
    <xf numFmtId="0" fontId="2" fillId="0" borderId="0"/>
    <xf numFmtId="0" fontId="13" fillId="0" borderId="0">
      <alignment vertical="top"/>
    </xf>
    <xf numFmtId="0" fontId="13" fillId="0" borderId="0">
      <alignment vertical="top"/>
    </xf>
    <xf numFmtId="9" fontId="44" fillId="0" borderId="0" applyFont="0" applyFill="0" applyBorder="0" applyAlignment="0" applyProtection="0"/>
    <xf numFmtId="43" fontId="49" fillId="0" borderId="0" applyFont="0" applyFill="0" applyBorder="0" applyAlignment="0" applyProtection="0"/>
  </cellStyleXfs>
  <cellXfs count="560">
    <xf numFmtId="0" fontId="0" fillId="0" borderId="0" xfId="0"/>
    <xf numFmtId="0" fontId="3"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1" fontId="0" fillId="0" borderId="0" xfId="0" applyNumberFormat="1"/>
    <xf numFmtId="3" fontId="0" fillId="0" borderId="0" xfId="0" applyNumberFormat="1"/>
    <xf numFmtId="0" fontId="1" fillId="0" borderId="0" xfId="0" applyFont="1"/>
    <xf numFmtId="0" fontId="1" fillId="0" borderId="0" xfId="0" applyFont="1" applyAlignment="1">
      <alignment wrapText="1"/>
    </xf>
    <xf numFmtId="3" fontId="1" fillId="0" borderId="0" xfId="0" applyNumberFormat="1" applyFont="1"/>
    <xf numFmtId="1" fontId="1" fillId="0" borderId="0" xfId="0" applyNumberFormat="1" applyFont="1"/>
    <xf numFmtId="0" fontId="2" fillId="0" borderId="0" xfId="0" applyFont="1"/>
    <xf numFmtId="3" fontId="3" fillId="0" borderId="0" xfId="0" applyNumberFormat="1" applyFont="1" applyAlignment="1">
      <alignment horizontal="center" wrapText="1"/>
    </xf>
    <xf numFmtId="0" fontId="2" fillId="0" borderId="0" xfId="0" applyFont="1" applyAlignment="1">
      <alignment wrapText="1"/>
    </xf>
    <xf numFmtId="3" fontId="2" fillId="0" borderId="0" xfId="0" applyNumberFormat="1" applyFont="1"/>
    <xf numFmtId="0" fontId="4" fillId="0" borderId="0" xfId="0" applyFont="1"/>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3" fontId="3" fillId="0" borderId="7" xfId="0" applyNumberFormat="1" applyFont="1" applyBorder="1" applyAlignment="1">
      <alignment horizontal="center" wrapText="1"/>
    </xf>
    <xf numFmtId="0" fontId="1" fillId="0" borderId="8" xfId="0" applyFont="1" applyBorder="1"/>
    <xf numFmtId="0" fontId="0" fillId="0" borderId="9" xfId="0" applyBorder="1" applyAlignment="1">
      <alignment wrapText="1"/>
    </xf>
    <xf numFmtId="164" fontId="0" fillId="0" borderId="9"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2" borderId="11" xfId="0" applyNumberFormat="1" applyFill="1" applyBorder="1"/>
    <xf numFmtId="0" fontId="0" fillId="0" borderId="8" xfId="0" applyBorder="1"/>
    <xf numFmtId="0" fontId="1" fillId="0" borderId="12" xfId="0" applyFont="1" applyBorder="1"/>
    <xf numFmtId="0" fontId="1" fillId="0" borderId="13" xfId="0" applyFont="1" applyBorder="1" applyAlignment="1">
      <alignment wrapText="1"/>
    </xf>
    <xf numFmtId="164" fontId="1" fillId="0" borderId="13" xfId="0" applyNumberFormat="1" applyFont="1" applyBorder="1"/>
    <xf numFmtId="3" fontId="1" fillId="0" borderId="13" xfId="0" applyNumberFormat="1" applyFont="1" applyBorder="1"/>
    <xf numFmtId="3" fontId="1" fillId="0" borderId="14" xfId="0" applyNumberFormat="1" applyFont="1" applyBorder="1"/>
    <xf numFmtId="3" fontId="1" fillId="0" borderId="15" xfId="0" applyNumberFormat="1" applyFont="1" applyBorder="1"/>
    <xf numFmtId="3" fontId="5" fillId="2" borderId="15" xfId="0" applyNumberFormat="1" applyFont="1" applyFill="1" applyBorder="1"/>
    <xf numFmtId="0" fontId="1" fillId="2" borderId="16" xfId="0" applyFont="1" applyFill="1" applyBorder="1"/>
    <xf numFmtId="0" fontId="4" fillId="2" borderId="17" xfId="0" applyFont="1" applyFill="1" applyBorder="1" applyAlignment="1">
      <alignment wrapText="1"/>
    </xf>
    <xf numFmtId="164" fontId="1" fillId="2" borderId="17" xfId="0" applyNumberFormat="1" applyFont="1" applyFill="1" applyBorder="1"/>
    <xf numFmtId="3" fontId="1" fillId="2" borderId="17" xfId="0" applyNumberFormat="1" applyFont="1" applyFill="1" applyBorder="1"/>
    <xf numFmtId="3" fontId="1" fillId="2" borderId="18" xfId="0" applyNumberFormat="1" applyFont="1" applyFill="1" applyBorder="1"/>
    <xf numFmtId="3" fontId="4" fillId="2" borderId="19" xfId="0" applyNumberFormat="1" applyFont="1" applyFill="1" applyBorder="1"/>
    <xf numFmtId="0" fontId="1" fillId="2" borderId="12" xfId="0" applyFont="1" applyFill="1" applyBorder="1"/>
    <xf numFmtId="0" fontId="1" fillId="2" borderId="13" xfId="0" applyFont="1" applyFill="1" applyBorder="1" applyAlignment="1">
      <alignment wrapText="1"/>
    </xf>
    <xf numFmtId="3" fontId="1" fillId="2" borderId="13" xfId="0" applyNumberFormat="1" applyFont="1" applyFill="1" applyBorder="1"/>
    <xf numFmtId="3" fontId="1" fillId="4" borderId="13" xfId="0" applyNumberFormat="1" applyFont="1" applyFill="1" applyBorder="1"/>
    <xf numFmtId="0" fontId="1" fillId="0" borderId="16" xfId="0" applyFont="1" applyBorder="1"/>
    <xf numFmtId="0" fontId="0" fillId="0" borderId="17" xfId="0" applyBorder="1" applyAlignment="1">
      <alignment wrapText="1"/>
    </xf>
    <xf numFmtId="3" fontId="0" fillId="0" borderId="17" xfId="0" applyNumberFormat="1" applyBorder="1"/>
    <xf numFmtId="3" fontId="0" fillId="0" borderId="18" xfId="0" applyNumberFormat="1" applyBorder="1"/>
    <xf numFmtId="3" fontId="0" fillId="0" borderId="19" xfId="0" applyNumberFormat="1" applyBorder="1"/>
    <xf numFmtId="3" fontId="0" fillId="2" borderId="19" xfId="0" applyNumberFormat="1" applyFill="1" applyBorder="1"/>
    <xf numFmtId="0" fontId="0" fillId="2" borderId="17" xfId="0" applyFill="1" applyBorder="1" applyAlignment="1">
      <alignment wrapText="1"/>
    </xf>
    <xf numFmtId="3" fontId="0" fillId="2" borderId="17" xfId="0" applyNumberFormat="1" applyFill="1" applyBorder="1"/>
    <xf numFmtId="3" fontId="0" fillId="2" borderId="18" xfId="0" applyNumberFormat="1" applyFill="1" applyBorder="1"/>
    <xf numFmtId="0" fontId="0" fillId="2" borderId="8" xfId="0" applyFill="1" applyBorder="1"/>
    <xf numFmtId="0" fontId="0" fillId="2" borderId="9" xfId="0" applyFill="1" applyBorder="1" applyAlignment="1">
      <alignment wrapText="1"/>
    </xf>
    <xf numFmtId="3" fontId="0" fillId="2" borderId="9" xfId="0" applyNumberFormat="1" applyFill="1" applyBorder="1"/>
    <xf numFmtId="3" fontId="0" fillId="2" borderId="10" xfId="0" applyNumberFormat="1" applyFill="1" applyBorder="1"/>
    <xf numFmtId="3" fontId="1" fillId="2" borderId="14" xfId="0" applyNumberFormat="1" applyFont="1" applyFill="1" applyBorder="1"/>
    <xf numFmtId="3" fontId="1" fillId="2" borderId="15" xfId="0" applyNumberFormat="1" applyFont="1" applyFill="1" applyBorder="1"/>
    <xf numFmtId="0" fontId="4" fillId="0" borderId="20" xfId="0" applyFont="1" applyBorder="1" applyAlignment="1">
      <alignment wrapText="1"/>
    </xf>
    <xf numFmtId="3" fontId="4" fillId="0" borderId="20" xfId="0" applyNumberFormat="1" applyFont="1" applyBorder="1"/>
    <xf numFmtId="3" fontId="4" fillId="0" borderId="21" xfId="0" applyNumberFormat="1" applyFont="1" applyBorder="1"/>
    <xf numFmtId="3" fontId="4" fillId="0" borderId="19" xfId="0" applyNumberFormat="1" applyFont="1" applyBorder="1"/>
    <xf numFmtId="0" fontId="1" fillId="0" borderId="22" xfId="0" applyFont="1" applyBorder="1"/>
    <xf numFmtId="3" fontId="5" fillId="0" borderId="15" xfId="0" applyNumberFormat="1" applyFont="1" applyBorder="1"/>
    <xf numFmtId="0" fontId="2" fillId="2" borderId="17" xfId="0" applyFont="1" applyFill="1" applyBorder="1" applyAlignment="1">
      <alignment wrapText="1"/>
    </xf>
    <xf numFmtId="3" fontId="2" fillId="2" borderId="17" xfId="0" applyNumberFormat="1" applyFont="1" applyFill="1" applyBorder="1"/>
    <xf numFmtId="3" fontId="2" fillId="2" borderId="18" xfId="0" applyNumberFormat="1" applyFont="1" applyFill="1" applyBorder="1"/>
    <xf numFmtId="3" fontId="2" fillId="2" borderId="19" xfId="0" applyNumberFormat="1" applyFont="1" applyFill="1" applyBorder="1"/>
    <xf numFmtId="0" fontId="4" fillId="2" borderId="22" xfId="0" applyFont="1" applyFill="1" applyBorder="1"/>
    <xf numFmtId="0" fontId="4" fillId="2" borderId="20" xfId="0" applyFont="1" applyFill="1" applyBorder="1" applyAlignment="1">
      <alignment wrapText="1"/>
    </xf>
    <xf numFmtId="3" fontId="4" fillId="2" borderId="20" xfId="0" applyNumberFormat="1" applyFont="1" applyFill="1" applyBorder="1"/>
    <xf numFmtId="3" fontId="4" fillId="2" borderId="21" xfId="0" applyNumberFormat="1" applyFont="1" applyFill="1" applyBorder="1"/>
    <xf numFmtId="0" fontId="1" fillId="2" borderId="17" xfId="0" applyFont="1" applyFill="1" applyBorder="1" applyAlignment="1">
      <alignment wrapText="1"/>
    </xf>
    <xf numFmtId="0" fontId="1" fillId="2" borderId="8" xfId="0" applyFont="1" applyFill="1" applyBorder="1"/>
    <xf numFmtId="0" fontId="4" fillId="2" borderId="9" xfId="0" applyFont="1" applyFill="1" applyBorder="1" applyAlignment="1">
      <alignment wrapText="1"/>
    </xf>
    <xf numFmtId="3" fontId="4" fillId="2" borderId="9" xfId="0" applyNumberFormat="1" applyFont="1" applyFill="1" applyBorder="1"/>
    <xf numFmtId="3" fontId="4" fillId="2" borderId="10" xfId="0" applyNumberFormat="1" applyFont="1" applyFill="1" applyBorder="1"/>
    <xf numFmtId="3" fontId="4" fillId="2" borderId="11" xfId="0" applyNumberFormat="1" applyFont="1" applyFill="1" applyBorder="1"/>
    <xf numFmtId="3" fontId="1" fillId="2" borderId="9" xfId="0" applyNumberFormat="1" applyFont="1" applyFill="1" applyBorder="1"/>
    <xf numFmtId="3" fontId="0" fillId="2" borderId="15" xfId="0" applyNumberFormat="1" applyFill="1" applyBorder="1"/>
    <xf numFmtId="3" fontId="4" fillId="2" borderId="17" xfId="0" applyNumberFormat="1" applyFont="1" applyFill="1" applyBorder="1"/>
    <xf numFmtId="3" fontId="4" fillId="2" borderId="18" xfId="0" applyNumberFormat="1" applyFont="1" applyFill="1" applyBorder="1"/>
    <xf numFmtId="3" fontId="5" fillId="2" borderId="19" xfId="0" applyNumberFormat="1" applyFont="1" applyFill="1" applyBorder="1"/>
    <xf numFmtId="3" fontId="5" fillId="2" borderId="11" xfId="0" applyNumberFormat="1" applyFont="1" applyFill="1" applyBorder="1"/>
    <xf numFmtId="0" fontId="0" fillId="2" borderId="23" xfId="0" applyFill="1" applyBorder="1"/>
    <xf numFmtId="0" fontId="0" fillId="2" borderId="24" xfId="0" applyFill="1" applyBorder="1" applyAlignment="1">
      <alignment wrapText="1"/>
    </xf>
    <xf numFmtId="3" fontId="0" fillId="2" borderId="24" xfId="0" applyNumberFormat="1" applyFill="1" applyBorder="1"/>
    <xf numFmtId="3" fontId="0" fillId="2" borderId="25" xfId="0" applyNumberFormat="1" applyFill="1" applyBorder="1"/>
    <xf numFmtId="0" fontId="4" fillId="0" borderId="17" xfId="0" applyFont="1" applyBorder="1" applyAlignment="1">
      <alignment wrapText="1"/>
    </xf>
    <xf numFmtId="3" fontId="4" fillId="0" borderId="17" xfId="0" applyNumberFormat="1" applyFont="1" applyBorder="1"/>
    <xf numFmtId="3" fontId="4" fillId="0" borderId="18" xfId="0" applyNumberFormat="1" applyFont="1" applyBorder="1"/>
    <xf numFmtId="0" fontId="2" fillId="2" borderId="8" xfId="0" applyFont="1" applyFill="1" applyBorder="1"/>
    <xf numFmtId="0" fontId="2" fillId="2" borderId="9" xfId="0" applyFont="1" applyFill="1" applyBorder="1" applyAlignment="1">
      <alignment wrapText="1"/>
    </xf>
    <xf numFmtId="3" fontId="2" fillId="2" borderId="9" xfId="0" applyNumberFormat="1" applyFont="1" applyFill="1" applyBorder="1"/>
    <xf numFmtId="0" fontId="2" fillId="4" borderId="0" xfId="0" applyFont="1" applyFill="1"/>
    <xf numFmtId="3" fontId="2" fillId="2" borderId="10" xfId="0" applyNumberFormat="1" applyFont="1" applyFill="1" applyBorder="1"/>
    <xf numFmtId="3" fontId="2" fillId="2" borderId="11" xfId="0" applyNumberFormat="1" applyFont="1" applyFill="1" applyBorder="1"/>
    <xf numFmtId="0" fontId="2" fillId="0" borderId="9" xfId="0" applyFont="1" applyBorder="1" applyAlignment="1">
      <alignment wrapText="1"/>
    </xf>
    <xf numFmtId="3" fontId="4" fillId="0" borderId="9" xfId="0" applyNumberFormat="1" applyFont="1" applyBorder="1"/>
    <xf numFmtId="3" fontId="4" fillId="0" borderId="10" xfId="0" applyNumberFormat="1" applyFont="1" applyBorder="1"/>
    <xf numFmtId="0" fontId="2" fillId="0" borderId="13" xfId="0" applyFont="1" applyBorder="1" applyAlignment="1">
      <alignment wrapText="1"/>
    </xf>
    <xf numFmtId="3" fontId="1" fillId="0" borderId="17" xfId="0" applyNumberFormat="1" applyFont="1" applyBorder="1"/>
    <xf numFmtId="3" fontId="1" fillId="3" borderId="18" xfId="0" applyNumberFormat="1" applyFont="1" applyFill="1" applyBorder="1"/>
    <xf numFmtId="3" fontId="4" fillId="3" borderId="7" xfId="0" applyNumberFormat="1" applyFont="1" applyFill="1" applyBorder="1"/>
    <xf numFmtId="3" fontId="0" fillId="3" borderId="7" xfId="0" applyNumberFormat="1" applyFill="1" applyBorder="1"/>
    <xf numFmtId="3" fontId="1" fillId="3" borderId="14" xfId="0" applyNumberFormat="1" applyFont="1" applyFill="1" applyBorder="1"/>
    <xf numFmtId="3" fontId="1" fillId="3" borderId="15" xfId="0" applyNumberFormat="1" applyFont="1" applyFill="1" applyBorder="1"/>
    <xf numFmtId="3" fontId="0" fillId="3" borderId="11" xfId="0" applyNumberFormat="1" applyFill="1" applyBorder="1"/>
    <xf numFmtId="0" fontId="1" fillId="0" borderId="23" xfId="0" applyFont="1" applyBorder="1"/>
    <xf numFmtId="0" fontId="1" fillId="0" borderId="24" xfId="0" applyFont="1" applyBorder="1" applyAlignment="1">
      <alignment wrapText="1"/>
    </xf>
    <xf numFmtId="3" fontId="1" fillId="0" borderId="24" xfId="0" applyNumberFormat="1" applyFont="1" applyBorder="1"/>
    <xf numFmtId="3" fontId="1" fillId="0" borderId="25" xfId="0" applyNumberFormat="1" applyFont="1" applyBorder="1"/>
    <xf numFmtId="3" fontId="1" fillId="0" borderId="26" xfId="0" applyNumberFormat="1" applyFont="1" applyBorder="1"/>
    <xf numFmtId="3" fontId="5" fillId="3" borderId="15" xfId="0" applyNumberFormat="1" applyFont="1" applyFill="1" applyBorder="1"/>
    <xf numFmtId="3" fontId="3" fillId="0" borderId="5" xfId="0" applyNumberFormat="1" applyFont="1" applyBorder="1" applyAlignment="1">
      <alignment horizontal="center" wrapText="1"/>
    </xf>
    <xf numFmtId="3" fontId="3" fillId="0" borderId="6" xfId="0" applyNumberFormat="1" applyFont="1" applyBorder="1" applyAlignment="1">
      <alignment horizontal="center" wrapText="1"/>
    </xf>
    <xf numFmtId="3" fontId="4" fillId="0" borderId="0" xfId="0" applyNumberFormat="1" applyFont="1"/>
    <xf numFmtId="3" fontId="0" fillId="2" borderId="0" xfId="0" applyNumberFormat="1" applyFill="1"/>
    <xf numFmtId="3" fontId="2" fillId="2" borderId="0" xfId="0" applyNumberFormat="1" applyFont="1" applyFill="1"/>
    <xf numFmtId="0" fontId="1" fillId="2" borderId="22" xfId="0" applyFont="1" applyFill="1" applyBorder="1"/>
    <xf numFmtId="0" fontId="0" fillId="2" borderId="20" xfId="0" applyFill="1" applyBorder="1" applyAlignment="1">
      <alignment wrapText="1"/>
    </xf>
    <xf numFmtId="3" fontId="0" fillId="2" borderId="20" xfId="0" applyNumberFormat="1" applyFill="1" applyBorder="1"/>
    <xf numFmtId="3" fontId="0" fillId="2" borderId="21" xfId="0" applyNumberFormat="1" applyFill="1" applyBorder="1"/>
    <xf numFmtId="0" fontId="0" fillId="0" borderId="20" xfId="0" applyBorder="1" applyAlignment="1">
      <alignment wrapText="1"/>
    </xf>
    <xf numFmtId="3" fontId="0" fillId="0" borderId="20" xfId="0" applyNumberFormat="1" applyBorder="1"/>
    <xf numFmtId="3" fontId="0" fillId="0" borderId="21" xfId="0" applyNumberFormat="1" applyBorder="1"/>
    <xf numFmtId="0" fontId="0" fillId="0" borderId="16" xfId="0" applyBorder="1"/>
    <xf numFmtId="0" fontId="4" fillId="0" borderId="27" xfId="0" applyFont="1" applyBorder="1" applyAlignment="1">
      <alignment wrapText="1"/>
    </xf>
    <xf numFmtId="3" fontId="4" fillId="0" borderId="13" xfId="0" applyNumberFormat="1" applyFont="1" applyBorder="1"/>
    <xf numFmtId="3" fontId="4" fillId="0" borderId="3" xfId="0" applyNumberFormat="1" applyFont="1" applyBorder="1"/>
    <xf numFmtId="0" fontId="4" fillId="0" borderId="3" xfId="0" applyFont="1" applyBorder="1"/>
    <xf numFmtId="0" fontId="5" fillId="0" borderId="28" xfId="0" applyFont="1" applyBorder="1"/>
    <xf numFmtId="3" fontId="4" fillId="0" borderId="11" xfId="0" applyNumberFormat="1" applyFont="1" applyBorder="1"/>
    <xf numFmtId="0" fontId="5" fillId="2" borderId="16" xfId="0" applyFont="1" applyFill="1" applyBorder="1"/>
    <xf numFmtId="3" fontId="4" fillId="3" borderId="18" xfId="0" applyNumberFormat="1" applyFont="1" applyFill="1" applyBorder="1"/>
    <xf numFmtId="0" fontId="5" fillId="0" borderId="16" xfId="0" applyFont="1" applyBorder="1"/>
    <xf numFmtId="0" fontId="1" fillId="2" borderId="0" xfId="0" applyFont="1" applyFill="1"/>
    <xf numFmtId="0" fontId="4" fillId="3" borderId="0" xfId="0" applyFont="1" applyFill="1"/>
    <xf numFmtId="0" fontId="4" fillId="3" borderId="20" xfId="0" applyFont="1" applyFill="1" applyBorder="1" applyAlignment="1">
      <alignment wrapText="1"/>
    </xf>
    <xf numFmtId="3" fontId="4" fillId="3" borderId="20" xfId="0" applyNumberFormat="1" applyFont="1" applyFill="1" applyBorder="1"/>
    <xf numFmtId="3" fontId="4" fillId="3" borderId="21" xfId="0" applyNumberFormat="1" applyFont="1" applyFill="1" applyBorder="1"/>
    <xf numFmtId="3" fontId="4" fillId="3" borderId="0" xfId="0" applyNumberFormat="1" applyFont="1" applyFill="1"/>
    <xf numFmtId="3" fontId="0" fillId="3" borderId="19" xfId="0" applyNumberFormat="1" applyFill="1" applyBorder="1"/>
    <xf numFmtId="0" fontId="4" fillId="3" borderId="27" xfId="0" applyFont="1" applyFill="1" applyBorder="1" applyAlignment="1">
      <alignment wrapText="1"/>
    </xf>
    <xf numFmtId="3" fontId="4" fillId="3" borderId="27" xfId="0" applyNumberFormat="1" applyFont="1" applyFill="1" applyBorder="1"/>
    <xf numFmtId="3" fontId="4" fillId="3" borderId="29" xfId="0" applyNumberFormat="1" applyFont="1" applyFill="1" applyBorder="1"/>
    <xf numFmtId="3" fontId="4" fillId="3" borderId="3" xfId="0" applyNumberFormat="1" applyFont="1" applyFill="1" applyBorder="1"/>
    <xf numFmtId="0" fontId="4" fillId="3" borderId="3" xfId="0" applyFont="1" applyFill="1" applyBorder="1"/>
    <xf numFmtId="0" fontId="5" fillId="3" borderId="28" xfId="0" applyFont="1" applyFill="1" applyBorder="1"/>
    <xf numFmtId="0" fontId="1" fillId="2" borderId="28" xfId="0" applyFont="1" applyFill="1" applyBorder="1"/>
    <xf numFmtId="0" fontId="1" fillId="2" borderId="27" xfId="0" applyFont="1" applyFill="1" applyBorder="1" applyAlignment="1">
      <alignment wrapText="1"/>
    </xf>
    <xf numFmtId="3" fontId="1" fillId="2" borderId="27" xfId="0" applyNumberFormat="1" applyFont="1" applyFill="1" applyBorder="1"/>
    <xf numFmtId="0" fontId="0" fillId="2" borderId="30" xfId="0" applyFill="1" applyBorder="1"/>
    <xf numFmtId="3" fontId="0" fillId="2" borderId="30" xfId="0" applyNumberFormat="1" applyFill="1" applyBorder="1"/>
    <xf numFmtId="0" fontId="4" fillId="2" borderId="24" xfId="0" applyFont="1" applyFill="1" applyBorder="1" applyAlignment="1">
      <alignment wrapText="1"/>
    </xf>
    <xf numFmtId="3" fontId="4" fillId="2" borderId="24" xfId="0" applyNumberFormat="1" applyFont="1" applyFill="1" applyBorder="1"/>
    <xf numFmtId="3" fontId="4" fillId="2" borderId="25" xfId="0" applyNumberFormat="1" applyFont="1" applyFill="1" applyBorder="1"/>
    <xf numFmtId="3" fontId="4" fillId="2" borderId="0" xfId="0" applyNumberFormat="1" applyFont="1" applyFill="1"/>
    <xf numFmtId="0" fontId="4" fillId="2" borderId="0" xfId="0" applyFont="1" applyFill="1"/>
    <xf numFmtId="3" fontId="4" fillId="2" borderId="30" xfId="0" applyNumberFormat="1" applyFont="1" applyFill="1" applyBorder="1"/>
    <xf numFmtId="0" fontId="4" fillId="2" borderId="30" xfId="0" applyFont="1" applyFill="1" applyBorder="1"/>
    <xf numFmtId="3" fontId="1" fillId="0" borderId="30" xfId="0" applyNumberFormat="1" applyFont="1" applyBorder="1"/>
    <xf numFmtId="0" fontId="1" fillId="0" borderId="30" xfId="0" applyFont="1" applyBorder="1"/>
    <xf numFmtId="0" fontId="0" fillId="2" borderId="0" xfId="0" applyFill="1"/>
    <xf numFmtId="0" fontId="5" fillId="2" borderId="30" xfId="0" applyFont="1" applyFill="1" applyBorder="1"/>
    <xf numFmtId="4" fontId="0" fillId="0" borderId="9" xfId="0" applyNumberFormat="1" applyBorder="1"/>
    <xf numFmtId="4" fontId="0" fillId="0" borderId="10" xfId="0" applyNumberFormat="1" applyBorder="1"/>
    <xf numFmtId="4" fontId="0" fillId="0" borderId="11" xfId="0" applyNumberFormat="1" applyBorder="1"/>
    <xf numFmtId="0" fontId="0" fillId="0" borderId="23" xfId="0" applyBorder="1"/>
    <xf numFmtId="4" fontId="0" fillId="0" borderId="24" xfId="0" applyNumberFormat="1" applyBorder="1"/>
    <xf numFmtId="4" fontId="0" fillId="0" borderId="25" xfId="0" applyNumberFormat="1" applyBorder="1"/>
    <xf numFmtId="4" fontId="1" fillId="0" borderId="13" xfId="0" applyNumberFormat="1" applyFont="1" applyBorder="1"/>
    <xf numFmtId="4" fontId="4" fillId="2" borderId="17" xfId="0" applyNumberFormat="1" applyFont="1" applyFill="1" applyBorder="1"/>
    <xf numFmtId="4" fontId="4" fillId="2" borderId="18" xfId="0" applyNumberFormat="1" applyFont="1" applyFill="1" applyBorder="1"/>
    <xf numFmtId="0" fontId="5" fillId="2" borderId="22" xfId="0" applyFont="1" applyFill="1" applyBorder="1"/>
    <xf numFmtId="4" fontId="4" fillId="2" borderId="20" xfId="0" applyNumberFormat="1" applyFont="1" applyFill="1" applyBorder="1"/>
    <xf numFmtId="4" fontId="4" fillId="2" borderId="21" xfId="0" applyNumberFormat="1" applyFont="1" applyFill="1" applyBorder="1"/>
    <xf numFmtId="4" fontId="1" fillId="2" borderId="13" xfId="0" applyNumberFormat="1" applyFont="1" applyFill="1" applyBorder="1"/>
    <xf numFmtId="4" fontId="4" fillId="0" borderId="13" xfId="0" applyNumberFormat="1" applyFont="1" applyBorder="1"/>
    <xf numFmtId="4" fontId="0" fillId="0" borderId="19" xfId="0" applyNumberFormat="1" applyBorder="1"/>
    <xf numFmtId="4" fontId="0" fillId="0" borderId="17" xfId="0" applyNumberFormat="1" applyBorder="1"/>
    <xf numFmtId="4" fontId="0" fillId="0" borderId="18" xfId="0" applyNumberFormat="1" applyBorder="1"/>
    <xf numFmtId="4" fontId="4" fillId="2" borderId="24" xfId="0" applyNumberFormat="1" applyFont="1" applyFill="1" applyBorder="1"/>
    <xf numFmtId="4" fontId="4" fillId="2" borderId="25" xfId="0" applyNumberFormat="1" applyFont="1" applyFill="1" applyBorder="1"/>
    <xf numFmtId="4" fontId="0" fillId="2" borderId="11" xfId="0" applyNumberFormat="1" applyFill="1" applyBorder="1"/>
    <xf numFmtId="4" fontId="0" fillId="2" borderId="9" xfId="0" applyNumberFormat="1" applyFill="1" applyBorder="1"/>
    <xf numFmtId="4" fontId="0" fillId="2" borderId="10" xfId="0" applyNumberFormat="1" applyFill="1" applyBorder="1"/>
    <xf numFmtId="4" fontId="0" fillId="2" borderId="24" xfId="0" applyNumberFormat="1" applyFill="1" applyBorder="1"/>
    <xf numFmtId="4" fontId="0" fillId="2" borderId="25" xfId="0" applyNumberFormat="1" applyFill="1" applyBorder="1"/>
    <xf numFmtId="4" fontId="0" fillId="0" borderId="20" xfId="0" applyNumberFormat="1" applyBorder="1"/>
    <xf numFmtId="4" fontId="0" fillId="0" borderId="21" xfId="0" applyNumberFormat="1" applyBorder="1"/>
    <xf numFmtId="4" fontId="0" fillId="2" borderId="17" xfId="0" applyNumberFormat="1" applyFill="1" applyBorder="1"/>
    <xf numFmtId="4" fontId="0" fillId="2" borderId="18" xfId="0" applyNumberFormat="1" applyFill="1" applyBorder="1"/>
    <xf numFmtId="4" fontId="0" fillId="2" borderId="0" xfId="0" applyNumberFormat="1" applyFill="1"/>
    <xf numFmtId="4" fontId="4" fillId="3" borderId="27" xfId="0" applyNumberFormat="1" applyFont="1" applyFill="1" applyBorder="1"/>
    <xf numFmtId="4" fontId="4" fillId="3" borderId="29" xfId="0" applyNumberFormat="1" applyFont="1" applyFill="1" applyBorder="1"/>
    <xf numFmtId="4" fontId="4" fillId="0" borderId="11" xfId="0" applyNumberFormat="1" applyFont="1" applyBorder="1"/>
    <xf numFmtId="4" fontId="4" fillId="3" borderId="20" xfId="0" applyNumberFormat="1" applyFont="1" applyFill="1" applyBorder="1"/>
    <xf numFmtId="4" fontId="4" fillId="3" borderId="21" xfId="0" applyNumberFormat="1" applyFont="1" applyFill="1" applyBorder="1"/>
    <xf numFmtId="4" fontId="0" fillId="3" borderId="19" xfId="0" applyNumberFormat="1" applyFill="1" applyBorder="1"/>
    <xf numFmtId="4" fontId="2" fillId="2" borderId="17" xfId="0" applyNumberFormat="1" applyFont="1" applyFill="1" applyBorder="1"/>
    <xf numFmtId="4" fontId="2" fillId="2" borderId="18" xfId="0" applyNumberFormat="1" applyFont="1" applyFill="1" applyBorder="1"/>
    <xf numFmtId="4" fontId="4" fillId="2" borderId="11" xfId="0" applyNumberFormat="1" applyFont="1" applyFill="1" applyBorder="1"/>
    <xf numFmtId="4" fontId="1" fillId="2" borderId="27" xfId="0" applyNumberFormat="1" applyFont="1" applyFill="1" applyBorder="1"/>
    <xf numFmtId="4" fontId="4" fillId="2" borderId="19" xfId="0" applyNumberFormat="1" applyFont="1" applyFill="1" applyBorder="1"/>
    <xf numFmtId="4" fontId="4" fillId="2" borderId="9" xfId="0" applyNumberFormat="1" applyFont="1" applyFill="1" applyBorder="1"/>
    <xf numFmtId="4" fontId="4" fillId="2" borderId="10" xfId="0" applyNumberFormat="1" applyFont="1" applyFill="1" applyBorder="1"/>
    <xf numFmtId="4" fontId="1" fillId="2" borderId="9" xfId="0" applyNumberFormat="1" applyFont="1" applyFill="1" applyBorder="1"/>
    <xf numFmtId="4" fontId="1" fillId="2" borderId="17" xfId="0" applyNumberFormat="1" applyFont="1" applyFill="1" applyBorder="1"/>
    <xf numFmtId="4" fontId="1" fillId="2" borderId="18" xfId="0" applyNumberFormat="1" applyFont="1" applyFill="1" applyBorder="1"/>
    <xf numFmtId="4" fontId="0" fillId="2" borderId="19" xfId="0" applyNumberFormat="1" applyFill="1" applyBorder="1"/>
    <xf numFmtId="4" fontId="0" fillId="0" borderId="0" xfId="0" applyNumberFormat="1"/>
    <xf numFmtId="4" fontId="0" fillId="2" borderId="20" xfId="0" applyNumberFormat="1" applyFill="1" applyBorder="1"/>
    <xf numFmtId="4" fontId="0" fillId="2" borderId="21" xfId="0" applyNumberFormat="1" applyFill="1" applyBorder="1"/>
    <xf numFmtId="4" fontId="4" fillId="0" borderId="17" xfId="0" applyNumberFormat="1" applyFont="1" applyBorder="1"/>
    <xf numFmtId="4" fontId="4" fillId="0" borderId="18" xfId="0" applyNumberFormat="1" applyFont="1" applyBorder="1"/>
    <xf numFmtId="4" fontId="4" fillId="0" borderId="20" xfId="0" applyNumberFormat="1" applyFont="1" applyBorder="1"/>
    <xf numFmtId="4" fontId="4" fillId="0" borderId="21" xfId="0" applyNumberFormat="1" applyFont="1" applyBorder="1"/>
    <xf numFmtId="4" fontId="2" fillId="2" borderId="9" xfId="0" applyNumberFormat="1" applyFont="1" applyFill="1" applyBorder="1"/>
    <xf numFmtId="4" fontId="2" fillId="2" borderId="0" xfId="0" applyNumberFormat="1" applyFont="1" applyFill="1"/>
    <xf numFmtId="4" fontId="2" fillId="2" borderId="10" xfId="0" applyNumberFormat="1" applyFont="1" applyFill="1" applyBorder="1"/>
    <xf numFmtId="4" fontId="4" fillId="0" borderId="9" xfId="0" applyNumberFormat="1" applyFont="1" applyBorder="1"/>
    <xf numFmtId="4" fontId="4" fillId="0" borderId="10" xfId="0" applyNumberFormat="1" applyFont="1" applyBorder="1"/>
    <xf numFmtId="4" fontId="4" fillId="3" borderId="18" xfId="0" applyNumberFormat="1" applyFont="1" applyFill="1" applyBorder="1"/>
    <xf numFmtId="0" fontId="5" fillId="0" borderId="22" xfId="0" applyFont="1" applyBorder="1"/>
    <xf numFmtId="4" fontId="4" fillId="3" borderId="31" xfId="0" applyNumberFormat="1" applyFont="1" applyFill="1" applyBorder="1"/>
    <xf numFmtId="4" fontId="4" fillId="0" borderId="32" xfId="0" applyNumberFormat="1" applyFont="1" applyBorder="1"/>
    <xf numFmtId="4" fontId="1" fillId="0" borderId="33" xfId="0" applyNumberFormat="1" applyFont="1" applyBorder="1"/>
    <xf numFmtId="4" fontId="1" fillId="0" borderId="34" xfId="0" applyNumberFormat="1" applyFont="1" applyBorder="1"/>
    <xf numFmtId="4" fontId="1" fillId="0" borderId="24" xfId="0" applyNumberFormat="1" applyFont="1" applyBorder="1"/>
    <xf numFmtId="0" fontId="4" fillId="2" borderId="13" xfId="0" applyFont="1" applyFill="1" applyBorder="1" applyAlignment="1">
      <alignment wrapText="1"/>
    </xf>
    <xf numFmtId="4" fontId="4" fillId="2" borderId="13" xfId="0" applyNumberFormat="1" applyFont="1" applyFill="1" applyBorder="1"/>
    <xf numFmtId="0" fontId="1" fillId="3" borderId="12" xfId="0" applyFont="1" applyFill="1" applyBorder="1"/>
    <xf numFmtId="0" fontId="1" fillId="3" borderId="13" xfId="0" applyFont="1" applyFill="1" applyBorder="1" applyAlignment="1">
      <alignment wrapText="1"/>
    </xf>
    <xf numFmtId="4" fontId="1" fillId="3" borderId="13" xfId="0" applyNumberFormat="1" applyFont="1" applyFill="1" applyBorder="1"/>
    <xf numFmtId="0" fontId="1" fillId="3" borderId="0" xfId="0" applyFont="1" applyFill="1"/>
    <xf numFmtId="0" fontId="1" fillId="3" borderId="0" xfId="0" applyFont="1" applyFill="1" applyAlignment="1">
      <alignment wrapText="1"/>
    </xf>
    <xf numFmtId="4" fontId="1" fillId="3" borderId="0" xfId="0" applyNumberFormat="1" applyFont="1" applyFill="1"/>
    <xf numFmtId="3" fontId="1" fillId="3" borderId="0" xfId="0" applyNumberFormat="1" applyFont="1" applyFill="1"/>
    <xf numFmtId="0" fontId="5" fillId="0" borderId="8" xfId="0" applyFont="1" applyBorder="1"/>
    <xf numFmtId="0" fontId="5" fillId="0" borderId="23" xfId="0" applyFont="1" applyBorder="1"/>
    <xf numFmtId="0" fontId="0" fillId="0" borderId="24" xfId="0" applyBorder="1" applyAlignment="1">
      <alignment wrapText="1"/>
    </xf>
    <xf numFmtId="0" fontId="5" fillId="2" borderId="8" xfId="0" applyFont="1" applyFill="1" applyBorder="1"/>
    <xf numFmtId="4" fontId="2" fillId="3" borderId="9" xfId="0" applyNumberFormat="1" applyFont="1" applyFill="1" applyBorder="1"/>
    <xf numFmtId="3" fontId="0" fillId="3" borderId="0" xfId="0" applyNumberFormat="1" applyFill="1"/>
    <xf numFmtId="0" fontId="0" fillId="3" borderId="0" xfId="0" applyFill="1"/>
    <xf numFmtId="0" fontId="5" fillId="3" borderId="30" xfId="0" applyFont="1" applyFill="1" applyBorder="1"/>
    <xf numFmtId="0" fontId="4" fillId="3" borderId="17" xfId="0" applyFont="1" applyFill="1" applyBorder="1" applyAlignment="1">
      <alignment wrapText="1"/>
    </xf>
    <xf numFmtId="3" fontId="4" fillId="3" borderId="17" xfId="0" applyNumberFormat="1" applyFont="1" applyFill="1" applyBorder="1"/>
    <xf numFmtId="0" fontId="4" fillId="3" borderId="30" xfId="0" applyFont="1" applyFill="1" applyBorder="1"/>
    <xf numFmtId="3" fontId="0" fillId="0" borderId="35" xfId="0" applyNumberFormat="1" applyBorder="1"/>
    <xf numFmtId="3" fontId="0" fillId="0" borderId="31" xfId="0" applyNumberFormat="1" applyBorder="1"/>
    <xf numFmtId="0" fontId="0" fillId="2" borderId="35" xfId="0" applyFill="1" applyBorder="1"/>
    <xf numFmtId="0" fontId="0" fillId="2" borderId="36" xfId="0" applyFill="1" applyBorder="1"/>
    <xf numFmtId="0" fontId="0" fillId="2" borderId="20" xfId="0" applyFill="1" applyBorder="1"/>
    <xf numFmtId="3" fontId="0" fillId="2" borderId="26" xfId="0" applyNumberFormat="1" applyFill="1" applyBorder="1"/>
    <xf numFmtId="0" fontId="1" fillId="2" borderId="9" xfId="0" applyFont="1" applyFill="1" applyBorder="1"/>
    <xf numFmtId="0" fontId="4" fillId="2" borderId="9" xfId="0" applyFont="1" applyFill="1" applyBorder="1"/>
    <xf numFmtId="3" fontId="0" fillId="0" borderId="24" xfId="0" applyNumberFormat="1" applyBorder="1"/>
    <xf numFmtId="3" fontId="0" fillId="0" borderId="25" xfId="0" applyNumberFormat="1" applyBorder="1"/>
    <xf numFmtId="3" fontId="0" fillId="0" borderId="26" xfId="0" applyNumberFormat="1" applyBorder="1"/>
    <xf numFmtId="0" fontId="0" fillId="0" borderId="9" xfId="0" applyBorder="1"/>
    <xf numFmtId="0" fontId="0" fillId="0" borderId="37" xfId="0" applyBorder="1"/>
    <xf numFmtId="3" fontId="4" fillId="2" borderId="17" xfId="0" applyNumberFormat="1" applyFont="1" applyFill="1" applyBorder="1" applyAlignment="1">
      <alignment wrapText="1"/>
    </xf>
    <xf numFmtId="3" fontId="4" fillId="2" borderId="26" xfId="0" applyNumberFormat="1" applyFont="1" applyFill="1" applyBorder="1"/>
    <xf numFmtId="0" fontId="5" fillId="2" borderId="9" xfId="0" applyFont="1" applyFill="1" applyBorder="1"/>
    <xf numFmtId="0" fontId="4" fillId="0" borderId="9" xfId="0" applyFont="1" applyBorder="1"/>
    <xf numFmtId="0" fontId="0" fillId="2" borderId="9" xfId="0" applyFill="1" applyBorder="1"/>
    <xf numFmtId="3" fontId="4" fillId="2" borderId="38" xfId="0" applyNumberFormat="1" applyFont="1" applyFill="1" applyBorder="1"/>
    <xf numFmtId="0" fontId="1" fillId="2" borderId="23" xfId="0" applyFont="1" applyFill="1" applyBorder="1"/>
    <xf numFmtId="0" fontId="0" fillId="2" borderId="0" xfId="0" applyFill="1" applyAlignment="1">
      <alignment wrapText="1"/>
    </xf>
    <xf numFmtId="0" fontId="4" fillId="2" borderId="0" xfId="0" applyFont="1" applyFill="1" applyAlignment="1">
      <alignment wrapText="1"/>
    </xf>
    <xf numFmtId="3" fontId="8" fillId="0" borderId="39" xfId="0" applyNumberFormat="1" applyFont="1" applyBorder="1" applyAlignment="1">
      <alignment horizontal="right"/>
    </xf>
    <xf numFmtId="3" fontId="9" fillId="0" borderId="39" xfId="0" applyNumberFormat="1" applyFont="1" applyBorder="1" applyAlignment="1">
      <alignment horizontal="right"/>
    </xf>
    <xf numFmtId="4" fontId="8" fillId="0" borderId="39" xfId="0" applyNumberFormat="1" applyFont="1" applyBorder="1" applyAlignment="1">
      <alignment horizontal="right"/>
    </xf>
    <xf numFmtId="4" fontId="9" fillId="0" borderId="39" xfId="0" applyNumberFormat="1" applyFont="1" applyBorder="1" applyAlignment="1">
      <alignment horizontal="right"/>
    </xf>
    <xf numFmtId="4" fontId="10" fillId="0" borderId="39" xfId="0" applyNumberFormat="1" applyFont="1" applyBorder="1" applyAlignment="1">
      <alignment horizontal="right"/>
    </xf>
    <xf numFmtId="4" fontId="11" fillId="0" borderId="39" xfId="0" applyNumberFormat="1" applyFont="1" applyBorder="1" applyAlignment="1">
      <alignment horizontal="right"/>
    </xf>
    <xf numFmtId="0" fontId="9" fillId="0" borderId="39" xfId="0" applyFont="1" applyBorder="1" applyAlignment="1">
      <alignment horizontal="right"/>
    </xf>
    <xf numFmtId="0" fontId="0" fillId="0" borderId="22" xfId="0" applyBorder="1"/>
    <xf numFmtId="0" fontId="1" fillId="2" borderId="30" xfId="0" applyFont="1" applyFill="1" applyBorder="1"/>
    <xf numFmtId="0" fontId="5" fillId="2" borderId="36" xfId="0" applyFont="1" applyFill="1" applyBorder="1"/>
    <xf numFmtId="0" fontId="5" fillId="3" borderId="0" xfId="0" applyFont="1" applyFill="1"/>
    <xf numFmtId="0" fontId="1" fillId="2" borderId="36" xfId="0" applyFont="1" applyFill="1" applyBorder="1"/>
    <xf numFmtId="0" fontId="15" fillId="0" borderId="40" xfId="3" applyFont="1" applyBorder="1" applyAlignment="1">
      <alignment horizontal="center" vertical="top" wrapText="1"/>
    </xf>
    <xf numFmtId="0" fontId="16" fillId="0" borderId="40" xfId="3" applyFont="1" applyBorder="1" applyAlignment="1">
      <alignment horizontal="center" vertical="top" wrapText="1"/>
    </xf>
    <xf numFmtId="0" fontId="13" fillId="0" borderId="40" xfId="3" applyBorder="1" applyAlignment="1">
      <alignment horizontal="center" vertical="top"/>
    </xf>
    <xf numFmtId="4" fontId="13" fillId="5" borderId="41" xfId="3" applyNumberFormat="1" applyFill="1" applyBorder="1" applyAlignment="1">
      <alignment horizontal="right" vertical="top"/>
    </xf>
    <xf numFmtId="0" fontId="13" fillId="5" borderId="41" xfId="3" applyFill="1" applyBorder="1">
      <alignment vertical="top"/>
    </xf>
    <xf numFmtId="0" fontId="15" fillId="0" borderId="42" xfId="3" applyFont="1" applyBorder="1" applyAlignment="1">
      <alignment horizontal="left" vertical="top" wrapText="1" readingOrder="1"/>
    </xf>
    <xf numFmtId="4" fontId="13" fillId="0" borderId="42" xfId="3" applyNumberFormat="1" applyBorder="1" applyAlignment="1">
      <alignment horizontal="right" vertical="top"/>
    </xf>
    <xf numFmtId="0" fontId="13" fillId="0" borderId="42" xfId="3" applyBorder="1">
      <alignment vertical="top"/>
    </xf>
    <xf numFmtId="0" fontId="15" fillId="0" borderId="43" xfId="3" applyFont="1" applyBorder="1" applyAlignment="1">
      <alignment horizontal="left" vertical="top" wrapText="1" readingOrder="1"/>
    </xf>
    <xf numFmtId="4" fontId="13" fillId="0" borderId="43" xfId="3" applyNumberFormat="1" applyBorder="1" applyAlignment="1">
      <alignment horizontal="right" vertical="top"/>
    </xf>
    <xf numFmtId="0" fontId="13" fillId="0" borderId="43" xfId="3" applyBorder="1">
      <alignment vertical="top"/>
    </xf>
    <xf numFmtId="0" fontId="15" fillId="0" borderId="44" xfId="3" applyFont="1" applyBorder="1" applyAlignment="1">
      <alignment horizontal="left" vertical="top" wrapText="1" readingOrder="1"/>
    </xf>
    <xf numFmtId="4" fontId="13" fillId="0" borderId="44" xfId="3" applyNumberFormat="1" applyBorder="1" applyAlignment="1">
      <alignment horizontal="right" vertical="top"/>
    </xf>
    <xf numFmtId="0" fontId="13" fillId="0" borderId="44" xfId="3" applyBorder="1">
      <alignment vertical="top"/>
    </xf>
    <xf numFmtId="0" fontId="15" fillId="6" borderId="45" xfId="3" applyFont="1" applyFill="1" applyBorder="1" applyAlignment="1">
      <alignment horizontal="left" vertical="top" wrapText="1" readingOrder="1"/>
    </xf>
    <xf numFmtId="4" fontId="13" fillId="6" borderId="45" xfId="3" applyNumberFormat="1" applyFill="1" applyBorder="1" applyAlignment="1">
      <alignment horizontal="right" vertical="top"/>
    </xf>
    <xf numFmtId="0" fontId="13" fillId="6" borderId="45" xfId="3" applyFill="1" applyBorder="1">
      <alignment vertical="top"/>
    </xf>
    <xf numFmtId="0" fontId="15" fillId="6" borderId="46" xfId="3" applyFont="1" applyFill="1" applyBorder="1" applyAlignment="1">
      <alignment horizontal="left" vertical="top" wrapText="1" readingOrder="1"/>
    </xf>
    <xf numFmtId="4" fontId="13" fillId="6" borderId="46" xfId="3" applyNumberFormat="1" applyFill="1" applyBorder="1" applyAlignment="1">
      <alignment horizontal="right" vertical="top"/>
    </xf>
    <xf numFmtId="0" fontId="13" fillId="6" borderId="46" xfId="3" applyFill="1" applyBorder="1">
      <alignment vertical="top"/>
    </xf>
    <xf numFmtId="0" fontId="15" fillId="6" borderId="43" xfId="3" applyFont="1" applyFill="1" applyBorder="1" applyAlignment="1">
      <alignment horizontal="left" vertical="top" wrapText="1" readingOrder="1"/>
    </xf>
    <xf numFmtId="4" fontId="13" fillId="6" borderId="43" xfId="3" applyNumberFormat="1" applyFill="1" applyBorder="1" applyAlignment="1">
      <alignment horizontal="right" vertical="top"/>
    </xf>
    <xf numFmtId="0" fontId="13" fillId="6" borderId="43" xfId="3" applyFill="1" applyBorder="1">
      <alignment vertical="top"/>
    </xf>
    <xf numFmtId="0" fontId="13" fillId="0" borderId="47" xfId="3" applyBorder="1">
      <alignment vertical="top"/>
    </xf>
    <xf numFmtId="0" fontId="15" fillId="0" borderId="0" xfId="4" applyFont="1" applyAlignment="1">
      <alignment horizontal="left" vertical="top" wrapText="1"/>
    </xf>
    <xf numFmtId="0" fontId="13" fillId="0" borderId="0" xfId="4" applyAlignment="1">
      <alignment vertical="top" wrapText="1"/>
    </xf>
    <xf numFmtId="43" fontId="19" fillId="7" borderId="48" xfId="4" applyNumberFormat="1" applyFont="1" applyFill="1" applyBorder="1" applyAlignment="1">
      <alignment horizontal="right" vertical="top"/>
    </xf>
    <xf numFmtId="43" fontId="19" fillId="7" borderId="49" xfId="4" applyNumberFormat="1" applyFont="1" applyFill="1" applyBorder="1" applyAlignment="1">
      <alignment horizontal="right" vertical="top"/>
    </xf>
    <xf numFmtId="0" fontId="13" fillId="0" borderId="0" xfId="4">
      <alignment vertical="top"/>
    </xf>
    <xf numFmtId="0" fontId="20" fillId="0" borderId="0" xfId="4" applyFont="1" applyAlignment="1">
      <alignment horizontal="left" vertical="top"/>
    </xf>
    <xf numFmtId="43" fontId="18" fillId="0" borderId="0" xfId="4" applyNumberFormat="1" applyFont="1" applyAlignment="1">
      <alignment horizontal="right" vertical="top"/>
    </xf>
    <xf numFmtId="43" fontId="13" fillId="0" borderId="0" xfId="4" applyNumberFormat="1" applyAlignment="1">
      <alignment horizontal="right" vertical="top"/>
    </xf>
    <xf numFmtId="43" fontId="13" fillId="0" borderId="50" xfId="4" applyNumberFormat="1" applyBorder="1" applyAlignment="1">
      <alignment horizontal="right" vertical="top"/>
    </xf>
    <xf numFmtId="0" fontId="18" fillId="6" borderId="0" xfId="4" applyFont="1" applyFill="1" applyAlignment="1">
      <alignment horizontal="left" vertical="top"/>
    </xf>
    <xf numFmtId="43" fontId="18" fillId="6" borderId="0" xfId="4" applyNumberFormat="1" applyFont="1" applyFill="1" applyAlignment="1">
      <alignment horizontal="right" vertical="top"/>
    </xf>
    <xf numFmtId="43" fontId="18" fillId="6" borderId="50" xfId="4" applyNumberFormat="1" applyFont="1" applyFill="1" applyBorder="1" applyAlignment="1">
      <alignment horizontal="right" vertical="top"/>
    </xf>
    <xf numFmtId="0" fontId="20" fillId="6" borderId="0" xfId="4" applyFont="1" applyFill="1" applyAlignment="1">
      <alignment horizontal="left" vertical="top"/>
    </xf>
    <xf numFmtId="43" fontId="13" fillId="6" borderId="0" xfId="4" applyNumberFormat="1" applyFill="1" applyAlignment="1">
      <alignment horizontal="right" vertical="top"/>
    </xf>
    <xf numFmtId="43" fontId="13" fillId="6" borderId="50" xfId="4" applyNumberFormat="1" applyFill="1" applyBorder="1" applyAlignment="1">
      <alignment horizontal="right" vertical="top"/>
    </xf>
    <xf numFmtId="0" fontId="18" fillId="0" borderId="0" xfId="4" applyFont="1" applyAlignment="1">
      <alignment horizontal="left" vertical="top"/>
    </xf>
    <xf numFmtId="43" fontId="18" fillId="0" borderId="50" xfId="4" applyNumberFormat="1" applyFont="1" applyBorder="1" applyAlignment="1">
      <alignment horizontal="right" vertical="top"/>
    </xf>
    <xf numFmtId="0" fontId="20" fillId="6" borderId="3" xfId="4" applyFont="1" applyFill="1" applyBorder="1" applyAlignment="1">
      <alignment horizontal="left" vertical="top"/>
    </xf>
    <xf numFmtId="43" fontId="13" fillId="6" borderId="3" xfId="4" applyNumberFormat="1" applyFill="1" applyBorder="1" applyAlignment="1">
      <alignment horizontal="right" vertical="top"/>
    </xf>
    <xf numFmtId="43" fontId="13" fillId="6" borderId="51" xfId="4" applyNumberFormat="1" applyFill="1" applyBorder="1" applyAlignment="1">
      <alignment horizontal="right" vertical="top"/>
    </xf>
    <xf numFmtId="0" fontId="20" fillId="0" borderId="0" xfId="4" applyFont="1">
      <alignment vertical="top"/>
    </xf>
    <xf numFmtId="0" fontId="22" fillId="0" borderId="0" xfId="1" applyFont="1">
      <alignment vertical="top"/>
    </xf>
    <xf numFmtId="0" fontId="21" fillId="0" borderId="0" xfId="1">
      <alignment vertical="top"/>
    </xf>
    <xf numFmtId="0" fontId="13" fillId="0" borderId="0" xfId="1" applyFont="1" applyAlignment="1">
      <alignment vertical="top" wrapText="1"/>
    </xf>
    <xf numFmtId="0" fontId="21" fillId="0" borderId="0" xfId="1" applyAlignment="1">
      <alignment vertical="top" wrapText="1"/>
    </xf>
    <xf numFmtId="0" fontId="15" fillId="10" borderId="0" xfId="1" applyFont="1" applyFill="1">
      <alignment vertical="top"/>
    </xf>
    <xf numFmtId="4" fontId="15" fillId="10" borderId="0" xfId="1" applyNumberFormat="1" applyFont="1" applyFill="1">
      <alignment vertical="top"/>
    </xf>
    <xf numFmtId="0" fontId="15" fillId="11" borderId="0" xfId="1" applyFont="1" applyFill="1">
      <alignment vertical="top"/>
    </xf>
    <xf numFmtId="4" fontId="15" fillId="11" borderId="0" xfId="1" applyNumberFormat="1" applyFont="1" applyFill="1">
      <alignment vertical="top"/>
    </xf>
    <xf numFmtId="0" fontId="13" fillId="0" borderId="0" xfId="1" applyFont="1">
      <alignment vertical="top"/>
    </xf>
    <xf numFmtId="4" fontId="13" fillId="0" borderId="0" xfId="1" applyNumberFormat="1" applyFont="1">
      <alignment vertical="top"/>
    </xf>
    <xf numFmtId="0" fontId="16" fillId="0" borderId="0" xfId="2" applyFont="1" applyAlignment="1">
      <alignment vertical="top" wrapText="1"/>
    </xf>
    <xf numFmtId="0" fontId="9" fillId="0" borderId="0" xfId="2" applyFont="1" applyAlignment="1">
      <alignment vertical="top" wrapText="1"/>
    </xf>
    <xf numFmtId="0" fontId="15" fillId="10" borderId="0" xfId="2" applyFont="1" applyFill="1" applyAlignment="1">
      <alignment vertical="top"/>
    </xf>
    <xf numFmtId="4" fontId="15" fillId="10" borderId="0" xfId="2" applyNumberFormat="1" applyFont="1" applyFill="1" applyAlignment="1">
      <alignment vertical="top"/>
    </xf>
    <xf numFmtId="0" fontId="15" fillId="0" borderId="0" xfId="2" applyFont="1" applyAlignment="1">
      <alignment vertical="top"/>
    </xf>
    <xf numFmtId="0" fontId="13" fillId="11" borderId="0" xfId="2" applyFont="1" applyFill="1" applyAlignment="1">
      <alignment vertical="top"/>
    </xf>
    <xf numFmtId="0" fontId="2" fillId="11" borderId="0" xfId="2" applyFill="1" applyAlignment="1">
      <alignment vertical="top"/>
    </xf>
    <xf numFmtId="4" fontId="13" fillId="11" borderId="0" xfId="2" applyNumberFormat="1" applyFont="1" applyFill="1" applyAlignment="1">
      <alignment vertical="top"/>
    </xf>
    <xf numFmtId="0" fontId="2" fillId="0" borderId="0" xfId="2" applyAlignment="1">
      <alignment vertical="top"/>
    </xf>
    <xf numFmtId="0" fontId="13" fillId="0" borderId="0" xfId="2" applyFont="1" applyAlignment="1">
      <alignment vertical="top"/>
    </xf>
    <xf numFmtId="4" fontId="13" fillId="0" borderId="0" xfId="2" applyNumberFormat="1" applyFont="1" applyAlignment="1">
      <alignment vertical="top"/>
    </xf>
    <xf numFmtId="0" fontId="0" fillId="12" borderId="0" xfId="0" applyFill="1" applyAlignment="1">
      <alignment wrapText="1"/>
    </xf>
    <xf numFmtId="3" fontId="0" fillId="12" borderId="0" xfId="0" applyNumberFormat="1" applyFill="1"/>
    <xf numFmtId="0" fontId="19" fillId="7" borderId="0" xfId="4" applyFont="1" applyFill="1" applyAlignment="1">
      <alignment horizontal="left" vertical="top"/>
    </xf>
    <xf numFmtId="43" fontId="19" fillId="7" borderId="0" xfId="4" applyNumberFormat="1" applyFont="1" applyFill="1" applyAlignment="1">
      <alignment horizontal="right" vertical="top"/>
    </xf>
    <xf numFmtId="0" fontId="41" fillId="0" borderId="0" xfId="0" applyFont="1"/>
    <xf numFmtId="0" fontId="41" fillId="0" borderId="0" xfId="0" applyFont="1" applyAlignment="1">
      <alignment horizontal="center"/>
    </xf>
    <xf numFmtId="3" fontId="41" fillId="0" borderId="9" xfId="0" applyNumberFormat="1" applyFont="1" applyBorder="1"/>
    <xf numFmtId="0" fontId="43" fillId="0" borderId="0" xfId="0" applyFont="1"/>
    <xf numFmtId="3" fontId="41" fillId="0" borderId="0" xfId="0" applyNumberFormat="1" applyFont="1"/>
    <xf numFmtId="3" fontId="40" fillId="0" borderId="0" xfId="0" applyNumberFormat="1" applyFont="1"/>
    <xf numFmtId="0" fontId="41" fillId="0" borderId="8" xfId="1" applyFont="1" applyBorder="1" applyAlignment="1">
      <alignment horizontal="left" wrapText="1"/>
    </xf>
    <xf numFmtId="0" fontId="41" fillId="0" borderId="8" xfId="1" applyFont="1" applyBorder="1" applyAlignment="1">
      <alignment horizontal="left"/>
    </xf>
    <xf numFmtId="0" fontId="42" fillId="14" borderId="1" xfId="1" applyFont="1" applyFill="1" applyBorder="1" applyAlignment="1">
      <alignment horizontal="center"/>
    </xf>
    <xf numFmtId="0" fontId="41" fillId="0" borderId="16" xfId="1" applyFont="1" applyBorder="1" applyAlignment="1">
      <alignment horizontal="left"/>
    </xf>
    <xf numFmtId="0" fontId="41" fillId="0" borderId="1" xfId="1" applyFont="1" applyBorder="1" applyAlignment="1">
      <alignment horizontal="left" wrapText="1"/>
    </xf>
    <xf numFmtId="0" fontId="40" fillId="0" borderId="0" xfId="0" applyFont="1"/>
    <xf numFmtId="0" fontId="0" fillId="0" borderId="0" xfId="0" applyAlignment="1">
      <alignment horizontal="left"/>
    </xf>
    <xf numFmtId="0" fontId="0" fillId="0" borderId="0" xfId="0" applyAlignment="1">
      <alignment horizontal="left" indent="1"/>
    </xf>
    <xf numFmtId="3" fontId="41" fillId="0" borderId="61" xfId="0" applyNumberFormat="1" applyFont="1" applyBorder="1"/>
    <xf numFmtId="3" fontId="43" fillId="0" borderId="27" xfId="0" applyNumberFormat="1" applyFont="1" applyBorder="1"/>
    <xf numFmtId="0" fontId="41" fillId="0" borderId="9" xfId="0" applyFont="1" applyBorder="1"/>
    <xf numFmtId="165" fontId="37" fillId="0" borderId="0" xfId="5" applyNumberFormat="1" applyFont="1" applyBorder="1"/>
    <xf numFmtId="0" fontId="41" fillId="0" borderId="12" xfId="1" applyFont="1" applyBorder="1" applyAlignment="1">
      <alignment horizontal="left"/>
    </xf>
    <xf numFmtId="3" fontId="41" fillId="0" borderId="13" xfId="0" applyNumberFormat="1" applyFont="1" applyBorder="1"/>
    <xf numFmtId="0" fontId="43" fillId="19" borderId="2" xfId="0" applyFont="1" applyFill="1" applyBorder="1" applyAlignment="1">
      <alignment horizontal="center"/>
    </xf>
    <xf numFmtId="0" fontId="41" fillId="0" borderId="23" xfId="1" applyFont="1" applyBorder="1" applyAlignment="1">
      <alignment horizontal="left"/>
    </xf>
    <xf numFmtId="3" fontId="41" fillId="0" borderId="24" xfId="0" applyNumberFormat="1" applyFont="1" applyBorder="1"/>
    <xf numFmtId="0" fontId="0" fillId="0" borderId="0" xfId="0" pivotButton="1" applyAlignment="1">
      <alignment wrapText="1"/>
    </xf>
    <xf numFmtId="0" fontId="0" fillId="0" borderId="0" xfId="0" pivotButton="1"/>
    <xf numFmtId="3" fontId="0" fillId="20" borderId="0" xfId="0" applyNumberFormat="1" applyFill="1"/>
    <xf numFmtId="4" fontId="0" fillId="20" borderId="0" xfId="0" applyNumberFormat="1" applyFill="1"/>
    <xf numFmtId="0" fontId="38" fillId="10" borderId="62" xfId="2" applyFont="1" applyFill="1" applyBorder="1" applyAlignment="1" applyProtection="1">
      <alignment horizontal="center" vertical="center" wrapText="1" readingOrder="1"/>
      <protection locked="0"/>
    </xf>
    <xf numFmtId="0" fontId="38" fillId="0" borderId="62" xfId="2" applyFont="1" applyBorder="1" applyAlignment="1" applyProtection="1">
      <alignment horizontal="center" vertical="center" wrapText="1" readingOrder="1"/>
      <protection locked="0"/>
    </xf>
    <xf numFmtId="0" fontId="23" fillId="0" borderId="62" xfId="2" applyFont="1" applyBorder="1" applyAlignment="1" applyProtection="1">
      <alignment vertical="top" wrapText="1" readingOrder="1"/>
      <protection locked="0"/>
    </xf>
    <xf numFmtId="3" fontId="2" fillId="0" borderId="62" xfId="2" applyNumberFormat="1" applyBorder="1"/>
    <xf numFmtId="0" fontId="2" fillId="0" borderId="62" xfId="2" applyBorder="1"/>
    <xf numFmtId="0" fontId="38" fillId="10" borderId="62" xfId="2" applyFont="1" applyFill="1" applyBorder="1" applyAlignment="1" applyProtection="1">
      <alignment vertical="center" wrapText="1" readingOrder="1"/>
      <protection locked="0"/>
    </xf>
    <xf numFmtId="3" fontId="28" fillId="21" borderId="62" xfId="2" applyNumberFormat="1" applyFont="1" applyFill="1" applyBorder="1" applyAlignment="1" applyProtection="1">
      <alignment horizontal="center" vertical="center" wrapText="1" readingOrder="1"/>
      <protection locked="0"/>
    </xf>
    <xf numFmtId="3" fontId="24" fillId="21" borderId="62" xfId="2" applyNumberFormat="1" applyFont="1" applyFill="1" applyBorder="1" applyAlignment="1" applyProtection="1">
      <alignment horizontal="center" vertical="center" wrapText="1" readingOrder="1"/>
      <protection locked="0"/>
    </xf>
    <xf numFmtId="0" fontId="2" fillId="10" borderId="62" xfId="2" applyFill="1" applyBorder="1"/>
    <xf numFmtId="0" fontId="24" fillId="21" borderId="62" xfId="2" applyFont="1" applyFill="1" applyBorder="1" applyAlignment="1" applyProtection="1">
      <alignment vertical="center" wrapText="1" readingOrder="1"/>
      <protection locked="0"/>
    </xf>
    <xf numFmtId="0" fontId="24" fillId="9" borderId="62" xfId="2" applyFont="1" applyFill="1" applyBorder="1" applyAlignment="1" applyProtection="1">
      <alignment horizontal="center" vertical="center" wrapText="1" readingOrder="1"/>
      <protection locked="0"/>
    </xf>
    <xf numFmtId="3" fontId="25" fillId="0" borderId="62" xfId="2" applyNumberFormat="1" applyFont="1" applyBorder="1" applyAlignment="1" applyProtection="1">
      <alignment vertical="top" wrapText="1" readingOrder="1"/>
      <protection locked="0"/>
    </xf>
    <xf numFmtId="0" fontId="28" fillId="18" borderId="62" xfId="2" applyFont="1" applyFill="1" applyBorder="1" applyAlignment="1" applyProtection="1">
      <alignment horizontal="center" vertical="center" wrapText="1" readingOrder="1"/>
      <protection locked="0"/>
    </xf>
    <xf numFmtId="3" fontId="28" fillId="19" borderId="62" xfId="2" applyNumberFormat="1" applyFont="1" applyFill="1" applyBorder="1" applyAlignment="1" applyProtection="1">
      <alignment vertical="top" wrapText="1" readingOrder="1"/>
      <protection locked="0"/>
    </xf>
    <xf numFmtId="0" fontId="1" fillId="19" borderId="62" xfId="2" applyFont="1" applyFill="1" applyBorder="1"/>
    <xf numFmtId="0" fontId="24" fillId="21" borderId="62" xfId="2" applyFont="1" applyFill="1" applyBorder="1" applyAlignment="1" applyProtection="1">
      <alignment horizontal="center" vertical="center" wrapText="1" readingOrder="1"/>
      <protection locked="0"/>
    </xf>
    <xf numFmtId="0" fontId="33" fillId="18" borderId="62" xfId="2" applyFont="1" applyFill="1" applyBorder="1" applyAlignment="1" applyProtection="1">
      <alignment horizontal="center" vertical="center" wrapText="1" readingOrder="1"/>
      <protection locked="0"/>
    </xf>
    <xf numFmtId="3" fontId="33" fillId="19" borderId="62" xfId="2" applyNumberFormat="1" applyFont="1" applyFill="1" applyBorder="1" applyAlignment="1" applyProtection="1">
      <alignment vertical="top" wrapText="1" readingOrder="1"/>
      <protection locked="0"/>
    </xf>
    <xf numFmtId="0" fontId="2" fillId="19" borderId="62" xfId="2" applyFill="1" applyBorder="1"/>
    <xf numFmtId="0" fontId="28" fillId="21" borderId="62" xfId="2" applyFont="1" applyFill="1" applyBorder="1" applyAlignment="1" applyProtection="1">
      <alignment horizontal="center" vertical="center" wrapText="1" readingOrder="1"/>
      <protection locked="0"/>
    </xf>
    <xf numFmtId="0" fontId="1" fillId="19" borderId="62" xfId="2" applyFont="1" applyFill="1" applyBorder="1" applyAlignment="1" applyProtection="1">
      <alignment vertical="top" wrapText="1"/>
      <protection locked="0"/>
    </xf>
    <xf numFmtId="3" fontId="29" fillId="19" borderId="62" xfId="2" applyNumberFormat="1" applyFont="1" applyFill="1" applyBorder="1" applyAlignment="1" applyProtection="1">
      <alignment vertical="top" wrapText="1" readingOrder="1"/>
      <protection locked="0"/>
    </xf>
    <xf numFmtId="0" fontId="25" fillId="10" borderId="62" xfId="2" applyFont="1" applyFill="1" applyBorder="1" applyAlignment="1" applyProtection="1">
      <alignment vertical="top" wrapText="1" readingOrder="1"/>
      <protection locked="0"/>
    </xf>
    <xf numFmtId="0" fontId="2" fillId="0" borderId="62" xfId="2" applyBorder="1" applyAlignment="1" applyProtection="1">
      <alignment vertical="top" wrapText="1"/>
      <protection locked="0"/>
    </xf>
    <xf numFmtId="3" fontId="28" fillId="8" borderId="62" xfId="2" applyNumberFormat="1" applyFont="1" applyFill="1" applyBorder="1" applyAlignment="1" applyProtection="1">
      <alignment horizontal="center" vertical="center" wrapText="1" readingOrder="1"/>
      <protection locked="0"/>
    </xf>
    <xf numFmtId="3" fontId="24" fillId="8" borderId="62" xfId="2" applyNumberFormat="1" applyFont="1" applyFill="1" applyBorder="1" applyAlignment="1" applyProtection="1">
      <alignment horizontal="center" vertical="center" wrapText="1" readingOrder="1"/>
      <protection locked="0"/>
    </xf>
    <xf numFmtId="0" fontId="23" fillId="10" borderId="62" xfId="0" applyFont="1" applyFill="1" applyBorder="1" applyAlignment="1" applyProtection="1">
      <alignment vertical="top" readingOrder="1"/>
      <protection locked="0"/>
    </xf>
    <xf numFmtId="0" fontId="0" fillId="10" borderId="62" xfId="0" applyFill="1" applyBorder="1"/>
    <xf numFmtId="0" fontId="0" fillId="0" borderId="62" xfId="0" applyBorder="1"/>
    <xf numFmtId="3" fontId="0" fillId="0" borderId="62" xfId="0" applyNumberFormat="1" applyBorder="1"/>
    <xf numFmtId="3" fontId="1" fillId="0" borderId="62" xfId="0" applyNumberFormat="1" applyFont="1" applyBorder="1"/>
    <xf numFmtId="3" fontId="28" fillId="21" borderId="62" xfId="0" applyNumberFormat="1" applyFont="1" applyFill="1" applyBorder="1" applyAlignment="1" applyProtection="1">
      <alignment horizontal="center" vertical="center" wrapText="1" readingOrder="1"/>
      <protection locked="0"/>
    </xf>
    <xf numFmtId="3" fontId="24" fillId="21" borderId="62" xfId="0" applyNumberFormat="1" applyFont="1" applyFill="1" applyBorder="1" applyAlignment="1" applyProtection="1">
      <alignment horizontal="center" vertical="center" wrapText="1" readingOrder="1"/>
      <protection locked="0"/>
    </xf>
    <xf numFmtId="3" fontId="0" fillId="10" borderId="62" xfId="0" applyNumberFormat="1" applyFill="1" applyBorder="1" applyAlignment="1">
      <alignment wrapText="1" readingOrder="1"/>
    </xf>
    <xf numFmtId="0" fontId="0" fillId="10" borderId="62" xfId="0" applyFill="1" applyBorder="1" applyAlignment="1">
      <alignment wrapText="1" readingOrder="1"/>
    </xf>
    <xf numFmtId="0" fontId="24" fillId="9" borderId="62" xfId="0" applyFont="1" applyFill="1" applyBorder="1" applyAlignment="1" applyProtection="1">
      <alignment horizontal="center" vertical="center" wrapText="1" readingOrder="1"/>
      <protection locked="0"/>
    </xf>
    <xf numFmtId="3" fontId="28" fillId="0" borderId="62" xfId="0" applyNumberFormat="1" applyFont="1" applyBorder="1" applyAlignment="1" applyProtection="1">
      <alignment vertical="top" wrapText="1" readingOrder="1"/>
      <protection locked="0"/>
    </xf>
    <xf numFmtId="3" fontId="25" fillId="0" borderId="62" xfId="0" applyNumberFormat="1" applyFont="1" applyBorder="1" applyAlignment="1" applyProtection="1">
      <alignment vertical="top" wrapText="1" readingOrder="1"/>
      <protection locked="0"/>
    </xf>
    <xf numFmtId="0" fontId="28" fillId="13" borderId="62" xfId="0" applyFont="1" applyFill="1" applyBorder="1" applyAlignment="1" applyProtection="1">
      <alignment horizontal="center" vertical="center" wrapText="1" readingOrder="1"/>
      <protection locked="0"/>
    </xf>
    <xf numFmtId="3" fontId="28" fillId="14" borderId="62" xfId="0" applyNumberFormat="1" applyFont="1" applyFill="1" applyBorder="1" applyAlignment="1" applyProtection="1">
      <alignment vertical="top" wrapText="1" readingOrder="1"/>
      <protection locked="0"/>
    </xf>
    <xf numFmtId="3" fontId="25" fillId="14" borderId="62" xfId="0" applyNumberFormat="1" applyFont="1" applyFill="1" applyBorder="1" applyAlignment="1" applyProtection="1">
      <alignment vertical="top" wrapText="1" readingOrder="1"/>
      <protection locked="0"/>
    </xf>
    <xf numFmtId="0" fontId="0" fillId="14" borderId="62" xfId="0" applyFill="1" applyBorder="1"/>
    <xf numFmtId="3" fontId="0" fillId="14" borderId="62" xfId="0" applyNumberFormat="1" applyFill="1" applyBorder="1"/>
    <xf numFmtId="0" fontId="28" fillId="21" borderId="62" xfId="0" applyFont="1" applyFill="1" applyBorder="1" applyAlignment="1" applyProtection="1">
      <alignment horizontal="center" vertical="center" wrapText="1" readingOrder="1"/>
      <protection locked="0"/>
    </xf>
    <xf numFmtId="0" fontId="28" fillId="21" borderId="62" xfId="0" applyFont="1" applyFill="1" applyBorder="1" applyAlignment="1" applyProtection="1">
      <alignment horizontal="right" vertical="center" wrapText="1" readingOrder="1"/>
      <protection locked="0"/>
    </xf>
    <xf numFmtId="0" fontId="28" fillId="18" borderId="62" xfId="0" applyFont="1" applyFill="1" applyBorder="1" applyAlignment="1" applyProtection="1">
      <alignment horizontal="center" vertical="center" wrapText="1" readingOrder="1"/>
      <protection locked="0"/>
    </xf>
    <xf numFmtId="3" fontId="28" fillId="19" borderId="62" xfId="0" applyNumberFormat="1" applyFont="1" applyFill="1" applyBorder="1" applyAlignment="1" applyProtection="1">
      <alignment vertical="top" wrapText="1" readingOrder="1"/>
      <protection locked="0"/>
    </xf>
    <xf numFmtId="3" fontId="25" fillId="19" borderId="62" xfId="0" applyNumberFormat="1" applyFont="1" applyFill="1" applyBorder="1" applyAlignment="1" applyProtection="1">
      <alignment vertical="top" wrapText="1" readingOrder="1"/>
      <protection locked="0"/>
    </xf>
    <xf numFmtId="3" fontId="0" fillId="19" borderId="62" xfId="0" applyNumberFormat="1" applyFill="1" applyBorder="1"/>
    <xf numFmtId="0" fontId="2" fillId="10" borderId="62" xfId="0" applyFont="1" applyFill="1" applyBorder="1"/>
    <xf numFmtId="3" fontId="0" fillId="0" borderId="62" xfId="0" applyNumberFormat="1" applyBorder="1" applyAlignment="1">
      <alignment wrapText="1"/>
    </xf>
    <xf numFmtId="0" fontId="0" fillId="0" borderId="62" xfId="0" applyBorder="1" applyAlignment="1">
      <alignment wrapText="1"/>
    </xf>
    <xf numFmtId="3" fontId="28" fillId="0" borderId="62" xfId="0" applyNumberFormat="1" applyFont="1" applyBorder="1" applyAlignment="1" applyProtection="1">
      <alignment wrapText="1" readingOrder="1"/>
      <protection locked="0"/>
    </xf>
    <xf numFmtId="3" fontId="25" fillId="0" borderId="62" xfId="0" applyNumberFormat="1" applyFont="1" applyBorder="1" applyAlignment="1" applyProtection="1">
      <alignment wrapText="1" readingOrder="1"/>
      <protection locked="0"/>
    </xf>
    <xf numFmtId="3" fontId="29" fillId="0" borderId="62" xfId="0" applyNumberFormat="1" applyFont="1" applyBorder="1" applyAlignment="1" applyProtection="1">
      <alignment wrapText="1" readingOrder="1"/>
      <protection locked="0"/>
    </xf>
    <xf numFmtId="3" fontId="36" fillId="21" borderId="62" xfId="0" applyNumberFormat="1" applyFont="1" applyFill="1" applyBorder="1" applyAlignment="1" applyProtection="1">
      <alignment horizontal="center" vertical="center" wrapText="1" readingOrder="1"/>
      <protection locked="0"/>
    </xf>
    <xf numFmtId="0" fontId="30" fillId="10" borderId="62" xfId="0" applyFont="1" applyFill="1" applyBorder="1" applyAlignment="1" applyProtection="1">
      <alignment horizontal="center" vertical="center" wrapText="1" readingOrder="1"/>
      <protection locked="0"/>
    </xf>
    <xf numFmtId="0" fontId="31" fillId="0" borderId="62" xfId="0" applyFont="1" applyBorder="1"/>
    <xf numFmtId="4" fontId="0" fillId="0" borderId="62" xfId="0" applyNumberFormat="1" applyBorder="1"/>
    <xf numFmtId="4" fontId="28" fillId="21" borderId="62" xfId="0" applyNumberFormat="1" applyFont="1" applyFill="1" applyBorder="1" applyAlignment="1" applyProtection="1">
      <alignment horizontal="center" vertical="center" wrapText="1" readingOrder="1"/>
      <protection locked="0"/>
    </xf>
    <xf numFmtId="4" fontId="28" fillId="13" borderId="62" xfId="0" applyNumberFormat="1" applyFont="1" applyFill="1" applyBorder="1" applyAlignment="1" applyProtection="1">
      <alignment horizontal="center" vertical="center" wrapText="1" readingOrder="1"/>
      <protection locked="0"/>
    </xf>
    <xf numFmtId="4" fontId="28" fillId="14" borderId="62" xfId="0" applyNumberFormat="1" applyFont="1" applyFill="1" applyBorder="1" applyAlignment="1" applyProtection="1">
      <alignment vertical="top" wrapText="1" readingOrder="1"/>
      <protection locked="0"/>
    </xf>
    <xf numFmtId="4" fontId="29" fillId="14" borderId="62" xfId="0" applyNumberFormat="1" applyFont="1" applyFill="1" applyBorder="1" applyAlignment="1" applyProtection="1">
      <alignment vertical="top" wrapText="1" readingOrder="1"/>
      <protection locked="0"/>
    </xf>
    <xf numFmtId="4" fontId="1" fillId="14" borderId="62" xfId="0" applyNumberFormat="1" applyFont="1" applyFill="1" applyBorder="1"/>
    <xf numFmtId="0" fontId="24" fillId="21" borderId="62" xfId="0" applyFont="1" applyFill="1" applyBorder="1" applyAlignment="1" applyProtection="1">
      <alignment horizontal="center" vertical="center" wrapText="1" readingOrder="1"/>
      <protection locked="0"/>
    </xf>
    <xf numFmtId="4" fontId="25" fillId="0" borderId="62" xfId="0" applyNumberFormat="1" applyFont="1" applyBorder="1" applyAlignment="1" applyProtection="1">
      <alignment vertical="top" wrapText="1" readingOrder="1"/>
      <protection locked="0"/>
    </xf>
    <xf numFmtId="4" fontId="25" fillId="14" borderId="62" xfId="0" applyNumberFormat="1" applyFont="1" applyFill="1" applyBorder="1" applyAlignment="1" applyProtection="1">
      <alignment vertical="top" wrapText="1" readingOrder="1"/>
      <protection locked="0"/>
    </xf>
    <xf numFmtId="0" fontId="1" fillId="14" borderId="62" xfId="0" applyFont="1" applyFill="1" applyBorder="1"/>
    <xf numFmtId="0" fontId="30" fillId="0" borderId="62" xfId="0" applyFont="1" applyBorder="1" applyAlignment="1" applyProtection="1">
      <alignment horizontal="center" vertical="center" wrapText="1" readingOrder="1"/>
      <protection locked="0"/>
    </xf>
    <xf numFmtId="4" fontId="2" fillId="0" borderId="62" xfId="2" applyNumberFormat="1" applyBorder="1"/>
    <xf numFmtId="0" fontId="1" fillId="0" borderId="62" xfId="2" applyFont="1" applyBorder="1"/>
    <xf numFmtId="4" fontId="28" fillId="21" borderId="62" xfId="2" applyNumberFormat="1" applyFont="1" applyFill="1" applyBorder="1" applyAlignment="1" applyProtection="1">
      <alignment horizontal="center" vertical="center" wrapText="1" readingOrder="1"/>
      <protection locked="0"/>
    </xf>
    <xf numFmtId="0" fontId="2" fillId="10" borderId="62" xfId="2" applyFill="1" applyBorder="1" applyAlignment="1">
      <alignment wrapText="1"/>
    </xf>
    <xf numFmtId="4" fontId="28" fillId="0" borderId="62" xfId="2" applyNumberFormat="1" applyFont="1" applyBorder="1" applyAlignment="1" applyProtection="1">
      <alignment vertical="top" wrapText="1" readingOrder="1"/>
      <protection locked="0"/>
    </xf>
    <xf numFmtId="4" fontId="1" fillId="0" borderId="62" xfId="2" applyNumberFormat="1" applyFont="1" applyBorder="1"/>
    <xf numFmtId="4" fontId="29" fillId="0" borderId="62" xfId="2" applyNumberFormat="1" applyFont="1" applyBorder="1" applyAlignment="1" applyProtection="1">
      <alignment vertical="top" wrapText="1" readingOrder="1"/>
      <protection locked="0"/>
    </xf>
    <xf numFmtId="4" fontId="25" fillId="0" borderId="62" xfId="2" applyNumberFormat="1" applyFont="1" applyBorder="1" applyAlignment="1" applyProtection="1">
      <alignment vertical="top" wrapText="1" readingOrder="1"/>
      <protection locked="0"/>
    </xf>
    <xf numFmtId="0" fontId="28" fillId="16" borderId="62" xfId="2" applyFont="1" applyFill="1" applyBorder="1" applyAlignment="1" applyProtection="1">
      <alignment horizontal="center" vertical="center" wrapText="1" readingOrder="1"/>
      <protection locked="0"/>
    </xf>
    <xf numFmtId="4" fontId="29" fillId="15" borderId="62" xfId="2" applyNumberFormat="1" applyFont="1" applyFill="1" applyBorder="1" applyAlignment="1" applyProtection="1">
      <alignment vertical="top" wrapText="1" readingOrder="1"/>
      <protection locked="0"/>
    </xf>
    <xf numFmtId="0" fontId="2" fillId="15" borderId="62" xfId="2" applyFill="1" applyBorder="1"/>
    <xf numFmtId="4" fontId="2" fillId="15" borderId="62" xfId="2" applyNumberFormat="1" applyFill="1" applyBorder="1"/>
    <xf numFmtId="4" fontId="25" fillId="15" borderId="62" xfId="2" applyNumberFormat="1" applyFont="1" applyFill="1" applyBorder="1" applyAlignment="1" applyProtection="1">
      <alignment vertical="top" wrapText="1" readingOrder="1"/>
      <protection locked="0"/>
    </xf>
    <xf numFmtId="0" fontId="2" fillId="0" borderId="62" xfId="2" applyBorder="1" applyAlignment="1">
      <alignment wrapText="1"/>
    </xf>
    <xf numFmtId="0" fontId="26" fillId="10" borderId="62" xfId="2" applyFont="1" applyFill="1" applyBorder="1" applyAlignment="1">
      <alignment horizontal="center"/>
    </xf>
    <xf numFmtId="4" fontId="25" fillId="12" borderId="62" xfId="2" applyNumberFormat="1" applyFont="1" applyFill="1" applyBorder="1" applyAlignment="1" applyProtection="1">
      <alignment vertical="top" wrapText="1" readingOrder="1"/>
      <protection locked="0"/>
    </xf>
    <xf numFmtId="0" fontId="2" fillId="12" borderId="62" xfId="2" applyFill="1" applyBorder="1"/>
    <xf numFmtId="0" fontId="24" fillId="13" borderId="62" xfId="2" applyFont="1" applyFill="1" applyBorder="1" applyAlignment="1" applyProtection="1">
      <alignment horizontal="center" vertical="center" wrapText="1" readingOrder="1"/>
      <protection locked="0"/>
    </xf>
    <xf numFmtId="4" fontId="25" fillId="14" borderId="62" xfId="2" applyNumberFormat="1" applyFont="1" applyFill="1" applyBorder="1" applyAlignment="1" applyProtection="1">
      <alignment vertical="top" wrapText="1" readingOrder="1"/>
      <protection locked="0"/>
    </xf>
    <xf numFmtId="0" fontId="2" fillId="14" borderId="62" xfId="2" applyFill="1" applyBorder="1"/>
    <xf numFmtId="0" fontId="43" fillId="0" borderId="28" xfId="1" applyFont="1" applyBorder="1" applyAlignment="1">
      <alignment horizontal="left" wrapText="1"/>
    </xf>
    <xf numFmtId="0" fontId="45" fillId="0" borderId="0" xfId="0" applyFont="1"/>
    <xf numFmtId="0" fontId="46" fillId="0" borderId="0" xfId="0" applyFont="1" applyAlignment="1">
      <alignment wrapText="1"/>
    </xf>
    <xf numFmtId="0" fontId="45" fillId="0" borderId="0" xfId="0" applyFont="1" applyAlignment="1">
      <alignment horizontal="left"/>
    </xf>
    <xf numFmtId="0" fontId="45" fillId="0" borderId="0" xfId="0" applyFont="1" applyAlignment="1">
      <alignment horizontal="left" indent="1"/>
    </xf>
    <xf numFmtId="0" fontId="46" fillId="0" borderId="0" xfId="0" pivotButton="1" applyFont="1" applyAlignment="1">
      <alignment wrapText="1"/>
    </xf>
    <xf numFmtId="0" fontId="46" fillId="0" borderId="0" xfId="0" pivotButton="1" applyFont="1"/>
    <xf numFmtId="0" fontId="0" fillId="22" borderId="0" xfId="0" applyFill="1"/>
    <xf numFmtId="0" fontId="48" fillId="0" borderId="0" xfId="0" pivotButton="1" applyFont="1"/>
    <xf numFmtId="0" fontId="47" fillId="0" borderId="0" xfId="0" pivotButton="1" applyFont="1"/>
    <xf numFmtId="0" fontId="47" fillId="0" borderId="0" xfId="0" pivotButton="1" applyFont="1" applyAlignment="1">
      <alignment wrapText="1"/>
    </xf>
    <xf numFmtId="0" fontId="47" fillId="22" borderId="0" xfId="0" applyFont="1" applyFill="1" applyAlignment="1">
      <alignment wrapText="1"/>
    </xf>
    <xf numFmtId="0" fontId="42" fillId="0" borderId="0" xfId="0" applyFont="1"/>
    <xf numFmtId="166" fontId="41" fillId="0" borderId="0" xfId="0" applyNumberFormat="1" applyFont="1"/>
    <xf numFmtId="3" fontId="47" fillId="0" borderId="0" xfId="0" applyNumberFormat="1" applyFont="1"/>
    <xf numFmtId="3" fontId="0" fillId="0" borderId="0" xfId="0" pivotButton="1" applyNumberFormat="1"/>
    <xf numFmtId="3" fontId="0" fillId="0" borderId="0" xfId="0" applyNumberFormat="1" applyAlignment="1">
      <alignment horizontal="left"/>
    </xf>
    <xf numFmtId="3" fontId="0" fillId="0" borderId="0" xfId="0" applyNumberFormat="1" applyAlignment="1">
      <alignment horizontal="left" indent="1"/>
    </xf>
    <xf numFmtId="0" fontId="41" fillId="0" borderId="66" xfId="1" applyFont="1" applyBorder="1" applyAlignment="1">
      <alignment horizontal="left"/>
    </xf>
    <xf numFmtId="3" fontId="41" fillId="0" borderId="67" xfId="0" applyNumberFormat="1" applyFont="1" applyBorder="1" applyAlignment="1">
      <alignment horizontal="center"/>
    </xf>
    <xf numFmtId="3" fontId="41" fillId="0" borderId="68" xfId="0" applyNumberFormat="1" applyFont="1" applyBorder="1" applyAlignment="1">
      <alignment horizontal="center"/>
    </xf>
    <xf numFmtId="3" fontId="41" fillId="0" borderId="69" xfId="0" applyNumberFormat="1" applyFont="1" applyBorder="1" applyAlignment="1">
      <alignment horizontal="center"/>
    </xf>
    <xf numFmtId="3" fontId="41" fillId="0" borderId="70" xfId="0" applyNumberFormat="1" applyFont="1" applyBorder="1"/>
    <xf numFmtId="43" fontId="43" fillId="0" borderId="71" xfId="6" applyFont="1" applyBorder="1"/>
    <xf numFmtId="43" fontId="43" fillId="0" borderId="48" xfId="6" applyFont="1" applyBorder="1"/>
    <xf numFmtId="0" fontId="46" fillId="0" borderId="0" xfId="0" applyFont="1"/>
    <xf numFmtId="43" fontId="50" fillId="0" borderId="0" xfId="6" applyFont="1"/>
    <xf numFmtId="0" fontId="43" fillId="19" borderId="72" xfId="0" applyFont="1" applyFill="1" applyBorder="1" applyAlignment="1">
      <alignment horizontal="center"/>
    </xf>
    <xf numFmtId="43" fontId="41" fillId="0" borderId="31" xfId="6" applyFont="1" applyBorder="1"/>
    <xf numFmtId="43" fontId="41" fillId="0" borderId="31" xfId="6" applyFont="1" applyFill="1" applyBorder="1"/>
    <xf numFmtId="43" fontId="43" fillId="0" borderId="51" xfId="6" applyFont="1" applyBorder="1"/>
    <xf numFmtId="0" fontId="51" fillId="0" borderId="0" xfId="0" pivotButton="1" applyFont="1"/>
    <xf numFmtId="0" fontId="51" fillId="0" borderId="0" xfId="0" applyFont="1"/>
    <xf numFmtId="3" fontId="41" fillId="0" borderId="63" xfId="0" applyNumberFormat="1" applyFont="1" applyBorder="1" applyAlignment="1">
      <alignment horizontal="center"/>
    </xf>
    <xf numFmtId="3" fontId="41" fillId="0" borderId="64" xfId="0" applyNumberFormat="1" applyFont="1" applyBorder="1" applyAlignment="1">
      <alignment horizontal="center"/>
    </xf>
    <xf numFmtId="3" fontId="41" fillId="0" borderId="65" xfId="0" applyNumberFormat="1" applyFont="1" applyBorder="1" applyAlignment="1">
      <alignment horizontal="center"/>
    </xf>
    <xf numFmtId="0" fontId="24" fillId="21" borderId="62" xfId="0" applyFont="1" applyFill="1" applyBorder="1" applyAlignment="1" applyProtection="1">
      <alignment horizontal="center" vertical="center" wrapText="1" readingOrder="1"/>
      <protection locked="0"/>
    </xf>
    <xf numFmtId="0" fontId="0" fillId="10" borderId="62" xfId="0" applyFill="1" applyBorder="1" applyAlignment="1" applyProtection="1">
      <alignment vertical="top" wrapText="1"/>
      <protection locked="0"/>
    </xf>
    <xf numFmtId="0" fontId="0" fillId="21" borderId="62" xfId="0" applyFill="1" applyBorder="1" applyAlignment="1" applyProtection="1">
      <alignment vertical="top" wrapText="1"/>
      <protection locked="0"/>
    </xf>
    <xf numFmtId="0" fontId="33" fillId="10" borderId="62" xfId="0" applyFont="1" applyFill="1" applyBorder="1" applyAlignment="1" applyProtection="1">
      <alignment vertical="top" wrapText="1" readingOrder="1"/>
      <protection locked="0"/>
    </xf>
    <xf numFmtId="0" fontId="34" fillId="10" borderId="62" xfId="0" applyFont="1" applyFill="1" applyBorder="1" applyAlignment="1" applyProtection="1">
      <alignment vertical="top" wrapText="1" readingOrder="1"/>
      <protection locked="0"/>
    </xf>
    <xf numFmtId="3" fontId="24" fillId="21" borderId="62" xfId="0" applyNumberFormat="1" applyFont="1" applyFill="1" applyBorder="1" applyAlignment="1" applyProtection="1">
      <alignment wrapText="1" readingOrder="1"/>
      <protection locked="0"/>
    </xf>
    <xf numFmtId="3" fontId="0" fillId="10" borderId="62" xfId="0" applyNumberFormat="1" applyFill="1" applyBorder="1" applyAlignment="1" applyProtection="1">
      <alignment wrapText="1"/>
      <protection locked="0"/>
    </xf>
    <xf numFmtId="0" fontId="35" fillId="0" borderId="62" xfId="0" applyFont="1" applyBorder="1" applyAlignment="1" applyProtection="1">
      <alignment vertical="top" wrapText="1" readingOrder="1"/>
      <protection locked="0"/>
    </xf>
    <xf numFmtId="0" fontId="34" fillId="0" borderId="62" xfId="0" applyFont="1" applyBorder="1" applyAlignment="1" applyProtection="1">
      <alignment vertical="top" wrapText="1"/>
      <protection locked="0"/>
    </xf>
    <xf numFmtId="0" fontId="27" fillId="0" borderId="62" xfId="2" applyFont="1" applyBorder="1" applyAlignment="1" applyProtection="1">
      <alignment vertical="top" wrapText="1" readingOrder="1"/>
      <protection locked="0"/>
    </xf>
    <xf numFmtId="0" fontId="2" fillId="0" borderId="62" xfId="2" applyBorder="1"/>
    <xf numFmtId="0" fontId="27" fillId="10" borderId="62" xfId="2" applyFont="1" applyFill="1" applyBorder="1" applyAlignment="1" applyProtection="1">
      <alignment horizontal="center" vertical="top" wrapText="1" readingOrder="1"/>
      <protection locked="0"/>
    </xf>
    <xf numFmtId="0" fontId="2" fillId="10" borderId="62" xfId="2" applyFill="1" applyBorder="1" applyAlignment="1">
      <alignment horizontal="center" wrapText="1" readingOrder="1"/>
    </xf>
    <xf numFmtId="0" fontId="28" fillId="21" borderId="62" xfId="2" applyFont="1" applyFill="1" applyBorder="1" applyAlignment="1" applyProtection="1">
      <alignment horizontal="center" vertical="center" wrapText="1" readingOrder="1"/>
      <protection locked="0"/>
    </xf>
    <xf numFmtId="0" fontId="2" fillId="10" borderId="62" xfId="2" applyFill="1" applyBorder="1" applyAlignment="1" applyProtection="1">
      <alignment vertical="top" wrapText="1"/>
      <protection locked="0"/>
    </xf>
    <xf numFmtId="0" fontId="24" fillId="21" borderId="62" xfId="2" applyFont="1" applyFill="1" applyBorder="1" applyAlignment="1" applyProtection="1">
      <alignment horizontal="center" vertical="center" wrapText="1" readingOrder="1"/>
      <protection locked="0"/>
    </xf>
    <xf numFmtId="0" fontId="2" fillId="21" borderId="62" xfId="2" applyFill="1" applyBorder="1" applyAlignment="1" applyProtection="1">
      <alignment vertical="top" wrapText="1"/>
      <protection locked="0"/>
    </xf>
    <xf numFmtId="0" fontId="1" fillId="10" borderId="62" xfId="2" applyFont="1" applyFill="1" applyBorder="1" applyAlignment="1" applyProtection="1">
      <alignment vertical="top" wrapText="1"/>
      <protection locked="0"/>
    </xf>
    <xf numFmtId="0" fontId="27" fillId="0" borderId="62" xfId="2" applyFont="1" applyBorder="1" applyAlignment="1" applyProtection="1">
      <alignment horizontal="center" vertical="top" wrapText="1" readingOrder="1"/>
      <protection locked="0"/>
    </xf>
    <xf numFmtId="0" fontId="2" fillId="0" borderId="62" xfId="2" applyBorder="1" applyAlignment="1">
      <alignment horizontal="center" wrapText="1" readingOrder="1"/>
    </xf>
    <xf numFmtId="0" fontId="23" fillId="0" borderId="62" xfId="2" applyFont="1" applyBorder="1" applyAlignment="1" applyProtection="1">
      <alignment vertical="top" wrapText="1" readingOrder="1"/>
      <protection locked="0"/>
    </xf>
    <xf numFmtId="0" fontId="23" fillId="10" borderId="62" xfId="2" applyFont="1" applyFill="1" applyBorder="1" applyAlignment="1" applyProtection="1">
      <alignment horizontal="center" vertical="top" wrapText="1" readingOrder="1"/>
      <protection locked="0"/>
    </xf>
    <xf numFmtId="0" fontId="2" fillId="10" borderId="62" xfId="2" applyFill="1" applyBorder="1" applyAlignment="1">
      <alignment horizontal="center" readingOrder="1"/>
    </xf>
    <xf numFmtId="4" fontId="25" fillId="0" borderId="62" xfId="2" applyNumberFormat="1" applyFont="1" applyBorder="1" applyAlignment="1" applyProtection="1">
      <alignment vertical="top" wrapText="1" readingOrder="1"/>
      <protection locked="0"/>
    </xf>
    <xf numFmtId="4" fontId="2" fillId="0" borderId="62" xfId="2" applyNumberFormat="1" applyBorder="1" applyAlignment="1" applyProtection="1">
      <alignment vertical="top" wrapText="1"/>
      <protection locked="0"/>
    </xf>
    <xf numFmtId="4" fontId="25" fillId="14" borderId="62" xfId="2" applyNumberFormat="1" applyFont="1" applyFill="1" applyBorder="1" applyAlignment="1" applyProtection="1">
      <alignment vertical="top" wrapText="1" readingOrder="1"/>
      <protection locked="0"/>
    </xf>
    <xf numFmtId="4" fontId="2" fillId="14" borderId="62" xfId="2" applyNumberFormat="1" applyFill="1" applyBorder="1" applyAlignment="1" applyProtection="1">
      <alignment vertical="top" wrapText="1"/>
      <protection locked="0"/>
    </xf>
    <xf numFmtId="0" fontId="24" fillId="17" borderId="62" xfId="2" applyFont="1" applyFill="1" applyBorder="1" applyAlignment="1" applyProtection="1">
      <alignment horizontal="center" vertical="center" wrapText="1" readingOrder="1"/>
      <protection locked="0"/>
    </xf>
    <xf numFmtId="0" fontId="2" fillId="12" borderId="62" xfId="2" applyFill="1" applyBorder="1" applyAlignment="1" applyProtection="1">
      <alignment vertical="top" wrapText="1"/>
      <protection locked="0"/>
    </xf>
    <xf numFmtId="4" fontId="25" fillId="12" borderId="62" xfId="2" applyNumberFormat="1" applyFont="1" applyFill="1" applyBorder="1" applyAlignment="1" applyProtection="1">
      <alignment vertical="top" wrapText="1" readingOrder="1"/>
      <protection locked="0"/>
    </xf>
    <xf numFmtId="4" fontId="2" fillId="12" borderId="62" xfId="2" applyNumberFormat="1" applyFill="1" applyBorder="1" applyAlignment="1" applyProtection="1">
      <alignment vertical="top" wrapText="1"/>
      <protection locked="0"/>
    </xf>
    <xf numFmtId="0" fontId="23" fillId="0" borderId="62" xfId="2" applyFont="1" applyBorder="1" applyAlignment="1" applyProtection="1">
      <alignment horizontal="center" vertical="top" wrapText="1" readingOrder="1"/>
      <protection locked="0"/>
    </xf>
    <xf numFmtId="0" fontId="2" fillId="0" borderId="62" xfId="2" applyBorder="1" applyAlignment="1">
      <alignment horizontal="center" readingOrder="1"/>
    </xf>
    <xf numFmtId="0" fontId="14" fillId="0" borderId="0" xfId="2" applyFont="1" applyAlignment="1">
      <alignment horizontal="center" vertical="top" wrapText="1"/>
    </xf>
    <xf numFmtId="0" fontId="15" fillId="0" borderId="0" xfId="4" applyFont="1" applyAlignment="1">
      <alignment horizontal="left" vertical="top"/>
    </xf>
    <xf numFmtId="0" fontId="15" fillId="6" borderId="0" xfId="4" applyFont="1" applyFill="1" applyAlignment="1">
      <alignment horizontal="left" vertical="top"/>
    </xf>
    <xf numFmtId="0" fontId="14" fillId="0" borderId="3" xfId="4" applyFont="1" applyBorder="1" applyAlignment="1">
      <alignment vertical="top" wrapText="1"/>
    </xf>
    <xf numFmtId="0" fontId="19" fillId="7" borderId="52" xfId="4" applyFont="1" applyFill="1" applyBorder="1" applyAlignment="1">
      <alignment horizontal="left" vertical="top"/>
    </xf>
    <xf numFmtId="0" fontId="19" fillId="7" borderId="48" xfId="4" applyFont="1" applyFill="1" applyBorder="1" applyAlignment="1">
      <alignment horizontal="left" vertical="top"/>
    </xf>
    <xf numFmtId="0" fontId="15" fillId="0" borderId="53" xfId="4" applyFont="1" applyBorder="1" applyAlignment="1">
      <alignment horizontal="left" vertical="top"/>
    </xf>
    <xf numFmtId="0" fontId="15" fillId="0" borderId="54" xfId="4" applyFont="1" applyBorder="1" applyAlignment="1">
      <alignment horizontal="left" vertical="top"/>
    </xf>
    <xf numFmtId="0" fontId="15" fillId="0" borderId="55" xfId="4" applyFont="1" applyBorder="1" applyAlignment="1">
      <alignment horizontal="left" vertical="top"/>
    </xf>
    <xf numFmtId="0" fontId="15" fillId="6" borderId="3" xfId="4" applyFont="1" applyFill="1" applyBorder="1" applyAlignment="1">
      <alignment horizontal="left" vertical="top"/>
    </xf>
    <xf numFmtId="0" fontId="15" fillId="0" borderId="47" xfId="3" applyFont="1" applyBorder="1" applyAlignment="1">
      <alignment horizontal="left" vertical="top" wrapText="1" readingOrder="1"/>
    </xf>
    <xf numFmtId="0" fontId="15" fillId="6" borderId="56" xfId="3" applyFont="1" applyFill="1" applyBorder="1" applyAlignment="1">
      <alignment horizontal="left" vertical="top" wrapText="1" readingOrder="1"/>
    </xf>
    <xf numFmtId="0" fontId="15" fillId="6" borderId="57" xfId="3" applyFont="1" applyFill="1" applyBorder="1" applyAlignment="1">
      <alignment horizontal="left" vertical="top" wrapText="1" readingOrder="1"/>
    </xf>
    <xf numFmtId="0" fontId="15" fillId="6" borderId="58" xfId="3" applyFont="1" applyFill="1" applyBorder="1" applyAlignment="1">
      <alignment horizontal="left" vertical="top" wrapText="1" readingOrder="1"/>
    </xf>
    <xf numFmtId="0" fontId="14" fillId="0" borderId="59" xfId="3" applyFont="1" applyBorder="1" applyAlignment="1">
      <alignment horizontal="center" vertical="top"/>
    </xf>
    <xf numFmtId="0" fontId="14" fillId="0" borderId="40" xfId="3" applyFont="1" applyBorder="1" applyAlignment="1">
      <alignment horizontal="center" vertical="top"/>
    </xf>
    <xf numFmtId="0" fontId="15" fillId="5" borderId="60" xfId="3" applyFont="1" applyFill="1" applyBorder="1" applyAlignment="1">
      <alignment horizontal="left" vertical="top" wrapText="1" readingOrder="1"/>
    </xf>
    <xf numFmtId="0" fontId="15" fillId="5" borderId="41" xfId="3" applyFont="1" applyFill="1" applyBorder="1" applyAlignment="1">
      <alignment horizontal="left" vertical="top" wrapText="1" readingOrder="1"/>
    </xf>
    <xf numFmtId="0" fontId="0" fillId="0" borderId="0" xfId="0" applyNumberFormat="1"/>
  </cellXfs>
  <cellStyles count="7">
    <cellStyle name="Comma" xfId="6" builtinId="3"/>
    <cellStyle name="Normal" xfId="0" builtinId="0"/>
    <cellStyle name="Normal 2" xfId="1" xr:uid="{00000000-0005-0000-0000-000001000000}"/>
    <cellStyle name="Normal 3" xfId="2" xr:uid="{00000000-0005-0000-0000-000002000000}"/>
    <cellStyle name="Normal_05 county disposal " xfId="3" xr:uid="{00000000-0005-0000-0000-000003000000}"/>
    <cellStyle name="Normal_2006 county report 11_29" xfId="4" xr:uid="{00000000-0005-0000-0000-000004000000}"/>
    <cellStyle name="Percent" xfId="5" builtinId="5"/>
  </cellStyles>
  <dxfs count="141">
    <dxf>
      <font>
        <condense val="0"/>
        <extend val="0"/>
        <color indexed="54"/>
      </font>
    </dxf>
    <dxf>
      <font>
        <condense val="0"/>
        <extend val="0"/>
        <color indexed="54"/>
      </font>
    </dxf>
    <dxf>
      <font>
        <condense val="0"/>
        <extend val="0"/>
        <color indexed="54"/>
      </font>
    </dxf>
    <dxf>
      <font>
        <strike val="0"/>
        <condense val="0"/>
        <extend val="0"/>
        <color indexed="23"/>
      </font>
    </dxf>
    <dxf>
      <font>
        <color theme="0" tint="-0.24994659260841701"/>
      </font>
      <numFmt numFmtId="1" formatCode="0"/>
    </dxf>
    <dxf>
      <font>
        <color theme="0" tint="-0.24994659260841701"/>
      </font>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wrapText="1" readingOrder="0"/>
    </dxf>
    <dxf>
      <numFmt numFmtId="4" formatCode="#,##0.00"/>
    </dxf>
    <dxf>
      <alignment wrapText="1" readingOrder="0"/>
    </dxf>
    <dxf>
      <alignment wrapText="1" readingOrder="0"/>
    </dxf>
    <dxf>
      <alignment wrapText="1" readingOrder="0"/>
    </dxf>
    <dxf>
      <numFmt numFmtId="4" formatCode="#,##0.00"/>
    </dxf>
    <dxf>
      <font>
        <color theme="0"/>
      </font>
    </dxf>
    <dxf>
      <font>
        <color theme="0"/>
      </font>
    </dxf>
    <dxf>
      <font>
        <color theme="0"/>
      </font>
    </dxf>
    <dxf>
      <font>
        <color theme="0"/>
      </font>
    </dxf>
    <dxf>
      <font>
        <color theme="0"/>
      </font>
    </dxf>
    <dxf>
      <alignment wrapText="1" readingOrder="0"/>
    </dxf>
    <dxf>
      <alignment wrapText="1" readingOrder="0"/>
    </dxf>
    <dxf>
      <alignment wrapText="1" readingOrder="0"/>
    </dxf>
    <dxf>
      <fill>
        <patternFill>
          <bgColor theme="9" tint="-0.249977111117893"/>
        </patternFill>
      </fill>
    </dxf>
    <dxf>
      <fill>
        <patternFill>
          <bgColor theme="9" tint="-0.249977111117893"/>
        </patternFill>
      </fill>
    </dxf>
    <dxf>
      <fill>
        <patternFill patternType="solid">
          <bgColor theme="9" tint="-0.499984740745262"/>
        </patternFill>
      </fill>
    </dxf>
    <dxf>
      <fill>
        <patternFill patternType="solid">
          <bgColor theme="9" tint="-0.499984740745262"/>
        </patternFill>
      </fill>
    </dxf>
    <dxf>
      <font>
        <color theme="0"/>
      </font>
    </dxf>
    <dxf>
      <font>
        <color theme="0"/>
      </font>
    </dxf>
    <dxf>
      <font>
        <color theme="0"/>
      </font>
    </dxf>
    <dxf>
      <alignment wrapText="1" readingOrder="0"/>
    </dxf>
    <dxf>
      <alignment wrapText="1" readingOrder="0"/>
    </dxf>
    <dxf>
      <alignment wrapText="1" readingOrder="0"/>
    </dxf>
    <dxf>
      <font>
        <color theme="0"/>
      </font>
    </dxf>
    <dxf>
      <font>
        <color theme="0" tint="-4.9989318521683403E-2"/>
      </font>
    </dxf>
    <dxf>
      <font>
        <color theme="0" tint="-4.9989318521683403E-2"/>
      </font>
    </dxf>
    <dxf>
      <font>
        <color theme="0"/>
      </font>
    </dxf>
    <dxf>
      <font>
        <color theme="0"/>
      </font>
    </dxf>
    <dxf>
      <font>
        <color theme="0"/>
      </font>
    </dxf>
    <dxf>
      <font>
        <color theme="0"/>
      </font>
    </dxf>
    <dxf>
      <font>
        <color theme="0"/>
      </font>
    </dxf>
    <dxf>
      <font>
        <color theme="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2.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5.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6.xml"/><Relationship Id="rId38"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ecylcyfsvr01\dwes461$\My%20Documents\Documents\RS\Rec14\County-City%20Data\2014%20Disposal%20Summary.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teams/My%20Documents/Documents/RS/Rec15/Disposal%20Final%202015.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teams/My%20Documents/Documents/RS/Rec16/Dan%20Disposal%20Totals%202016%20Final.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stateofwa-my.sharepoint.com/personal/croe461_ecy_wa_gov/Documents/Desktop/2021%20For%20Web/Disposal%20Summary%202018.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http://teams/sites/W2R/DataStrategy/Disposal%20Detail%202017.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ECYAllShare/SWM/Data%20Files/Landfill%20Data/Annual%20Disposal%20Data/2021/Disposal%20Summary%202021.xlsx"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2538.532218171298" createdVersion="5" refreshedVersion="5" minRefreshableVersion="3" recordCount="570" xr:uid="{00000000-000A-0000-FFFF-FFFF52000000}">
  <cacheSource type="worksheet">
    <worksheetSource ref="A1:L571" sheet="Disposal Totals" r:id="rId2"/>
  </cacheSource>
  <cacheFields count="12">
    <cacheField name="SiteActivityID" numFmtId="0">
      <sharedItems containsSemiMixedTypes="0" containsString="0" containsNumber="1" containsInteger="1" minValue="610" maxValue="3273"/>
    </cacheField>
    <cacheField name="Facility" numFmtId="0">
      <sharedItems count="52">
        <s v="AAA MONROE ROCK CORP"/>
        <s v="Adams Street Inert Waste Disposal Sight"/>
        <s v="Anderson Limited Purpose Landfill"/>
        <s v="Shell Puget Sound Refinery"/>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Oregon)"/>
        <s v="Cowlitz County Headquarters Landfill"/>
        <s v="Cowlitz County Tenant Way Landfill "/>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CountyName" numFmtId="0">
      <sharedItems/>
    </cacheField>
    <cacheField name="StateCode" numFmtId="0">
      <sharedItems/>
    </cacheField>
    <cacheField name="ReportYearDescription" numFmtId="0">
      <sharedItems containsSemiMixedTypes="0" containsString="0" containsNumber="1" containsInteger="1" minValue="2014" maxValue="2024"/>
    </cacheField>
    <cacheField name="FacilityType" numFmtId="0">
      <sharedItems/>
    </cacheField>
    <cacheField name="ReportTypeName" numFmtId="0">
      <sharedItems count="4">
        <s v="Inert Waste Landfill"/>
        <s v="Limited Purpose Landfill"/>
        <s v="Municipal Solid Waste Landfill (351)"/>
        <s v="Energy Recovery and Incineration"/>
      </sharedItems>
    </cacheField>
    <cacheField name="Amount" numFmtId="0">
      <sharedItems containsSemiMixedTypes="0" containsString="0" containsNumber="1" minValue="0.05" maxValue="841543"/>
    </cacheField>
    <cacheField name="WasteTypeName" numFmtId="0">
      <sharedItems count="35">
        <s v="Asphaltic Materials (excluding roofing)"/>
        <s v="Cured Concrete"/>
        <s v="Soil, rock, gravel"/>
        <s v="Soils (uncontaminated)"/>
        <s v="Construction &amp; Demolition Debris"/>
        <s v="Industrial Waste"/>
        <s v="Municipal/Commercial Solid Waste"/>
        <s v="Ash (other than special incinerator ash)"/>
        <s v="Other"/>
        <s v="Brick and Masonry"/>
        <s v="Aluminum"/>
        <s v="Stainless Steel"/>
        <s v="Glass"/>
        <s v="Ceramic Materials"/>
        <s v="Asbestos"/>
        <s v="Inert Waste"/>
        <s v="Yard Debris"/>
        <s v="Lime"/>
        <s v="Landclearing Debris"/>
        <s v="Wood Waste"/>
        <s v="Medical Waste "/>
        <s v="Petroleum Contaminated Soils"/>
        <s v="Concrete"/>
        <s v="Vactor/Street Sweeping Wastes"/>
        <s v="Tires (disposed)"/>
        <s v="Recycling residuals"/>
        <s v="Contaminated Soils (other)"/>
        <s v="Auto fluff"/>
        <s v="Special Waste (permitted)"/>
        <s v="Mortalities and other animal parts"/>
        <s v="Dredged Materials"/>
        <s v="Food Processing Waste"/>
        <s v="Appliances/White Goods"/>
        <s v="Biosolids/Sewage Sludge"/>
        <s v="Roofing materials"/>
      </sharedItems>
    </cacheField>
    <cacheField name="SourceCounty" numFmtId="0">
      <sharedItems count="43">
        <s v="King"/>
        <s v="Snohomish"/>
        <s v="Grays Harbor"/>
        <s v="Yakima"/>
        <s v="Skagit"/>
        <s v="Asotin"/>
        <s v="Garfield"/>
        <s v="Out of State"/>
        <s v="Whitman"/>
        <s v="Stevens"/>
        <s v="Whatcom"/>
        <s v="Spokane"/>
        <s v="Chelan"/>
        <s v="Kittitas"/>
        <s v="Pierce"/>
        <s v="Island"/>
        <s v="Benton"/>
        <s v="Adams"/>
        <s v="Clallam"/>
        <s v="Clark"/>
        <s v="Cowlitz"/>
        <s v="Franklin"/>
        <s v="Grant"/>
        <s v="Jefferson"/>
        <s v="Kitsap"/>
        <s v="Klickitat"/>
        <s v="Lewis"/>
        <s v="Mason"/>
        <s v="Thurston"/>
        <s v="Walla Walla"/>
        <s v="Lincoln"/>
        <s v="Pacific"/>
        <s v="San Juan"/>
        <s v="Wahkiakum"/>
        <s v="Douglas"/>
        <s v="Columbia"/>
        <s v="Ferry"/>
        <s v="Okanogan"/>
        <s v="Pend Oreille"/>
        <s v="Skamania"/>
        <s v="Import" u="1"/>
        <s v="AK" u="1"/>
        <s v="_N/A" u="1"/>
      </sharedItems>
    </cacheField>
    <cacheField name="SourceState" numFmtId="0">
      <sharedItems containsBlank="1"/>
    </cacheField>
    <cacheField name="SourceCountry"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3146.627493981483" createdVersion="5" refreshedVersion="5" minRefreshableVersion="3" recordCount="2316" xr:uid="{00000000-000A-0000-FFFF-FFFF53000000}">
  <cacheSource type="worksheet">
    <worksheetSource ref="A1:I2317" sheet="Landfill Disposal Detail" r:id="rId2"/>
  </cacheSource>
  <cacheFields count="9">
    <cacheField name="Activity Name" numFmtId="0">
      <sharedItems count="51">
        <s v="AAA MONROE ROCK CORP"/>
        <s v="Adams Street Inert Waste Disposal Sight"/>
        <s v="Anderson Limited Purpose Landfill"/>
        <s v="Asotin County Regional Landfill"/>
        <s v="Atlas Sand &amp; Gravel - Chipman Landfill"/>
        <s v="Avista Ash Landfill"/>
        <s v="BP Cherry Point Refinery Inert Landfill"/>
        <s v="Busy Bee Landfill"/>
        <s v="Carothers Road Solid Waste Site"/>
        <s v="Caton Limited Purpose Landfill, LLC"/>
        <s v="Cedar Hills Regional Landfill"/>
        <s v="Cemex Inert Waste Landfill, Everett"/>
        <s v="Central Pre-Mix Concrete Co. - Crestline"/>
        <s v="Cheyne Road Landfill"/>
        <s v="City of Kennewick Inert Landfill"/>
        <s v="Clark Inert Landfill"/>
        <s v="Columbia Ridge Landfill"/>
        <s v="Cowlitz County Headquarters Landfill"/>
        <s v="CPM Inert Landfill"/>
        <s v="Dickson S 50th &amp; Tyler Fill Site"/>
        <s v="Douglas County Lux Pit"/>
        <s v="Ephrata Landfill"/>
        <s v="Everett Water Filtration Plant"/>
        <s v="Filion Inert Demo Site"/>
        <s v="Finley Buttes (Oregon)"/>
        <s v="Graham Road Recycling &amp; Disp"/>
        <s v="Greater Wenatchee Regional Landfill"/>
        <s v="Horn Rapids Sanitary Landfill"/>
        <s v="Lady Island Landfill"/>
        <s v="Lawson Limited Purpose Landfill"/>
        <s v="LRI Landfill"/>
        <s v="Northside Landfill"/>
        <s v="Okanogan Central Landfill"/>
        <s v="Pit-9 Inert Waste Landfill"/>
        <s v="Port Townsend Paper Company (PTPC)"/>
        <s v="Prosser Inert Waste Landfill"/>
        <s v="Roosevelt Regional Landfill MSW"/>
        <s v="Ryegrass Limited Purpose Landfill"/>
        <s v="Shell Puget Sound Refinery"/>
        <s v="Spokane Regional Waste to Energy Facility"/>
        <s v="Stafford Creek Woodwaste Landfill"/>
        <s v="Stevens County Landfill"/>
        <s v="Sudbury Regional Landfill"/>
        <s v="Terrace Heights Landfill"/>
        <s v="Tesoro Refining &amp; Marketing Company"/>
        <s v="TransAlta Centralia Mining LLC"/>
        <s v="Waller Road Inert Landfill"/>
        <s v="WASCO MSW Landfill (Oregon)"/>
        <s v="Wells Avenue Inert Waste Landfill"/>
        <s v="Wenatchee Gun Club Inert Waste landfill"/>
        <s v="Yakima Training Center Limited Purpose Landfill"/>
      </sharedItems>
    </cacheField>
    <cacheField name="Site County" numFmtId="0">
      <sharedItems/>
    </cacheField>
    <cacheField name="Site State" numFmtId="0">
      <sharedItems/>
    </cacheField>
    <cacheField name="Report Type" numFmtId="0">
      <sharedItems count="4">
        <s v="Inert Waste Landfill"/>
        <s v="Limited Purpose Landfill"/>
        <s v="MSW Landfill"/>
        <s v="Energy Recovery and Incineration"/>
      </sharedItems>
    </cacheField>
    <cacheField name="Waste Type" numFmtId="0">
      <sharedItems count="46">
        <s v="Concrete"/>
        <s v="Soils (uncontaminated)"/>
        <s v="Asphaltic Materials (excluding roofing)"/>
        <s v="Construction &amp; Demolition Debris"/>
        <s v="Lime"/>
        <s v="Petroleum Contaminated Soils"/>
        <s v="Wood Waste"/>
        <s v="Municipal/Commercial Solid Waste"/>
        <s v="Soil, rock, gravel"/>
        <s v="Ash (other than special incinerator ash)"/>
        <s v="Brick and Masonry"/>
        <s v="Other"/>
        <s v="Ceramic Materials"/>
        <s v="Glass"/>
        <s v="Asbestos"/>
        <s v="Inert Waste"/>
        <s v="Landclearing Debris"/>
        <s v="Yard Debris"/>
        <s v="Medical Waste"/>
        <s v="Vactor/Street Sweepings"/>
        <s v="Special Waste"/>
        <s v="Contaminated Soils (other)"/>
        <s v="Industrial Waste"/>
        <s v="Asphalt/Concrete"/>
        <s v="Nonferrous Metal"/>
        <s v="Recycling Residuals"/>
        <s v="Auto fluff"/>
        <s v="Dredged Materials"/>
        <s v="Tires (disposed)"/>
        <s v="Food Processing Waste"/>
        <s v="Appliances/White Goods"/>
        <s v="Ash Special Incinerator"/>
        <s v="Biosolids/Sewage Sludge"/>
        <s v="Roofing materials"/>
        <s v="Mortalities and other animal parts"/>
        <s v="Contaminated Soil - Other" u="1"/>
        <s v="Medical Waste " u="1"/>
        <s v="Special Waste (permitted)" u="1"/>
        <s v="Food Processing Waste - incl fish, paunch, red wat" u="1"/>
        <s v="Asphaltic/Concrete" u="1"/>
        <s v="Cured Concrete" u="1"/>
        <s v="Petroleum Contaminated Soil" u="1"/>
        <s v="Vactor/Street Sweeping Wastes" u="1"/>
        <s v="Ash" u="1"/>
        <s v="Ash Special Ininerator" u="1"/>
        <s v="Biosolids - specify dry or wet" u="1"/>
      </sharedItems>
    </cacheField>
    <cacheField name="Waste Quantity" numFmtId="0">
      <sharedItems containsSemiMixedTypes="0" containsString="0" containsNumber="1" minValue="0" maxValue="867173"/>
    </cacheField>
    <cacheField name="Source County" numFmtId="0">
      <sharedItems containsBlank="1" count="43">
        <s v="King"/>
        <s v="Snohomish"/>
        <s v="Grays Harbor"/>
        <s v="Pierce"/>
        <s v="Yakima"/>
        <s v="Asotin"/>
        <s v="Garfield"/>
        <s v="Out Of State"/>
        <s v="Whitman"/>
        <s v="Stevens"/>
        <s v="Whatcom"/>
        <s v="Spokane"/>
        <s v="Kittitas"/>
        <s v="Thurston"/>
        <s v="Clark"/>
        <s v="Douglas"/>
        <s v="Island"/>
        <s v="Benton"/>
        <s v="Adams"/>
        <s v="Lincoln"/>
        <s v="Canada"/>
        <s v="Chelan"/>
        <s v="Clallam"/>
        <s v="Cowlitz"/>
        <s v="Ferry"/>
        <s v="Franklin"/>
        <s v="Grant"/>
        <s v="Jefferson"/>
        <s v="Kitsap"/>
        <s v="Mason"/>
        <s v="Klickitat"/>
        <s v="Oregon"/>
        <s v="Pend Oreille"/>
        <s v="Skagit"/>
        <s v="Walla Walla"/>
        <s v="Lewis"/>
        <s v="Wahkiakum"/>
        <s v="Pacific"/>
        <s v="San Juan"/>
        <s v="Columbia"/>
        <s v="Okanogan"/>
        <s v="Skamania"/>
        <m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3468.677936921296" createdVersion="5" refreshedVersion="5" minRefreshableVersion="3" recordCount="2245" xr:uid="{00000000-000A-0000-FFFF-FFFF54000000}">
  <cacheSource type="worksheet">
    <worksheetSource ref="A1:K2246" sheet="Landfill Disposal Detail" r:id="rId2"/>
  </cacheSource>
  <cacheFields count="11">
    <cacheField name="Activity Name" numFmtId="0">
      <sharedItems count="53">
        <s v="Okanogan Central Landfill"/>
        <s v="Carothers Road Solid Waste Site"/>
        <s v="Cedar Hills Regional Landfill"/>
        <s v="Columbia Ridge Landfill"/>
        <s v="Ephrata Landfill"/>
        <s v="Finley Buttes (Oregon)"/>
        <s v="Graham Road Recycling &amp; Disp"/>
        <s v="Greater Wenatchee Regional Landfill"/>
        <s v="LRI Landfill"/>
        <s v="Roosevelt Regional Landfill MSW"/>
        <s v="Stevens County Landfill"/>
        <s v="Sudbury Regional Landfill"/>
        <s v="Terrace Heights Landfill"/>
        <s v="WASCO MSW Landfill (Oregon)"/>
        <s v="Avista Ash Landfill"/>
        <s v="Cowlitz County Headquarters Landfill"/>
        <s v="McKinley Limited Purpose Landfill"/>
        <s v="Port Townsend Paper Company (PTPC)"/>
        <s v="AAA MONROE ROCK CORP"/>
        <s v="Adams Street Inert Waste Disposal Site"/>
        <s v="Airway Pit"/>
        <s v="Atlas Sand &amp; Gravel - Chipman Landfill"/>
        <s v="Busy Bee Landfill"/>
        <s v="City of Kennewick Inert Landfill"/>
        <s v="East Isaacs Avenue Inert Waste Landfill"/>
        <s v="Filion Inert Demo Site"/>
        <s v="Iron Mountain Quarry"/>
        <s v="Pit-9 Inert Waste Landfill"/>
        <s v="Prosser Inert Waste Landfill"/>
        <s v="Waller Road Inert Landfill"/>
        <s v="Wenatchee Gun Club Inert Waste landfill"/>
        <s v="Tesoro Refining &amp; Marketing Company"/>
        <s v="BP Cherry Point Refinery Inert Landfill"/>
        <s v="Anderson Limited Purpose Landfill"/>
        <s v="Caton Limited Purpose Landfill, LLC"/>
        <s v="Horn Rapids Sanitary Landfill"/>
        <s v="Ryegrass Limited Purpose Landfill"/>
        <s v="Stafford Creek Woodwaste Landfill"/>
        <s v="Central Pre-Mix Concrete Co. - Crestline"/>
        <s v="Chester Landfill"/>
        <s v="CPM Inert Landfill"/>
        <s v="Dickson S 50th &amp; Tyler Fill Site"/>
        <s v="Ward Ave Inert Waste Landfill"/>
        <s v="Wells Avenue Inert Waste Landfill"/>
        <s v="Lady Island Landfill"/>
        <s v="Northside Landfill"/>
        <s v="Spokane Regional Waste to Energy Facility"/>
        <s v="Asotin County Regional Landfill"/>
        <s v="Cheyne Road Landfill"/>
        <s v="Everett Water Filtration Plant"/>
        <s v="Douglas County Lux Pit"/>
        <s v="Hos Bros Inert Waste Landfill"/>
        <s v="Yakima Training Center Limited Purpose Landfill"/>
      </sharedItems>
    </cacheField>
    <cacheField name="Facility Type" numFmtId="0">
      <sharedItems/>
    </cacheField>
    <cacheField name="Site County" numFmtId="0">
      <sharedItems/>
    </cacheField>
    <cacheField name="Site State" numFmtId="0">
      <sharedItems/>
    </cacheField>
    <cacheField name="Report Type" numFmtId="0">
      <sharedItems/>
    </cacheField>
    <cacheField name="Waste Type" numFmtId="0">
      <sharedItems count="37">
        <s v="Appliances/White Goods"/>
        <s v="Asbestos"/>
        <s v="Ash (other than special incinerator ash)"/>
        <s v="Ash Special Incinerator"/>
        <s v="Asphaltic Materials (excluding roofing)"/>
        <s v="Asphaltic/Concrete"/>
        <s v="Auto fluff"/>
        <s v="Biosolids - specify dry or wet"/>
        <s v="Brick and Masonry"/>
        <s v="Ceramic Materials"/>
        <s v="Concrete"/>
        <s v="Construction &amp; Demolition Debris"/>
        <s v="Contaminated Soils (other)"/>
        <s v="Cured Concrete"/>
        <s v="Dredged Materials"/>
        <s v="Food Processing Waste - incl fish, paunch, red wat"/>
        <s v="Glass"/>
        <s v="Industrial Waste"/>
        <s v="Inert Waste"/>
        <s v="Landclearing Debris"/>
        <s v="Lime"/>
        <s v="Medical Waste"/>
        <s v="Medical Waste "/>
        <s v="Mortalities and other animal parts"/>
        <s v="Municipal/Commercial Solid Waste"/>
        <s v="Other"/>
        <s v="Petroleum Contaminated Soils"/>
        <s v="Recycling Residuals"/>
        <s v="Roofing materials"/>
        <s v="Soil, rock, gravel"/>
        <s v="Soils (uncontaminated)"/>
        <s v="Special Waste"/>
        <s v="Tires (disposed)"/>
        <s v="Vactor/Street Sweeping Wastes"/>
        <s v="Wood Waste"/>
        <s v="Yard Debris"/>
        <s v="Special Waste (permitted)" u="1"/>
      </sharedItems>
    </cacheField>
    <cacheField name="Consolidated Waste Type" numFmtId="0">
      <sharedItems containsBlank="1" count="22">
        <s v="MSW"/>
        <s v="Asbestos"/>
        <s v="Ash (other than special incinerator ash)"/>
        <s v="Ash Special Incinerator"/>
        <s v="Inert"/>
        <s v="Auto Shredder Residue"/>
        <s v="Other"/>
        <s v="Biosolids/Sewage Sludge"/>
        <s v="Demolition"/>
        <s v="C&amp;D"/>
        <s v="Soils (contaminated)"/>
        <s v="Other Contaminated Soil"/>
        <s v="Organic Materials"/>
        <s v="Industrial"/>
        <s v="Wood Waste"/>
        <s v="Medical"/>
        <s v="Petroleum Contaminated Soils"/>
        <s v="Recycling Residuals"/>
        <s v="Soils (uncontaminated)"/>
        <s v="Tires"/>
        <m u="1"/>
        <s v="Sewage Sludge" u="1"/>
      </sharedItems>
    </cacheField>
    <cacheField name="Waste Quantity" numFmtId="0">
      <sharedItems containsSemiMixedTypes="0" containsString="0" containsNumber="1" minValue="0" maxValue="918546.44"/>
    </cacheField>
    <cacheField name="Source County" numFmtId="0">
      <sharedItems containsBlank="1" count="45">
        <s v="Okanogan"/>
        <s v="Whitman"/>
        <s v="King"/>
        <s v="Chelan"/>
        <s v="Cowlitz"/>
        <s v="Grays Harbor"/>
        <s v="Island"/>
        <s v="Out Of State"/>
        <s v="Kitsap"/>
        <s v="Mason"/>
        <s v="Pierce"/>
        <s v="Skagit"/>
        <s v="Snohomish"/>
        <s v="Whatcom"/>
        <s v="Grant"/>
        <s v="Benton"/>
        <s v="Clark"/>
        <s v="Columbia"/>
        <s v="Franklin"/>
        <s v="Adams"/>
        <s v="Asotin"/>
        <s v="Douglas"/>
        <s v="Ferry"/>
        <s v="Kittitas"/>
        <s v="Lincoln"/>
        <s v="Pend Oreille"/>
        <s v="Spokane"/>
        <s v="Walla Walla"/>
        <s v="Yakima"/>
        <s v="Clallam"/>
        <s v="Klickitat"/>
        <s v="Lewis"/>
        <s v="Thurston"/>
        <s v="Stevens"/>
        <s v="Jefferson"/>
        <s v="San Juan"/>
        <s v="Garfield"/>
        <s v="Skamania"/>
        <s v="Pacific"/>
        <s v="Wahkiakum"/>
        <s v="_Unspecified"/>
        <m u="1"/>
        <s v="A All State" u="1"/>
        <s v="All State" u="1"/>
        <s v="Yaima"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ton, Daniel (ECY)" refreshedDate="44596.744686574071" createdVersion="6" refreshedVersion="6" minRefreshableVersion="3" recordCount="2072" xr:uid="{00000000-000A-0000-FFFF-FFFF5B000000}">
  <cacheSource type="worksheet">
    <worksheetSource ref="A1:K2075" sheet="Landfill Disposal Detail" r:id="rId2"/>
  </cacheSource>
  <cacheFields count="11">
    <cacheField name="Activity Name" numFmtId="0">
      <sharedItems containsBlank="1" count="56">
        <s v="Whitman County Transfer Site and Landfill"/>
        <s v="Cedar Hills Regional Landfill"/>
        <s v="Ephrata Landfill"/>
        <s v="Finley Buttes (Oregon)"/>
        <s v="Graham Road Recycling &amp; Disp"/>
        <s v="Greater Wenatchee Regional Landfill"/>
        <s v="LRI Landfill"/>
        <s v="Okanogan Central Landfill"/>
        <s v="Roosevelt Regional Landfill MSW"/>
        <s v="Stevens County Landfill"/>
        <s v="Sudbury Regional Landfill"/>
        <s v="Terrace Heights Landfill"/>
        <s v="WASCO MSW Landfill (Oregon)"/>
        <s v="Columbia Ridge Landfill (Oregon)"/>
        <s v="Avista Ash Landfill"/>
        <s v="Cowlitz County Headquarters Landfill"/>
        <s v="Port Townsend Paper Company (PTPC)"/>
        <s v="TransAlta Centralia Mining LLC"/>
        <s v="Roosevelt Regional Landfill Ash Monofill"/>
        <s v="AAA MONROE ROCK CORP"/>
        <s v="Airway Pit"/>
        <s v="Atlas Sand &amp; Gravel - Chipman Landfill"/>
        <s v="Central Pre-Mix Concrete Co. - Crestline"/>
        <s v="Chester Landfill"/>
        <s v="City of Entiat Inert Waste Landfill"/>
        <s v="City of Kennewick Inert Landfill"/>
        <s v="CPM Inert Landfill"/>
        <s v="East Isaacs Avenue Inert Waste Landfill"/>
        <s v="Filion Inert Demo Site"/>
        <s v="Pit-9 Inert Waste Landfill"/>
        <s v="Prosser Inert Waste Landfill"/>
        <s v="Waller Road Inert Landfill"/>
        <s v="Wenatchee Gun Club Inert Waste landfill"/>
        <s v="BP Cherry Point Refinery Inert Landfill"/>
        <s v="Busy Bee Landfill"/>
        <s v="Inland Asphalt Landfill"/>
        <s v="Caton Limited Purpose Landfill, LLC"/>
        <s v="DTG Limited Purpose Landfill"/>
        <s v="Horn Rapids Sanitary Landfill"/>
        <s v="Reserve Silica Corp."/>
        <s v="Ryegrass Limited Purpose Landfill"/>
        <s v="Stafford Creek Woodwaste Landfill"/>
        <s v="Yakima Training Center Limited Purpose Landfill"/>
        <s v="Adams Street Inert Waste Disposal Site"/>
        <s v="Lady Island Landfill"/>
        <s v="Northside Landfill"/>
        <s v="Spokane Regional Waste to Energy Facility"/>
        <s v="Asotin County Regional Landfill"/>
        <s v="Cheyne Road Landfill"/>
        <s v="Everett Water Filtration Plant"/>
        <s v="Tesoro Refining &amp; Marketing Company"/>
        <s v="Dickson S 50th &amp; Tyler Fill Site"/>
        <s v="Douglas County Lux Pit"/>
        <s v="Hos Bros Inert Waste Landfill"/>
        <m/>
        <s v=" Whitman County Transfer Site and Landfill" u="1"/>
      </sharedItems>
    </cacheField>
    <cacheField name="Facility Type" numFmtId="0">
      <sharedItems containsBlank="1" count="6">
        <s v="Limited Purpose Landfill"/>
        <s v="Municipal Solid Waste Landfill"/>
        <s v="Special Incinerator Ash Monofill"/>
        <s v="Inert Waste Landfill"/>
        <s v="Energy Recovery and Incineration"/>
        <m/>
      </sharedItems>
    </cacheField>
    <cacheField name="Site County" numFmtId="0">
      <sharedItems containsBlank="1" count="26">
        <s v="Whitman"/>
        <s v="King"/>
        <s v="Grant"/>
        <s v="All State"/>
        <s v="Spokane"/>
        <s v="Douglas"/>
        <s v="Pierce"/>
        <s v="Okanogan"/>
        <s v="Klickitat"/>
        <s v="Stevens"/>
        <s v="Walla Walla"/>
        <s v="Yakima"/>
        <s v="Out of State"/>
        <s v="Cowlitz"/>
        <s v="Jefferson"/>
        <s v="Lewis"/>
        <s v="Snohomish"/>
        <s v="Chelan"/>
        <s v="Benton"/>
        <s v="Whatcom"/>
        <s v="Kittitas"/>
        <s v="Grays Harbor"/>
        <s v="Clark"/>
        <s v="Asotin"/>
        <s v="Skagit"/>
        <m/>
      </sharedItems>
    </cacheField>
    <cacheField name="Site State" numFmtId="0">
      <sharedItems containsBlank="1" count="3">
        <s v="Washington"/>
        <s v="Oregon"/>
        <m/>
      </sharedItems>
    </cacheField>
    <cacheField name="Report Type" numFmtId="0">
      <sharedItems containsBlank="1" count="6">
        <s v="Limited Purpose Landfill"/>
        <s v="MSW Landfill"/>
        <s v="Special Incinerator Ash"/>
        <s v="Inert Waste Landfill"/>
        <s v="Energy Recovery/Incineration"/>
        <m/>
      </sharedItems>
    </cacheField>
    <cacheField name="Waste Type" numFmtId="0">
      <sharedItems containsBlank="1" count="36">
        <s v="Asbestos"/>
        <s v="Ash (other than special incinerator ash)"/>
        <s v="Ash Special Incinerator"/>
        <s v="Asphaltic Materials (excluding roofing)"/>
        <s v="Auto fluff"/>
        <s v="Biosolids"/>
        <s v="Brick and Masonry"/>
        <s v="Ceramic Materials"/>
        <s v="Concrete"/>
        <s v="Construction &amp; Demolition Debris"/>
        <s v="Contaminated Soils (other)"/>
        <s v="Cured Concrete"/>
        <s v="Dredged Materials"/>
        <s v="Food Processing Waste (pre-consumer)"/>
        <s v="Glass"/>
        <s v="Industrial Waste"/>
        <s v="Inert Waste"/>
        <s v="Landclearing Debris"/>
        <s v="Lime"/>
        <s v="Medical Waste"/>
        <s v="Mortalities and other animal parts"/>
        <s v="Municipal/Commercial Solid Waste"/>
        <s v="Other"/>
        <s v="Petroleum Contaminated Soils"/>
        <s v="Recycling residuals"/>
        <s v="Roofing materials"/>
        <s v="Sewage Sludge"/>
        <s v="Soil, rock, gravel"/>
        <s v="Soils (uncontaminated)"/>
        <s v="Special Waste"/>
        <s v="Special Waste (permitted)"/>
        <s v="Tires (disposed)"/>
        <s v="Vactor/Street Sweeping Wastes"/>
        <s v="Wood Waste"/>
        <s v="Yard Debris"/>
        <m/>
      </sharedItems>
    </cacheField>
    <cacheField name="Consolidated Waste Type" numFmtId="0">
      <sharedItems containsBlank="1" count="18">
        <s v="Asbestos"/>
        <s v="Ash (other than special incinerator ash)"/>
        <s v="Ash Special Incinerator"/>
        <s v="Inert"/>
        <s v="Auto Shredder Residue"/>
        <s v="Biosolids/Sewage Sludge"/>
        <s v="Demolition"/>
        <s v="Soils (contaminated)"/>
        <s v="Organic Materials"/>
        <s v="Industrial"/>
        <s v="Wood Waste"/>
        <s v="Medical"/>
        <s v="Other"/>
        <s v="MSW"/>
        <s v="Recycling Residuals"/>
        <s v="Soils (uncontaminated)"/>
        <s v="Tires"/>
        <m/>
      </sharedItems>
    </cacheField>
    <cacheField name="Waste Quantity" numFmtId="0">
      <sharedItems containsString="0" containsBlank="1" containsNumber="1" minValue="0.01" maxValue="879224"/>
    </cacheField>
    <cacheField name="Source County" numFmtId="0">
      <sharedItems containsBlank="1" count="45">
        <s v="Whitman"/>
        <s v="King"/>
        <s v="Grant"/>
        <s v="Clark"/>
        <s v="Walla Walla"/>
        <s v="Yakima"/>
        <s v="Franklin"/>
        <s v="Benton"/>
        <s v="Spokane"/>
        <s v="Out of State"/>
        <s v="Stevens"/>
        <s v="Okanogan"/>
        <s v="Pend Oreille"/>
        <s v="Kittitas"/>
        <s v="Lincoln"/>
        <s v="Columbia"/>
        <s v="Cowlitz"/>
        <s v="Douglas"/>
        <s v="Ferry"/>
        <s v="Adams"/>
        <s v="Asotin"/>
        <s v="Chelan"/>
        <s v="Whatcom"/>
        <s v="Kitsap"/>
        <s v="Pierce"/>
        <s v="Pacific"/>
        <s v="Unspecified"/>
        <s v="Thurston"/>
        <s v="Snohomish"/>
        <s v="Skagit"/>
        <s v="Lewis"/>
        <s v="Mason"/>
        <s v="Grays Harbor"/>
        <s v="Island"/>
        <s v="Clallam"/>
        <s v="Jefferson"/>
        <s v="Klickitat"/>
        <s v="San Juan"/>
        <s v="Garfield"/>
        <s v="Skamania"/>
        <s v="Wahkiakum"/>
        <m/>
        <s v="AA Unknown" u="1"/>
        <s v="All State" u="1"/>
        <s v="Unknown" u="1"/>
      </sharedItems>
    </cacheField>
    <cacheField name="Source State" numFmtId="0">
      <sharedItems containsBlank="1" count="10">
        <s v="WA"/>
        <s v="ID"/>
        <s v="BC"/>
        <s v="MT"/>
        <s v="AK"/>
        <s v="OR"/>
        <s v="XX"/>
        <s v="CA"/>
        <s v="UT"/>
        <m/>
      </sharedItems>
    </cacheField>
    <cacheField name="Source Country" numFmtId="0">
      <sharedItems containsBlank="1" count="8">
        <s v="USA"/>
        <s v="Canada"/>
        <s v="Unknown"/>
        <s v="Guam"/>
        <s v="United Kingdom"/>
        <s v="Korea"/>
        <s v="China"/>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hmholdt, Caitlyn (ECY)" refreshedDate="45076.515045138891" createdVersion="6" refreshedVersion="8" minRefreshableVersion="3" recordCount="2352" xr:uid="{00000000-000A-0000-FFFF-FFFF55000000}">
  <cacheSource type="worksheet">
    <worksheetSource ref="A1:K2353" sheet="Landfill Disposal Detail" r:id="rId2"/>
  </cacheSource>
  <cacheFields count="11">
    <cacheField name="Activity Name" numFmtId="0">
      <sharedItems count="52">
        <s v="AAA MONROE ROCK CORP"/>
        <s v="Adams Street Inert Waste Disposal Site"/>
        <s v="Anderson Limited Purpose Landfill"/>
        <s v="Asotin County Regional Landfill"/>
        <s v="Atlas Sand &amp; Gravel - Chipman Landfill"/>
        <s v="Avista Ash Landfill"/>
        <s v="BP Cherry Point Refinery Inert Landfill"/>
        <s v="Busy Bee Landfill"/>
        <s v="Carothers Road Solid Waste Site"/>
        <s v="Caton Limited Purpose Landfill, LLC"/>
        <s v="Cedar Hills Regional Landfill"/>
        <s v="Central Pre-Mix Concrete Co. - Crestline"/>
        <s v="Cheyne Road Landfill"/>
        <s v="City of Entiat Inert Waste Landfill"/>
        <s v="City of Kennewick Inert Landfill"/>
        <s v="Columbia Ridge Landfill (Oregon)"/>
        <s v="Cowlitz County Headquarters Landfill"/>
        <s v="CPM Inert Landfill"/>
        <s v="Dickson S 50th &amp; Tyler Fill Site"/>
        <s v="East Isaacs Avenue Inert Waste Landfill"/>
        <s v="Ephrata Landfill"/>
        <s v="Filion Inert Demo Site"/>
        <s v="Finley Buttes (Oregon)"/>
        <s v="Graham Road Recycling &amp; Disp"/>
        <s v="Greater Wenatchee Regional Landfill"/>
        <s v="Horn Rapids Sanitary Landfill"/>
        <s v="Hos Bros Inert Waste Landfill"/>
        <s v="Inland Asphalt Landfill"/>
        <s v="Lady Island Landfill"/>
        <s v="LRI Landfill"/>
        <s v="McKinley Limited Purpose Landfill"/>
        <s v="Northside Landfill"/>
        <s v="Okanogan Central Landfill"/>
        <s v="Pit-9 Inert Waste Landfill"/>
        <s v="Port Townsend Paper Company (PTPC)"/>
        <s v="Prosser Inert Waste Landfill"/>
        <s v="Roosevelt Regional Landfill Ash Monofill"/>
        <s v="Roosevelt Regional Landfill MSW"/>
        <s v="Ryegrass Limited Purpose Landfill"/>
        <s v="Shell Puget Sound Refinery"/>
        <s v="Spokane Regional Waste to Energy Facility"/>
        <s v="Stafford Creek Woodwaste Landfill"/>
        <s v="Stevens County Landfill"/>
        <s v="Sudbury Regional Landfill"/>
        <s v="Terrace Heights Landfill"/>
        <s v="Tesoro Refining &amp; Marketing Company"/>
        <s v="Waller Road Inert Landfill"/>
        <s v="Ward Ave Inert Waste Landfill"/>
        <s v="WASCO MSW Landfill (Oregon)"/>
        <s v="Wells Avenue Inert Waste Landfill"/>
        <s v="Wenatchee Gun Club Inert Waste landfill"/>
        <s v="Yakima Training Center Limited Purpose Landfill"/>
      </sharedItems>
    </cacheField>
    <cacheField name="Facility Type" numFmtId="0">
      <sharedItems/>
    </cacheField>
    <cacheField name="Site County" numFmtId="0">
      <sharedItems/>
    </cacheField>
    <cacheField name="Site State" numFmtId="0">
      <sharedItems/>
    </cacheField>
    <cacheField name="Report Type" numFmtId="0">
      <sharedItems/>
    </cacheField>
    <cacheField name="Waste Type" numFmtId="0">
      <sharedItems count="36">
        <s v="Asphaltic Materials (excluding roofing)"/>
        <s v="Concrete"/>
        <s v="Soils (uncontaminated)"/>
        <s v="Construction &amp; Demolition Debris"/>
        <s v="Lime"/>
        <s v="Petroleum Contaminated Soils"/>
        <s v="Wood Waste"/>
        <s v="Municipal/Commercial Solid Waste"/>
        <s v="Ash (other than special incinerator ash)"/>
        <s v="Brick and Masonry"/>
        <s v="Soil, rock, gravel"/>
        <s v="Ceramic Materials"/>
        <s v="Glass"/>
        <s v="Asbestos"/>
        <s v="Inert Waste"/>
        <s v="Yard Debris"/>
        <s v="Landclearing Debris"/>
        <s v="Sewage Sludge"/>
        <s v="Industrial Waste"/>
        <s v="Medical Waste"/>
        <s v="Contaminated Soils (other)"/>
        <s v="Vactor/Street Sweeping Wastes"/>
        <s v="Cured Concrete"/>
        <s v="Dredged Materials"/>
        <s v="Recycling Residuals"/>
        <e v="#N/A"/>
        <s v="Other"/>
        <s v="Special Waste (permitted)"/>
        <s v="Auto fluff"/>
        <s v="Tires (disposed)"/>
        <s v="Mortalities and other animal parts"/>
        <s v="Food Processing Waste (pre-consumer)"/>
        <s v="Ash Special Incinerator"/>
        <s v="Roofing materials"/>
        <s v="Biosolids"/>
        <s v="Medical Waste " u="1"/>
      </sharedItems>
    </cacheField>
    <cacheField name="Consolidated Waste Type" numFmtId="0">
      <sharedItems/>
    </cacheField>
    <cacheField name="Waste Quantity" numFmtId="0">
      <sharedItems containsSemiMixedTypes="0" containsString="0" containsNumber="1" minValue="0.02" maxValue="927274"/>
    </cacheField>
    <cacheField name="Source County" numFmtId="0">
      <sharedItems count="43">
        <s v="King"/>
        <s v="Snohomish"/>
        <s v="Grays Harbor"/>
        <s v="Pierce"/>
        <s v="Spokane"/>
        <s v="Yakima"/>
        <s v="Asotin"/>
        <s v="Garfield"/>
        <s v="Out Of State"/>
        <s v="Whitman"/>
        <s v="Stevens"/>
        <s v="Whatcom"/>
        <s v="Kittitas"/>
        <s v="Skagit"/>
        <s v="Thurston"/>
        <s v="Chelan"/>
        <s v="Benton"/>
        <s v="Cowlitz"/>
        <s v="Island"/>
        <s v="Kitsap"/>
        <s v="Mason"/>
        <s v="Klickitat"/>
        <s v="Clallam"/>
        <s v="Clark"/>
        <s v="Franklin"/>
        <s v="Adams"/>
        <s v="Grant"/>
        <s v="Pend Oreille"/>
        <s v="Jefferson"/>
        <s v="Lewis"/>
        <s v="Pacific"/>
        <s v="San Juan"/>
        <s v="Wahkiakum"/>
        <s v="Walla Walla"/>
        <s v="Columbia"/>
        <s v="All State"/>
        <s v="Douglas"/>
        <s v="Ferry"/>
        <s v="Lincoln"/>
        <s v="Okanogan"/>
        <s v="Skamania"/>
        <s v="Grays Harbord" u="1"/>
        <s v="Yaima" u="1"/>
      </sharedItems>
    </cacheField>
    <cacheField name="Source State" numFmtId="0">
      <sharedItems/>
    </cacheField>
    <cacheField name="Source Country" numFmtId="0">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ehmholdt, Caitlyn (ECY)" refreshedDate="45370.369888541667" createdVersion="8" refreshedVersion="8" minRefreshableVersion="3" recordCount="609" xr:uid="{9C5726F0-F483-462C-AA53-AEB8375294C0}">
  <cacheSource type="worksheet">
    <worksheetSource ref="A1:K610" sheet="Landfill Disposal Detail" r:id="rId2"/>
  </cacheSource>
  <cacheFields count="11">
    <cacheField name="Activity Name" numFmtId="0">
      <sharedItems count="37">
        <s v="Adams Street Inert Waste Disposal Site"/>
        <s v="Airway Pit"/>
        <s v="Asotin County Regional Landfill"/>
        <s v="Avista Ash Landfill"/>
        <s v="Busy Bee Landfill"/>
        <s v="Caton Limited Purpose Landfill, LLC"/>
        <s v="Cedar Hills Regional Landfill"/>
        <s v="Central Pre-Mix Concrete Co. - Crestline"/>
        <s v="Cheyne Road Landfill"/>
        <s v="Columbia Ridge Landfill (Oregon)"/>
        <s v="Cowlitz County Headquarters Landfill"/>
        <s v="Dickson S 50th &amp; Tyler Fill Site"/>
        <s v="DTG Recycle - Yakima"/>
        <s v="Ephrata Landfill"/>
        <s v="Everett Water Filtration Plant"/>
        <s v="Finley Buttes (Oregon)"/>
        <s v="Graham Road Recycling &amp; Disp"/>
        <s v="Greater Wenatchee Regional Landfill"/>
        <s v="HollyFrontier Puget Sound Refining"/>
        <s v="Horn Rapids Sanitary Landfill"/>
        <s v="Iron Mountain Quarry"/>
        <s v="Lady Island Landfill"/>
        <s v="LRI Landfill"/>
        <s v="Northside Landfill"/>
        <s v="Okanogan Central Landfill"/>
        <s v="PCA Limited Purpose Landfill"/>
        <s v="Pit-9 Inert Waste Landfill"/>
        <s v="Port Townsend Paper Company (PTPC)"/>
        <s v="Roosevelt Regional Landfill MSW"/>
        <s v="Ryegrass Limited Purpose Landfill"/>
        <s v="Spokane Regional Waste to Energy Facility"/>
        <s v="Stafford Creek Woodwaste Landfill"/>
        <s v="Stevens County Landfill"/>
        <s v="Sudbury Regional Landfill"/>
        <s v="Terrace Heights Landfill"/>
        <s v="Waller Road Inert Landfill"/>
        <s v="WASCO MSW Landfill (Oregon)"/>
      </sharedItems>
    </cacheField>
    <cacheField name="Facility Type" numFmtId="0">
      <sharedItems count="4">
        <s v="Inert Waste Landfill"/>
        <s v="Municipal Solid Waste Landfill (351)"/>
        <s v="Limited Purpose Landfill"/>
        <s v="Energy Recovery and Incineration"/>
      </sharedItems>
    </cacheField>
    <cacheField name="Site County" numFmtId="0">
      <sharedItems count="21">
        <s v="Grays Harbor"/>
        <s v="Spokane"/>
        <s v="Asotin"/>
        <s v="Stevens"/>
        <s v="Yakima"/>
        <s v="King"/>
        <s v="All State"/>
        <s v="Cowlitz"/>
        <s v="Pierce"/>
        <s v="Grant"/>
        <s v="Snohomish"/>
        <s v="Douglas"/>
        <s v="Skagit"/>
        <s v="Benton"/>
        <s v="Clark"/>
        <s v="Okanogan"/>
        <s v="Walla Walla"/>
        <s v="Jefferson"/>
        <s v="Klickitat"/>
        <s v="Kittitas"/>
        <s v="Out of State"/>
      </sharedItems>
    </cacheField>
    <cacheField name="Site State" numFmtId="0">
      <sharedItems count="2">
        <s v="Washington"/>
        <s v="Oregon"/>
      </sharedItems>
    </cacheField>
    <cacheField name="Report Type" numFmtId="0">
      <sharedItems count="4">
        <s v="Inert Waste Landfill"/>
        <s v="MSW Landfill"/>
        <s v="Limited Purpose Landfill"/>
        <s v="Energy Recovery/Incineration"/>
      </sharedItems>
    </cacheField>
    <cacheField name="Waste Type" numFmtId="0">
      <sharedItems count="38">
        <s v="Cured Concrete"/>
        <s v="Municipal/Commercial Solid Waste"/>
        <s v="Ash (other than special incinerator ash)"/>
        <s v="Asphaltic Materials (excluding roofing)"/>
        <s v="Brick and Masonry"/>
        <s v="Ceramic Materials"/>
        <s v="Concrete"/>
        <s v="Glass"/>
        <s v="Inert Waste"/>
        <s v="Construction &amp; Demolition Debris"/>
        <s v="Landclearing Debris"/>
        <s v="Wood Waste"/>
        <s v="Yard Debris"/>
        <s v="Asbestos"/>
        <s v="Contaminated Soils (other)"/>
        <s v="Industrial Waste"/>
        <s v="Medical Waste"/>
        <s v="Recycling residuals"/>
        <s v="Sewage Sludge"/>
        <s v="Petroleum Contaminated Soils"/>
        <s v="Special Waste (permitted)"/>
        <s v="Food Waste (all other)"/>
        <s v="Biosolids"/>
        <s v="Soils (uncontaminated)"/>
        <s v="Auto fluff"/>
        <s v="Dredged Materials"/>
        <s v="Other"/>
        <s v="Vactor/Street Sweeping Wastes"/>
        <s v="Soil, rock, gravel"/>
        <s v="Lime"/>
        <s v="Waste mtg inert criteria per WAC 173-350-990 (3)"/>
        <s v="Tires (disposed)"/>
        <s v="Mortalities and other animal parts"/>
        <s v="Food Processing Waste (pre-consumer)"/>
        <s v="Manure and Bedding"/>
        <s v="Yard debris/food scraps"/>
        <s v="Ash Special Incinerator"/>
        <s v="Roofing materials"/>
      </sharedItems>
    </cacheField>
    <cacheField name="Consolidated Waste Type" numFmtId="0">
      <sharedItems count="19">
        <s v="Inert"/>
        <s v="MSW"/>
        <s v="Ash (other than special incinerator ash)"/>
        <s v="Demolition"/>
        <s v="Wood Waste"/>
        <s v="Asbestos"/>
        <s v="Soils (contaminated)"/>
        <s v="Industrial"/>
        <s v="Medical"/>
        <s v="Recycling Residuals"/>
        <s v="Biosolids/Sewage Sludge"/>
        <s v="Other"/>
        <s v="Food Waste"/>
        <s v="Soils (uncontaminated)"/>
        <s v="Auto Shredder Residue"/>
        <s v="Tires"/>
        <s v="Organic Waste"/>
        <s v="Other Organic Waste"/>
        <s v="Ash Special Incinerator"/>
      </sharedItems>
    </cacheField>
    <cacheField name="Waste Quantity" numFmtId="0">
      <sharedItems containsSemiMixedTypes="0" containsString="0" containsNumber="1" minValue="0.02" maxValue="876868"/>
    </cacheField>
    <cacheField name="Source County" numFmtId="0">
      <sharedItems count="42">
        <s v="Grays Harbor"/>
        <s v="Spokane"/>
        <s v="Asotin"/>
        <s v="Garfield"/>
        <s v="Out of State"/>
        <s v="Stevens"/>
        <s v="Benton"/>
        <s v="Chelan"/>
        <s v="King"/>
        <s v="Kittitas"/>
        <s v="Pierce"/>
        <s v="Snohomish"/>
        <s v="Yakima"/>
        <s v="Adams"/>
        <s v="Clallam"/>
        <s v="Clark"/>
        <s v="Franklin"/>
        <s v="Island"/>
        <s v="Jefferson"/>
        <s v="Kitsap"/>
        <s v="Klickitat"/>
        <s v="Lewis"/>
        <s v="Mason"/>
        <s v="Pacific"/>
        <s v="Pend Oreille"/>
        <s v="Skagit"/>
        <s v="Thurston"/>
        <s v="Walla Walla"/>
        <s v="Whatcom"/>
        <s v="Cowlitz"/>
        <s v="San Juan"/>
        <s v="Grant"/>
        <s v="Columbia"/>
        <s v="Unknown"/>
        <s v="Douglas"/>
        <s v="Ferry"/>
        <s v="Lincoln"/>
        <s v="Okanogan"/>
        <s v="Whitman"/>
        <s v="All State"/>
        <s v="Skamania"/>
        <s v="Wahkiakum"/>
      </sharedItems>
    </cacheField>
    <cacheField name="Source State" numFmtId="0">
      <sharedItems count="9">
        <s v="WA"/>
        <s v="ID"/>
        <s v="XX"/>
        <s v="OR"/>
        <s v="MT"/>
        <s v="BC"/>
        <s v="AK"/>
        <s v="CA"/>
        <s v="UT"/>
      </sharedItems>
    </cacheField>
    <cacheField name="Source Country" numFmtId="0">
      <sharedItems count="5">
        <s v="United States of America (USA)"/>
        <s v="Canada"/>
        <s v="Guam"/>
        <s v="USA"/>
        <s v="Export Outside U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0">
  <r>
    <n v="610"/>
    <x v="0"/>
    <s v="Snohomish"/>
    <s v="WA"/>
    <n v="2014"/>
    <s v="Inert Waste Landfill"/>
    <x v="0"/>
    <n v="18"/>
    <x v="0"/>
    <x v="0"/>
    <s v="WA"/>
    <s v="USA"/>
  </r>
  <r>
    <n v="610"/>
    <x v="0"/>
    <s v="Snohomish"/>
    <s v="WA"/>
    <n v="2014"/>
    <s v="Inert Waste Landfill"/>
    <x v="0"/>
    <n v="166"/>
    <x v="1"/>
    <x v="0"/>
    <s v="WA"/>
    <s v="USA"/>
  </r>
  <r>
    <n v="610"/>
    <x v="0"/>
    <s v="Snohomish"/>
    <s v="WA"/>
    <n v="2014"/>
    <s v="Inert Waste Landfill"/>
    <x v="0"/>
    <n v="38696"/>
    <x v="2"/>
    <x v="0"/>
    <s v="WA"/>
    <s v="USA"/>
  </r>
  <r>
    <n v="610"/>
    <x v="0"/>
    <s v="Snohomish"/>
    <s v="WA"/>
    <n v="2014"/>
    <s v="Inert Waste Landfill"/>
    <x v="0"/>
    <n v="368001"/>
    <x v="3"/>
    <x v="0"/>
    <s v="WA"/>
    <s v="USA"/>
  </r>
  <r>
    <n v="610"/>
    <x v="0"/>
    <s v="Snohomish"/>
    <s v="WA"/>
    <n v="2014"/>
    <s v="Inert Waste Landfill"/>
    <x v="0"/>
    <n v="3455"/>
    <x v="0"/>
    <x v="1"/>
    <s v="WA"/>
    <s v="USA"/>
  </r>
  <r>
    <n v="610"/>
    <x v="0"/>
    <s v="Snohomish"/>
    <s v="WA"/>
    <n v="2014"/>
    <s v="Inert Waste Landfill"/>
    <x v="0"/>
    <n v="10408"/>
    <x v="1"/>
    <x v="1"/>
    <s v="WA"/>
    <s v="USA"/>
  </r>
  <r>
    <n v="610"/>
    <x v="0"/>
    <s v="Snohomish"/>
    <s v="WA"/>
    <n v="2014"/>
    <s v="Inert Waste Landfill"/>
    <x v="0"/>
    <n v="122701"/>
    <x v="2"/>
    <x v="1"/>
    <s v="WA"/>
    <s v="USA"/>
  </r>
  <r>
    <n v="610"/>
    <x v="0"/>
    <s v="Snohomish"/>
    <s v="WA"/>
    <n v="2014"/>
    <s v="Inert Waste Landfill"/>
    <x v="0"/>
    <n v="129719"/>
    <x v="3"/>
    <x v="1"/>
    <s v="WA"/>
    <s v="USA"/>
  </r>
  <r>
    <n v="636"/>
    <x v="1"/>
    <s v="Grays Harbor"/>
    <s v="WA"/>
    <n v="2014"/>
    <s v="Inert Waste Landfill"/>
    <x v="0"/>
    <n v="12.5"/>
    <x v="0"/>
    <x v="2"/>
    <s v="WA"/>
    <s v="USA"/>
  </r>
  <r>
    <n v="636"/>
    <x v="1"/>
    <s v="Grays Harbor"/>
    <s v="WA"/>
    <n v="2014"/>
    <s v="Inert Waste Landfill"/>
    <x v="0"/>
    <n v="146.25"/>
    <x v="2"/>
    <x v="2"/>
    <s v="WA"/>
    <s v="USA"/>
  </r>
  <r>
    <n v="636"/>
    <x v="1"/>
    <s v="Grays Harbor"/>
    <s v="WA"/>
    <n v="2014"/>
    <s v="Inert Waste Landfill"/>
    <x v="0"/>
    <n v="2625"/>
    <x v="1"/>
    <x v="2"/>
    <s v="WA"/>
    <s v="USA"/>
  </r>
  <r>
    <n v="692"/>
    <x v="2"/>
    <s v="Yakima"/>
    <s v="WA"/>
    <n v="2014"/>
    <s v="Limited Purpose Landfill"/>
    <x v="1"/>
    <n v="5475"/>
    <x v="4"/>
    <x v="0"/>
    <s v="WA"/>
    <s v="USA"/>
  </r>
  <r>
    <n v="692"/>
    <x v="2"/>
    <s v="Yakima"/>
    <s v="WA"/>
    <n v="2014"/>
    <s v="Limited Purpose Landfill"/>
    <x v="1"/>
    <n v="87975"/>
    <x v="4"/>
    <x v="1"/>
    <s v="WA"/>
    <s v="USA"/>
  </r>
  <r>
    <n v="692"/>
    <x v="2"/>
    <s v="Yakima"/>
    <s v="WA"/>
    <n v="2014"/>
    <s v="Limited Purpose Landfill"/>
    <x v="1"/>
    <n v="107471"/>
    <x v="4"/>
    <x v="3"/>
    <s v="WA"/>
    <s v="USA"/>
  </r>
  <r>
    <n v="708"/>
    <x v="3"/>
    <s v="Skagit"/>
    <s v="WA"/>
    <n v="2014"/>
    <s v="Limited Purpose Landfill"/>
    <x v="1"/>
    <n v="460"/>
    <x v="5"/>
    <x v="4"/>
    <s v="WA"/>
    <s v="USA"/>
  </r>
  <r>
    <n v="712"/>
    <x v="4"/>
    <s v="Asotin"/>
    <s v="WA"/>
    <n v="2014"/>
    <s v="Municipal Solid Waste Landfill (351)"/>
    <x v="2"/>
    <n v="17691.099999999999"/>
    <x v="6"/>
    <x v="5"/>
    <s v="WA"/>
    <s v="USA"/>
  </r>
  <r>
    <n v="712"/>
    <x v="4"/>
    <s v="Asotin"/>
    <s v="WA"/>
    <n v="2014"/>
    <s v="Municipal Solid Waste Landfill (351)"/>
    <x v="2"/>
    <n v="2527.3000000000002"/>
    <x v="6"/>
    <x v="6"/>
    <s v="WA"/>
    <s v="USA"/>
  </r>
  <r>
    <n v="712"/>
    <x v="4"/>
    <s v="Asotin"/>
    <s v="WA"/>
    <n v="2014"/>
    <s v="Municipal Solid Waste Landfill (351)"/>
    <x v="2"/>
    <n v="30327.599999999999"/>
    <x v="6"/>
    <x v="7"/>
    <s v="ID"/>
    <s v="USA"/>
  </r>
  <r>
    <n v="725"/>
    <x v="5"/>
    <s v="Whitman"/>
    <s v="WA"/>
    <n v="2014"/>
    <s v="Inert Waste Landfill"/>
    <x v="0"/>
    <n v="3600"/>
    <x v="2"/>
    <x v="7"/>
    <s v="ID"/>
    <s v="USA"/>
  </r>
  <r>
    <n v="725"/>
    <x v="5"/>
    <s v="Whitman"/>
    <s v="WA"/>
    <n v="2014"/>
    <s v="Inert Waste Landfill"/>
    <x v="0"/>
    <n v="450"/>
    <x v="0"/>
    <x v="8"/>
    <s v="WA"/>
    <s v="USA"/>
  </r>
  <r>
    <n v="725"/>
    <x v="5"/>
    <s v="Whitman"/>
    <s v="WA"/>
    <n v="2014"/>
    <s v="Inert Waste Landfill"/>
    <x v="0"/>
    <n v="4140"/>
    <x v="1"/>
    <x v="8"/>
    <s v="WA"/>
    <s v="USA"/>
  </r>
  <r>
    <n v="725"/>
    <x v="5"/>
    <s v="Whitman"/>
    <s v="WA"/>
    <n v="2014"/>
    <s v="Inert Waste Landfill"/>
    <x v="0"/>
    <n v="58910"/>
    <x v="2"/>
    <x v="8"/>
    <s v="WA"/>
    <s v="USA"/>
  </r>
  <r>
    <n v="732"/>
    <x v="6"/>
    <s v="Stevens"/>
    <s v="WA"/>
    <n v="2014"/>
    <s v="Limited Purpose Landfill"/>
    <x v="1"/>
    <n v="17118.5"/>
    <x v="7"/>
    <x v="9"/>
    <s v="WA"/>
    <s v="USA"/>
  </r>
  <r>
    <n v="843"/>
    <x v="7"/>
    <s v="Whatcom"/>
    <s v="WA"/>
    <n v="2014"/>
    <s v="Inert Waste Landfill"/>
    <x v="0"/>
    <n v="64"/>
    <x v="8"/>
    <x v="10"/>
    <s v="WA"/>
    <s v="USA"/>
  </r>
  <r>
    <n v="843"/>
    <x v="7"/>
    <s v="Whatcom"/>
    <s v="WA"/>
    <n v="2014"/>
    <s v="Inert Waste Landfill"/>
    <x v="0"/>
    <n v="86"/>
    <x v="9"/>
    <x v="10"/>
    <s v="WA"/>
    <s v="USA"/>
  </r>
  <r>
    <n v="843"/>
    <x v="7"/>
    <s v="Whatcom"/>
    <s v="WA"/>
    <n v="2014"/>
    <s v="Inert Waste Landfill"/>
    <x v="0"/>
    <n v="450"/>
    <x v="1"/>
    <x v="10"/>
    <s v="WA"/>
    <s v="USA"/>
  </r>
  <r>
    <n v="843"/>
    <x v="7"/>
    <s v="Whatcom"/>
    <s v="WA"/>
    <n v="2014"/>
    <s v="Inert Waste Landfill"/>
    <x v="0"/>
    <n v="2003"/>
    <x v="3"/>
    <x v="10"/>
    <s v="WA"/>
    <s v="USA"/>
  </r>
  <r>
    <n v="885"/>
    <x v="8"/>
    <s v="Spokane"/>
    <s v="WA"/>
    <n v="2014"/>
    <s v="Inert Waste Landfill"/>
    <x v="0"/>
    <n v="0.05"/>
    <x v="10"/>
    <x v="11"/>
    <s v="WA"/>
    <s v="USA"/>
  </r>
  <r>
    <n v="885"/>
    <x v="8"/>
    <s v="Spokane"/>
    <s v="WA"/>
    <n v="2014"/>
    <s v="Inert Waste Landfill"/>
    <x v="0"/>
    <n v="0.05"/>
    <x v="11"/>
    <x v="11"/>
    <s v="WA"/>
    <s v="USA"/>
  </r>
  <r>
    <n v="885"/>
    <x v="8"/>
    <s v="Spokane"/>
    <s v="WA"/>
    <n v="2014"/>
    <s v="Inert Waste Landfill"/>
    <x v="0"/>
    <n v="0.25"/>
    <x v="12"/>
    <x v="11"/>
    <s v="WA"/>
    <s v="USA"/>
  </r>
  <r>
    <n v="885"/>
    <x v="8"/>
    <s v="Spokane"/>
    <s v="WA"/>
    <n v="2014"/>
    <s v="Inert Waste Landfill"/>
    <x v="0"/>
    <n v="2"/>
    <x v="13"/>
    <x v="11"/>
    <s v="WA"/>
    <s v="USA"/>
  </r>
  <r>
    <n v="885"/>
    <x v="8"/>
    <s v="Spokane"/>
    <s v="WA"/>
    <n v="2014"/>
    <s v="Inert Waste Landfill"/>
    <x v="0"/>
    <n v="15"/>
    <x v="9"/>
    <x v="11"/>
    <s v="WA"/>
    <s v="USA"/>
  </r>
  <r>
    <n v="885"/>
    <x v="8"/>
    <s v="Spokane"/>
    <s v="WA"/>
    <n v="2014"/>
    <s v="Inert Waste Landfill"/>
    <x v="0"/>
    <n v="20"/>
    <x v="0"/>
    <x v="11"/>
    <s v="WA"/>
    <s v="USA"/>
  </r>
  <r>
    <n v="885"/>
    <x v="8"/>
    <s v="Spokane"/>
    <s v="WA"/>
    <n v="2014"/>
    <s v="Inert Waste Landfill"/>
    <x v="0"/>
    <n v="7000"/>
    <x v="1"/>
    <x v="11"/>
    <s v="WA"/>
    <s v="USA"/>
  </r>
  <r>
    <n v="923"/>
    <x v="9"/>
    <s v="Whitman"/>
    <s v="WA"/>
    <n v="2014"/>
    <s v="Limited Purpose Landfill"/>
    <x v="1"/>
    <n v="59.46"/>
    <x v="14"/>
    <x v="7"/>
    <s v="ID"/>
    <s v="USA"/>
  </r>
  <r>
    <n v="923"/>
    <x v="9"/>
    <s v="Whitman"/>
    <s v="WA"/>
    <n v="2014"/>
    <s v="Limited Purpose Landfill"/>
    <x v="1"/>
    <n v="100"/>
    <x v="14"/>
    <x v="8"/>
    <s v="WA"/>
    <s v="USA"/>
  </r>
  <r>
    <n v="923"/>
    <x v="9"/>
    <s v="Whitman"/>
    <s v="WA"/>
    <n v="2014"/>
    <s v="Limited Purpose Landfill"/>
    <x v="1"/>
    <n v="792.73"/>
    <x v="4"/>
    <x v="8"/>
    <s v="WA"/>
    <s v="USA"/>
  </r>
  <r>
    <n v="948"/>
    <x v="10"/>
    <s v="Yakima"/>
    <s v="WA"/>
    <n v="2014"/>
    <s v="Limited Purpose Landfill"/>
    <x v="1"/>
    <n v="144"/>
    <x v="4"/>
    <x v="12"/>
    <s v="WA"/>
    <s v="USA"/>
  </r>
  <r>
    <n v="948"/>
    <x v="10"/>
    <s v="Yakima"/>
    <s v="WA"/>
    <n v="2014"/>
    <s v="Limited Purpose Landfill"/>
    <x v="1"/>
    <n v="14586.75"/>
    <x v="4"/>
    <x v="0"/>
    <s v="WA"/>
    <s v="USA"/>
  </r>
  <r>
    <n v="948"/>
    <x v="10"/>
    <s v="Yakima"/>
    <s v="WA"/>
    <n v="2014"/>
    <s v="Limited Purpose Landfill"/>
    <x v="1"/>
    <n v="16345.94"/>
    <x v="15"/>
    <x v="0"/>
    <s v="WA"/>
    <s v="USA"/>
  </r>
  <r>
    <n v="948"/>
    <x v="10"/>
    <s v="Yakima"/>
    <s v="WA"/>
    <n v="2014"/>
    <s v="Limited Purpose Landfill"/>
    <x v="1"/>
    <n v="3443.5"/>
    <x v="4"/>
    <x v="13"/>
    <s v="WA"/>
    <s v="USA"/>
  </r>
  <r>
    <n v="948"/>
    <x v="10"/>
    <s v="Yakima"/>
    <s v="WA"/>
    <n v="2014"/>
    <s v="Limited Purpose Landfill"/>
    <x v="1"/>
    <n v="4304.38"/>
    <x v="15"/>
    <x v="13"/>
    <s v="WA"/>
    <s v="USA"/>
  </r>
  <r>
    <n v="948"/>
    <x v="10"/>
    <s v="Yakima"/>
    <s v="WA"/>
    <n v="2014"/>
    <s v="Limited Purpose Landfill"/>
    <x v="1"/>
    <n v="3359"/>
    <x v="4"/>
    <x v="14"/>
    <s v="WA"/>
    <s v="USA"/>
  </r>
  <r>
    <n v="948"/>
    <x v="10"/>
    <s v="Yakima"/>
    <s v="WA"/>
    <n v="2014"/>
    <s v="Limited Purpose Landfill"/>
    <x v="1"/>
    <n v="73.75"/>
    <x v="16"/>
    <x v="3"/>
    <s v="WA"/>
    <s v="USA"/>
  </r>
  <r>
    <n v="948"/>
    <x v="10"/>
    <s v="Yakima"/>
    <s v="WA"/>
    <n v="2014"/>
    <s v="Limited Purpose Landfill"/>
    <x v="1"/>
    <n v="130"/>
    <x v="17"/>
    <x v="3"/>
    <s v="WA"/>
    <s v="USA"/>
  </r>
  <r>
    <n v="948"/>
    <x v="10"/>
    <s v="Yakima"/>
    <s v="WA"/>
    <n v="2014"/>
    <s v="Limited Purpose Landfill"/>
    <x v="1"/>
    <n v="1329.48"/>
    <x v="18"/>
    <x v="3"/>
    <s v="WA"/>
    <s v="USA"/>
  </r>
  <r>
    <n v="948"/>
    <x v="10"/>
    <s v="Yakima"/>
    <s v="WA"/>
    <n v="2014"/>
    <s v="Limited Purpose Landfill"/>
    <x v="1"/>
    <n v="4572.3"/>
    <x v="19"/>
    <x v="3"/>
    <s v="WA"/>
    <s v="USA"/>
  </r>
  <r>
    <n v="948"/>
    <x v="10"/>
    <s v="Yakima"/>
    <s v="WA"/>
    <n v="2014"/>
    <s v="Limited Purpose Landfill"/>
    <x v="1"/>
    <n v="10822.75"/>
    <x v="4"/>
    <x v="3"/>
    <s v="WA"/>
    <s v="USA"/>
  </r>
  <r>
    <n v="964"/>
    <x v="11"/>
    <s v="King"/>
    <s v="WA"/>
    <n v="2014"/>
    <s v="Municipal Solid Waste Landfill (351)"/>
    <x v="2"/>
    <n v="8.1300000000000008"/>
    <x v="20"/>
    <x v="0"/>
    <s v="WA"/>
    <s v="USA"/>
  </r>
  <r>
    <n v="964"/>
    <x v="11"/>
    <s v="King"/>
    <s v="WA"/>
    <n v="2014"/>
    <s v="Municipal Solid Waste Landfill (351)"/>
    <x v="2"/>
    <n v="131"/>
    <x v="14"/>
    <x v="0"/>
    <s v="WA"/>
    <s v="USA"/>
  </r>
  <r>
    <n v="964"/>
    <x v="11"/>
    <s v="King"/>
    <s v="WA"/>
    <n v="2014"/>
    <s v="Municipal Solid Waste Landfill (351)"/>
    <x v="2"/>
    <n v="1638"/>
    <x v="5"/>
    <x v="0"/>
    <s v="WA"/>
    <s v="USA"/>
  </r>
  <r>
    <n v="964"/>
    <x v="11"/>
    <s v="King"/>
    <s v="WA"/>
    <n v="2014"/>
    <s v="Municipal Solid Waste Landfill (351)"/>
    <x v="2"/>
    <n v="841543"/>
    <x v="6"/>
    <x v="0"/>
    <s v="WA"/>
    <s v="USA"/>
  </r>
  <r>
    <n v="977"/>
    <x v="12"/>
    <s v="Snohomish"/>
    <s v="WA"/>
    <n v="2014"/>
    <s v="Inert Waste Landfill"/>
    <x v="0"/>
    <n v="3000"/>
    <x v="21"/>
    <x v="15"/>
    <s v="WA"/>
    <s v="USA"/>
  </r>
  <r>
    <n v="977"/>
    <x v="12"/>
    <s v="Snohomish"/>
    <s v="WA"/>
    <n v="2014"/>
    <s v="Inert Waste Landfill"/>
    <x v="0"/>
    <n v="83000"/>
    <x v="21"/>
    <x v="0"/>
    <s v="WA"/>
    <s v="USA"/>
  </r>
  <r>
    <n v="977"/>
    <x v="12"/>
    <s v="Snohomish"/>
    <s v="WA"/>
    <n v="2014"/>
    <s v="Inert Waste Landfill"/>
    <x v="0"/>
    <n v="300000"/>
    <x v="3"/>
    <x v="0"/>
    <s v="WA"/>
    <s v="USA"/>
  </r>
  <r>
    <n v="977"/>
    <x v="12"/>
    <s v="Snohomish"/>
    <s v="WA"/>
    <n v="2014"/>
    <s v="Inert Waste Landfill"/>
    <x v="0"/>
    <n v="400"/>
    <x v="21"/>
    <x v="7"/>
    <s v="AK"/>
    <s v="USA"/>
  </r>
  <r>
    <n v="977"/>
    <x v="12"/>
    <s v="Snohomish"/>
    <s v="WA"/>
    <n v="2014"/>
    <s v="Inert Waste Landfill"/>
    <x v="0"/>
    <n v="544"/>
    <x v="3"/>
    <x v="7"/>
    <s v="AK"/>
    <s v="USA"/>
  </r>
  <r>
    <n v="977"/>
    <x v="12"/>
    <s v="Snohomish"/>
    <s v="WA"/>
    <n v="2014"/>
    <s v="Inert Waste Landfill"/>
    <x v="0"/>
    <n v="1800"/>
    <x v="21"/>
    <x v="14"/>
    <s v="WA"/>
    <s v="USA"/>
  </r>
  <r>
    <n v="977"/>
    <x v="12"/>
    <s v="Snohomish"/>
    <s v="WA"/>
    <n v="2014"/>
    <s v="Inert Waste Landfill"/>
    <x v="0"/>
    <n v="2000"/>
    <x v="3"/>
    <x v="14"/>
    <s v="WA"/>
    <s v="USA"/>
  </r>
  <r>
    <n v="977"/>
    <x v="12"/>
    <s v="Snohomish"/>
    <s v="WA"/>
    <n v="2014"/>
    <s v="Inert Waste Landfill"/>
    <x v="0"/>
    <n v="4000"/>
    <x v="21"/>
    <x v="4"/>
    <s v="WA"/>
    <s v="USA"/>
  </r>
  <r>
    <n v="977"/>
    <x v="12"/>
    <s v="Snohomish"/>
    <s v="WA"/>
    <n v="2014"/>
    <s v="Inert Waste Landfill"/>
    <x v="0"/>
    <n v="21000"/>
    <x v="3"/>
    <x v="4"/>
    <s v="WA"/>
    <s v="USA"/>
  </r>
  <r>
    <n v="977"/>
    <x v="12"/>
    <s v="Snohomish"/>
    <s v="WA"/>
    <n v="2014"/>
    <s v="Inert Waste Landfill"/>
    <x v="0"/>
    <n v="19"/>
    <x v="9"/>
    <x v="1"/>
    <s v="WA"/>
    <s v="USA"/>
  </r>
  <r>
    <n v="977"/>
    <x v="12"/>
    <s v="Snohomish"/>
    <s v="WA"/>
    <n v="2014"/>
    <s v="Inert Waste Landfill"/>
    <x v="0"/>
    <n v="51000"/>
    <x v="22"/>
    <x v="1"/>
    <s v="WA"/>
    <s v="USA"/>
  </r>
  <r>
    <n v="977"/>
    <x v="12"/>
    <s v="Snohomish"/>
    <s v="WA"/>
    <n v="2014"/>
    <s v="Inert Waste Landfill"/>
    <x v="0"/>
    <n v="69305"/>
    <x v="21"/>
    <x v="1"/>
    <s v="WA"/>
    <s v="USA"/>
  </r>
  <r>
    <n v="977"/>
    <x v="12"/>
    <s v="Snohomish"/>
    <s v="WA"/>
    <n v="2014"/>
    <s v="Inert Waste Landfill"/>
    <x v="0"/>
    <n v="77886"/>
    <x v="3"/>
    <x v="1"/>
    <s v="WA"/>
    <s v="USA"/>
  </r>
  <r>
    <n v="977"/>
    <x v="12"/>
    <s v="Snohomish"/>
    <s v="WA"/>
    <n v="2014"/>
    <s v="Inert Waste Landfill"/>
    <x v="0"/>
    <n v="3000"/>
    <x v="21"/>
    <x v="10"/>
    <s v="WA"/>
    <s v="USA"/>
  </r>
  <r>
    <n v="977"/>
    <x v="12"/>
    <s v="Snohomish"/>
    <s v="WA"/>
    <n v="2014"/>
    <s v="Inert Waste Landfill"/>
    <x v="0"/>
    <n v="6000"/>
    <x v="3"/>
    <x v="10"/>
    <s v="WA"/>
    <s v="USA"/>
  </r>
  <r>
    <n v="986"/>
    <x v="13"/>
    <s v="Spokane"/>
    <s v="WA"/>
    <n v="2014"/>
    <s v="Inert Waste Landfill"/>
    <x v="0"/>
    <n v="24746.5"/>
    <x v="0"/>
    <x v="11"/>
    <s v="WA"/>
    <s v="USA"/>
  </r>
  <r>
    <n v="986"/>
    <x v="13"/>
    <s v="Spokane"/>
    <s v="WA"/>
    <n v="2014"/>
    <s v="Inert Waste Landfill"/>
    <x v="0"/>
    <n v="24746.5"/>
    <x v="1"/>
    <x v="11"/>
    <s v="WA"/>
    <s v="USA"/>
  </r>
  <r>
    <n v="1033"/>
    <x v="14"/>
    <s v="Yakima"/>
    <s v="WA"/>
    <n v="2014"/>
    <s v="Municipal Solid Waste Landfill (351)"/>
    <x v="2"/>
    <n v="72564"/>
    <x v="6"/>
    <x v="3"/>
    <s v="WA"/>
    <s v="USA"/>
  </r>
  <r>
    <n v="1073"/>
    <x v="15"/>
    <s v="Benton"/>
    <s v="WA"/>
    <n v="2014"/>
    <s v="Inert Waste Landfill"/>
    <x v="0"/>
    <n v="51"/>
    <x v="22"/>
    <x v="16"/>
    <s v="WA"/>
    <s v="USA"/>
  </r>
  <r>
    <n v="1073"/>
    <x v="15"/>
    <s v="Benton"/>
    <s v="WA"/>
    <n v="2014"/>
    <s v="Inert Waste Landfill"/>
    <x v="0"/>
    <n v="79.5"/>
    <x v="0"/>
    <x v="16"/>
    <s v="WA"/>
    <s v="USA"/>
  </r>
  <r>
    <n v="1073"/>
    <x v="15"/>
    <s v="Benton"/>
    <s v="WA"/>
    <n v="2014"/>
    <s v="Inert Waste Landfill"/>
    <x v="0"/>
    <n v="202"/>
    <x v="2"/>
    <x v="16"/>
    <s v="WA"/>
    <s v="USA"/>
  </r>
  <r>
    <n v="1073"/>
    <x v="15"/>
    <s v="Benton"/>
    <s v="WA"/>
    <n v="2014"/>
    <s v="Inert Waste Landfill"/>
    <x v="0"/>
    <n v="1143"/>
    <x v="23"/>
    <x v="16"/>
    <s v="WA"/>
    <s v="USA"/>
  </r>
  <r>
    <n v="1129"/>
    <x v="16"/>
    <s v="Whitman"/>
    <s v="WA"/>
    <n v="2014"/>
    <s v="Inert Waste Landfill"/>
    <x v="0"/>
    <n v="2"/>
    <x v="1"/>
    <x v="8"/>
    <s v="WA"/>
    <s v="USA"/>
  </r>
  <r>
    <n v="1129"/>
    <x v="16"/>
    <s v="Whitman"/>
    <s v="WA"/>
    <n v="2014"/>
    <s v="Inert Waste Landfill"/>
    <x v="0"/>
    <n v="10"/>
    <x v="9"/>
    <x v="8"/>
    <s v="WA"/>
    <s v="USA"/>
  </r>
  <r>
    <n v="1158"/>
    <x v="17"/>
    <s v="_N/A"/>
    <s v="OR"/>
    <n v="2014"/>
    <s v="Municipal Solid Waste Landfill (351)"/>
    <x v="2"/>
    <n v="11.8"/>
    <x v="14"/>
    <x v="17"/>
    <s v="WA"/>
    <s v="USA"/>
  </r>
  <r>
    <n v="1158"/>
    <x v="17"/>
    <s v="_N/A"/>
    <s v="OR"/>
    <n v="2014"/>
    <s v="Municipal Solid Waste Landfill (351)"/>
    <x v="2"/>
    <n v="24"/>
    <x v="16"/>
    <x v="17"/>
    <s v="WA"/>
    <s v="USA"/>
  </r>
  <r>
    <n v="1158"/>
    <x v="17"/>
    <s v="_N/A"/>
    <s v="OR"/>
    <n v="2014"/>
    <s v="Municipal Solid Waste Landfill (351)"/>
    <x v="2"/>
    <n v="35.58"/>
    <x v="24"/>
    <x v="17"/>
    <s v="WA"/>
    <s v="USA"/>
  </r>
  <r>
    <n v="1158"/>
    <x v="17"/>
    <s v="_N/A"/>
    <s v="OR"/>
    <n v="2014"/>
    <s v="Municipal Solid Waste Landfill (351)"/>
    <x v="2"/>
    <n v="15309"/>
    <x v="6"/>
    <x v="17"/>
    <s v="WA"/>
    <s v="USA"/>
  </r>
  <r>
    <n v="1158"/>
    <x v="17"/>
    <s v="_N/A"/>
    <s v="OR"/>
    <n v="2014"/>
    <s v="Municipal Solid Waste Landfill (351)"/>
    <x v="2"/>
    <n v="29.43"/>
    <x v="24"/>
    <x v="16"/>
    <s v="WA"/>
    <s v="USA"/>
  </r>
  <r>
    <n v="1158"/>
    <x v="17"/>
    <s v="_N/A"/>
    <s v="OR"/>
    <n v="2014"/>
    <s v="Municipal Solid Waste Landfill (351)"/>
    <x v="2"/>
    <n v="106.29"/>
    <x v="21"/>
    <x v="16"/>
    <s v="WA"/>
    <s v="USA"/>
  </r>
  <r>
    <n v="1158"/>
    <x v="17"/>
    <s v="_N/A"/>
    <s v="OR"/>
    <n v="2014"/>
    <s v="Municipal Solid Waste Landfill (351)"/>
    <x v="2"/>
    <n v="1153.7"/>
    <x v="5"/>
    <x v="16"/>
    <s v="WA"/>
    <s v="USA"/>
  </r>
  <r>
    <n v="1158"/>
    <x v="17"/>
    <s v="_N/A"/>
    <s v="OR"/>
    <n v="2014"/>
    <s v="Municipal Solid Waste Landfill (351)"/>
    <x v="2"/>
    <n v="16709.439999999999"/>
    <x v="6"/>
    <x v="17"/>
    <s v="WA"/>
    <s v="USA"/>
  </r>
  <r>
    <n v="1158"/>
    <x v="17"/>
    <s v="_N/A"/>
    <s v="OR"/>
    <n v="2014"/>
    <s v="Municipal Solid Waste Landfill (351)"/>
    <x v="2"/>
    <n v="1.08"/>
    <x v="5"/>
    <x v="12"/>
    <s v="WA"/>
    <s v="USA"/>
  </r>
  <r>
    <n v="1158"/>
    <x v="17"/>
    <s v="_N/A"/>
    <s v="OR"/>
    <n v="2014"/>
    <s v="Municipal Solid Waste Landfill (351)"/>
    <x v="2"/>
    <n v="1.49"/>
    <x v="5"/>
    <x v="18"/>
    <s v="WA"/>
    <s v="USA"/>
  </r>
  <r>
    <n v="1158"/>
    <x v="17"/>
    <s v="_N/A"/>
    <s v="OR"/>
    <n v="2014"/>
    <s v="Municipal Solid Waste Landfill (351)"/>
    <x v="2"/>
    <n v="42.31"/>
    <x v="4"/>
    <x v="18"/>
    <s v="WA"/>
    <s v="USA"/>
  </r>
  <r>
    <n v="1158"/>
    <x v="17"/>
    <s v="_N/A"/>
    <s v="OR"/>
    <n v="2014"/>
    <s v="Municipal Solid Waste Landfill (351)"/>
    <x v="2"/>
    <n v="6854.05"/>
    <x v="25"/>
    <x v="18"/>
    <s v="WA"/>
    <s v="USA"/>
  </r>
  <r>
    <n v="1158"/>
    <x v="17"/>
    <s v="_N/A"/>
    <s v="OR"/>
    <n v="2014"/>
    <s v="Municipal Solid Waste Landfill (351)"/>
    <x v="2"/>
    <n v="110.14"/>
    <x v="4"/>
    <x v="19"/>
    <s v="WA"/>
    <s v="USA"/>
  </r>
  <r>
    <n v="1158"/>
    <x v="17"/>
    <s v="_N/A"/>
    <s v="OR"/>
    <n v="2014"/>
    <s v="Municipal Solid Waste Landfill (351)"/>
    <x v="2"/>
    <n v="468.32"/>
    <x v="5"/>
    <x v="19"/>
    <s v="WA"/>
    <s v="USA"/>
  </r>
  <r>
    <n v="1158"/>
    <x v="17"/>
    <s v="_N/A"/>
    <s v="OR"/>
    <n v="2014"/>
    <s v="Municipal Solid Waste Landfill (351)"/>
    <x v="2"/>
    <n v="75.19"/>
    <x v="5"/>
    <x v="20"/>
    <s v="WA"/>
    <s v="USA"/>
  </r>
  <r>
    <n v="1158"/>
    <x v="17"/>
    <s v="_N/A"/>
    <s v="OR"/>
    <n v="2014"/>
    <s v="Municipal Solid Waste Landfill (351)"/>
    <x v="2"/>
    <n v="10.49"/>
    <x v="14"/>
    <x v="21"/>
    <s v="WA"/>
    <s v="USA"/>
  </r>
  <r>
    <n v="1158"/>
    <x v="17"/>
    <s v="_N/A"/>
    <s v="OR"/>
    <n v="2014"/>
    <s v="Municipal Solid Waste Landfill (351)"/>
    <x v="2"/>
    <n v="52.91"/>
    <x v="23"/>
    <x v="21"/>
    <s v="WA"/>
    <s v="USA"/>
  </r>
  <r>
    <n v="1158"/>
    <x v="17"/>
    <s v="_N/A"/>
    <s v="OR"/>
    <n v="2014"/>
    <s v="Municipal Solid Waste Landfill (351)"/>
    <x v="2"/>
    <n v="87.51"/>
    <x v="21"/>
    <x v="21"/>
    <s v="WA"/>
    <s v="USA"/>
  </r>
  <r>
    <n v="1158"/>
    <x v="17"/>
    <s v="_N/A"/>
    <s v="OR"/>
    <n v="2014"/>
    <s v="Municipal Solid Waste Landfill (351)"/>
    <x v="2"/>
    <n v="295.83999999999997"/>
    <x v="5"/>
    <x v="22"/>
    <s v="WA"/>
    <s v="USA"/>
  </r>
  <r>
    <n v="1158"/>
    <x v="17"/>
    <s v="_N/A"/>
    <s v="OR"/>
    <n v="2014"/>
    <s v="Municipal Solid Waste Landfill (351)"/>
    <x v="2"/>
    <n v="6.63"/>
    <x v="5"/>
    <x v="2"/>
    <s v="WA"/>
    <s v="USA"/>
  </r>
  <r>
    <n v="1158"/>
    <x v="17"/>
    <s v="_N/A"/>
    <s v="OR"/>
    <n v="2014"/>
    <s v="Municipal Solid Waste Landfill (351)"/>
    <x v="2"/>
    <n v="86.87"/>
    <x v="14"/>
    <x v="2"/>
    <s v="WA"/>
    <s v="USA"/>
  </r>
  <r>
    <n v="1158"/>
    <x v="17"/>
    <s v="_N/A"/>
    <s v="OR"/>
    <n v="2014"/>
    <s v="Municipal Solid Waste Landfill (351)"/>
    <x v="2"/>
    <n v="858.67"/>
    <x v="21"/>
    <x v="2"/>
    <s v="WA"/>
    <s v="USA"/>
  </r>
  <r>
    <n v="1158"/>
    <x v="17"/>
    <s v="_N/A"/>
    <s v="OR"/>
    <n v="2014"/>
    <s v="Municipal Solid Waste Landfill (351)"/>
    <x v="2"/>
    <n v="70.569999999999993"/>
    <x v="14"/>
    <x v="15"/>
    <s v="WA"/>
    <s v="USA"/>
  </r>
  <r>
    <n v="1158"/>
    <x v="17"/>
    <s v="_N/A"/>
    <s v="OR"/>
    <n v="2014"/>
    <s v="Municipal Solid Waste Landfill (351)"/>
    <x v="2"/>
    <n v="282.64"/>
    <x v="4"/>
    <x v="23"/>
    <s v="WA"/>
    <s v="USA"/>
  </r>
  <r>
    <n v="1158"/>
    <x v="17"/>
    <s v="_N/A"/>
    <s v="OR"/>
    <n v="2014"/>
    <s v="Municipal Solid Waste Landfill (351)"/>
    <x v="2"/>
    <n v="1428.49"/>
    <x v="21"/>
    <x v="23"/>
    <s v="WA"/>
    <s v="USA"/>
  </r>
  <r>
    <n v="1158"/>
    <x v="17"/>
    <s v="_N/A"/>
    <s v="OR"/>
    <n v="2014"/>
    <s v="Municipal Solid Waste Landfill (351)"/>
    <x v="2"/>
    <n v="108.42"/>
    <x v="2"/>
    <x v="0"/>
    <s v="WA"/>
    <s v="USA"/>
  </r>
  <r>
    <n v="1158"/>
    <x v="17"/>
    <s v="_N/A"/>
    <s v="OR"/>
    <n v="2014"/>
    <s v="Municipal Solid Waste Landfill (351)"/>
    <x v="2"/>
    <n v="700.78"/>
    <x v="15"/>
    <x v="0"/>
    <s v="WA"/>
    <s v="USA"/>
  </r>
  <r>
    <n v="1158"/>
    <x v="17"/>
    <s v="_N/A"/>
    <s v="OR"/>
    <n v="2014"/>
    <s v="Municipal Solid Waste Landfill (351)"/>
    <x v="2"/>
    <n v="1353.45"/>
    <x v="20"/>
    <x v="0"/>
    <s v="WA"/>
    <s v="USA"/>
  </r>
  <r>
    <n v="1158"/>
    <x v="17"/>
    <s v="_N/A"/>
    <s v="OR"/>
    <n v="2014"/>
    <s v="Municipal Solid Waste Landfill (351)"/>
    <x v="2"/>
    <n v="1829.86"/>
    <x v="14"/>
    <x v="0"/>
    <s v="WA"/>
    <s v="USA"/>
  </r>
  <r>
    <n v="1158"/>
    <x v="17"/>
    <s v="_N/A"/>
    <s v="OR"/>
    <n v="2014"/>
    <s v="Municipal Solid Waste Landfill (351)"/>
    <x v="2"/>
    <n v="3407.32"/>
    <x v="23"/>
    <x v="0"/>
    <s v="WA"/>
    <s v="USA"/>
  </r>
  <r>
    <n v="1158"/>
    <x v="17"/>
    <s v="_N/A"/>
    <s v="OR"/>
    <n v="2014"/>
    <s v="Municipal Solid Waste Landfill (351)"/>
    <x v="2"/>
    <n v="19241.919999999998"/>
    <x v="26"/>
    <x v="0"/>
    <s v="WA"/>
    <s v="USA"/>
  </r>
  <r>
    <n v="1158"/>
    <x v="17"/>
    <s v="_N/A"/>
    <s v="OR"/>
    <n v="2014"/>
    <s v="Municipal Solid Waste Landfill (351)"/>
    <x v="2"/>
    <n v="52149.63"/>
    <x v="27"/>
    <x v="0"/>
    <s v="WA"/>
    <s v="USA"/>
  </r>
  <r>
    <n v="1158"/>
    <x v="17"/>
    <s v="_N/A"/>
    <s v="OR"/>
    <n v="2014"/>
    <s v="Municipal Solid Waste Landfill (351)"/>
    <x v="2"/>
    <n v="169377.67"/>
    <x v="4"/>
    <x v="0"/>
    <s v="WA"/>
    <s v="USA"/>
  </r>
  <r>
    <n v="1158"/>
    <x v="17"/>
    <s v="_N/A"/>
    <s v="OR"/>
    <n v="2014"/>
    <s v="Municipal Solid Waste Landfill (351)"/>
    <x v="2"/>
    <n v="198567.35"/>
    <x v="5"/>
    <x v="0"/>
    <s v="WA"/>
    <s v="USA"/>
  </r>
  <r>
    <n v="1158"/>
    <x v="17"/>
    <s v="_N/A"/>
    <s v="OR"/>
    <n v="2014"/>
    <s v="Municipal Solid Waste Landfill (351)"/>
    <x v="2"/>
    <n v="417417.85"/>
    <x v="21"/>
    <x v="0"/>
    <s v="WA"/>
    <s v="USA"/>
  </r>
  <r>
    <n v="1158"/>
    <x v="17"/>
    <s v="_N/A"/>
    <s v="OR"/>
    <n v="2014"/>
    <s v="Municipal Solid Waste Landfill (351)"/>
    <x v="2"/>
    <n v="1"/>
    <x v="20"/>
    <x v="24"/>
    <s v="WA"/>
    <s v="USA"/>
  </r>
  <r>
    <n v="1158"/>
    <x v="17"/>
    <s v="_N/A"/>
    <s v="OR"/>
    <n v="2014"/>
    <s v="Municipal Solid Waste Landfill (351)"/>
    <x v="2"/>
    <n v="153.68"/>
    <x v="14"/>
    <x v="24"/>
    <s v="WA"/>
    <s v="USA"/>
  </r>
  <r>
    <n v="1158"/>
    <x v="17"/>
    <s v="_N/A"/>
    <s v="OR"/>
    <n v="2014"/>
    <s v="Municipal Solid Waste Landfill (351)"/>
    <x v="2"/>
    <n v="545.52"/>
    <x v="4"/>
    <x v="24"/>
    <s v="WA"/>
    <s v="USA"/>
  </r>
  <r>
    <n v="1158"/>
    <x v="17"/>
    <s v="_N/A"/>
    <s v="OR"/>
    <n v="2014"/>
    <s v="Municipal Solid Waste Landfill (351)"/>
    <x v="2"/>
    <n v="891"/>
    <x v="28"/>
    <x v="24"/>
    <s v="WA"/>
    <s v="USA"/>
  </r>
  <r>
    <n v="1158"/>
    <x v="17"/>
    <s v="_N/A"/>
    <s v="OR"/>
    <n v="2014"/>
    <s v="Municipal Solid Waste Landfill (351)"/>
    <x v="2"/>
    <n v="2345.33"/>
    <x v="23"/>
    <x v="24"/>
    <s v="WA"/>
    <s v="USA"/>
  </r>
  <r>
    <n v="1158"/>
    <x v="17"/>
    <s v="_N/A"/>
    <s v="OR"/>
    <n v="2014"/>
    <s v="Municipal Solid Waste Landfill (351)"/>
    <x v="2"/>
    <n v="3501.97"/>
    <x v="21"/>
    <x v="24"/>
    <s v="WA"/>
    <s v="USA"/>
  </r>
  <r>
    <n v="1158"/>
    <x v="17"/>
    <s v="_N/A"/>
    <s v="OR"/>
    <n v="2014"/>
    <s v="Municipal Solid Waste Landfill (351)"/>
    <x v="2"/>
    <n v="4592.34"/>
    <x v="26"/>
    <x v="24"/>
    <s v="WA"/>
    <s v="USA"/>
  </r>
  <r>
    <n v="1158"/>
    <x v="17"/>
    <s v="_N/A"/>
    <s v="OR"/>
    <n v="2014"/>
    <s v="Municipal Solid Waste Landfill (351)"/>
    <x v="2"/>
    <n v="84978.51"/>
    <x v="6"/>
    <x v="16"/>
    <s v="WA"/>
    <s v="USA"/>
  </r>
  <r>
    <n v="1161"/>
    <x v="17"/>
    <s v="_N/A"/>
    <s v="OR"/>
    <n v="2017"/>
    <s v="Municipal Solid Waste Landfill (351)"/>
    <x v="2"/>
    <n v="112.26"/>
    <x v="19"/>
    <x v="24"/>
    <s v="WA"/>
    <s v="USA"/>
  </r>
  <r>
    <n v="1162"/>
    <x v="17"/>
    <s v="_N/A"/>
    <s v="OR"/>
    <n v="2018"/>
    <s v="Municipal Solid Waste Landfill (351)"/>
    <x v="2"/>
    <n v="255.21"/>
    <x v="16"/>
    <x v="24"/>
    <s v="WA"/>
    <s v="USA"/>
  </r>
  <r>
    <n v="1158"/>
    <x v="17"/>
    <s v="_N/A"/>
    <s v="OR"/>
    <n v="2014"/>
    <s v="Municipal Solid Waste Landfill (351)"/>
    <x v="2"/>
    <n v="43.79"/>
    <x v="5"/>
    <x v="25"/>
    <s v="WA"/>
    <s v="USA"/>
  </r>
  <r>
    <n v="1158"/>
    <x v="17"/>
    <s v="_N/A"/>
    <s v="OR"/>
    <n v="2014"/>
    <s v="Municipal Solid Waste Landfill (351)"/>
    <x v="2"/>
    <n v="8331.4599999999991"/>
    <x v="6"/>
    <x v="0"/>
    <s v="WA"/>
    <s v="USA"/>
  </r>
  <r>
    <n v="1158"/>
    <x v="17"/>
    <s v="_N/A"/>
    <s v="OR"/>
    <n v="2014"/>
    <s v="Municipal Solid Waste Landfill (351)"/>
    <x v="2"/>
    <n v="86.41"/>
    <x v="21"/>
    <x v="25"/>
    <s v="WA"/>
    <s v="USA"/>
  </r>
  <r>
    <n v="1158"/>
    <x v="17"/>
    <s v="_N/A"/>
    <s v="OR"/>
    <n v="2014"/>
    <s v="Municipal Solid Waste Landfill (351)"/>
    <x v="2"/>
    <n v="133.94999999999999"/>
    <x v="4"/>
    <x v="25"/>
    <s v="WA"/>
    <s v="USA"/>
  </r>
  <r>
    <n v="1158"/>
    <x v="17"/>
    <s v="_N/A"/>
    <s v="OR"/>
    <n v="2014"/>
    <s v="Municipal Solid Waste Landfill (351)"/>
    <x v="2"/>
    <n v="42.39"/>
    <x v="21"/>
    <x v="26"/>
    <s v="WA"/>
    <s v="USA"/>
  </r>
  <r>
    <n v="1158"/>
    <x v="17"/>
    <s v="_N/A"/>
    <s v="OR"/>
    <n v="2014"/>
    <s v="Municipal Solid Waste Landfill (351)"/>
    <x v="2"/>
    <n v="150.24"/>
    <x v="5"/>
    <x v="26"/>
    <s v="WA"/>
    <s v="USA"/>
  </r>
  <r>
    <n v="1158"/>
    <x v="17"/>
    <s v="_N/A"/>
    <s v="OR"/>
    <n v="2014"/>
    <s v="Municipal Solid Waste Landfill (351)"/>
    <x v="2"/>
    <n v="304229.34000000003"/>
    <x v="6"/>
    <x v="0"/>
    <s v="WA"/>
    <s v="USA"/>
  </r>
  <r>
    <n v="1158"/>
    <x v="17"/>
    <s v="_N/A"/>
    <s v="OR"/>
    <n v="2014"/>
    <s v="Municipal Solid Waste Landfill (351)"/>
    <x v="2"/>
    <n v="4.91"/>
    <x v="21"/>
    <x v="27"/>
    <s v="WA"/>
    <s v="USA"/>
  </r>
  <r>
    <n v="1160"/>
    <x v="17"/>
    <s v="_N/A"/>
    <s v="OR"/>
    <n v="2014"/>
    <s v="Municipal Solid Waste Landfill (351)"/>
    <x v="2"/>
    <n v="171178.57"/>
    <x v="6"/>
    <x v="24"/>
    <s v="WA"/>
    <s v="USA"/>
  </r>
  <r>
    <n v="1158"/>
    <x v="17"/>
    <s v="_N/A"/>
    <s v="OR"/>
    <n v="2014"/>
    <s v="Municipal Solid Waste Landfill (351)"/>
    <x v="2"/>
    <n v="276.95999999999998"/>
    <x v="14"/>
    <x v="14"/>
    <s v="WA"/>
    <s v="USA"/>
  </r>
  <r>
    <n v="1158"/>
    <x v="17"/>
    <s v="_N/A"/>
    <s v="OR"/>
    <n v="2014"/>
    <s v="Municipal Solid Waste Landfill (351)"/>
    <x v="2"/>
    <n v="381.58"/>
    <x v="21"/>
    <x v="14"/>
    <s v="WA"/>
    <s v="USA"/>
  </r>
  <r>
    <n v="1158"/>
    <x v="17"/>
    <s v="_N/A"/>
    <s v="OR"/>
    <n v="2014"/>
    <s v="Municipal Solid Waste Landfill (351)"/>
    <x v="2"/>
    <n v="1462.18"/>
    <x v="4"/>
    <x v="14"/>
    <s v="WA"/>
    <s v="USA"/>
  </r>
  <r>
    <n v="1158"/>
    <x v="17"/>
    <s v="_N/A"/>
    <s v="OR"/>
    <n v="2014"/>
    <s v="Municipal Solid Waste Landfill (351)"/>
    <x v="2"/>
    <n v="1506.93"/>
    <x v="26"/>
    <x v="14"/>
    <s v="WA"/>
    <s v="USA"/>
  </r>
  <r>
    <n v="1158"/>
    <x v="17"/>
    <s v="_N/A"/>
    <s v="OR"/>
    <n v="2014"/>
    <s v="Municipal Solid Waste Landfill (351)"/>
    <x v="2"/>
    <n v="9835.34"/>
    <x v="25"/>
    <x v="14"/>
    <s v="WA"/>
    <s v="USA"/>
  </r>
  <r>
    <n v="1158"/>
    <x v="17"/>
    <s v="_N/A"/>
    <s v="OR"/>
    <n v="2014"/>
    <s v="Municipal Solid Waste Landfill (351)"/>
    <x v="2"/>
    <n v="14668.1"/>
    <x v="5"/>
    <x v="14"/>
    <s v="WA"/>
    <s v="USA"/>
  </r>
  <r>
    <n v="1158"/>
    <x v="17"/>
    <s v="_N/A"/>
    <s v="OR"/>
    <n v="2014"/>
    <s v="Municipal Solid Waste Landfill (351)"/>
    <x v="2"/>
    <n v="234.36"/>
    <x v="5"/>
    <x v="4"/>
    <s v="WA"/>
    <s v="USA"/>
  </r>
  <r>
    <n v="1158"/>
    <x v="17"/>
    <s v="_N/A"/>
    <s v="OR"/>
    <n v="2014"/>
    <s v="Municipal Solid Waste Landfill (351)"/>
    <x v="2"/>
    <n v="292.81"/>
    <x v="21"/>
    <x v="4"/>
    <s v="WA"/>
    <s v="USA"/>
  </r>
  <r>
    <n v="1158"/>
    <x v="17"/>
    <s v="_N/A"/>
    <s v="OR"/>
    <n v="2014"/>
    <s v="Municipal Solid Waste Landfill (351)"/>
    <x v="2"/>
    <n v="1130.47"/>
    <x v="4"/>
    <x v="4"/>
    <s v="WA"/>
    <s v="USA"/>
  </r>
  <r>
    <n v="1158"/>
    <x v="17"/>
    <s v="_N/A"/>
    <s v="OR"/>
    <n v="2014"/>
    <s v="Municipal Solid Waste Landfill (351)"/>
    <x v="2"/>
    <n v="3493.14"/>
    <x v="26"/>
    <x v="4"/>
    <s v="WA"/>
    <s v="USA"/>
  </r>
  <r>
    <n v="1158"/>
    <x v="17"/>
    <s v="_N/A"/>
    <s v="OR"/>
    <n v="2014"/>
    <s v="Municipal Solid Waste Landfill (351)"/>
    <x v="2"/>
    <n v="74.66"/>
    <x v="4"/>
    <x v="1"/>
    <s v="WA"/>
    <s v="USA"/>
  </r>
  <r>
    <n v="1158"/>
    <x v="17"/>
    <s v="_N/A"/>
    <s v="OR"/>
    <n v="2014"/>
    <s v="Municipal Solid Waste Landfill (351)"/>
    <x v="2"/>
    <n v="587.22"/>
    <x v="14"/>
    <x v="1"/>
    <s v="WA"/>
    <s v="USA"/>
  </r>
  <r>
    <n v="1158"/>
    <x v="17"/>
    <s v="_N/A"/>
    <s v="OR"/>
    <n v="2014"/>
    <s v="Municipal Solid Waste Landfill (351)"/>
    <x v="2"/>
    <n v="1177.02"/>
    <x v="26"/>
    <x v="1"/>
    <s v="WA"/>
    <s v="USA"/>
  </r>
  <r>
    <n v="1158"/>
    <x v="17"/>
    <s v="_N/A"/>
    <s v="OR"/>
    <n v="2014"/>
    <s v="Municipal Solid Waste Landfill (351)"/>
    <x v="2"/>
    <n v="1338.34"/>
    <x v="5"/>
    <x v="1"/>
    <s v="WA"/>
    <s v="USA"/>
  </r>
  <r>
    <n v="1158"/>
    <x v="17"/>
    <s v="_N/A"/>
    <s v="OR"/>
    <n v="2014"/>
    <s v="Municipal Solid Waste Landfill (351)"/>
    <x v="2"/>
    <n v="1662.44"/>
    <x v="21"/>
    <x v="1"/>
    <s v="WA"/>
    <s v="USA"/>
  </r>
  <r>
    <n v="1158"/>
    <x v="17"/>
    <s v="_N/A"/>
    <s v="OR"/>
    <n v="2014"/>
    <s v="Municipal Solid Waste Landfill (351)"/>
    <x v="2"/>
    <n v="0.36"/>
    <x v="29"/>
    <x v="11"/>
    <s v="WA"/>
    <s v="USA"/>
  </r>
  <r>
    <n v="1158"/>
    <x v="17"/>
    <s v="_N/A"/>
    <s v="OR"/>
    <n v="2014"/>
    <s v="Municipal Solid Waste Landfill (351)"/>
    <x v="2"/>
    <n v="10.69"/>
    <x v="26"/>
    <x v="28"/>
    <s v="WA"/>
    <s v="USA"/>
  </r>
  <r>
    <n v="1158"/>
    <x v="17"/>
    <s v="_N/A"/>
    <s v="OR"/>
    <n v="2014"/>
    <s v="Municipal Solid Waste Landfill (351)"/>
    <x v="2"/>
    <n v="46.89"/>
    <x v="4"/>
    <x v="28"/>
    <s v="WA"/>
    <s v="USA"/>
  </r>
  <r>
    <n v="1158"/>
    <x v="17"/>
    <s v="_N/A"/>
    <s v="OR"/>
    <n v="2014"/>
    <s v="Municipal Solid Waste Landfill (351)"/>
    <x v="2"/>
    <n v="128.33000000000001"/>
    <x v="5"/>
    <x v="28"/>
    <s v="WA"/>
    <s v="USA"/>
  </r>
  <r>
    <n v="1158"/>
    <x v="17"/>
    <s v="_N/A"/>
    <s v="OR"/>
    <n v="2014"/>
    <s v="Municipal Solid Waste Landfill (351)"/>
    <x v="2"/>
    <n v="2722.15"/>
    <x v="21"/>
    <x v="28"/>
    <s v="WA"/>
    <s v="USA"/>
  </r>
  <r>
    <n v="1158"/>
    <x v="17"/>
    <s v="_N/A"/>
    <s v="OR"/>
    <n v="2014"/>
    <s v="Municipal Solid Waste Landfill (351)"/>
    <x v="2"/>
    <n v="850.14"/>
    <x v="21"/>
    <x v="29"/>
    <s v="WA"/>
    <s v="USA"/>
  </r>
  <r>
    <n v="1158"/>
    <x v="17"/>
    <s v="_N/A"/>
    <s v="OR"/>
    <n v="2014"/>
    <s v="Municipal Solid Waste Landfill (351)"/>
    <x v="2"/>
    <n v="204.77"/>
    <x v="5"/>
    <x v="10"/>
    <s v="WA"/>
    <s v="USA"/>
  </r>
  <r>
    <n v="1158"/>
    <x v="17"/>
    <s v="_N/A"/>
    <s v="OR"/>
    <n v="2014"/>
    <s v="Municipal Solid Waste Landfill (351)"/>
    <x v="2"/>
    <n v="6703.61"/>
    <x v="21"/>
    <x v="10"/>
    <s v="WA"/>
    <s v="USA"/>
  </r>
  <r>
    <n v="1158"/>
    <x v="17"/>
    <s v="_N/A"/>
    <s v="OR"/>
    <n v="2014"/>
    <s v="Municipal Solid Waste Landfill (351)"/>
    <x v="2"/>
    <n v="30.71"/>
    <x v="5"/>
    <x v="3"/>
    <s v="WA"/>
    <s v="USA"/>
  </r>
  <r>
    <n v="1158"/>
    <x v="17"/>
    <s v="_N/A"/>
    <s v="OR"/>
    <n v="2014"/>
    <s v="Municipal Solid Waste Landfill (351)"/>
    <x v="2"/>
    <n v="37.56"/>
    <x v="23"/>
    <x v="3"/>
    <s v="WA"/>
    <s v="USA"/>
  </r>
  <r>
    <n v="1158"/>
    <x v="17"/>
    <s v="_N/A"/>
    <s v="OR"/>
    <n v="2014"/>
    <s v="Municipal Solid Waste Landfill (351)"/>
    <x v="2"/>
    <n v="10702.17"/>
    <x v="21"/>
    <x v="3"/>
    <s v="WA"/>
    <s v="USA"/>
  </r>
  <r>
    <n v="1158"/>
    <x v="17"/>
    <s v="_N/A"/>
    <s v="OR"/>
    <n v="2014"/>
    <s v="Municipal Solid Waste Landfill (351)"/>
    <x v="2"/>
    <n v="46.88"/>
    <x v="6"/>
    <x v="25"/>
    <s v="WA"/>
    <s v="USA"/>
  </r>
  <r>
    <n v="1158"/>
    <x v="17"/>
    <s v="_N/A"/>
    <s v="OR"/>
    <n v="2014"/>
    <s v="Municipal Solid Waste Landfill (351)"/>
    <x v="2"/>
    <n v="1084"/>
    <x v="6"/>
    <x v="30"/>
    <s v="WA"/>
    <s v="USA"/>
  </r>
  <r>
    <n v="1159"/>
    <x v="17"/>
    <s v="_N/A"/>
    <s v="OR"/>
    <n v="2014"/>
    <s v="Municipal Solid Waste Landfill (351)"/>
    <x v="2"/>
    <n v="16930"/>
    <x v="6"/>
    <x v="27"/>
    <s v="WA"/>
    <s v="USA"/>
  </r>
  <r>
    <n v="1158"/>
    <x v="17"/>
    <s v="_N/A"/>
    <s v="OR"/>
    <n v="2014"/>
    <s v="Municipal Solid Waste Landfill (351)"/>
    <x v="2"/>
    <n v="24089.55"/>
    <x v="6"/>
    <x v="1"/>
    <s v="WA"/>
    <s v="USA"/>
  </r>
  <r>
    <n v="1158"/>
    <x v="17"/>
    <s v="_N/A"/>
    <s v="OR"/>
    <n v="2014"/>
    <s v="Municipal Solid Waste Landfill (351)"/>
    <x v="2"/>
    <n v="94455.59"/>
    <x v="6"/>
    <x v="10"/>
    <s v="WA"/>
    <s v="USA"/>
  </r>
  <r>
    <n v="1214"/>
    <x v="18"/>
    <s v="Cowlitz"/>
    <s v="WA"/>
    <n v="2014"/>
    <s v="Municipal Solid Waste Landfill (351)"/>
    <x v="2"/>
    <n v="27"/>
    <x v="26"/>
    <x v="19"/>
    <s v="WA"/>
    <s v="USA"/>
  </r>
  <r>
    <n v="1214"/>
    <x v="18"/>
    <s v="Cowlitz"/>
    <s v="WA"/>
    <n v="2014"/>
    <s v="Municipal Solid Waste Landfill (351)"/>
    <x v="2"/>
    <n v="2700"/>
    <x v="21"/>
    <x v="19"/>
    <s v="WA"/>
    <s v="USA"/>
  </r>
  <r>
    <n v="1214"/>
    <x v="18"/>
    <s v="Cowlitz"/>
    <s v="WA"/>
    <n v="2014"/>
    <s v="Municipal Solid Waste Landfill (351)"/>
    <x v="2"/>
    <n v="11890"/>
    <x v="30"/>
    <x v="19"/>
    <s v="WA"/>
    <s v="USA"/>
  </r>
  <r>
    <n v="1215"/>
    <x v="18"/>
    <s v="Cowlitz"/>
    <s v="WA"/>
    <n v="2014"/>
    <s v="Limited Purpose Landfill"/>
    <x v="1"/>
    <n v="894"/>
    <x v="5"/>
    <x v="19"/>
    <s v="WA"/>
    <s v="USA"/>
  </r>
  <r>
    <n v="1214"/>
    <x v="18"/>
    <s v="Cowlitz"/>
    <s v="WA"/>
    <n v="2014"/>
    <s v="Municipal Solid Waste Landfill (351)"/>
    <x v="2"/>
    <n v="656"/>
    <x v="26"/>
    <x v="20"/>
    <s v="WA"/>
    <s v="USA"/>
  </r>
  <r>
    <n v="1214"/>
    <x v="18"/>
    <s v="Cowlitz"/>
    <s v="WA"/>
    <n v="2014"/>
    <s v="Municipal Solid Waste Landfill (351)"/>
    <x v="2"/>
    <n v="5642"/>
    <x v="21"/>
    <x v="20"/>
    <s v="WA"/>
    <s v="USA"/>
  </r>
  <r>
    <n v="1214"/>
    <x v="18"/>
    <s v="Cowlitz"/>
    <s v="WA"/>
    <n v="2014"/>
    <s v="Municipal Solid Waste Landfill (351)"/>
    <x v="2"/>
    <n v="9266"/>
    <x v="4"/>
    <x v="20"/>
    <s v="WA"/>
    <s v="USA"/>
  </r>
  <r>
    <n v="1214"/>
    <x v="18"/>
    <s v="Cowlitz"/>
    <s v="WA"/>
    <n v="2014"/>
    <s v="Municipal Solid Waste Landfill (351)"/>
    <x v="2"/>
    <n v="65059"/>
    <x v="7"/>
    <x v="20"/>
    <s v="WA"/>
    <s v="USA"/>
  </r>
  <r>
    <n v="1214"/>
    <x v="18"/>
    <s v="Cowlitz"/>
    <s v="WA"/>
    <n v="2014"/>
    <s v="Municipal Solid Waste Landfill (351)"/>
    <x v="2"/>
    <n v="83516"/>
    <x v="6"/>
    <x v="20"/>
    <s v="WA"/>
    <s v="USA"/>
  </r>
  <r>
    <n v="1214"/>
    <x v="18"/>
    <s v="Cowlitz"/>
    <s v="WA"/>
    <n v="2014"/>
    <s v="Municipal Solid Waste Landfill (351)"/>
    <x v="2"/>
    <n v="118510"/>
    <x v="5"/>
    <x v="20"/>
    <s v="WA"/>
    <s v="USA"/>
  </r>
  <r>
    <n v="1215"/>
    <x v="18"/>
    <s v="Cowlitz"/>
    <s v="WA"/>
    <n v="2014"/>
    <s v="Limited Purpose Landfill"/>
    <x v="1"/>
    <n v="977"/>
    <x v="21"/>
    <x v="20"/>
    <s v="WA"/>
    <s v="USA"/>
  </r>
  <r>
    <n v="1215"/>
    <x v="18"/>
    <s v="Cowlitz"/>
    <s v="WA"/>
    <n v="2014"/>
    <s v="Limited Purpose Landfill"/>
    <x v="1"/>
    <n v="9886"/>
    <x v="7"/>
    <x v="20"/>
    <s v="WA"/>
    <s v="USA"/>
  </r>
  <r>
    <n v="1215"/>
    <x v="18"/>
    <s v="Cowlitz"/>
    <s v="WA"/>
    <n v="2014"/>
    <s v="Limited Purpose Landfill"/>
    <x v="1"/>
    <n v="19012"/>
    <x v="5"/>
    <x v="20"/>
    <s v="WA"/>
    <s v="USA"/>
  </r>
  <r>
    <n v="1215"/>
    <x v="18"/>
    <s v="Cowlitz"/>
    <s v="WA"/>
    <n v="2014"/>
    <s v="Limited Purpose Landfill"/>
    <x v="1"/>
    <n v="20938"/>
    <x v="4"/>
    <x v="20"/>
    <s v="WA"/>
    <s v="USA"/>
  </r>
  <r>
    <n v="1214"/>
    <x v="18"/>
    <s v="Cowlitz"/>
    <s v="WA"/>
    <n v="2014"/>
    <s v="Municipal Solid Waste Landfill (351)"/>
    <x v="2"/>
    <n v="83"/>
    <x v="21"/>
    <x v="2"/>
    <s v="WA"/>
    <s v="USA"/>
  </r>
  <r>
    <n v="1214"/>
    <x v="18"/>
    <s v="Cowlitz"/>
    <s v="WA"/>
    <n v="2014"/>
    <s v="Municipal Solid Waste Landfill (351)"/>
    <x v="2"/>
    <n v="15069"/>
    <x v="5"/>
    <x v="2"/>
    <s v="WA"/>
    <s v="USA"/>
  </r>
  <r>
    <n v="1214"/>
    <x v="18"/>
    <s v="Cowlitz"/>
    <s v="WA"/>
    <n v="2014"/>
    <s v="Municipal Solid Waste Landfill (351)"/>
    <x v="2"/>
    <n v="202"/>
    <x v="21"/>
    <x v="0"/>
    <s v="WA"/>
    <s v="USA"/>
  </r>
  <r>
    <n v="1214"/>
    <x v="18"/>
    <s v="Cowlitz"/>
    <s v="WA"/>
    <n v="2014"/>
    <s v="Municipal Solid Waste Landfill (351)"/>
    <x v="2"/>
    <n v="16095"/>
    <x v="27"/>
    <x v="0"/>
    <s v="WA"/>
    <s v="USA"/>
  </r>
  <r>
    <n v="1214"/>
    <x v="18"/>
    <s v="Cowlitz"/>
    <s v="WA"/>
    <n v="2014"/>
    <s v="Municipal Solid Waste Landfill (351)"/>
    <x v="2"/>
    <n v="25651"/>
    <x v="4"/>
    <x v="0"/>
    <s v="WA"/>
    <s v="USA"/>
  </r>
  <r>
    <n v="1215"/>
    <x v="18"/>
    <s v="Cowlitz"/>
    <s v="WA"/>
    <n v="2014"/>
    <s v="Limited Purpose Landfill"/>
    <x v="1"/>
    <n v="182"/>
    <x v="7"/>
    <x v="0"/>
    <s v="WA"/>
    <s v="USA"/>
  </r>
  <r>
    <n v="1214"/>
    <x v="18"/>
    <s v="Cowlitz"/>
    <s v="WA"/>
    <n v="2014"/>
    <s v="Municipal Solid Waste Landfill (351)"/>
    <x v="2"/>
    <n v="15"/>
    <x v="21"/>
    <x v="26"/>
    <s v="WA"/>
    <s v="USA"/>
  </r>
  <r>
    <n v="1214"/>
    <x v="18"/>
    <s v="Cowlitz"/>
    <s v="WA"/>
    <n v="2014"/>
    <s v="Municipal Solid Waste Landfill (351)"/>
    <x v="2"/>
    <n v="196"/>
    <x v="5"/>
    <x v="26"/>
    <s v="WA"/>
    <s v="USA"/>
  </r>
  <r>
    <n v="1215"/>
    <x v="18"/>
    <s v="Cowlitz"/>
    <s v="WA"/>
    <n v="2014"/>
    <s v="Limited Purpose Landfill"/>
    <x v="1"/>
    <n v="158"/>
    <x v="5"/>
    <x v="26"/>
    <s v="WA"/>
    <s v="USA"/>
  </r>
  <r>
    <n v="1214"/>
    <x v="18"/>
    <s v="Cowlitz"/>
    <s v="WA"/>
    <n v="2014"/>
    <s v="Municipal Solid Waste Landfill (351)"/>
    <x v="2"/>
    <n v="2293"/>
    <x v="6"/>
    <x v="27"/>
    <s v="WA"/>
    <s v="USA"/>
  </r>
  <r>
    <n v="1214"/>
    <x v="18"/>
    <s v="Cowlitz"/>
    <s v="WA"/>
    <n v="2014"/>
    <s v="Municipal Solid Waste Landfill (351)"/>
    <x v="2"/>
    <n v="82"/>
    <x v="21"/>
    <x v="7"/>
    <s v="OR"/>
    <s v="USA"/>
  </r>
  <r>
    <n v="1214"/>
    <x v="18"/>
    <s v="Cowlitz"/>
    <s v="WA"/>
    <n v="2014"/>
    <s v="Municipal Solid Waste Landfill (351)"/>
    <x v="2"/>
    <n v="135"/>
    <x v="4"/>
    <x v="7"/>
    <s v="OR"/>
    <s v="USA"/>
  </r>
  <r>
    <n v="1214"/>
    <x v="18"/>
    <s v="Cowlitz"/>
    <s v="WA"/>
    <n v="2014"/>
    <s v="Municipal Solid Waste Landfill (351)"/>
    <x v="2"/>
    <n v="991"/>
    <x v="6"/>
    <x v="7"/>
    <s v="OR"/>
    <s v="USA"/>
  </r>
  <r>
    <n v="1214"/>
    <x v="18"/>
    <s v="Cowlitz"/>
    <s v="WA"/>
    <n v="2014"/>
    <s v="Municipal Solid Waste Landfill (351)"/>
    <x v="2"/>
    <n v="3479"/>
    <x v="5"/>
    <x v="7"/>
    <s v="OR"/>
    <s v="USA"/>
  </r>
  <r>
    <n v="1214"/>
    <x v="18"/>
    <s v="Cowlitz"/>
    <s v="WA"/>
    <n v="2014"/>
    <s v="Municipal Solid Waste Landfill (351)"/>
    <x v="2"/>
    <n v="8187"/>
    <x v="27"/>
    <x v="7"/>
    <s v="OR"/>
    <s v="USA"/>
  </r>
  <r>
    <n v="1215"/>
    <x v="18"/>
    <s v="Cowlitz"/>
    <s v="WA"/>
    <n v="2014"/>
    <s v="Limited Purpose Landfill"/>
    <x v="1"/>
    <n v="55"/>
    <x v="5"/>
    <x v="7"/>
    <s v="OR"/>
    <s v="USA"/>
  </r>
  <r>
    <n v="1215"/>
    <x v="18"/>
    <s v="Cowlitz"/>
    <s v="WA"/>
    <n v="2014"/>
    <s v="Limited Purpose Landfill"/>
    <x v="1"/>
    <n v="451"/>
    <x v="25"/>
    <x v="7"/>
    <s v="OR"/>
    <s v="USA"/>
  </r>
  <r>
    <n v="1215"/>
    <x v="18"/>
    <s v="Cowlitz"/>
    <s v="WA"/>
    <n v="2014"/>
    <s v="Limited Purpose Landfill"/>
    <x v="1"/>
    <n v="1470"/>
    <x v="27"/>
    <x v="7"/>
    <s v="OR"/>
    <s v="USA"/>
  </r>
  <r>
    <n v="1215"/>
    <x v="18"/>
    <s v="Cowlitz"/>
    <s v="WA"/>
    <n v="2014"/>
    <s v="Limited Purpose Landfill"/>
    <x v="1"/>
    <n v="1645"/>
    <x v="21"/>
    <x v="7"/>
    <s v="OR"/>
    <s v="USA"/>
  </r>
  <r>
    <n v="1214"/>
    <x v="18"/>
    <s v="Cowlitz"/>
    <s v="WA"/>
    <n v="2014"/>
    <s v="Municipal Solid Waste Landfill (351)"/>
    <x v="2"/>
    <n v="4848"/>
    <x v="6"/>
    <x v="31"/>
    <s v="WA"/>
    <s v="USA"/>
  </r>
  <r>
    <n v="1214"/>
    <x v="18"/>
    <s v="Cowlitz"/>
    <s v="WA"/>
    <n v="2014"/>
    <s v="Municipal Solid Waste Landfill (351)"/>
    <x v="2"/>
    <n v="2881"/>
    <x v="4"/>
    <x v="14"/>
    <s v="WA"/>
    <s v="USA"/>
  </r>
  <r>
    <n v="1214"/>
    <x v="18"/>
    <s v="Cowlitz"/>
    <s v="WA"/>
    <n v="2014"/>
    <s v="Municipal Solid Waste Landfill (351)"/>
    <x v="2"/>
    <n v="12187"/>
    <x v="5"/>
    <x v="14"/>
    <s v="WA"/>
    <s v="USA"/>
  </r>
  <r>
    <n v="1214"/>
    <x v="18"/>
    <s v="Cowlitz"/>
    <s v="WA"/>
    <n v="2014"/>
    <s v="Municipal Solid Waste Landfill (351)"/>
    <x v="2"/>
    <n v="941"/>
    <x v="6"/>
    <x v="32"/>
    <s v="WA"/>
    <s v="USA"/>
  </r>
  <r>
    <n v="1214"/>
    <x v="18"/>
    <s v="Cowlitz"/>
    <s v="WA"/>
    <n v="2014"/>
    <s v="Municipal Solid Waste Landfill (351)"/>
    <x v="2"/>
    <n v="915"/>
    <x v="21"/>
    <x v="1"/>
    <s v="WA"/>
    <s v="USA"/>
  </r>
  <r>
    <n v="1215"/>
    <x v="18"/>
    <s v="Cowlitz"/>
    <s v="WA"/>
    <n v="2014"/>
    <s v="Limited Purpose Landfill"/>
    <x v="1"/>
    <n v="3887"/>
    <x v="25"/>
    <x v="1"/>
    <s v="WA"/>
    <s v="USA"/>
  </r>
  <r>
    <n v="1214"/>
    <x v="18"/>
    <s v="Cowlitz"/>
    <s v="WA"/>
    <n v="2014"/>
    <s v="Municipal Solid Waste Landfill (351)"/>
    <x v="2"/>
    <n v="26978"/>
    <x v="21"/>
    <x v="28"/>
    <s v="WA"/>
    <s v="USA"/>
  </r>
  <r>
    <n v="1215"/>
    <x v="18"/>
    <s v="Cowlitz"/>
    <s v="WA"/>
    <n v="2014"/>
    <s v="Limited Purpose Landfill"/>
    <x v="1"/>
    <n v="13"/>
    <x v="5"/>
    <x v="28"/>
    <s v="WA"/>
    <s v="USA"/>
  </r>
  <r>
    <n v="1214"/>
    <x v="18"/>
    <s v="Cowlitz"/>
    <s v="WA"/>
    <n v="2014"/>
    <s v="Municipal Solid Waste Landfill (351)"/>
    <x v="2"/>
    <n v="1355"/>
    <x v="6"/>
    <x v="33"/>
    <s v="WA"/>
    <s v="USA"/>
  </r>
  <r>
    <n v="1214"/>
    <x v="18"/>
    <s v="Cowlitz"/>
    <s v="WA"/>
    <n v="2014"/>
    <s v="Municipal Solid Waste Landfill (351)"/>
    <x v="2"/>
    <n v="1005"/>
    <x v="4"/>
    <x v="10"/>
    <s v="WA"/>
    <s v="USA"/>
  </r>
  <r>
    <n v="1219"/>
    <x v="19"/>
    <s v="Cowlitz"/>
    <s v="WA"/>
    <n v="2014"/>
    <s v="Municipal Solid Waste Landfill (351)"/>
    <x v="2"/>
    <n v="732"/>
    <x v="4"/>
    <x v="20"/>
    <s v="WA"/>
    <s v="USA"/>
  </r>
  <r>
    <n v="1219"/>
    <x v="19"/>
    <s v="Cowlitz"/>
    <s v="WA"/>
    <n v="2014"/>
    <s v="Municipal Solid Waste Landfill (351)"/>
    <x v="2"/>
    <n v="2473"/>
    <x v="5"/>
    <x v="20"/>
    <s v="WA"/>
    <s v="USA"/>
  </r>
  <r>
    <n v="1219"/>
    <x v="19"/>
    <s v="Cowlitz"/>
    <s v="WA"/>
    <n v="2014"/>
    <s v="Municipal Solid Waste Landfill (351)"/>
    <x v="2"/>
    <n v="10250"/>
    <x v="6"/>
    <x v="20"/>
    <s v="WA"/>
    <s v="USA"/>
  </r>
  <r>
    <n v="1219"/>
    <x v="19"/>
    <s v="Cowlitz"/>
    <s v="WA"/>
    <n v="2014"/>
    <s v="Municipal Solid Waste Landfill (351)"/>
    <x v="2"/>
    <n v="607"/>
    <x v="6"/>
    <x v="33"/>
    <s v="WA"/>
    <s v="USA"/>
  </r>
  <r>
    <n v="1224"/>
    <x v="20"/>
    <s v="Spokane"/>
    <s v="WA"/>
    <n v="2014"/>
    <s v="Inert Waste Landfill"/>
    <x v="0"/>
    <n v="3082.5"/>
    <x v="0"/>
    <x v="11"/>
    <s v="WA"/>
    <s v="USA"/>
  </r>
  <r>
    <n v="1224"/>
    <x v="20"/>
    <s v="Spokane"/>
    <s v="WA"/>
    <n v="2014"/>
    <s v="Inert Waste Landfill"/>
    <x v="0"/>
    <n v="3082.5"/>
    <x v="1"/>
    <x v="11"/>
    <s v="WA"/>
    <s v="USA"/>
  </r>
  <r>
    <n v="1276"/>
    <x v="21"/>
    <s v="Pierce"/>
    <s v="WA"/>
    <n v="2014"/>
    <s v="Inert Waste Landfill"/>
    <x v="0"/>
    <n v="15"/>
    <x v="3"/>
    <x v="14"/>
    <s v="WA"/>
    <s v="USA"/>
  </r>
  <r>
    <n v="1292"/>
    <x v="22"/>
    <s v="Douglas"/>
    <s v="WA"/>
    <n v="2014"/>
    <s v="Inert Waste Landfill"/>
    <x v="0"/>
    <n v="675"/>
    <x v="2"/>
    <x v="34"/>
    <s v="WA"/>
    <s v="USA"/>
  </r>
  <r>
    <n v="1391"/>
    <x v="23"/>
    <s v="Grant"/>
    <s v="WA"/>
    <n v="2014"/>
    <s v="Municipal Solid Waste Landfill (351)"/>
    <x v="2"/>
    <n v="208.6"/>
    <x v="14"/>
    <x v="22"/>
    <s v="WA"/>
    <s v="USA"/>
  </r>
  <r>
    <n v="1391"/>
    <x v="23"/>
    <s v="Grant"/>
    <s v="WA"/>
    <n v="2014"/>
    <s v="Municipal Solid Waste Landfill (351)"/>
    <x v="2"/>
    <n v="102142.3"/>
    <x v="6"/>
    <x v="22"/>
    <s v="WA"/>
    <s v="USA"/>
  </r>
  <r>
    <n v="1403"/>
    <x v="24"/>
    <s v="Snohomish"/>
    <s v="WA"/>
    <n v="2014"/>
    <s v="Inert Waste Landfill"/>
    <x v="0"/>
    <n v="501"/>
    <x v="8"/>
    <x v="1"/>
    <s v="WA"/>
    <s v="USA"/>
  </r>
  <r>
    <n v="1451"/>
    <x v="25"/>
    <s v="Chelan"/>
    <s v="WA"/>
    <n v="2014"/>
    <s v="Inert Waste Landfill"/>
    <x v="0"/>
    <n v="20"/>
    <x v="9"/>
    <x v="12"/>
    <s v="WA"/>
    <s v="USA"/>
  </r>
  <r>
    <n v="1451"/>
    <x v="25"/>
    <s v="Chelan"/>
    <s v="WA"/>
    <n v="2014"/>
    <s v="Inert Waste Landfill"/>
    <x v="0"/>
    <n v="60"/>
    <x v="0"/>
    <x v="12"/>
    <s v="WA"/>
    <s v="USA"/>
  </r>
  <r>
    <n v="1451"/>
    <x v="25"/>
    <s v="Chelan"/>
    <s v="WA"/>
    <n v="2014"/>
    <s v="Inert Waste Landfill"/>
    <x v="0"/>
    <n v="250"/>
    <x v="2"/>
    <x v="12"/>
    <s v="WA"/>
    <s v="USA"/>
  </r>
  <r>
    <n v="1451"/>
    <x v="25"/>
    <s v="Chelan"/>
    <s v="WA"/>
    <n v="2014"/>
    <s v="Inert Waste Landfill"/>
    <x v="0"/>
    <n v="530"/>
    <x v="1"/>
    <x v="12"/>
    <s v="WA"/>
    <s v="USA"/>
  </r>
  <r>
    <n v="1452"/>
    <x v="26"/>
    <s v="_N/A"/>
    <s v="OR"/>
    <n v="2014"/>
    <s v="Municipal Solid Waste Landfill (351)"/>
    <x v="2"/>
    <n v="33022.6"/>
    <x v="6"/>
    <x v="16"/>
    <s v="WA"/>
    <s v="USA"/>
  </r>
  <r>
    <n v="1452"/>
    <x v="26"/>
    <s v="_N/A"/>
    <s v="OR"/>
    <n v="2014"/>
    <s v="Municipal Solid Waste Landfill (351)"/>
    <x v="2"/>
    <n v="0.74"/>
    <x v="24"/>
    <x v="19"/>
    <s v="WA"/>
    <s v="USA"/>
  </r>
  <r>
    <n v="1452"/>
    <x v="26"/>
    <s v="_N/A"/>
    <s v="OR"/>
    <n v="2014"/>
    <s v="Municipal Solid Waste Landfill (351)"/>
    <x v="2"/>
    <n v="17.47"/>
    <x v="14"/>
    <x v="19"/>
    <s v="WA"/>
    <s v="USA"/>
  </r>
  <r>
    <n v="1452"/>
    <x v="26"/>
    <s v="_N/A"/>
    <s v="OR"/>
    <n v="2014"/>
    <s v="Municipal Solid Waste Landfill (351)"/>
    <x v="2"/>
    <n v="1547.5"/>
    <x v="7"/>
    <x v="19"/>
    <s v="WA"/>
    <s v="USA"/>
  </r>
  <r>
    <n v="1452"/>
    <x v="26"/>
    <s v="_N/A"/>
    <s v="OR"/>
    <n v="2014"/>
    <s v="Municipal Solid Waste Landfill (351)"/>
    <x v="2"/>
    <n v="2220.84"/>
    <x v="5"/>
    <x v="19"/>
    <s v="WA"/>
    <s v="USA"/>
  </r>
  <r>
    <n v="1452"/>
    <x v="26"/>
    <s v="_N/A"/>
    <s v="OR"/>
    <n v="2014"/>
    <s v="Municipal Solid Waste Landfill (351)"/>
    <x v="2"/>
    <n v="232800.79"/>
    <x v="6"/>
    <x v="19"/>
    <s v="WA"/>
    <s v="USA"/>
  </r>
  <r>
    <n v="1452"/>
    <x v="26"/>
    <s v="_N/A"/>
    <s v="OR"/>
    <n v="2014"/>
    <s v="Municipal Solid Waste Landfill (351)"/>
    <x v="2"/>
    <n v="13850.54"/>
    <x v="6"/>
    <x v="29"/>
    <s v="WA"/>
    <s v="USA"/>
  </r>
  <r>
    <n v="1452"/>
    <x v="26"/>
    <s v="_N/A"/>
    <s v="OR"/>
    <n v="2014"/>
    <s v="Municipal Solid Waste Landfill (351)"/>
    <x v="2"/>
    <n v="22.86"/>
    <x v="14"/>
    <x v="21"/>
    <s v="WA"/>
    <s v="USA"/>
  </r>
  <r>
    <n v="1452"/>
    <x v="26"/>
    <s v="_N/A"/>
    <s v="OR"/>
    <n v="2014"/>
    <s v="Municipal Solid Waste Landfill (351)"/>
    <x v="2"/>
    <n v="1994.36"/>
    <x v="6"/>
    <x v="35"/>
    <s v="WA"/>
    <s v="USA"/>
  </r>
  <r>
    <n v="1452"/>
    <x v="26"/>
    <s v="_N/A"/>
    <s v="OR"/>
    <n v="2014"/>
    <s v="Municipal Solid Waste Landfill (351)"/>
    <x v="2"/>
    <n v="31.6"/>
    <x v="6"/>
    <x v="3"/>
    <s v="WA"/>
    <s v="USA"/>
  </r>
  <r>
    <n v="1452"/>
    <x v="26"/>
    <s v="_N/A"/>
    <s v="OR"/>
    <n v="2014"/>
    <s v="Municipal Solid Waste Landfill (351)"/>
    <x v="2"/>
    <n v="33.74"/>
    <x v="6"/>
    <x v="17"/>
    <s v="WA"/>
    <s v="USA"/>
  </r>
  <r>
    <n v="1452"/>
    <x v="26"/>
    <s v="_N/A"/>
    <s v="OR"/>
    <n v="2015"/>
    <s v="Municipal Solid Waste Landfill (351)"/>
    <x v="2"/>
    <n v="99398.52"/>
    <x v="6"/>
    <x v="21"/>
    <m/>
    <m/>
  </r>
  <r>
    <n v="1452"/>
    <x v="26"/>
    <s v="_N/A"/>
    <s v="OR"/>
    <n v="2015"/>
    <s v="Municipal Solid Waste Landfill (351)"/>
    <x v="2"/>
    <n v="698.41"/>
    <x v="6"/>
    <x v="35"/>
    <s v="WA"/>
    <s v="USA"/>
  </r>
  <r>
    <n v="1452"/>
    <x v="26"/>
    <s v="_N/A"/>
    <s v="OR"/>
    <n v="2016"/>
    <s v="Municipal Solid Waste Landfill (351)"/>
    <x v="2"/>
    <n v="519.67999999999995"/>
    <x v="29"/>
    <x v="21"/>
    <s v="WA"/>
    <s v="USA"/>
  </r>
  <r>
    <n v="1452"/>
    <x v="26"/>
    <s v="_N/A"/>
    <s v="OR"/>
    <n v="2017"/>
    <s v="Municipal Solid Waste Landfill (351)"/>
    <x v="2"/>
    <n v="17.82"/>
    <x v="14"/>
    <x v="21"/>
    <s v="WA"/>
    <s v="USA"/>
  </r>
  <r>
    <n v="1452"/>
    <x v="26"/>
    <s v="_N/A"/>
    <s v="OR"/>
    <n v="2018"/>
    <s v="Municipal Solid Waste Landfill (351)"/>
    <x v="2"/>
    <n v="40.68"/>
    <x v="14"/>
    <x v="16"/>
    <s v="WA"/>
    <s v="USA"/>
  </r>
  <r>
    <n v="1452"/>
    <x v="26"/>
    <s v="_N/A"/>
    <s v="OR"/>
    <n v="2019"/>
    <s v="Municipal Solid Waste Landfill (351)"/>
    <x v="2"/>
    <n v="1759.03"/>
    <x v="21"/>
    <x v="16"/>
    <s v="WA"/>
    <s v="USA"/>
  </r>
  <r>
    <n v="1452"/>
    <x v="26"/>
    <s v="_N/A"/>
    <s v="OR"/>
    <n v="2020"/>
    <s v="Municipal Solid Waste Landfill (351)"/>
    <x v="2"/>
    <n v="2419.7800000000002"/>
    <x v="4"/>
    <x v="19"/>
    <s v="WA"/>
    <s v="USA"/>
  </r>
  <r>
    <n v="1452"/>
    <x v="26"/>
    <s v="_N/A"/>
    <s v="OR"/>
    <n v="2021"/>
    <s v="Municipal Solid Waste Landfill (351)"/>
    <x v="2"/>
    <n v="2252.34"/>
    <x v="5"/>
    <x v="21"/>
    <s v="WA"/>
    <s v="USA"/>
  </r>
  <r>
    <n v="1452"/>
    <x v="26"/>
    <s v="_N/A"/>
    <s v="OR"/>
    <n v="2022"/>
    <s v="Municipal Solid Waste Landfill (351)"/>
    <x v="2"/>
    <n v="31.5"/>
    <x v="5"/>
    <x v="19"/>
    <s v="WA"/>
    <s v="USA"/>
  </r>
  <r>
    <n v="1452"/>
    <x v="26"/>
    <s v="_N/A"/>
    <s v="OR"/>
    <n v="2023"/>
    <s v="Municipal Solid Waste Landfill (351)"/>
    <x v="2"/>
    <n v="2252.34"/>
    <x v="5"/>
    <x v="16"/>
    <s v="WA"/>
    <s v="USA"/>
  </r>
  <r>
    <n v="1452"/>
    <x v="26"/>
    <s v="_N/A"/>
    <s v="OR"/>
    <n v="2024"/>
    <s v="Municipal Solid Waste Landfill (351)"/>
    <x v="2"/>
    <n v="17316.400000000001"/>
    <x v="26"/>
    <x v="36"/>
    <s v="WA"/>
    <s v="USA"/>
  </r>
  <r>
    <n v="1540"/>
    <x v="27"/>
    <s v="Spokane"/>
    <s v="WA"/>
    <n v="2014"/>
    <s v="Limited Purpose Landfill"/>
    <x v="1"/>
    <n v="0.13"/>
    <x v="28"/>
    <x v="17"/>
    <s v="WA"/>
    <s v="USA"/>
  </r>
  <r>
    <n v="1540"/>
    <x v="27"/>
    <s v="Spokane"/>
    <s v="WA"/>
    <n v="2014"/>
    <s v="Limited Purpose Landfill"/>
    <x v="1"/>
    <n v="4.5"/>
    <x v="14"/>
    <x v="17"/>
    <s v="WA"/>
    <s v="USA"/>
  </r>
  <r>
    <n v="1540"/>
    <x v="27"/>
    <s v="Spokane"/>
    <s v="WA"/>
    <n v="2014"/>
    <s v="Limited Purpose Landfill"/>
    <x v="1"/>
    <n v="61.5"/>
    <x v="4"/>
    <x v="17"/>
    <s v="WA"/>
    <s v="USA"/>
  </r>
  <r>
    <n v="1540"/>
    <x v="27"/>
    <s v="Spokane"/>
    <s v="WA"/>
    <n v="2014"/>
    <s v="Limited Purpose Landfill"/>
    <x v="1"/>
    <n v="1.35"/>
    <x v="14"/>
    <x v="5"/>
    <s v="WA"/>
    <s v="USA"/>
  </r>
  <r>
    <n v="1540"/>
    <x v="27"/>
    <s v="Spokane"/>
    <s v="WA"/>
    <n v="2014"/>
    <s v="Limited Purpose Landfill"/>
    <x v="1"/>
    <n v="4"/>
    <x v="4"/>
    <x v="16"/>
    <s v="WA"/>
    <s v="USA"/>
  </r>
  <r>
    <n v="1540"/>
    <x v="27"/>
    <s v="Spokane"/>
    <s v="WA"/>
    <n v="2014"/>
    <s v="Limited Purpose Landfill"/>
    <x v="1"/>
    <n v="8.0299999999999994"/>
    <x v="14"/>
    <x v="16"/>
    <s v="WA"/>
    <s v="USA"/>
  </r>
  <r>
    <n v="1540"/>
    <x v="27"/>
    <s v="Spokane"/>
    <s v="WA"/>
    <n v="2014"/>
    <s v="Limited Purpose Landfill"/>
    <x v="1"/>
    <n v="1.25"/>
    <x v="4"/>
    <x v="12"/>
    <s v="WA"/>
    <s v="USA"/>
  </r>
  <r>
    <n v="1540"/>
    <x v="27"/>
    <s v="Spokane"/>
    <s v="WA"/>
    <n v="2014"/>
    <s v="Limited Purpose Landfill"/>
    <x v="1"/>
    <n v="4.6500000000000004"/>
    <x v="14"/>
    <x v="12"/>
    <s v="WA"/>
    <s v="USA"/>
  </r>
  <r>
    <n v="1540"/>
    <x v="27"/>
    <s v="Spokane"/>
    <s v="WA"/>
    <n v="2014"/>
    <s v="Limited Purpose Landfill"/>
    <x v="1"/>
    <n v="0.45"/>
    <x v="14"/>
    <x v="18"/>
    <s v="WA"/>
    <s v="USA"/>
  </r>
  <r>
    <n v="1540"/>
    <x v="27"/>
    <s v="Spokane"/>
    <s v="WA"/>
    <n v="2014"/>
    <s v="Limited Purpose Landfill"/>
    <x v="1"/>
    <n v="1.05"/>
    <x v="14"/>
    <x v="35"/>
    <s v="WA"/>
    <s v="USA"/>
  </r>
  <r>
    <n v="1540"/>
    <x v="27"/>
    <s v="Spokane"/>
    <s v="WA"/>
    <n v="2014"/>
    <s v="Limited Purpose Landfill"/>
    <x v="1"/>
    <n v="20.53"/>
    <x v="28"/>
    <x v="20"/>
    <s v="WA"/>
    <s v="USA"/>
  </r>
  <r>
    <n v="1540"/>
    <x v="27"/>
    <s v="Spokane"/>
    <s v="WA"/>
    <n v="2014"/>
    <s v="Limited Purpose Landfill"/>
    <x v="1"/>
    <n v="2.0299999999999998"/>
    <x v="14"/>
    <x v="34"/>
    <s v="WA"/>
    <s v="USA"/>
  </r>
  <r>
    <n v="1540"/>
    <x v="27"/>
    <s v="Spokane"/>
    <s v="WA"/>
    <n v="2014"/>
    <s v="Limited Purpose Landfill"/>
    <x v="1"/>
    <n v="10"/>
    <x v="4"/>
    <x v="34"/>
    <s v="WA"/>
    <s v="USA"/>
  </r>
  <r>
    <n v="1540"/>
    <x v="27"/>
    <s v="Spokane"/>
    <s v="WA"/>
    <n v="2014"/>
    <s v="Limited Purpose Landfill"/>
    <x v="1"/>
    <n v="1.25"/>
    <x v="4"/>
    <x v="36"/>
    <s v="WA"/>
    <s v="USA"/>
  </r>
  <r>
    <n v="1540"/>
    <x v="27"/>
    <s v="Spokane"/>
    <s v="WA"/>
    <n v="2014"/>
    <s v="Limited Purpose Landfill"/>
    <x v="1"/>
    <n v="9.15"/>
    <x v="14"/>
    <x v="36"/>
    <s v="WA"/>
    <s v="USA"/>
  </r>
  <r>
    <n v="1540"/>
    <x v="27"/>
    <s v="Spokane"/>
    <s v="WA"/>
    <n v="2014"/>
    <s v="Limited Purpose Landfill"/>
    <x v="1"/>
    <n v="9.75"/>
    <x v="14"/>
    <x v="21"/>
    <s v="WA"/>
    <s v="USA"/>
  </r>
  <r>
    <n v="1540"/>
    <x v="27"/>
    <s v="Spokane"/>
    <s v="WA"/>
    <n v="2014"/>
    <s v="Limited Purpose Landfill"/>
    <x v="1"/>
    <n v="12.61"/>
    <x v="28"/>
    <x v="21"/>
    <s v="WA"/>
    <s v="USA"/>
  </r>
  <r>
    <n v="1540"/>
    <x v="27"/>
    <s v="Spokane"/>
    <s v="WA"/>
    <n v="2014"/>
    <s v="Limited Purpose Landfill"/>
    <x v="1"/>
    <n v="24.85"/>
    <x v="21"/>
    <x v="21"/>
    <s v="WA"/>
    <s v="USA"/>
  </r>
  <r>
    <n v="1540"/>
    <x v="27"/>
    <s v="Spokane"/>
    <s v="WA"/>
    <n v="2014"/>
    <s v="Limited Purpose Landfill"/>
    <x v="1"/>
    <n v="18.02"/>
    <x v="14"/>
    <x v="22"/>
    <s v="WA"/>
    <s v="USA"/>
  </r>
  <r>
    <n v="1540"/>
    <x v="27"/>
    <s v="Spokane"/>
    <s v="WA"/>
    <n v="2014"/>
    <s v="Limited Purpose Landfill"/>
    <x v="1"/>
    <n v="25.38"/>
    <x v="28"/>
    <x v="22"/>
    <s v="WA"/>
    <s v="USA"/>
  </r>
  <r>
    <n v="1540"/>
    <x v="27"/>
    <s v="Spokane"/>
    <s v="WA"/>
    <n v="2014"/>
    <s v="Limited Purpose Landfill"/>
    <x v="1"/>
    <n v="61.5"/>
    <x v="4"/>
    <x v="22"/>
    <s v="WA"/>
    <s v="USA"/>
  </r>
  <r>
    <n v="1540"/>
    <x v="27"/>
    <s v="Spokane"/>
    <s v="WA"/>
    <n v="2014"/>
    <s v="Limited Purpose Landfill"/>
    <x v="1"/>
    <n v="2.7"/>
    <x v="14"/>
    <x v="0"/>
    <s v="WA"/>
    <s v="USA"/>
  </r>
  <r>
    <n v="1540"/>
    <x v="27"/>
    <s v="Spokane"/>
    <s v="WA"/>
    <n v="2014"/>
    <s v="Limited Purpose Landfill"/>
    <x v="1"/>
    <n v="16"/>
    <x v="4"/>
    <x v="0"/>
    <s v="WA"/>
    <s v="USA"/>
  </r>
  <r>
    <n v="1540"/>
    <x v="27"/>
    <s v="Spokane"/>
    <s v="WA"/>
    <n v="2014"/>
    <s v="Limited Purpose Landfill"/>
    <x v="1"/>
    <n v="2"/>
    <x v="4"/>
    <x v="24"/>
    <s v="WA"/>
    <s v="USA"/>
  </r>
  <r>
    <n v="1540"/>
    <x v="27"/>
    <s v="Spokane"/>
    <s v="WA"/>
    <n v="2014"/>
    <s v="Limited Purpose Landfill"/>
    <x v="1"/>
    <n v="2.1800000000000002"/>
    <x v="14"/>
    <x v="24"/>
    <s v="WA"/>
    <s v="USA"/>
  </r>
  <r>
    <n v="1540"/>
    <x v="27"/>
    <s v="Spokane"/>
    <s v="WA"/>
    <n v="2014"/>
    <s v="Limited Purpose Landfill"/>
    <x v="1"/>
    <n v="1.1299999999999999"/>
    <x v="14"/>
    <x v="13"/>
    <s v="WA"/>
    <s v="USA"/>
  </r>
  <r>
    <n v="1540"/>
    <x v="27"/>
    <s v="Spokane"/>
    <s v="WA"/>
    <n v="2014"/>
    <s v="Limited Purpose Landfill"/>
    <x v="1"/>
    <n v="1.2"/>
    <x v="14"/>
    <x v="25"/>
    <s v="WA"/>
    <s v="USA"/>
  </r>
  <r>
    <n v="1540"/>
    <x v="27"/>
    <s v="Spokane"/>
    <s v="WA"/>
    <n v="2014"/>
    <s v="Limited Purpose Landfill"/>
    <x v="1"/>
    <n v="5.93"/>
    <x v="14"/>
    <x v="30"/>
    <s v="WA"/>
    <s v="USA"/>
  </r>
  <r>
    <n v="1540"/>
    <x v="27"/>
    <s v="Spokane"/>
    <s v="WA"/>
    <n v="2014"/>
    <s v="Limited Purpose Landfill"/>
    <x v="1"/>
    <n v="31.04"/>
    <x v="15"/>
    <x v="30"/>
    <s v="WA"/>
    <s v="USA"/>
  </r>
  <r>
    <n v="1540"/>
    <x v="27"/>
    <s v="Spokane"/>
    <s v="WA"/>
    <n v="2014"/>
    <s v="Limited Purpose Landfill"/>
    <x v="1"/>
    <n v="102.92"/>
    <x v="21"/>
    <x v="30"/>
    <s v="WA"/>
    <s v="USA"/>
  </r>
  <r>
    <n v="1540"/>
    <x v="27"/>
    <s v="Spokane"/>
    <s v="WA"/>
    <n v="2014"/>
    <s v="Limited Purpose Landfill"/>
    <x v="1"/>
    <n v="222.56"/>
    <x v="4"/>
    <x v="30"/>
    <s v="WA"/>
    <s v="USA"/>
  </r>
  <r>
    <n v="1540"/>
    <x v="27"/>
    <s v="Spokane"/>
    <s v="WA"/>
    <n v="2014"/>
    <s v="Limited Purpose Landfill"/>
    <x v="1"/>
    <n v="20.55"/>
    <x v="14"/>
    <x v="37"/>
    <s v="WA"/>
    <s v="USA"/>
  </r>
  <r>
    <n v="1540"/>
    <x v="27"/>
    <s v="Spokane"/>
    <s v="WA"/>
    <n v="2014"/>
    <s v="Limited Purpose Landfill"/>
    <x v="1"/>
    <n v="0.24"/>
    <x v="15"/>
    <x v="7"/>
    <s v="ID"/>
    <s v="USA"/>
  </r>
  <r>
    <n v="1540"/>
    <x v="27"/>
    <s v="Spokane"/>
    <s v="WA"/>
    <n v="2014"/>
    <s v="Limited Purpose Landfill"/>
    <x v="1"/>
    <n v="203.76"/>
    <x v="14"/>
    <x v="7"/>
    <s v="ID"/>
    <s v="USA"/>
  </r>
  <r>
    <n v="1540"/>
    <x v="27"/>
    <s v="Spokane"/>
    <s v="WA"/>
    <n v="2014"/>
    <s v="Limited Purpose Landfill"/>
    <x v="1"/>
    <n v="1020.92"/>
    <x v="28"/>
    <x v="7"/>
    <s v="ID"/>
    <s v="USA"/>
  </r>
  <r>
    <n v="1540"/>
    <x v="27"/>
    <s v="Spokane"/>
    <s v="WA"/>
    <n v="2014"/>
    <s v="Limited Purpose Landfill"/>
    <x v="1"/>
    <n v="1744.08"/>
    <x v="4"/>
    <x v="7"/>
    <s v="ID"/>
    <s v="USA"/>
  </r>
  <r>
    <n v="1540"/>
    <x v="27"/>
    <s v="Spokane"/>
    <s v="WA"/>
    <n v="2014"/>
    <s v="Limited Purpose Landfill"/>
    <x v="1"/>
    <n v="3039.7"/>
    <x v="21"/>
    <x v="7"/>
    <s v="ID"/>
    <s v="USA"/>
  </r>
  <r>
    <n v="1540"/>
    <x v="27"/>
    <s v="Spokane"/>
    <s v="WA"/>
    <n v="2014"/>
    <s v="Limited Purpose Landfill"/>
    <x v="1"/>
    <n v="0.9"/>
    <x v="14"/>
    <x v="7"/>
    <s v="MT"/>
    <s v="USA"/>
  </r>
  <r>
    <n v="1540"/>
    <x v="27"/>
    <s v="Spokane"/>
    <s v="WA"/>
    <n v="2014"/>
    <s v="Limited Purpose Landfill"/>
    <x v="1"/>
    <n v="1"/>
    <x v="4"/>
    <x v="7"/>
    <s v="MT"/>
    <s v="USA"/>
  </r>
  <r>
    <n v="1540"/>
    <x v="27"/>
    <s v="Spokane"/>
    <s v="WA"/>
    <n v="2014"/>
    <s v="Limited Purpose Landfill"/>
    <x v="1"/>
    <n v="1.4"/>
    <x v="4"/>
    <x v="7"/>
    <s v="OR"/>
    <s v="USA"/>
  </r>
  <r>
    <n v="1540"/>
    <x v="27"/>
    <s v="Spokane"/>
    <s v="WA"/>
    <n v="2014"/>
    <s v="Limited Purpose Landfill"/>
    <x v="1"/>
    <n v="2.1"/>
    <x v="14"/>
    <x v="7"/>
    <s v="OR"/>
    <s v="USA"/>
  </r>
  <r>
    <n v="1540"/>
    <x v="27"/>
    <s v="Spokane"/>
    <s v="WA"/>
    <n v="2014"/>
    <s v="Limited Purpose Landfill"/>
    <x v="1"/>
    <n v="5.2"/>
    <x v="28"/>
    <x v="7"/>
    <s v="OR"/>
    <s v="USA"/>
  </r>
  <r>
    <n v="1540"/>
    <x v="27"/>
    <s v="Spokane"/>
    <s v="WA"/>
    <n v="2014"/>
    <s v="Limited Purpose Landfill"/>
    <x v="1"/>
    <n v="1.91"/>
    <x v="28"/>
    <x v="38"/>
    <s v="WA"/>
    <s v="USA"/>
  </r>
  <r>
    <n v="1540"/>
    <x v="27"/>
    <s v="Spokane"/>
    <s v="WA"/>
    <n v="2014"/>
    <s v="Limited Purpose Landfill"/>
    <x v="1"/>
    <n v="10.58"/>
    <x v="14"/>
    <x v="38"/>
    <s v="WA"/>
    <s v="USA"/>
  </r>
  <r>
    <n v="1540"/>
    <x v="27"/>
    <s v="Spokane"/>
    <s v="WA"/>
    <n v="2014"/>
    <s v="Limited Purpose Landfill"/>
    <x v="1"/>
    <n v="66.12"/>
    <x v="21"/>
    <x v="38"/>
    <s v="WA"/>
    <s v="USA"/>
  </r>
  <r>
    <n v="1540"/>
    <x v="27"/>
    <s v="Spokane"/>
    <s v="WA"/>
    <n v="2014"/>
    <s v="Limited Purpose Landfill"/>
    <x v="1"/>
    <n v="0.6"/>
    <x v="14"/>
    <x v="14"/>
    <s v="WA"/>
    <s v="USA"/>
  </r>
  <r>
    <n v="1540"/>
    <x v="27"/>
    <s v="Spokane"/>
    <s v="WA"/>
    <n v="2014"/>
    <s v="Limited Purpose Landfill"/>
    <x v="1"/>
    <n v="1.25"/>
    <x v="4"/>
    <x v="1"/>
    <s v="WA"/>
    <s v="USA"/>
  </r>
  <r>
    <n v="1540"/>
    <x v="27"/>
    <s v="Spokane"/>
    <s v="WA"/>
    <n v="2014"/>
    <s v="Limited Purpose Landfill"/>
    <x v="1"/>
    <n v="6.17"/>
    <x v="14"/>
    <x v="1"/>
    <s v="WA"/>
    <s v="USA"/>
  </r>
  <r>
    <n v="1540"/>
    <x v="27"/>
    <s v="Spokane"/>
    <s v="WA"/>
    <n v="2014"/>
    <s v="Limited Purpose Landfill"/>
    <x v="1"/>
    <n v="656.58"/>
    <x v="24"/>
    <x v="11"/>
    <s v="WA"/>
    <s v="USA"/>
  </r>
  <r>
    <n v="1540"/>
    <x v="27"/>
    <s v="Spokane"/>
    <s v="WA"/>
    <n v="2014"/>
    <s v="Limited Purpose Landfill"/>
    <x v="1"/>
    <n v="1337.87"/>
    <x v="14"/>
    <x v="11"/>
    <s v="WA"/>
    <s v="USA"/>
  </r>
  <r>
    <n v="1540"/>
    <x v="27"/>
    <s v="Spokane"/>
    <s v="WA"/>
    <n v="2014"/>
    <s v="Limited Purpose Landfill"/>
    <x v="1"/>
    <n v="3742.59"/>
    <x v="15"/>
    <x v="11"/>
    <s v="WA"/>
    <s v="USA"/>
  </r>
  <r>
    <n v="1540"/>
    <x v="27"/>
    <s v="Spokane"/>
    <s v="WA"/>
    <n v="2014"/>
    <s v="Limited Purpose Landfill"/>
    <x v="1"/>
    <n v="9857.27"/>
    <x v="21"/>
    <x v="11"/>
    <s v="WA"/>
    <s v="USA"/>
  </r>
  <r>
    <n v="1540"/>
    <x v="27"/>
    <s v="Spokane"/>
    <s v="WA"/>
    <n v="2014"/>
    <s v="Limited Purpose Landfill"/>
    <x v="1"/>
    <n v="25381.07"/>
    <x v="28"/>
    <x v="11"/>
    <s v="WA"/>
    <s v="USA"/>
  </r>
  <r>
    <n v="1540"/>
    <x v="27"/>
    <s v="Spokane"/>
    <s v="WA"/>
    <n v="2014"/>
    <s v="Limited Purpose Landfill"/>
    <x v="1"/>
    <n v="69101.48"/>
    <x v="4"/>
    <x v="11"/>
    <s v="WA"/>
    <s v="USA"/>
  </r>
  <r>
    <n v="1540"/>
    <x v="27"/>
    <s v="Spokane"/>
    <s v="WA"/>
    <n v="2014"/>
    <s v="Limited Purpose Landfill"/>
    <x v="1"/>
    <n v="3.75"/>
    <x v="28"/>
    <x v="9"/>
    <s v="WA"/>
    <s v="USA"/>
  </r>
  <r>
    <n v="1540"/>
    <x v="27"/>
    <s v="Spokane"/>
    <s v="WA"/>
    <n v="2014"/>
    <s v="Limited Purpose Landfill"/>
    <x v="1"/>
    <n v="12.87"/>
    <x v="14"/>
    <x v="9"/>
    <s v="WA"/>
    <s v="USA"/>
  </r>
  <r>
    <n v="1540"/>
    <x v="27"/>
    <s v="Spokane"/>
    <s v="WA"/>
    <n v="2014"/>
    <s v="Limited Purpose Landfill"/>
    <x v="1"/>
    <n v="122.15"/>
    <x v="4"/>
    <x v="9"/>
    <s v="WA"/>
    <s v="USA"/>
  </r>
  <r>
    <n v="1540"/>
    <x v="27"/>
    <s v="Spokane"/>
    <s v="WA"/>
    <n v="2014"/>
    <s v="Limited Purpose Landfill"/>
    <x v="1"/>
    <n v="8.0299999999999994"/>
    <x v="14"/>
    <x v="29"/>
    <s v="WA"/>
    <s v="USA"/>
  </r>
  <r>
    <n v="1540"/>
    <x v="27"/>
    <s v="Spokane"/>
    <s v="WA"/>
    <n v="2014"/>
    <s v="Limited Purpose Landfill"/>
    <x v="1"/>
    <n v="1.5"/>
    <x v="14"/>
    <x v="10"/>
    <s v="WA"/>
    <s v="USA"/>
  </r>
  <r>
    <n v="1540"/>
    <x v="27"/>
    <s v="Spokane"/>
    <s v="WA"/>
    <n v="2014"/>
    <s v="Limited Purpose Landfill"/>
    <x v="1"/>
    <n v="286.10000000000002"/>
    <x v="28"/>
    <x v="10"/>
    <s v="WA"/>
    <s v="USA"/>
  </r>
  <r>
    <n v="1540"/>
    <x v="27"/>
    <s v="Spokane"/>
    <s v="WA"/>
    <n v="2014"/>
    <s v="Limited Purpose Landfill"/>
    <x v="1"/>
    <n v="2.35"/>
    <x v="28"/>
    <x v="8"/>
    <s v="WA"/>
    <s v="USA"/>
  </r>
  <r>
    <n v="1540"/>
    <x v="27"/>
    <s v="Spokane"/>
    <s v="WA"/>
    <n v="2014"/>
    <s v="Limited Purpose Landfill"/>
    <x v="1"/>
    <n v="71.900000000000006"/>
    <x v="24"/>
    <x v="8"/>
    <s v="WA"/>
    <s v="USA"/>
  </r>
  <r>
    <n v="1540"/>
    <x v="27"/>
    <s v="Spokane"/>
    <s v="WA"/>
    <n v="2014"/>
    <s v="Limited Purpose Landfill"/>
    <x v="1"/>
    <n v="81.41"/>
    <x v="14"/>
    <x v="8"/>
    <s v="WA"/>
    <s v="USA"/>
  </r>
  <r>
    <n v="1540"/>
    <x v="27"/>
    <s v="Spokane"/>
    <s v="WA"/>
    <n v="2014"/>
    <s v="Limited Purpose Landfill"/>
    <x v="1"/>
    <n v="138.65"/>
    <x v="4"/>
    <x v="8"/>
    <s v="WA"/>
    <s v="USA"/>
  </r>
  <r>
    <n v="1540"/>
    <x v="27"/>
    <s v="Spokane"/>
    <s v="WA"/>
    <n v="2014"/>
    <s v="Limited Purpose Landfill"/>
    <x v="1"/>
    <n v="26.7"/>
    <x v="14"/>
    <x v="3"/>
    <s v="WA"/>
    <s v="USA"/>
  </r>
  <r>
    <n v="1571"/>
    <x v="28"/>
    <s v="Douglas"/>
    <s v="WA"/>
    <n v="2014"/>
    <s v="Municipal Solid Waste Landfill (351)"/>
    <x v="2"/>
    <n v="79.47"/>
    <x v="21"/>
    <x v="17"/>
    <s v="WA"/>
    <s v="USA"/>
  </r>
  <r>
    <n v="1571"/>
    <x v="28"/>
    <s v="Douglas"/>
    <s v="WA"/>
    <n v="2014"/>
    <s v="Municipal Solid Waste Landfill (351)"/>
    <x v="2"/>
    <n v="12.83"/>
    <x v="6"/>
    <x v="16"/>
    <s v="WA"/>
    <s v="USA"/>
  </r>
  <r>
    <n v="1571"/>
    <x v="28"/>
    <s v="Douglas"/>
    <s v="WA"/>
    <n v="2014"/>
    <s v="Municipal Solid Waste Landfill (351)"/>
    <x v="2"/>
    <n v="110.17"/>
    <x v="14"/>
    <x v="12"/>
    <s v="WA"/>
    <s v="USA"/>
  </r>
  <r>
    <n v="1571"/>
    <x v="28"/>
    <s v="Douglas"/>
    <s v="WA"/>
    <n v="2014"/>
    <s v="Municipal Solid Waste Landfill (351)"/>
    <x v="2"/>
    <n v="4389.08"/>
    <x v="4"/>
    <x v="12"/>
    <s v="WA"/>
    <s v="USA"/>
  </r>
  <r>
    <n v="1571"/>
    <x v="28"/>
    <s v="Douglas"/>
    <s v="WA"/>
    <n v="2014"/>
    <s v="Municipal Solid Waste Landfill (351)"/>
    <x v="2"/>
    <n v="6897.99"/>
    <x v="28"/>
    <x v="12"/>
    <s v="WA"/>
    <s v="USA"/>
  </r>
  <r>
    <n v="1571"/>
    <x v="28"/>
    <s v="Douglas"/>
    <s v="WA"/>
    <n v="2014"/>
    <s v="Municipal Solid Waste Landfill (351)"/>
    <x v="2"/>
    <n v="73280.73"/>
    <x v="6"/>
    <x v="12"/>
    <s v="WA"/>
    <s v="USA"/>
  </r>
  <r>
    <n v="1571"/>
    <x v="28"/>
    <s v="Douglas"/>
    <s v="WA"/>
    <n v="2014"/>
    <s v="Municipal Solid Waste Landfill (351)"/>
    <x v="2"/>
    <n v="16.05"/>
    <x v="24"/>
    <x v="34"/>
    <s v="WA"/>
    <s v="USA"/>
  </r>
  <r>
    <n v="1571"/>
    <x v="28"/>
    <s v="Douglas"/>
    <s v="WA"/>
    <n v="2014"/>
    <s v="Municipal Solid Waste Landfill (351)"/>
    <x v="2"/>
    <n v="23.58"/>
    <x v="14"/>
    <x v="34"/>
    <s v="WA"/>
    <s v="USA"/>
  </r>
  <r>
    <n v="1571"/>
    <x v="28"/>
    <s v="Douglas"/>
    <s v="WA"/>
    <n v="2014"/>
    <s v="Municipal Solid Waste Landfill (351)"/>
    <x v="2"/>
    <n v="158.4"/>
    <x v="19"/>
    <x v="34"/>
    <s v="WA"/>
    <s v="USA"/>
  </r>
  <r>
    <n v="1571"/>
    <x v="28"/>
    <s v="Douglas"/>
    <s v="WA"/>
    <n v="2014"/>
    <s v="Municipal Solid Waste Landfill (351)"/>
    <x v="2"/>
    <n v="384.88"/>
    <x v="28"/>
    <x v="34"/>
    <s v="WA"/>
    <s v="USA"/>
  </r>
  <r>
    <n v="1571"/>
    <x v="28"/>
    <s v="Douglas"/>
    <s v="WA"/>
    <n v="2014"/>
    <s v="Municipal Solid Waste Landfill (351)"/>
    <x v="2"/>
    <n v="1558.01"/>
    <x v="15"/>
    <x v="34"/>
    <s v="WA"/>
    <s v="USA"/>
  </r>
  <r>
    <n v="1571"/>
    <x v="28"/>
    <s v="Douglas"/>
    <s v="WA"/>
    <n v="2014"/>
    <s v="Municipal Solid Waste Landfill (351)"/>
    <x v="2"/>
    <n v="2524.66"/>
    <x v="4"/>
    <x v="34"/>
    <s v="WA"/>
    <s v="USA"/>
  </r>
  <r>
    <n v="1571"/>
    <x v="28"/>
    <s v="Douglas"/>
    <s v="WA"/>
    <n v="2014"/>
    <s v="Municipal Solid Waste Landfill (351)"/>
    <x v="2"/>
    <n v="16014.64"/>
    <x v="21"/>
    <x v="34"/>
    <s v="WA"/>
    <s v="USA"/>
  </r>
  <r>
    <n v="1571"/>
    <x v="28"/>
    <s v="Douglas"/>
    <s v="WA"/>
    <n v="2014"/>
    <s v="Municipal Solid Waste Landfill (351)"/>
    <x v="2"/>
    <n v="20795.73"/>
    <x v="6"/>
    <x v="34"/>
    <s v="WA"/>
    <s v="USA"/>
  </r>
  <r>
    <n v="1571"/>
    <x v="28"/>
    <s v="Douglas"/>
    <s v="WA"/>
    <n v="2014"/>
    <s v="Municipal Solid Waste Landfill (351)"/>
    <x v="2"/>
    <n v="47952.639999999999"/>
    <x v="2"/>
    <x v="34"/>
    <s v="WA"/>
    <s v="USA"/>
  </r>
  <r>
    <n v="1571"/>
    <x v="28"/>
    <s v="Douglas"/>
    <s v="WA"/>
    <n v="2014"/>
    <s v="Municipal Solid Waste Landfill (351)"/>
    <x v="2"/>
    <n v="11.46"/>
    <x v="6"/>
    <x v="21"/>
    <s v="WA"/>
    <s v="USA"/>
  </r>
  <r>
    <n v="1571"/>
    <x v="28"/>
    <s v="Douglas"/>
    <s v="WA"/>
    <n v="2014"/>
    <s v="Municipal Solid Waste Landfill (351)"/>
    <x v="2"/>
    <n v="3384.27"/>
    <x v="28"/>
    <x v="22"/>
    <s v="WA"/>
    <s v="USA"/>
  </r>
  <r>
    <n v="1571"/>
    <x v="28"/>
    <s v="Douglas"/>
    <s v="WA"/>
    <n v="2014"/>
    <s v="Municipal Solid Waste Landfill (351)"/>
    <x v="2"/>
    <n v="14715"/>
    <x v="21"/>
    <x v="22"/>
    <s v="WA"/>
    <s v="USA"/>
  </r>
  <r>
    <n v="1571"/>
    <x v="28"/>
    <s v="Douglas"/>
    <s v="WA"/>
    <n v="2014"/>
    <s v="Municipal Solid Waste Landfill (351)"/>
    <x v="2"/>
    <n v="2130.2199999999998"/>
    <x v="28"/>
    <x v="7"/>
    <s v="BC"/>
    <s v="Canada"/>
  </r>
  <r>
    <n v="1571"/>
    <x v="28"/>
    <s v="Douglas"/>
    <s v="WA"/>
    <n v="2014"/>
    <s v="Municipal Solid Waste Landfill (351)"/>
    <x v="2"/>
    <n v="14195.29"/>
    <x v="28"/>
    <x v="0"/>
    <s v="WA"/>
    <s v="USA"/>
  </r>
  <r>
    <n v="1571"/>
    <x v="28"/>
    <s v="Douglas"/>
    <s v="WA"/>
    <n v="2014"/>
    <s v="Municipal Solid Waste Landfill (351)"/>
    <x v="2"/>
    <n v="66908.62"/>
    <x v="21"/>
    <x v="0"/>
    <s v="WA"/>
    <s v="USA"/>
  </r>
  <r>
    <n v="1571"/>
    <x v="28"/>
    <s v="Douglas"/>
    <s v="WA"/>
    <n v="2014"/>
    <s v="Municipal Solid Waste Landfill (351)"/>
    <x v="2"/>
    <n v="523.54999999999995"/>
    <x v="28"/>
    <x v="13"/>
    <s v="WA"/>
    <s v="USA"/>
  </r>
  <r>
    <n v="1571"/>
    <x v="28"/>
    <s v="Douglas"/>
    <s v="WA"/>
    <n v="2014"/>
    <s v="Municipal Solid Waste Landfill (351)"/>
    <x v="2"/>
    <n v="28996.77"/>
    <x v="6"/>
    <x v="13"/>
    <s v="WA"/>
    <s v="USA"/>
  </r>
  <r>
    <n v="1571"/>
    <x v="28"/>
    <s v="Douglas"/>
    <s v="WA"/>
    <n v="2014"/>
    <s v="Municipal Solid Waste Landfill (351)"/>
    <x v="2"/>
    <n v="22.98"/>
    <x v="14"/>
    <x v="37"/>
    <s v="WA"/>
    <s v="USA"/>
  </r>
  <r>
    <n v="1571"/>
    <x v="28"/>
    <s v="Douglas"/>
    <s v="WA"/>
    <n v="2014"/>
    <s v="Municipal Solid Waste Landfill (351)"/>
    <x v="2"/>
    <n v="1075.8900000000001"/>
    <x v="28"/>
    <x v="7"/>
    <s v="AK"/>
    <s v="USA"/>
  </r>
  <r>
    <n v="1571"/>
    <x v="28"/>
    <s v="Douglas"/>
    <s v="WA"/>
    <n v="2014"/>
    <s v="Municipal Solid Waste Landfill (351)"/>
    <x v="2"/>
    <n v="29.61"/>
    <x v="28"/>
    <x v="7"/>
    <s v="ID"/>
    <s v="USA"/>
  </r>
  <r>
    <n v="1571"/>
    <x v="28"/>
    <s v="Douglas"/>
    <s v="WA"/>
    <n v="2014"/>
    <s v="Municipal Solid Waste Landfill (351)"/>
    <x v="2"/>
    <n v="1160.74"/>
    <x v="28"/>
    <x v="14"/>
    <s v="WA"/>
    <s v="USA"/>
  </r>
  <r>
    <n v="1571"/>
    <x v="28"/>
    <s v="Douglas"/>
    <s v="WA"/>
    <n v="2014"/>
    <s v="Municipal Solid Waste Landfill (351)"/>
    <x v="2"/>
    <n v="49.94"/>
    <x v="14"/>
    <x v="4"/>
    <s v="WA"/>
    <s v="USA"/>
  </r>
  <r>
    <n v="1571"/>
    <x v="28"/>
    <s v="Douglas"/>
    <s v="WA"/>
    <n v="2014"/>
    <s v="Municipal Solid Waste Landfill (351)"/>
    <x v="2"/>
    <n v="378.23"/>
    <x v="28"/>
    <x v="4"/>
    <s v="WA"/>
    <s v="USA"/>
  </r>
  <r>
    <n v="1571"/>
    <x v="28"/>
    <s v="Douglas"/>
    <s v="WA"/>
    <n v="2014"/>
    <s v="Municipal Solid Waste Landfill (351)"/>
    <x v="2"/>
    <n v="1684.1"/>
    <x v="28"/>
    <x v="1"/>
    <s v="WA"/>
    <s v="USA"/>
  </r>
  <r>
    <n v="1571"/>
    <x v="28"/>
    <s v="Douglas"/>
    <s v="WA"/>
    <n v="2014"/>
    <s v="Municipal Solid Waste Landfill (351)"/>
    <x v="2"/>
    <n v="398.28"/>
    <x v="28"/>
    <x v="11"/>
    <s v="WA"/>
    <s v="USA"/>
  </r>
  <r>
    <n v="1571"/>
    <x v="28"/>
    <s v="Douglas"/>
    <s v="WA"/>
    <n v="2014"/>
    <s v="Municipal Solid Waste Landfill (351)"/>
    <x v="2"/>
    <n v="9077.17"/>
    <x v="6"/>
    <x v="11"/>
    <s v="WA"/>
    <s v="USA"/>
  </r>
  <r>
    <n v="1571"/>
    <x v="28"/>
    <s v="Douglas"/>
    <s v="WA"/>
    <n v="2014"/>
    <s v="Municipal Solid Waste Landfill (351)"/>
    <x v="2"/>
    <n v="2051.4299999999998"/>
    <x v="21"/>
    <x v="10"/>
    <s v="WA"/>
    <s v="USA"/>
  </r>
  <r>
    <n v="1571"/>
    <x v="28"/>
    <s v="Douglas"/>
    <s v="WA"/>
    <n v="2014"/>
    <s v="Municipal Solid Waste Landfill (351)"/>
    <x v="2"/>
    <n v="10797.1"/>
    <x v="28"/>
    <x v="10"/>
    <s v="WA"/>
    <s v="USA"/>
  </r>
  <r>
    <n v="1571"/>
    <x v="28"/>
    <s v="Douglas"/>
    <s v="WA"/>
    <n v="2014"/>
    <s v="Municipal Solid Waste Landfill (351)"/>
    <x v="2"/>
    <n v="57.21"/>
    <x v="28"/>
    <x v="3"/>
    <s v="WA"/>
    <s v="USA"/>
  </r>
  <r>
    <n v="1571"/>
    <x v="28"/>
    <s v="Douglas"/>
    <s v="WA"/>
    <n v="2014"/>
    <s v="Municipal Solid Waste Landfill (351)"/>
    <x v="2"/>
    <n v="500.93"/>
    <x v="21"/>
    <x v="3"/>
    <s v="WA"/>
    <s v="USA"/>
  </r>
  <r>
    <n v="1652"/>
    <x v="29"/>
    <s v="Benton"/>
    <s v="WA"/>
    <n v="2014"/>
    <s v="Municipal Solid Waste Landfill (351)"/>
    <x v="2"/>
    <n v="13"/>
    <x v="21"/>
    <x v="16"/>
    <s v="WA"/>
    <s v="USA"/>
  </r>
  <r>
    <n v="1652"/>
    <x v="29"/>
    <s v="Benton"/>
    <s v="WA"/>
    <n v="2014"/>
    <s v="Municipal Solid Waste Landfill (351)"/>
    <x v="2"/>
    <n v="20"/>
    <x v="24"/>
    <x v="16"/>
    <s v="WA"/>
    <s v="USA"/>
  </r>
  <r>
    <n v="1652"/>
    <x v="29"/>
    <s v="Benton"/>
    <s v="WA"/>
    <n v="2014"/>
    <s v="Municipal Solid Waste Landfill (351)"/>
    <x v="2"/>
    <n v="29"/>
    <x v="26"/>
    <x v="16"/>
    <s v="WA"/>
    <s v="USA"/>
  </r>
  <r>
    <n v="1652"/>
    <x v="29"/>
    <s v="Benton"/>
    <s v="WA"/>
    <n v="2014"/>
    <s v="Municipal Solid Waste Landfill (351)"/>
    <x v="2"/>
    <n v="181"/>
    <x v="31"/>
    <x v="16"/>
    <s v="WA"/>
    <s v="USA"/>
  </r>
  <r>
    <n v="1652"/>
    <x v="29"/>
    <s v="Benton"/>
    <s v="WA"/>
    <n v="2014"/>
    <s v="Municipal Solid Waste Landfill (351)"/>
    <x v="2"/>
    <n v="9917"/>
    <x v="4"/>
    <x v="16"/>
    <s v="WA"/>
    <s v="USA"/>
  </r>
  <r>
    <n v="1652"/>
    <x v="29"/>
    <s v="Benton"/>
    <s v="WA"/>
    <n v="2014"/>
    <s v="Municipal Solid Waste Landfill (351)"/>
    <x v="2"/>
    <n v="39596"/>
    <x v="6"/>
    <x v="16"/>
    <s v="WA"/>
    <s v="USA"/>
  </r>
  <r>
    <n v="1652"/>
    <x v="29"/>
    <s v="Benton"/>
    <s v="WA"/>
    <n v="2014"/>
    <s v="Municipal Solid Waste Landfill (351)"/>
    <x v="2"/>
    <n v="10"/>
    <x v="31"/>
    <x v="21"/>
    <s v="WA"/>
    <s v="USA"/>
  </r>
  <r>
    <n v="1652"/>
    <x v="29"/>
    <s v="Benton"/>
    <s v="WA"/>
    <n v="2014"/>
    <s v="Municipal Solid Waste Landfill (351)"/>
    <x v="2"/>
    <n v="25"/>
    <x v="6"/>
    <x v="21"/>
    <s v="WA"/>
    <s v="USA"/>
  </r>
  <r>
    <n v="1859"/>
    <x v="30"/>
    <s v="Clark"/>
    <s v="WA"/>
    <n v="2014"/>
    <s v="Limited Purpose Landfill"/>
    <x v="1"/>
    <n v="3708"/>
    <x v="19"/>
    <x v="19"/>
    <s v="WA"/>
    <s v="USA"/>
  </r>
  <r>
    <n v="1859"/>
    <x v="30"/>
    <s v="Clark"/>
    <s v="WA"/>
    <n v="2014"/>
    <s v="Limited Purpose Landfill"/>
    <x v="1"/>
    <n v="4466.25"/>
    <x v="15"/>
    <x v="19"/>
    <s v="WA"/>
    <s v="USA"/>
  </r>
  <r>
    <n v="1899"/>
    <x v="31"/>
    <s v="Clallam"/>
    <s v="WA"/>
    <n v="2014"/>
    <s v="Limited Purpose Landfill"/>
    <x v="1"/>
    <n v="9717"/>
    <x v="7"/>
    <x v="18"/>
    <s v="WA"/>
    <s v="USA"/>
  </r>
  <r>
    <n v="1948"/>
    <x v="32"/>
    <s v="Pierce"/>
    <s v="WA"/>
    <n v="2014"/>
    <s v="Municipal Solid Waste Landfill (351)"/>
    <x v="2"/>
    <n v="85"/>
    <x v="14"/>
    <x v="14"/>
    <s v="WA"/>
    <s v="USA"/>
  </r>
  <r>
    <n v="1948"/>
    <x v="32"/>
    <s v="Pierce"/>
    <s v="WA"/>
    <n v="2014"/>
    <s v="Municipal Solid Waste Landfill (351)"/>
    <x v="2"/>
    <n v="2252"/>
    <x v="20"/>
    <x v="14"/>
    <s v="WA"/>
    <s v="USA"/>
  </r>
  <r>
    <n v="1948"/>
    <x v="32"/>
    <s v="Pierce"/>
    <s v="WA"/>
    <n v="2014"/>
    <s v="Municipal Solid Waste Landfill (351)"/>
    <x v="2"/>
    <n v="33131"/>
    <x v="4"/>
    <x v="14"/>
    <s v="WA"/>
    <s v="USA"/>
  </r>
  <r>
    <n v="1948"/>
    <x v="32"/>
    <s v="Pierce"/>
    <s v="WA"/>
    <n v="2014"/>
    <s v="Municipal Solid Waste Landfill (351)"/>
    <x v="2"/>
    <n v="36052"/>
    <x v="5"/>
    <x v="14"/>
    <s v="WA"/>
    <s v="USA"/>
  </r>
  <r>
    <n v="1948"/>
    <x v="32"/>
    <s v="Pierce"/>
    <s v="WA"/>
    <n v="2014"/>
    <s v="Municipal Solid Waste Landfill (351)"/>
    <x v="2"/>
    <n v="45714"/>
    <x v="19"/>
    <x v="14"/>
    <s v="WA"/>
    <s v="USA"/>
  </r>
  <r>
    <n v="1948"/>
    <x v="32"/>
    <s v="Pierce"/>
    <s v="WA"/>
    <n v="2014"/>
    <s v="Municipal Solid Waste Landfill (351)"/>
    <x v="2"/>
    <n v="100649"/>
    <x v="27"/>
    <x v="14"/>
    <s v="WA"/>
    <s v="USA"/>
  </r>
  <r>
    <n v="1948"/>
    <x v="32"/>
    <s v="Pierce"/>
    <s v="WA"/>
    <n v="2014"/>
    <s v="Municipal Solid Waste Landfill (351)"/>
    <x v="2"/>
    <n v="230203"/>
    <x v="26"/>
    <x v="14"/>
    <s v="WA"/>
    <s v="USA"/>
  </r>
  <r>
    <n v="1948"/>
    <x v="32"/>
    <s v="Pierce"/>
    <s v="WA"/>
    <n v="2014"/>
    <s v="Municipal Solid Waste Landfill (351)"/>
    <x v="2"/>
    <n v="523471"/>
    <x v="6"/>
    <x v="14"/>
    <s v="WA"/>
    <s v="USA"/>
  </r>
  <r>
    <n v="2133"/>
    <x v="33"/>
    <s v="Spokane"/>
    <s v="WA"/>
    <n v="2014"/>
    <s v="Municipal Solid Waste Landfill (351)"/>
    <x v="2"/>
    <n v="7.82"/>
    <x v="6"/>
    <x v="7"/>
    <s v="ID"/>
    <s v="USA"/>
  </r>
  <r>
    <n v="2133"/>
    <x v="33"/>
    <s v="Spokane"/>
    <s v="WA"/>
    <n v="2014"/>
    <s v="Municipal Solid Waste Landfill (351)"/>
    <x v="2"/>
    <n v="4682.88"/>
    <x v="6"/>
    <x v="11"/>
    <s v="WA"/>
    <s v="USA"/>
  </r>
  <r>
    <n v="2133"/>
    <x v="33"/>
    <s v="Spokane"/>
    <s v="WA"/>
    <n v="2014"/>
    <s v="Municipal Solid Waste Landfill (351)"/>
    <x v="2"/>
    <n v="0.25"/>
    <x v="6"/>
    <x v="9"/>
    <s v="WA"/>
    <s v="USA"/>
  </r>
  <r>
    <n v="2193"/>
    <x v="34"/>
    <s v="Okanogan"/>
    <s v="WA"/>
    <n v="2014"/>
    <s v="Municipal Solid Waste Landfill (351)"/>
    <x v="2"/>
    <n v="6393.12"/>
    <x v="6"/>
    <x v="34"/>
    <s v="WA"/>
    <s v="USA"/>
  </r>
  <r>
    <n v="2193"/>
    <x v="34"/>
    <s v="Okanogan"/>
    <s v="WA"/>
    <n v="2014"/>
    <s v="Municipal Solid Waste Landfill (351)"/>
    <x v="2"/>
    <n v="11.49"/>
    <x v="24"/>
    <x v="37"/>
    <s v="WA"/>
    <s v="USA"/>
  </r>
  <r>
    <n v="2193"/>
    <x v="34"/>
    <s v="Okanogan"/>
    <s v="WA"/>
    <n v="2014"/>
    <s v="Municipal Solid Waste Landfill (351)"/>
    <x v="2"/>
    <n v="39.9"/>
    <x v="32"/>
    <x v="37"/>
    <s v="WA"/>
    <s v="USA"/>
  </r>
  <r>
    <n v="2193"/>
    <x v="34"/>
    <s v="Okanogan"/>
    <s v="WA"/>
    <n v="2014"/>
    <s v="Municipal Solid Waste Landfill (351)"/>
    <x v="2"/>
    <n v="48.93"/>
    <x v="14"/>
    <x v="37"/>
    <s v="WA"/>
    <s v="USA"/>
  </r>
  <r>
    <n v="2193"/>
    <x v="34"/>
    <s v="Okanogan"/>
    <s v="WA"/>
    <n v="2014"/>
    <s v="Municipal Solid Waste Landfill (351)"/>
    <x v="2"/>
    <n v="106.33"/>
    <x v="8"/>
    <x v="37"/>
    <s v="WA"/>
    <s v="USA"/>
  </r>
  <r>
    <n v="2193"/>
    <x v="34"/>
    <s v="Okanogan"/>
    <s v="WA"/>
    <n v="2014"/>
    <s v="Municipal Solid Waste Landfill (351)"/>
    <x v="2"/>
    <n v="469.49"/>
    <x v="26"/>
    <x v="37"/>
    <s v="WA"/>
    <s v="USA"/>
  </r>
  <r>
    <n v="2193"/>
    <x v="34"/>
    <s v="Okanogan"/>
    <s v="WA"/>
    <n v="2014"/>
    <s v="Municipal Solid Waste Landfill (351)"/>
    <x v="2"/>
    <n v="26411.7"/>
    <x v="6"/>
    <x v="37"/>
    <s v="WA"/>
    <s v="USA"/>
  </r>
  <r>
    <n v="3273"/>
    <x v="35"/>
    <s v="Benton"/>
    <s v="WA"/>
    <n v="2014"/>
    <s v="Inert Waste Landfill"/>
    <x v="0"/>
    <n v="0.6"/>
    <x v="12"/>
    <x v="16"/>
    <s v="WA"/>
    <s v="USA"/>
  </r>
  <r>
    <n v="3273"/>
    <x v="35"/>
    <s v="Benton"/>
    <s v="WA"/>
    <n v="2014"/>
    <s v="Inert Waste Landfill"/>
    <x v="0"/>
    <n v="88.3"/>
    <x v="1"/>
    <x v="16"/>
    <s v="WA"/>
    <s v="USA"/>
  </r>
  <r>
    <n v="3273"/>
    <x v="35"/>
    <s v="Benton"/>
    <s v="WA"/>
    <n v="2014"/>
    <s v="Inert Waste Landfill"/>
    <x v="0"/>
    <n v="108"/>
    <x v="0"/>
    <x v="16"/>
    <s v="WA"/>
    <s v="USA"/>
  </r>
  <r>
    <n v="3273"/>
    <x v="35"/>
    <s v="Benton"/>
    <s v="WA"/>
    <n v="2014"/>
    <s v="Inert Waste Landfill"/>
    <x v="0"/>
    <n v="116.4"/>
    <x v="3"/>
    <x v="16"/>
    <s v="WA"/>
    <s v="USA"/>
  </r>
  <r>
    <n v="2345"/>
    <x v="36"/>
    <s v="Jefferson"/>
    <s v="WA"/>
    <n v="2014"/>
    <s v="Limited Purpose Landfill"/>
    <x v="1"/>
    <n v="332.5"/>
    <x v="0"/>
    <x v="23"/>
    <s v="WA"/>
    <s v="USA"/>
  </r>
  <r>
    <n v="2345"/>
    <x v="36"/>
    <s v="Jefferson"/>
    <s v="WA"/>
    <n v="2014"/>
    <s v="Limited Purpose Landfill"/>
    <x v="1"/>
    <n v="1288"/>
    <x v="5"/>
    <x v="23"/>
    <s v="WA"/>
    <s v="USA"/>
  </r>
  <r>
    <n v="2345"/>
    <x v="36"/>
    <s v="Jefferson"/>
    <s v="WA"/>
    <n v="2014"/>
    <s v="Limited Purpose Landfill"/>
    <x v="1"/>
    <n v="4500.3"/>
    <x v="7"/>
    <x v="23"/>
    <s v="WA"/>
    <s v="USA"/>
  </r>
  <r>
    <n v="2366"/>
    <x v="37"/>
    <s v="Benton"/>
    <s v="WA"/>
    <n v="2014"/>
    <s v="Inert Waste Landfill"/>
    <x v="0"/>
    <n v="5"/>
    <x v="1"/>
    <x v="16"/>
    <s v="WA"/>
    <s v="USA"/>
  </r>
  <r>
    <n v="2366"/>
    <x v="37"/>
    <s v="Benton"/>
    <s v="WA"/>
    <n v="2014"/>
    <s v="Inert Waste Landfill"/>
    <x v="0"/>
    <n v="10"/>
    <x v="0"/>
    <x v="16"/>
    <s v="WA"/>
    <s v="USA"/>
  </r>
  <r>
    <n v="2366"/>
    <x v="37"/>
    <s v="Benton"/>
    <s v="WA"/>
    <n v="2014"/>
    <s v="Inert Waste Landfill"/>
    <x v="0"/>
    <n v="12.8"/>
    <x v="23"/>
    <x v="16"/>
    <s v="WA"/>
    <s v="USA"/>
  </r>
  <r>
    <n v="2366"/>
    <x v="37"/>
    <s v="Benton"/>
    <s v="WA"/>
    <n v="2014"/>
    <s v="Inert Waste Landfill"/>
    <x v="0"/>
    <n v="25"/>
    <x v="2"/>
    <x v="16"/>
    <s v="WA"/>
    <s v="USA"/>
  </r>
  <r>
    <n v="2522"/>
    <x v="38"/>
    <s v="Klickitat"/>
    <s v="WA"/>
    <n v="2014"/>
    <s v="Municipal Solid Waste Landfill (351)"/>
    <x v="2"/>
    <n v="141"/>
    <x v="5"/>
    <x v="17"/>
    <s v="WA"/>
    <s v="USA"/>
  </r>
  <r>
    <n v="2522"/>
    <x v="38"/>
    <s v="Klickitat"/>
    <s v="WA"/>
    <n v="2014"/>
    <s v="Municipal Solid Waste Landfill (351)"/>
    <x v="2"/>
    <n v="17"/>
    <x v="5"/>
    <x v="16"/>
    <s v="WA"/>
    <s v="USA"/>
  </r>
  <r>
    <n v="2522"/>
    <x v="38"/>
    <s v="Klickitat"/>
    <s v="WA"/>
    <n v="2014"/>
    <s v="Municipal Solid Waste Landfill (351)"/>
    <x v="2"/>
    <n v="25"/>
    <x v="14"/>
    <x v="16"/>
    <s v="WA"/>
    <s v="USA"/>
  </r>
  <r>
    <n v="2522"/>
    <x v="38"/>
    <s v="Klickitat"/>
    <s v="WA"/>
    <n v="2014"/>
    <s v="Municipal Solid Waste Landfill (351)"/>
    <x v="2"/>
    <n v="50"/>
    <x v="21"/>
    <x v="16"/>
    <s v="WA"/>
    <s v="USA"/>
  </r>
  <r>
    <n v="2522"/>
    <x v="38"/>
    <s v="Klickitat"/>
    <s v="WA"/>
    <n v="2014"/>
    <s v="Municipal Solid Waste Landfill (351)"/>
    <x v="2"/>
    <n v="60"/>
    <x v="4"/>
    <x v="16"/>
    <s v="WA"/>
    <s v="USA"/>
  </r>
  <r>
    <n v="2522"/>
    <x v="38"/>
    <s v="Klickitat"/>
    <s v="WA"/>
    <n v="2014"/>
    <s v="Municipal Solid Waste Landfill (351)"/>
    <x v="2"/>
    <n v="214"/>
    <x v="26"/>
    <x v="16"/>
    <s v="WA"/>
    <s v="USA"/>
  </r>
  <r>
    <n v="2522"/>
    <x v="38"/>
    <s v="Klickitat"/>
    <s v="WA"/>
    <n v="2014"/>
    <s v="Municipal Solid Waste Landfill (351)"/>
    <x v="2"/>
    <n v="6"/>
    <x v="14"/>
    <x v="18"/>
    <s v="WA"/>
    <s v="USA"/>
  </r>
  <r>
    <n v="2522"/>
    <x v="38"/>
    <s v="Klickitat"/>
    <s v="WA"/>
    <n v="2014"/>
    <s v="Municipal Solid Waste Landfill (351)"/>
    <x v="2"/>
    <n v="322"/>
    <x v="4"/>
    <x v="18"/>
    <s v="WA"/>
    <s v="USA"/>
  </r>
  <r>
    <n v="2522"/>
    <x v="38"/>
    <s v="Klickitat"/>
    <s v="WA"/>
    <n v="2014"/>
    <s v="Municipal Solid Waste Landfill (351)"/>
    <x v="2"/>
    <n v="568"/>
    <x v="21"/>
    <x v="18"/>
    <s v="WA"/>
    <s v="USA"/>
  </r>
  <r>
    <n v="2522"/>
    <x v="38"/>
    <s v="Klickitat"/>
    <s v="WA"/>
    <n v="2014"/>
    <s v="Municipal Solid Waste Landfill (351)"/>
    <x v="2"/>
    <n v="600"/>
    <x v="26"/>
    <x v="18"/>
    <s v="WA"/>
    <s v="USA"/>
  </r>
  <r>
    <n v="2522"/>
    <x v="38"/>
    <s v="Klickitat"/>
    <s v="WA"/>
    <n v="2014"/>
    <s v="Municipal Solid Waste Landfill (351)"/>
    <x v="2"/>
    <n v="40794"/>
    <x v="6"/>
    <x v="18"/>
    <s v="WA"/>
    <s v="USA"/>
  </r>
  <r>
    <n v="2522"/>
    <x v="38"/>
    <s v="Klickitat"/>
    <s v="WA"/>
    <n v="2014"/>
    <s v="Municipal Solid Waste Landfill (351)"/>
    <x v="2"/>
    <n v="101"/>
    <x v="5"/>
    <x v="19"/>
    <s v="WA"/>
    <s v="USA"/>
  </r>
  <r>
    <n v="2522"/>
    <x v="38"/>
    <s v="Klickitat"/>
    <s v="WA"/>
    <n v="2014"/>
    <s v="Municipal Solid Waste Landfill (351)"/>
    <x v="2"/>
    <n v="679"/>
    <x v="4"/>
    <x v="19"/>
    <s v="WA"/>
    <s v="USA"/>
  </r>
  <r>
    <n v="2522"/>
    <x v="38"/>
    <s v="Klickitat"/>
    <s v="WA"/>
    <n v="2014"/>
    <s v="Municipal Solid Waste Landfill (351)"/>
    <x v="2"/>
    <n v="8"/>
    <x v="14"/>
    <x v="20"/>
    <s v="WA"/>
    <s v="USA"/>
  </r>
  <r>
    <n v="2522"/>
    <x v="38"/>
    <s v="Klickitat"/>
    <s v="WA"/>
    <n v="2014"/>
    <s v="Municipal Solid Waste Landfill (351)"/>
    <x v="2"/>
    <n v="47"/>
    <x v="4"/>
    <x v="20"/>
    <s v="WA"/>
    <s v="USA"/>
  </r>
  <r>
    <n v="2522"/>
    <x v="38"/>
    <s v="Klickitat"/>
    <s v="WA"/>
    <n v="2014"/>
    <s v="Municipal Solid Waste Landfill (351)"/>
    <x v="2"/>
    <n v="6268"/>
    <x v="5"/>
    <x v="20"/>
    <s v="WA"/>
    <s v="USA"/>
  </r>
  <r>
    <n v="2522"/>
    <x v="38"/>
    <s v="Klickitat"/>
    <s v="WA"/>
    <n v="2014"/>
    <s v="Municipal Solid Waste Landfill (351)"/>
    <x v="2"/>
    <n v="7660"/>
    <x v="6"/>
    <x v="20"/>
    <s v="WA"/>
    <s v="USA"/>
  </r>
  <r>
    <n v="2522"/>
    <x v="38"/>
    <s v="Klickitat"/>
    <s v="WA"/>
    <n v="2014"/>
    <s v="Municipal Solid Waste Landfill (351)"/>
    <x v="2"/>
    <n v="2175"/>
    <x v="6"/>
    <x v="36"/>
    <s v="WA"/>
    <s v="USA"/>
  </r>
  <r>
    <n v="2522"/>
    <x v="38"/>
    <s v="Klickitat"/>
    <s v="WA"/>
    <n v="2014"/>
    <s v="Municipal Solid Waste Landfill (351)"/>
    <x v="2"/>
    <n v="8"/>
    <x v="14"/>
    <x v="21"/>
    <s v="WA"/>
    <s v="USA"/>
  </r>
  <r>
    <n v="2522"/>
    <x v="38"/>
    <s v="Klickitat"/>
    <s v="WA"/>
    <n v="2014"/>
    <s v="Municipal Solid Waste Landfill (351)"/>
    <x v="2"/>
    <n v="43"/>
    <x v="21"/>
    <x v="21"/>
    <s v="WA"/>
    <s v="USA"/>
  </r>
  <r>
    <n v="2522"/>
    <x v="38"/>
    <s v="Klickitat"/>
    <s v="WA"/>
    <n v="2014"/>
    <s v="Municipal Solid Waste Landfill (351)"/>
    <x v="2"/>
    <n v="955"/>
    <x v="4"/>
    <x v="21"/>
    <s v="WA"/>
    <s v="USA"/>
  </r>
  <r>
    <n v="2522"/>
    <x v="38"/>
    <s v="Klickitat"/>
    <s v="WA"/>
    <n v="2014"/>
    <s v="Municipal Solid Waste Landfill (351)"/>
    <x v="2"/>
    <n v="1067"/>
    <x v="5"/>
    <x v="21"/>
    <s v="WA"/>
    <s v="USA"/>
  </r>
  <r>
    <n v="2522"/>
    <x v="38"/>
    <s v="Klickitat"/>
    <s v="WA"/>
    <n v="2014"/>
    <s v="Municipal Solid Waste Landfill (351)"/>
    <x v="2"/>
    <n v="2"/>
    <x v="14"/>
    <x v="22"/>
    <s v="WA"/>
    <s v="USA"/>
  </r>
  <r>
    <n v="2522"/>
    <x v="38"/>
    <s v="Klickitat"/>
    <s v="WA"/>
    <n v="2014"/>
    <s v="Municipal Solid Waste Landfill (351)"/>
    <x v="2"/>
    <n v="28"/>
    <x v="14"/>
    <x v="2"/>
    <s v="WA"/>
    <s v="USA"/>
  </r>
  <r>
    <n v="2522"/>
    <x v="38"/>
    <s v="Klickitat"/>
    <s v="WA"/>
    <n v="2014"/>
    <s v="Municipal Solid Waste Landfill (351)"/>
    <x v="2"/>
    <n v="89"/>
    <x v="4"/>
    <x v="2"/>
    <s v="WA"/>
    <s v="USA"/>
  </r>
  <r>
    <n v="2522"/>
    <x v="38"/>
    <s v="Klickitat"/>
    <s v="WA"/>
    <n v="2014"/>
    <s v="Municipal Solid Waste Landfill (351)"/>
    <x v="2"/>
    <n v="89"/>
    <x v="5"/>
    <x v="2"/>
    <s v="WA"/>
    <s v="USA"/>
  </r>
  <r>
    <n v="2522"/>
    <x v="38"/>
    <s v="Klickitat"/>
    <s v="WA"/>
    <n v="2014"/>
    <s v="Municipal Solid Waste Landfill (351)"/>
    <x v="2"/>
    <n v="840"/>
    <x v="21"/>
    <x v="2"/>
    <s v="WA"/>
    <s v="USA"/>
  </r>
  <r>
    <n v="2522"/>
    <x v="38"/>
    <s v="Klickitat"/>
    <s v="WA"/>
    <n v="2014"/>
    <s v="Municipal Solid Waste Landfill (351)"/>
    <x v="2"/>
    <n v="13610"/>
    <x v="6"/>
    <x v="2"/>
    <s v="WA"/>
    <s v="USA"/>
  </r>
  <r>
    <n v="2522"/>
    <x v="38"/>
    <s v="Klickitat"/>
    <s v="WA"/>
    <n v="2014"/>
    <s v="Municipal Solid Waste Landfill (351)"/>
    <x v="2"/>
    <n v="3262"/>
    <x v="20"/>
    <x v="7"/>
    <s v="XX"/>
    <s v="Canada"/>
  </r>
  <r>
    <n v="2522"/>
    <x v="38"/>
    <s v="Klickitat"/>
    <s v="WA"/>
    <n v="2014"/>
    <s v="Municipal Solid Waste Landfill (351)"/>
    <x v="2"/>
    <n v="3296"/>
    <x v="24"/>
    <x v="7"/>
    <s v="XX"/>
    <s v="Canada"/>
  </r>
  <r>
    <n v="2522"/>
    <x v="38"/>
    <s v="Klickitat"/>
    <s v="WA"/>
    <n v="2014"/>
    <s v="Municipal Solid Waste Landfill (351)"/>
    <x v="2"/>
    <n v="17964"/>
    <x v="5"/>
    <x v="7"/>
    <s v="XX"/>
    <s v="Canada"/>
  </r>
  <r>
    <n v="2522"/>
    <x v="38"/>
    <s v="Klickitat"/>
    <s v="WA"/>
    <n v="2014"/>
    <s v="Municipal Solid Waste Landfill (351)"/>
    <x v="2"/>
    <n v="39621"/>
    <x v="4"/>
    <x v="7"/>
    <s v="XX"/>
    <s v="Canada"/>
  </r>
  <r>
    <n v="2522"/>
    <x v="38"/>
    <s v="Klickitat"/>
    <s v="WA"/>
    <n v="2014"/>
    <s v="Municipal Solid Waste Landfill (351)"/>
    <x v="2"/>
    <n v="252505"/>
    <x v="6"/>
    <x v="7"/>
    <s v="XX"/>
    <s v="Canada"/>
  </r>
  <r>
    <n v="2522"/>
    <x v="38"/>
    <s v="Klickitat"/>
    <s v="WA"/>
    <n v="2014"/>
    <s v="Municipal Solid Waste Landfill (351)"/>
    <x v="2"/>
    <n v="186"/>
    <x v="21"/>
    <x v="15"/>
    <s v="WA"/>
    <s v="USA"/>
  </r>
  <r>
    <n v="2522"/>
    <x v="38"/>
    <s v="Klickitat"/>
    <s v="WA"/>
    <n v="2014"/>
    <s v="Municipal Solid Waste Landfill (351)"/>
    <x v="2"/>
    <n v="627"/>
    <x v="4"/>
    <x v="15"/>
    <s v="WA"/>
    <s v="USA"/>
  </r>
  <r>
    <n v="2522"/>
    <x v="38"/>
    <s v="Klickitat"/>
    <s v="WA"/>
    <n v="2014"/>
    <s v="Municipal Solid Waste Landfill (351)"/>
    <x v="2"/>
    <n v="41584"/>
    <x v="6"/>
    <x v="15"/>
    <s v="WA"/>
    <s v="USA"/>
  </r>
  <r>
    <n v="2522"/>
    <x v="38"/>
    <s v="Klickitat"/>
    <s v="WA"/>
    <n v="2014"/>
    <s v="Municipal Solid Waste Landfill (351)"/>
    <x v="2"/>
    <n v="6984"/>
    <x v="5"/>
    <x v="23"/>
    <s v="WA"/>
    <s v="USA"/>
  </r>
  <r>
    <n v="2522"/>
    <x v="38"/>
    <s v="Klickitat"/>
    <s v="WA"/>
    <n v="2014"/>
    <s v="Municipal Solid Waste Landfill (351)"/>
    <x v="2"/>
    <n v="17375"/>
    <x v="6"/>
    <x v="23"/>
    <s v="WA"/>
    <s v="USA"/>
  </r>
  <r>
    <n v="2522"/>
    <x v="38"/>
    <s v="Klickitat"/>
    <s v="WA"/>
    <n v="2014"/>
    <s v="Municipal Solid Waste Landfill (351)"/>
    <x v="2"/>
    <n v="808"/>
    <x v="33"/>
    <x v="0"/>
    <s v="WA"/>
    <s v="USA"/>
  </r>
  <r>
    <n v="2522"/>
    <x v="38"/>
    <s v="Klickitat"/>
    <s v="WA"/>
    <n v="2014"/>
    <s v="Municipal Solid Waste Landfill (351)"/>
    <x v="2"/>
    <n v="7695"/>
    <x v="14"/>
    <x v="0"/>
    <s v="WA"/>
    <s v="USA"/>
  </r>
  <r>
    <n v="2522"/>
    <x v="38"/>
    <s v="Klickitat"/>
    <s v="WA"/>
    <n v="2014"/>
    <s v="Municipal Solid Waste Landfill (351)"/>
    <x v="2"/>
    <n v="21115"/>
    <x v="5"/>
    <x v="0"/>
    <s v="WA"/>
    <s v="USA"/>
  </r>
  <r>
    <n v="2522"/>
    <x v="38"/>
    <s v="Klickitat"/>
    <s v="WA"/>
    <n v="2014"/>
    <s v="Municipal Solid Waste Landfill (351)"/>
    <x v="2"/>
    <n v="26296"/>
    <x v="26"/>
    <x v="0"/>
    <s v="WA"/>
    <s v="USA"/>
  </r>
  <r>
    <n v="2522"/>
    <x v="38"/>
    <s v="Klickitat"/>
    <s v="WA"/>
    <n v="2014"/>
    <s v="Municipal Solid Waste Landfill (351)"/>
    <x v="2"/>
    <n v="29944"/>
    <x v="30"/>
    <x v="0"/>
    <s v="WA"/>
    <s v="USA"/>
  </r>
  <r>
    <n v="2522"/>
    <x v="38"/>
    <s v="Klickitat"/>
    <s v="WA"/>
    <n v="2014"/>
    <s v="Municipal Solid Waste Landfill (351)"/>
    <x v="2"/>
    <n v="187635"/>
    <x v="4"/>
    <x v="0"/>
    <s v="WA"/>
    <s v="USA"/>
  </r>
  <r>
    <n v="2522"/>
    <x v="38"/>
    <s v="Klickitat"/>
    <s v="WA"/>
    <n v="2014"/>
    <s v="Municipal Solid Waste Landfill (351)"/>
    <x v="2"/>
    <n v="345802"/>
    <x v="21"/>
    <x v="0"/>
    <s v="WA"/>
    <s v="USA"/>
  </r>
  <r>
    <n v="2522"/>
    <x v="38"/>
    <s v="Klickitat"/>
    <s v="WA"/>
    <n v="2014"/>
    <s v="Municipal Solid Waste Landfill (351)"/>
    <x v="2"/>
    <n v="611"/>
    <x v="8"/>
    <x v="24"/>
    <s v="WA"/>
    <s v="USA"/>
  </r>
  <r>
    <n v="2522"/>
    <x v="38"/>
    <s v="Klickitat"/>
    <s v="WA"/>
    <n v="2014"/>
    <s v="Municipal Solid Waste Landfill (351)"/>
    <x v="2"/>
    <n v="1209"/>
    <x v="5"/>
    <x v="24"/>
    <s v="WA"/>
    <s v="USA"/>
  </r>
  <r>
    <n v="2522"/>
    <x v="38"/>
    <s v="Klickitat"/>
    <s v="WA"/>
    <n v="2014"/>
    <s v="Municipal Solid Waste Landfill (351)"/>
    <x v="2"/>
    <n v="1852"/>
    <x v="4"/>
    <x v="24"/>
    <s v="WA"/>
    <s v="USA"/>
  </r>
  <r>
    <n v="2522"/>
    <x v="38"/>
    <s v="Klickitat"/>
    <s v="WA"/>
    <n v="2014"/>
    <s v="Municipal Solid Waste Landfill (351)"/>
    <x v="2"/>
    <n v="38"/>
    <x v="14"/>
    <x v="13"/>
    <s v="WA"/>
    <s v="USA"/>
  </r>
  <r>
    <n v="2522"/>
    <x v="38"/>
    <s v="Klickitat"/>
    <s v="WA"/>
    <n v="2014"/>
    <s v="Municipal Solid Waste Landfill (351)"/>
    <x v="2"/>
    <n v="662"/>
    <x v="21"/>
    <x v="13"/>
    <s v="WA"/>
    <s v="USA"/>
  </r>
  <r>
    <n v="2522"/>
    <x v="38"/>
    <s v="Klickitat"/>
    <s v="WA"/>
    <n v="2014"/>
    <s v="Municipal Solid Waste Landfill (351)"/>
    <x v="2"/>
    <n v="15"/>
    <x v="26"/>
    <x v="25"/>
    <s v="WA"/>
    <s v="USA"/>
  </r>
  <r>
    <n v="2522"/>
    <x v="38"/>
    <s v="Klickitat"/>
    <s v="WA"/>
    <n v="2014"/>
    <s v="Municipal Solid Waste Landfill (351)"/>
    <x v="2"/>
    <n v="35"/>
    <x v="21"/>
    <x v="25"/>
    <s v="WA"/>
    <s v="USA"/>
  </r>
  <r>
    <n v="2522"/>
    <x v="38"/>
    <s v="Klickitat"/>
    <s v="WA"/>
    <n v="2014"/>
    <s v="Municipal Solid Waste Landfill (351)"/>
    <x v="2"/>
    <n v="116"/>
    <x v="4"/>
    <x v="25"/>
    <s v="WA"/>
    <s v="USA"/>
  </r>
  <r>
    <n v="2522"/>
    <x v="38"/>
    <s v="Klickitat"/>
    <s v="WA"/>
    <n v="2014"/>
    <s v="Municipal Solid Waste Landfill (351)"/>
    <x v="2"/>
    <n v="2807"/>
    <x v="5"/>
    <x v="25"/>
    <s v="WA"/>
    <s v="USA"/>
  </r>
  <r>
    <n v="2522"/>
    <x v="38"/>
    <s v="Klickitat"/>
    <s v="WA"/>
    <n v="2014"/>
    <s v="Municipal Solid Waste Landfill (351)"/>
    <x v="2"/>
    <n v="21323"/>
    <x v="6"/>
    <x v="25"/>
    <s v="WA"/>
    <s v="USA"/>
  </r>
  <r>
    <n v="2522"/>
    <x v="38"/>
    <s v="Klickitat"/>
    <s v="WA"/>
    <n v="2014"/>
    <s v="Municipal Solid Waste Landfill (351)"/>
    <x v="2"/>
    <n v="21"/>
    <x v="14"/>
    <x v="26"/>
    <s v="WA"/>
    <s v="USA"/>
  </r>
  <r>
    <n v="2522"/>
    <x v="38"/>
    <s v="Klickitat"/>
    <s v="WA"/>
    <n v="2014"/>
    <s v="Municipal Solid Waste Landfill (351)"/>
    <x v="2"/>
    <n v="25"/>
    <x v="24"/>
    <x v="26"/>
    <s v="WA"/>
    <s v="USA"/>
  </r>
  <r>
    <n v="2522"/>
    <x v="38"/>
    <s v="Klickitat"/>
    <s v="WA"/>
    <n v="2014"/>
    <s v="Municipal Solid Waste Landfill (351)"/>
    <x v="2"/>
    <n v="198"/>
    <x v="5"/>
    <x v="26"/>
    <s v="WA"/>
    <s v="USA"/>
  </r>
  <r>
    <n v="2522"/>
    <x v="38"/>
    <s v="Klickitat"/>
    <s v="WA"/>
    <n v="2014"/>
    <s v="Municipal Solid Waste Landfill (351)"/>
    <x v="2"/>
    <n v="2854"/>
    <x v="4"/>
    <x v="26"/>
    <s v="WA"/>
    <s v="USA"/>
  </r>
  <r>
    <n v="2522"/>
    <x v="38"/>
    <s v="Klickitat"/>
    <s v="WA"/>
    <n v="2014"/>
    <s v="Municipal Solid Waste Landfill (351)"/>
    <x v="2"/>
    <n v="6749"/>
    <x v="20"/>
    <x v="26"/>
    <s v="WA"/>
    <s v="USA"/>
  </r>
  <r>
    <n v="2522"/>
    <x v="38"/>
    <s v="Klickitat"/>
    <s v="WA"/>
    <n v="2014"/>
    <s v="Municipal Solid Waste Landfill (351)"/>
    <x v="2"/>
    <n v="61852"/>
    <x v="6"/>
    <x v="26"/>
    <s v="WA"/>
    <s v="USA"/>
  </r>
  <r>
    <n v="2522"/>
    <x v="38"/>
    <s v="Klickitat"/>
    <s v="WA"/>
    <n v="2014"/>
    <s v="Municipal Solid Waste Landfill (351)"/>
    <x v="2"/>
    <n v="1938"/>
    <x v="6"/>
    <x v="30"/>
    <s v="WA"/>
    <s v="USA"/>
  </r>
  <r>
    <n v="2522"/>
    <x v="38"/>
    <s v="Klickitat"/>
    <s v="WA"/>
    <n v="2014"/>
    <s v="Municipal Solid Waste Landfill (351)"/>
    <x v="2"/>
    <n v="171"/>
    <x v="21"/>
    <x v="27"/>
    <s v="WA"/>
    <s v="USA"/>
  </r>
  <r>
    <n v="2522"/>
    <x v="38"/>
    <s v="Klickitat"/>
    <s v="WA"/>
    <n v="2014"/>
    <s v="Municipal Solid Waste Landfill (351)"/>
    <x v="2"/>
    <n v="27499"/>
    <x v="6"/>
    <x v="27"/>
    <s v="WA"/>
    <s v="USA"/>
  </r>
  <r>
    <n v="2522"/>
    <x v="38"/>
    <s v="Klickitat"/>
    <s v="WA"/>
    <n v="2014"/>
    <s v="Municipal Solid Waste Landfill (351)"/>
    <x v="2"/>
    <n v="78"/>
    <x v="14"/>
    <x v="7"/>
    <s v="AK"/>
    <s v="USA"/>
  </r>
  <r>
    <n v="2522"/>
    <x v="38"/>
    <s v="Klickitat"/>
    <s v="WA"/>
    <n v="2014"/>
    <s v="Municipal Solid Waste Landfill (351)"/>
    <x v="2"/>
    <n v="109"/>
    <x v="33"/>
    <x v="7"/>
    <s v="AK"/>
    <s v="USA"/>
  </r>
  <r>
    <n v="2522"/>
    <x v="38"/>
    <s v="Klickitat"/>
    <s v="WA"/>
    <n v="2014"/>
    <s v="Municipal Solid Waste Landfill (351)"/>
    <x v="2"/>
    <n v="291"/>
    <x v="4"/>
    <x v="7"/>
    <s v="AK"/>
    <s v="USA"/>
  </r>
  <r>
    <n v="2522"/>
    <x v="38"/>
    <s v="Klickitat"/>
    <s v="WA"/>
    <n v="2014"/>
    <s v="Municipal Solid Waste Landfill (351)"/>
    <x v="2"/>
    <n v="436"/>
    <x v="5"/>
    <x v="7"/>
    <s v="AK"/>
    <s v="USA"/>
  </r>
  <r>
    <n v="2522"/>
    <x v="38"/>
    <s v="Klickitat"/>
    <s v="WA"/>
    <n v="2014"/>
    <s v="Municipal Solid Waste Landfill (351)"/>
    <x v="2"/>
    <n v="658"/>
    <x v="21"/>
    <x v="7"/>
    <s v="AK"/>
    <s v="USA"/>
  </r>
  <r>
    <n v="2522"/>
    <x v="38"/>
    <s v="Klickitat"/>
    <s v="WA"/>
    <n v="2014"/>
    <s v="Municipal Solid Waste Landfill (351)"/>
    <x v="2"/>
    <n v="21367"/>
    <x v="6"/>
    <x v="7"/>
    <s v="AK"/>
    <s v="USA"/>
  </r>
  <r>
    <n v="2522"/>
    <x v="38"/>
    <s v="Klickitat"/>
    <s v="WA"/>
    <n v="2014"/>
    <s v="Municipal Solid Waste Landfill (351)"/>
    <x v="2"/>
    <n v="96"/>
    <x v="30"/>
    <x v="7"/>
    <s v="AL"/>
    <s v="USA"/>
  </r>
  <r>
    <n v="2522"/>
    <x v="38"/>
    <s v="Klickitat"/>
    <s v="WA"/>
    <n v="2014"/>
    <s v="Municipal Solid Waste Landfill (351)"/>
    <x v="2"/>
    <n v="2"/>
    <x v="14"/>
    <x v="7"/>
    <s v="CA"/>
    <s v="USA"/>
  </r>
  <r>
    <n v="2522"/>
    <x v="38"/>
    <s v="Klickitat"/>
    <s v="WA"/>
    <n v="2014"/>
    <s v="Municipal Solid Waste Landfill (351)"/>
    <x v="2"/>
    <n v="12"/>
    <x v="20"/>
    <x v="7"/>
    <s v="CA"/>
    <s v="USA"/>
  </r>
  <r>
    <n v="2522"/>
    <x v="38"/>
    <s v="Klickitat"/>
    <s v="WA"/>
    <n v="2014"/>
    <s v="Municipal Solid Waste Landfill (351)"/>
    <x v="2"/>
    <n v="47"/>
    <x v="4"/>
    <x v="7"/>
    <s v="CA"/>
    <s v="USA"/>
  </r>
  <r>
    <n v="2522"/>
    <x v="38"/>
    <s v="Klickitat"/>
    <s v="WA"/>
    <n v="2014"/>
    <s v="Municipal Solid Waste Landfill (351)"/>
    <x v="2"/>
    <n v="147"/>
    <x v="5"/>
    <x v="7"/>
    <s v="ID"/>
    <s v="USA"/>
  </r>
  <r>
    <n v="2522"/>
    <x v="38"/>
    <s v="Klickitat"/>
    <s v="WA"/>
    <n v="2014"/>
    <s v="Municipal Solid Waste Landfill (351)"/>
    <x v="2"/>
    <n v="13"/>
    <x v="33"/>
    <x v="7"/>
    <s v="OR"/>
    <s v="USA"/>
  </r>
  <r>
    <n v="2522"/>
    <x v="38"/>
    <s v="Klickitat"/>
    <s v="WA"/>
    <n v="2014"/>
    <s v="Municipal Solid Waste Landfill (351)"/>
    <x v="2"/>
    <n v="571"/>
    <x v="24"/>
    <x v="7"/>
    <s v="OR"/>
    <s v="USA"/>
  </r>
  <r>
    <n v="2522"/>
    <x v="38"/>
    <s v="Klickitat"/>
    <s v="WA"/>
    <n v="2014"/>
    <s v="Municipal Solid Waste Landfill (351)"/>
    <x v="2"/>
    <n v="689"/>
    <x v="26"/>
    <x v="7"/>
    <s v="OR"/>
    <s v="USA"/>
  </r>
  <r>
    <n v="2522"/>
    <x v="38"/>
    <s v="Klickitat"/>
    <s v="WA"/>
    <n v="2014"/>
    <s v="Municipal Solid Waste Landfill (351)"/>
    <x v="2"/>
    <n v="21257"/>
    <x v="6"/>
    <x v="7"/>
    <s v="OR"/>
    <s v="USA"/>
  </r>
  <r>
    <n v="2522"/>
    <x v="38"/>
    <s v="Klickitat"/>
    <s v="WA"/>
    <n v="2014"/>
    <s v="Municipal Solid Waste Landfill (351)"/>
    <x v="2"/>
    <n v="6914"/>
    <x v="6"/>
    <x v="38"/>
    <s v="WA"/>
    <s v="USA"/>
  </r>
  <r>
    <n v="2522"/>
    <x v="38"/>
    <s v="Klickitat"/>
    <s v="WA"/>
    <n v="2014"/>
    <s v="Municipal Solid Waste Landfill (351)"/>
    <x v="2"/>
    <n v="58"/>
    <x v="24"/>
    <x v="14"/>
    <s v="WA"/>
    <s v="USA"/>
  </r>
  <r>
    <n v="2522"/>
    <x v="38"/>
    <s v="Klickitat"/>
    <s v="WA"/>
    <n v="2014"/>
    <s v="Municipal Solid Waste Landfill (351)"/>
    <x v="2"/>
    <n v="1123"/>
    <x v="14"/>
    <x v="14"/>
    <s v="WA"/>
    <s v="USA"/>
  </r>
  <r>
    <n v="2522"/>
    <x v="38"/>
    <s v="Klickitat"/>
    <s v="WA"/>
    <n v="2014"/>
    <s v="Municipal Solid Waste Landfill (351)"/>
    <x v="2"/>
    <n v="1526"/>
    <x v="6"/>
    <x v="14"/>
    <s v="WA"/>
    <s v="USA"/>
  </r>
  <r>
    <n v="2522"/>
    <x v="38"/>
    <s v="Klickitat"/>
    <s v="WA"/>
    <n v="2014"/>
    <s v="Municipal Solid Waste Landfill (351)"/>
    <x v="2"/>
    <n v="3988"/>
    <x v="5"/>
    <x v="14"/>
    <s v="WA"/>
    <s v="USA"/>
  </r>
  <r>
    <n v="2522"/>
    <x v="38"/>
    <s v="Klickitat"/>
    <s v="WA"/>
    <n v="2014"/>
    <s v="Municipal Solid Waste Landfill (351)"/>
    <x v="2"/>
    <n v="6782"/>
    <x v="21"/>
    <x v="14"/>
    <s v="WA"/>
    <s v="USA"/>
  </r>
  <r>
    <n v="2522"/>
    <x v="38"/>
    <s v="Klickitat"/>
    <s v="WA"/>
    <n v="2014"/>
    <s v="Municipal Solid Waste Landfill (351)"/>
    <x v="2"/>
    <n v="7954"/>
    <x v="26"/>
    <x v="14"/>
    <s v="WA"/>
    <s v="USA"/>
  </r>
  <r>
    <n v="2522"/>
    <x v="38"/>
    <s v="Klickitat"/>
    <s v="WA"/>
    <n v="2014"/>
    <s v="Municipal Solid Waste Landfill (351)"/>
    <x v="2"/>
    <n v="22729"/>
    <x v="4"/>
    <x v="14"/>
    <s v="WA"/>
    <s v="USA"/>
  </r>
  <r>
    <n v="2522"/>
    <x v="38"/>
    <s v="Klickitat"/>
    <s v="WA"/>
    <n v="2014"/>
    <s v="Municipal Solid Waste Landfill (351)"/>
    <x v="2"/>
    <n v="197"/>
    <x v="21"/>
    <x v="32"/>
    <s v="WA"/>
    <s v="USA"/>
  </r>
  <r>
    <n v="2522"/>
    <x v="38"/>
    <s v="Klickitat"/>
    <s v="WA"/>
    <n v="2014"/>
    <s v="Municipal Solid Waste Landfill (351)"/>
    <x v="2"/>
    <n v="291"/>
    <x v="4"/>
    <x v="32"/>
    <s v="WA"/>
    <s v="USA"/>
  </r>
  <r>
    <n v="2522"/>
    <x v="38"/>
    <s v="Klickitat"/>
    <s v="WA"/>
    <n v="2014"/>
    <s v="Municipal Solid Waste Landfill (351)"/>
    <x v="2"/>
    <n v="5661"/>
    <x v="6"/>
    <x v="32"/>
    <s v="WA"/>
    <s v="USA"/>
  </r>
  <r>
    <n v="2522"/>
    <x v="38"/>
    <s v="Klickitat"/>
    <s v="WA"/>
    <n v="2014"/>
    <s v="Municipal Solid Waste Landfill (351)"/>
    <x v="2"/>
    <n v="52"/>
    <x v="5"/>
    <x v="4"/>
    <s v="WA"/>
    <s v="USA"/>
  </r>
  <r>
    <n v="2522"/>
    <x v="38"/>
    <s v="Klickitat"/>
    <s v="WA"/>
    <n v="2014"/>
    <s v="Municipal Solid Waste Landfill (351)"/>
    <x v="2"/>
    <n v="77"/>
    <x v="26"/>
    <x v="4"/>
    <s v="WA"/>
    <s v="USA"/>
  </r>
  <r>
    <n v="2522"/>
    <x v="38"/>
    <s v="Klickitat"/>
    <s v="WA"/>
    <n v="2014"/>
    <s v="Municipal Solid Waste Landfill (351)"/>
    <x v="2"/>
    <n v="474"/>
    <x v="21"/>
    <x v="4"/>
    <s v="WA"/>
    <s v="USA"/>
  </r>
  <r>
    <n v="2522"/>
    <x v="38"/>
    <s v="Klickitat"/>
    <s v="WA"/>
    <n v="2014"/>
    <s v="Municipal Solid Waste Landfill (351)"/>
    <x v="2"/>
    <n v="560"/>
    <x v="14"/>
    <x v="4"/>
    <s v="WA"/>
    <s v="USA"/>
  </r>
  <r>
    <n v="2522"/>
    <x v="38"/>
    <s v="Klickitat"/>
    <s v="WA"/>
    <n v="2014"/>
    <s v="Municipal Solid Waste Landfill (351)"/>
    <x v="2"/>
    <n v="5066"/>
    <x v="4"/>
    <x v="4"/>
    <s v="WA"/>
    <s v="USA"/>
  </r>
  <r>
    <n v="2522"/>
    <x v="38"/>
    <s v="Klickitat"/>
    <s v="WA"/>
    <n v="2014"/>
    <s v="Municipal Solid Waste Landfill (351)"/>
    <x v="2"/>
    <n v="94792"/>
    <x v="6"/>
    <x v="4"/>
    <s v="WA"/>
    <s v="USA"/>
  </r>
  <r>
    <n v="2522"/>
    <x v="38"/>
    <s v="Klickitat"/>
    <s v="WA"/>
    <n v="2014"/>
    <s v="Municipal Solid Waste Landfill (351)"/>
    <x v="2"/>
    <n v="278"/>
    <x v="14"/>
    <x v="1"/>
    <s v="WA"/>
    <s v="USA"/>
  </r>
  <r>
    <n v="2522"/>
    <x v="38"/>
    <s v="Klickitat"/>
    <s v="WA"/>
    <n v="2014"/>
    <s v="Municipal Solid Waste Landfill (351)"/>
    <x v="2"/>
    <n v="7190"/>
    <x v="21"/>
    <x v="1"/>
    <s v="WA"/>
    <s v="USA"/>
  </r>
  <r>
    <n v="2522"/>
    <x v="38"/>
    <s v="Klickitat"/>
    <s v="WA"/>
    <n v="2014"/>
    <s v="Municipal Solid Waste Landfill (351)"/>
    <x v="2"/>
    <n v="10172"/>
    <x v="5"/>
    <x v="1"/>
    <s v="WA"/>
    <s v="USA"/>
  </r>
  <r>
    <n v="2522"/>
    <x v="38"/>
    <s v="Klickitat"/>
    <s v="WA"/>
    <n v="2014"/>
    <s v="Municipal Solid Waste Landfill (351)"/>
    <x v="2"/>
    <n v="19436"/>
    <x v="26"/>
    <x v="1"/>
    <s v="WA"/>
    <s v="USA"/>
  </r>
  <r>
    <n v="2522"/>
    <x v="38"/>
    <s v="Klickitat"/>
    <s v="WA"/>
    <n v="2014"/>
    <s v="Municipal Solid Waste Landfill (351)"/>
    <x v="2"/>
    <n v="83766"/>
    <x v="4"/>
    <x v="1"/>
    <s v="WA"/>
    <s v="USA"/>
  </r>
  <r>
    <n v="2522"/>
    <x v="38"/>
    <s v="Klickitat"/>
    <s v="WA"/>
    <n v="2014"/>
    <s v="Municipal Solid Waste Landfill (351)"/>
    <x v="2"/>
    <n v="429963"/>
    <x v="6"/>
    <x v="1"/>
    <s v="WA"/>
    <s v="USA"/>
  </r>
  <r>
    <n v="2522"/>
    <x v="38"/>
    <s v="Klickitat"/>
    <s v="WA"/>
    <n v="2014"/>
    <s v="Municipal Solid Waste Landfill (351)"/>
    <x v="2"/>
    <n v="9"/>
    <x v="14"/>
    <x v="11"/>
    <s v="WA"/>
    <s v="USA"/>
  </r>
  <r>
    <n v="2522"/>
    <x v="38"/>
    <s v="Klickitat"/>
    <s v="WA"/>
    <n v="2014"/>
    <s v="Municipal Solid Waste Landfill (351)"/>
    <x v="2"/>
    <n v="9"/>
    <x v="26"/>
    <x v="11"/>
    <s v="WA"/>
    <s v="USA"/>
  </r>
  <r>
    <n v="2522"/>
    <x v="38"/>
    <s v="Klickitat"/>
    <s v="WA"/>
    <n v="2014"/>
    <s v="Municipal Solid Waste Landfill (351)"/>
    <x v="2"/>
    <n v="82"/>
    <x v="21"/>
    <x v="11"/>
    <s v="WA"/>
    <s v="USA"/>
  </r>
  <r>
    <n v="2522"/>
    <x v="38"/>
    <s v="Klickitat"/>
    <s v="WA"/>
    <n v="2014"/>
    <s v="Municipal Solid Waste Landfill (351)"/>
    <x v="2"/>
    <n v="302"/>
    <x v="24"/>
    <x v="11"/>
    <s v="WA"/>
    <s v="USA"/>
  </r>
  <r>
    <n v="2522"/>
    <x v="38"/>
    <s v="Klickitat"/>
    <s v="WA"/>
    <n v="2014"/>
    <s v="Municipal Solid Waste Landfill (351)"/>
    <x v="2"/>
    <n v="3074"/>
    <x v="5"/>
    <x v="11"/>
    <s v="WA"/>
    <s v="USA"/>
  </r>
  <r>
    <n v="2522"/>
    <x v="38"/>
    <s v="Klickitat"/>
    <s v="WA"/>
    <n v="2014"/>
    <s v="Municipal Solid Waste Landfill (351)"/>
    <x v="2"/>
    <n v="22225"/>
    <x v="4"/>
    <x v="11"/>
    <s v="WA"/>
    <s v="USA"/>
  </r>
  <r>
    <n v="2522"/>
    <x v="38"/>
    <s v="Klickitat"/>
    <s v="WA"/>
    <n v="2014"/>
    <s v="Municipal Solid Waste Landfill (351)"/>
    <x v="2"/>
    <n v="29807"/>
    <x v="6"/>
    <x v="11"/>
    <s v="WA"/>
    <s v="USA"/>
  </r>
  <r>
    <n v="2522"/>
    <x v="38"/>
    <s v="Klickitat"/>
    <s v="WA"/>
    <n v="2014"/>
    <s v="Municipal Solid Waste Landfill (351)"/>
    <x v="2"/>
    <n v="5"/>
    <x v="5"/>
    <x v="28"/>
    <s v="WA"/>
    <s v="USA"/>
  </r>
  <r>
    <n v="2522"/>
    <x v="38"/>
    <s v="Klickitat"/>
    <s v="WA"/>
    <n v="2014"/>
    <s v="Municipal Solid Waste Landfill (351)"/>
    <x v="2"/>
    <n v="61"/>
    <x v="24"/>
    <x v="28"/>
    <s v="WA"/>
    <s v="USA"/>
  </r>
  <r>
    <n v="2522"/>
    <x v="38"/>
    <s v="Klickitat"/>
    <s v="WA"/>
    <n v="2014"/>
    <s v="Municipal Solid Waste Landfill (351)"/>
    <x v="2"/>
    <n v="74"/>
    <x v="4"/>
    <x v="28"/>
    <s v="WA"/>
    <s v="USA"/>
  </r>
  <r>
    <n v="2522"/>
    <x v="38"/>
    <s v="Klickitat"/>
    <s v="WA"/>
    <n v="2014"/>
    <s v="Municipal Solid Waste Landfill (351)"/>
    <x v="2"/>
    <n v="195"/>
    <x v="21"/>
    <x v="28"/>
    <s v="WA"/>
    <s v="USA"/>
  </r>
  <r>
    <n v="2522"/>
    <x v="38"/>
    <s v="Klickitat"/>
    <s v="WA"/>
    <n v="2014"/>
    <s v="Municipal Solid Waste Landfill (351)"/>
    <x v="2"/>
    <n v="203"/>
    <x v="14"/>
    <x v="28"/>
    <s v="WA"/>
    <s v="USA"/>
  </r>
  <r>
    <n v="2522"/>
    <x v="38"/>
    <s v="Klickitat"/>
    <s v="WA"/>
    <n v="2014"/>
    <s v="Municipal Solid Waste Landfill (351)"/>
    <x v="2"/>
    <n v="158924"/>
    <x v="6"/>
    <x v="28"/>
    <s v="WA"/>
    <s v="USA"/>
  </r>
  <r>
    <n v="2522"/>
    <x v="38"/>
    <s v="Klickitat"/>
    <s v="WA"/>
    <n v="2014"/>
    <s v="Municipal Solid Waste Landfill (351)"/>
    <x v="2"/>
    <n v="79"/>
    <x v="14"/>
    <x v="10"/>
    <s v="WA"/>
    <s v="USA"/>
  </r>
  <r>
    <n v="2522"/>
    <x v="38"/>
    <s v="Klickitat"/>
    <s v="WA"/>
    <n v="2014"/>
    <s v="Municipal Solid Waste Landfill (351)"/>
    <x v="2"/>
    <n v="566"/>
    <x v="21"/>
    <x v="10"/>
    <s v="WA"/>
    <s v="USA"/>
  </r>
  <r>
    <n v="2522"/>
    <x v="38"/>
    <s v="Klickitat"/>
    <s v="WA"/>
    <n v="2014"/>
    <s v="Municipal Solid Waste Landfill (351)"/>
    <x v="2"/>
    <n v="1693"/>
    <x v="26"/>
    <x v="10"/>
    <s v="WA"/>
    <s v="USA"/>
  </r>
  <r>
    <n v="2522"/>
    <x v="38"/>
    <s v="Klickitat"/>
    <s v="WA"/>
    <n v="2014"/>
    <s v="Municipal Solid Waste Landfill (351)"/>
    <x v="2"/>
    <n v="1996"/>
    <x v="4"/>
    <x v="10"/>
    <s v="WA"/>
    <s v="USA"/>
  </r>
  <r>
    <n v="2522"/>
    <x v="38"/>
    <s v="Klickitat"/>
    <s v="WA"/>
    <n v="2014"/>
    <s v="Municipal Solid Waste Landfill (351)"/>
    <x v="2"/>
    <n v="2580"/>
    <x v="5"/>
    <x v="10"/>
    <s v="WA"/>
    <s v="USA"/>
  </r>
  <r>
    <n v="2522"/>
    <x v="38"/>
    <s v="Klickitat"/>
    <s v="WA"/>
    <n v="2014"/>
    <s v="Municipal Solid Waste Landfill (351)"/>
    <x v="2"/>
    <n v="40986"/>
    <x v="6"/>
    <x v="10"/>
    <s v="WA"/>
    <s v="USA"/>
  </r>
  <r>
    <n v="2522"/>
    <x v="38"/>
    <s v="Klickitat"/>
    <s v="WA"/>
    <n v="2014"/>
    <s v="Municipal Solid Waste Landfill (351)"/>
    <x v="2"/>
    <n v="26572"/>
    <x v="6"/>
    <x v="8"/>
    <s v="WA"/>
    <s v="USA"/>
  </r>
  <r>
    <n v="2522"/>
    <x v="38"/>
    <s v="Klickitat"/>
    <s v="WA"/>
    <n v="2014"/>
    <s v="Municipal Solid Waste Landfill (351)"/>
    <x v="2"/>
    <n v="3"/>
    <x v="21"/>
    <x v="3"/>
    <s v="WA"/>
    <s v="USA"/>
  </r>
  <r>
    <n v="2522"/>
    <x v="38"/>
    <s v="Klickitat"/>
    <s v="WA"/>
    <n v="2014"/>
    <s v="Municipal Solid Waste Landfill (351)"/>
    <x v="2"/>
    <n v="7"/>
    <x v="4"/>
    <x v="3"/>
    <s v="WA"/>
    <s v="USA"/>
  </r>
  <r>
    <n v="2522"/>
    <x v="38"/>
    <s v="Klickitat"/>
    <s v="WA"/>
    <n v="2014"/>
    <s v="Municipal Solid Waste Landfill (351)"/>
    <x v="2"/>
    <n v="14"/>
    <x v="26"/>
    <x v="3"/>
    <s v="WA"/>
    <s v="USA"/>
  </r>
  <r>
    <n v="2522"/>
    <x v="38"/>
    <s v="Klickitat"/>
    <s v="WA"/>
    <n v="2014"/>
    <s v="Municipal Solid Waste Landfill (351)"/>
    <x v="2"/>
    <n v="2931"/>
    <x v="5"/>
    <x v="3"/>
    <s v="WA"/>
    <s v="USA"/>
  </r>
  <r>
    <n v="2557"/>
    <x v="39"/>
    <s v="Kittitas"/>
    <s v="WA"/>
    <n v="2014"/>
    <s v="Limited Purpose Landfill"/>
    <x v="1"/>
    <n v="25703"/>
    <x v="4"/>
    <x v="13"/>
    <s v="WA"/>
    <s v="USA"/>
  </r>
  <r>
    <n v="2721"/>
    <x v="40"/>
    <s v="Spokane"/>
    <s v="WA"/>
    <n v="2014"/>
    <s v="Energy Recovery and Incineration"/>
    <x v="3"/>
    <n v="64.78"/>
    <x v="6"/>
    <x v="30"/>
    <s v="WA"/>
    <s v="USA"/>
  </r>
  <r>
    <n v="2721"/>
    <x v="40"/>
    <s v="Spokane"/>
    <s v="WA"/>
    <n v="2014"/>
    <s v="Energy Recovery and Incineration"/>
    <x v="3"/>
    <n v="17.34"/>
    <x v="6"/>
    <x v="7"/>
    <s v="ID"/>
    <s v="USA"/>
  </r>
  <r>
    <n v="2721"/>
    <x v="40"/>
    <s v="Spokane"/>
    <s v="WA"/>
    <n v="2014"/>
    <s v="Energy Recovery and Incineration"/>
    <x v="3"/>
    <n v="123.68"/>
    <x v="6"/>
    <x v="7"/>
    <s v="XX"/>
    <s v="Unknown"/>
  </r>
  <r>
    <n v="2721"/>
    <x v="40"/>
    <s v="Spokane"/>
    <s v="WA"/>
    <n v="2014"/>
    <s v="Energy Recovery and Incineration"/>
    <x v="3"/>
    <n v="1172.6199999999999"/>
    <x v="6"/>
    <x v="7"/>
    <s v="XX"/>
    <s v="USA"/>
  </r>
  <r>
    <n v="2721"/>
    <x v="40"/>
    <s v="Spokane"/>
    <s v="WA"/>
    <n v="2014"/>
    <s v="Energy Recovery and Incineration"/>
    <x v="3"/>
    <n v="4.2"/>
    <x v="6"/>
    <x v="38"/>
    <s v="WA"/>
    <s v="USA"/>
  </r>
  <r>
    <n v="2721"/>
    <x v="40"/>
    <s v="Spokane"/>
    <s v="WA"/>
    <n v="2014"/>
    <s v="Energy Recovery and Incineration"/>
    <x v="3"/>
    <n v="257221.45"/>
    <x v="6"/>
    <x v="11"/>
    <s v="WA"/>
    <s v="USA"/>
  </r>
  <r>
    <n v="2721"/>
    <x v="40"/>
    <s v="Spokane"/>
    <s v="WA"/>
    <n v="2014"/>
    <s v="Energy Recovery and Incineration"/>
    <x v="3"/>
    <n v="91.07"/>
    <x v="6"/>
    <x v="9"/>
    <s v="WA"/>
    <s v="USA"/>
  </r>
  <r>
    <n v="2721"/>
    <x v="40"/>
    <s v="Spokane"/>
    <s v="WA"/>
    <n v="2014"/>
    <s v="Energy Recovery and Incineration"/>
    <x v="3"/>
    <n v="10.86"/>
    <x v="6"/>
    <x v="8"/>
    <s v="WA"/>
    <s v="USA"/>
  </r>
  <r>
    <n v="2744"/>
    <x v="41"/>
    <s v="Grays Harbor"/>
    <s v="WA"/>
    <n v="2014"/>
    <s v="Limited Purpose Landfill"/>
    <x v="1"/>
    <n v="2162.1999999999998"/>
    <x v="34"/>
    <x v="2"/>
    <s v="WA"/>
    <s v="USA"/>
  </r>
  <r>
    <n v="2744"/>
    <x v="41"/>
    <s v="Grays Harbor"/>
    <s v="WA"/>
    <n v="2014"/>
    <s v="Limited Purpose Landfill"/>
    <x v="1"/>
    <n v="11547"/>
    <x v="4"/>
    <x v="2"/>
    <s v="WA"/>
    <s v="USA"/>
  </r>
  <r>
    <n v="2744"/>
    <x v="41"/>
    <s v="Grays Harbor"/>
    <s v="WA"/>
    <n v="2014"/>
    <s v="Limited Purpose Landfill"/>
    <x v="1"/>
    <n v="14981.28"/>
    <x v="19"/>
    <x v="2"/>
    <s v="WA"/>
    <s v="USA"/>
  </r>
  <r>
    <n v="2744"/>
    <x v="41"/>
    <s v="Grays Harbor"/>
    <s v="WA"/>
    <n v="2014"/>
    <s v="Limited Purpose Landfill"/>
    <x v="1"/>
    <n v="33711.58"/>
    <x v="3"/>
    <x v="2"/>
    <s v="WA"/>
    <s v="USA"/>
  </r>
  <r>
    <n v="2762"/>
    <x v="42"/>
    <s v="Stevens"/>
    <s v="WA"/>
    <n v="2014"/>
    <s v="Municipal Solid Waste Landfill (351)"/>
    <x v="2"/>
    <n v="614.36"/>
    <x v="6"/>
    <x v="36"/>
    <s v="WA"/>
    <s v="USA"/>
  </r>
  <r>
    <n v="2762"/>
    <x v="42"/>
    <s v="Stevens"/>
    <s v="WA"/>
    <n v="2014"/>
    <s v="Municipal Solid Waste Landfill (351)"/>
    <x v="2"/>
    <n v="95.24"/>
    <x v="6"/>
    <x v="7"/>
    <s v="ID"/>
    <s v="USA"/>
  </r>
  <r>
    <n v="2762"/>
    <x v="42"/>
    <s v="Stevens"/>
    <s v="WA"/>
    <n v="2014"/>
    <s v="Municipal Solid Waste Landfill (351)"/>
    <x v="2"/>
    <n v="42.69"/>
    <x v="21"/>
    <x v="9"/>
    <s v="WA"/>
    <s v="USA"/>
  </r>
  <r>
    <n v="2762"/>
    <x v="42"/>
    <s v="Stevens"/>
    <s v="WA"/>
    <n v="2014"/>
    <s v="Municipal Solid Waste Landfill (351)"/>
    <x v="2"/>
    <n v="99.12"/>
    <x v="14"/>
    <x v="9"/>
    <s v="WA"/>
    <s v="USA"/>
  </r>
  <r>
    <n v="2762"/>
    <x v="42"/>
    <s v="Stevens"/>
    <s v="WA"/>
    <n v="2014"/>
    <s v="Municipal Solid Waste Landfill (351)"/>
    <x v="2"/>
    <n v="209.01"/>
    <x v="16"/>
    <x v="9"/>
    <s v="WA"/>
    <s v="USA"/>
  </r>
  <r>
    <n v="2762"/>
    <x v="42"/>
    <s v="Stevens"/>
    <s v="WA"/>
    <n v="2014"/>
    <s v="Municipal Solid Waste Landfill (351)"/>
    <x v="2"/>
    <n v="1123.8800000000001"/>
    <x v="4"/>
    <x v="9"/>
    <s v="WA"/>
    <s v="USA"/>
  </r>
  <r>
    <n v="2762"/>
    <x v="42"/>
    <s v="Stevens"/>
    <s v="WA"/>
    <n v="2014"/>
    <s v="Municipal Solid Waste Landfill (351)"/>
    <x v="2"/>
    <n v="1587.05"/>
    <x v="7"/>
    <x v="9"/>
    <s v="WA"/>
    <s v="USA"/>
  </r>
  <r>
    <n v="2762"/>
    <x v="42"/>
    <s v="Stevens"/>
    <s v="WA"/>
    <n v="2014"/>
    <s v="Municipal Solid Waste Landfill (351)"/>
    <x v="2"/>
    <n v="20226.96"/>
    <x v="6"/>
    <x v="9"/>
    <s v="WA"/>
    <s v="USA"/>
  </r>
  <r>
    <n v="2762"/>
    <x v="42"/>
    <s v="Stevens"/>
    <s v="WA"/>
    <n v="2015"/>
    <s v="Municipal Solid Waste Landfill (351)"/>
    <x v="2"/>
    <n v="3496.36"/>
    <x v="6"/>
    <x v="9"/>
    <s v="WA"/>
    <s v="USA"/>
  </r>
  <r>
    <n v="2762"/>
    <x v="42"/>
    <s v="Stevens"/>
    <s v="WA"/>
    <n v="2016"/>
    <s v="Municipal Solid Waste Landfill (351)"/>
    <x v="2"/>
    <n v="107.1"/>
    <x v="6"/>
    <x v="9"/>
    <s v="WA"/>
    <s v="USA"/>
  </r>
  <r>
    <n v="2762"/>
    <x v="42"/>
    <s v="Stevens"/>
    <s v="WA"/>
    <n v="2017"/>
    <s v="Municipal Solid Waste Landfill (351)"/>
    <x v="2"/>
    <n v="191.97"/>
    <x v="6"/>
    <x v="9"/>
    <s v="WA"/>
    <s v="USA"/>
  </r>
  <r>
    <n v="2762"/>
    <x v="42"/>
    <s v="Stevens"/>
    <s v="WA"/>
    <n v="2018"/>
    <s v="Municipal Solid Waste Landfill (351)"/>
    <x v="2"/>
    <n v="152.61000000000001"/>
    <x v="6"/>
    <x v="9"/>
    <s v="WA"/>
    <s v="USA"/>
  </r>
  <r>
    <n v="2783"/>
    <x v="43"/>
    <s v="Walla Walla"/>
    <s v="WA"/>
    <n v="2014"/>
    <s v="Municipal Solid Waste Landfill (351)"/>
    <x v="2"/>
    <n v="0.09"/>
    <x v="12"/>
    <x v="29"/>
    <s v="WA"/>
    <s v="USA"/>
  </r>
  <r>
    <n v="2783"/>
    <x v="43"/>
    <s v="Walla Walla"/>
    <s v="WA"/>
    <n v="2014"/>
    <s v="Municipal Solid Waste Landfill (351)"/>
    <x v="2"/>
    <n v="0.26"/>
    <x v="16"/>
    <x v="29"/>
    <s v="WA"/>
    <s v="USA"/>
  </r>
  <r>
    <n v="2783"/>
    <x v="43"/>
    <s v="Walla Walla"/>
    <s v="WA"/>
    <n v="2014"/>
    <s v="Municipal Solid Waste Landfill (351)"/>
    <x v="2"/>
    <n v="2.59"/>
    <x v="19"/>
    <x v="29"/>
    <s v="WA"/>
    <s v="USA"/>
  </r>
  <r>
    <n v="2783"/>
    <x v="43"/>
    <s v="Walla Walla"/>
    <s v="WA"/>
    <n v="2014"/>
    <s v="Municipal Solid Waste Landfill (351)"/>
    <x v="2"/>
    <n v="2.94"/>
    <x v="26"/>
    <x v="29"/>
    <s v="WA"/>
    <s v="USA"/>
  </r>
  <r>
    <n v="2783"/>
    <x v="43"/>
    <s v="Walla Walla"/>
    <s v="WA"/>
    <n v="2014"/>
    <s v="Municipal Solid Waste Landfill (351)"/>
    <x v="2"/>
    <n v="8.7799999999999994"/>
    <x v="29"/>
    <x v="29"/>
    <s v="WA"/>
    <s v="USA"/>
  </r>
  <r>
    <n v="2783"/>
    <x v="43"/>
    <s v="Walla Walla"/>
    <s v="WA"/>
    <n v="2014"/>
    <s v="Municipal Solid Waste Landfill (351)"/>
    <x v="2"/>
    <n v="28.79"/>
    <x v="4"/>
    <x v="29"/>
    <s v="WA"/>
    <s v="USA"/>
  </r>
  <r>
    <n v="2783"/>
    <x v="43"/>
    <s v="Walla Walla"/>
    <s v="WA"/>
    <n v="2014"/>
    <s v="Municipal Solid Waste Landfill (351)"/>
    <x v="2"/>
    <n v="37.369999999999997"/>
    <x v="20"/>
    <x v="29"/>
    <s v="WA"/>
    <s v="USA"/>
  </r>
  <r>
    <n v="2783"/>
    <x v="43"/>
    <s v="Walla Walla"/>
    <s v="WA"/>
    <n v="2014"/>
    <s v="Municipal Solid Waste Landfill (351)"/>
    <x v="2"/>
    <n v="105.45"/>
    <x v="14"/>
    <x v="29"/>
    <s v="WA"/>
    <s v="USA"/>
  </r>
  <r>
    <n v="2783"/>
    <x v="43"/>
    <s v="Walla Walla"/>
    <s v="WA"/>
    <n v="2014"/>
    <s v="Municipal Solid Waste Landfill (351)"/>
    <x v="2"/>
    <n v="971.79"/>
    <x v="15"/>
    <x v="29"/>
    <s v="WA"/>
    <s v="USA"/>
  </r>
  <r>
    <n v="2783"/>
    <x v="43"/>
    <s v="Walla Walla"/>
    <s v="WA"/>
    <n v="2014"/>
    <s v="Municipal Solid Waste Landfill (351)"/>
    <x v="2"/>
    <n v="47598.54"/>
    <x v="6"/>
    <x v="29"/>
    <s v="WA"/>
    <s v="USA"/>
  </r>
  <r>
    <n v="2843"/>
    <x v="44"/>
    <s v="Yakima"/>
    <s v="WA"/>
    <n v="2014"/>
    <s v="Municipal Solid Waste Landfill (351)"/>
    <x v="2"/>
    <n v="421"/>
    <x v="14"/>
    <x v="3"/>
    <s v="WA"/>
    <s v="USA"/>
  </r>
  <r>
    <n v="2843"/>
    <x v="44"/>
    <s v="Yakima"/>
    <s v="WA"/>
    <n v="2014"/>
    <s v="Municipal Solid Waste Landfill (351)"/>
    <x v="2"/>
    <n v="166135"/>
    <x v="6"/>
    <x v="3"/>
    <s v="WA"/>
    <s v="USA"/>
  </r>
  <r>
    <n v="2846"/>
    <x v="45"/>
    <s v="Skagit"/>
    <s v="WA"/>
    <n v="2014"/>
    <s v="Limited Purpose Landfill"/>
    <x v="1"/>
    <n v="403"/>
    <x v="5"/>
    <x v="4"/>
    <s v="WA"/>
    <s v="USA"/>
  </r>
  <r>
    <n v="2906"/>
    <x v="46"/>
    <s v="Lewis"/>
    <s v="WA"/>
    <n v="2014"/>
    <s v="Limited Purpose Landfill"/>
    <x v="1"/>
    <n v="49306.6"/>
    <x v="7"/>
    <x v="26"/>
    <s v="WA"/>
    <s v="USA"/>
  </r>
  <r>
    <n v="3090"/>
    <x v="47"/>
    <s v="Pierce"/>
    <s v="WA"/>
    <n v="2014"/>
    <s v="Inert Waste Landfill"/>
    <x v="0"/>
    <n v="3000"/>
    <x v="3"/>
    <x v="0"/>
    <s v="WA"/>
    <s v="USA"/>
  </r>
  <r>
    <n v="3090"/>
    <x v="47"/>
    <s v="Pierce"/>
    <s v="WA"/>
    <n v="2014"/>
    <s v="Inert Waste Landfill"/>
    <x v="0"/>
    <n v="92"/>
    <x v="1"/>
    <x v="14"/>
    <s v="WA"/>
    <s v="USA"/>
  </r>
  <r>
    <n v="3090"/>
    <x v="47"/>
    <s v="Pierce"/>
    <s v="WA"/>
    <n v="2014"/>
    <s v="Inert Waste Landfill"/>
    <x v="0"/>
    <n v="258"/>
    <x v="9"/>
    <x v="14"/>
    <s v="WA"/>
    <s v="USA"/>
  </r>
  <r>
    <n v="3090"/>
    <x v="47"/>
    <s v="Pierce"/>
    <s v="WA"/>
    <n v="2014"/>
    <s v="Inert Waste Landfill"/>
    <x v="0"/>
    <n v="519"/>
    <x v="12"/>
    <x v="14"/>
    <s v="WA"/>
    <s v="USA"/>
  </r>
  <r>
    <n v="3090"/>
    <x v="47"/>
    <s v="Pierce"/>
    <s v="WA"/>
    <n v="2014"/>
    <s v="Inert Waste Landfill"/>
    <x v="0"/>
    <n v="4005"/>
    <x v="0"/>
    <x v="14"/>
    <s v="WA"/>
    <s v="USA"/>
  </r>
  <r>
    <n v="3090"/>
    <x v="47"/>
    <s v="Pierce"/>
    <s v="WA"/>
    <n v="2014"/>
    <s v="Inert Waste Landfill"/>
    <x v="0"/>
    <n v="179318"/>
    <x v="3"/>
    <x v="14"/>
    <s v="WA"/>
    <s v="USA"/>
  </r>
  <r>
    <n v="3107"/>
    <x v="48"/>
    <s v="_N/A"/>
    <s v="OR"/>
    <n v="2014"/>
    <s v="Municipal Solid Waste Landfill (351)"/>
    <x v="2"/>
    <n v="16.84"/>
    <x v="5"/>
    <x v="19"/>
    <s v="WA"/>
    <s v="USA"/>
  </r>
  <r>
    <n v="3107"/>
    <x v="48"/>
    <s v="_N/A"/>
    <s v="OR"/>
    <n v="2014"/>
    <s v="Municipal Solid Waste Landfill (351)"/>
    <x v="2"/>
    <n v="24040.89"/>
    <x v="6"/>
    <x v="19"/>
    <s v="WA"/>
    <s v="USA"/>
  </r>
  <r>
    <n v="3107"/>
    <x v="48"/>
    <s v="_N/A"/>
    <s v="OR"/>
    <n v="2014"/>
    <s v="Municipal Solid Waste Landfill (351)"/>
    <x v="2"/>
    <n v="35338"/>
    <x v="6"/>
    <x v="2"/>
    <s v="WA"/>
    <s v="USA"/>
  </r>
  <r>
    <n v="3107"/>
    <x v="48"/>
    <s v="_N/A"/>
    <s v="OR"/>
    <n v="2014"/>
    <s v="Municipal Solid Waste Landfill (351)"/>
    <x v="2"/>
    <n v="100"/>
    <x v="4"/>
    <x v="31"/>
    <s v="WA"/>
    <s v="USA"/>
  </r>
  <r>
    <n v="3107"/>
    <x v="48"/>
    <s v="_N/A"/>
    <s v="OR"/>
    <n v="2014"/>
    <s v="Municipal Solid Waste Landfill (351)"/>
    <x v="2"/>
    <n v="9555.93"/>
    <x v="6"/>
    <x v="31"/>
    <s v="WA"/>
    <s v="USA"/>
  </r>
  <r>
    <n v="3107"/>
    <x v="48"/>
    <s v="_N/A"/>
    <s v="OR"/>
    <n v="2014"/>
    <s v="Municipal Solid Waste Landfill (351)"/>
    <x v="2"/>
    <n v="0.1"/>
    <x v="20"/>
    <x v="39"/>
    <s v="WA"/>
    <s v="USA"/>
  </r>
  <r>
    <n v="3107"/>
    <x v="48"/>
    <s v="_N/A"/>
    <s v="OR"/>
    <n v="2014"/>
    <s v="Municipal Solid Waste Landfill (351)"/>
    <x v="2"/>
    <n v="1476.79"/>
    <x v="6"/>
    <x v="39"/>
    <s v="WA"/>
    <s v="USA"/>
  </r>
  <r>
    <n v="3107"/>
    <x v="48"/>
    <s v="_N/A"/>
    <s v="OR"/>
    <n v="2014"/>
    <s v="Municipal Solid Waste Landfill (351)"/>
    <x v="2"/>
    <n v="50"/>
    <x v="6"/>
    <x v="33"/>
    <s v="WA"/>
    <s v="USA"/>
  </r>
  <r>
    <n v="3157"/>
    <x v="49"/>
    <s v="Douglas"/>
    <s v="WA"/>
    <n v="2014"/>
    <s v="Inert Waste Landfill"/>
    <x v="0"/>
    <n v="500"/>
    <x v="0"/>
    <x v="34"/>
    <s v="WA"/>
    <s v="USA"/>
  </r>
  <r>
    <n v="3157"/>
    <x v="49"/>
    <s v="Douglas"/>
    <s v="WA"/>
    <n v="2014"/>
    <s v="Inert Waste Landfill"/>
    <x v="0"/>
    <n v="2090"/>
    <x v="1"/>
    <x v="34"/>
    <s v="WA"/>
    <s v="USA"/>
  </r>
  <r>
    <n v="3158"/>
    <x v="50"/>
    <s v="Douglas"/>
    <s v="WA"/>
    <n v="2014"/>
    <s v="Inert Waste Landfill"/>
    <x v="0"/>
    <n v="1471"/>
    <x v="0"/>
    <x v="12"/>
    <s v="WA"/>
    <s v="USA"/>
  </r>
  <r>
    <n v="3158"/>
    <x v="50"/>
    <s v="Douglas"/>
    <s v="WA"/>
    <n v="2014"/>
    <s v="Inert Waste Landfill"/>
    <x v="0"/>
    <n v="2329"/>
    <x v="22"/>
    <x v="12"/>
    <s v="WA"/>
    <s v="USA"/>
  </r>
  <r>
    <n v="3158"/>
    <x v="50"/>
    <s v="Douglas"/>
    <s v="WA"/>
    <n v="2014"/>
    <s v="Inert Waste Landfill"/>
    <x v="0"/>
    <n v="449"/>
    <x v="0"/>
    <x v="34"/>
    <s v="WA"/>
    <s v="USA"/>
  </r>
  <r>
    <n v="3158"/>
    <x v="50"/>
    <s v="Douglas"/>
    <s v="WA"/>
    <n v="2014"/>
    <s v="Inert Waste Landfill"/>
    <x v="0"/>
    <n v="711"/>
    <x v="22"/>
    <x v="34"/>
    <s v="WA"/>
    <s v="USA"/>
  </r>
  <r>
    <n v="3158"/>
    <x v="50"/>
    <s v="Douglas"/>
    <s v="WA"/>
    <n v="2014"/>
    <s v="Inert Waste Landfill"/>
    <x v="0"/>
    <n v="2205"/>
    <x v="9"/>
    <x v="34"/>
    <s v="WA"/>
    <s v="USA"/>
  </r>
  <r>
    <n v="3158"/>
    <x v="50"/>
    <s v="Douglas"/>
    <s v="WA"/>
    <n v="2014"/>
    <s v="Inert Waste Landfill"/>
    <x v="0"/>
    <n v="6100"/>
    <x v="2"/>
    <x v="34"/>
    <s v="WA"/>
    <s v="USA"/>
  </r>
  <r>
    <n v="3240"/>
    <x v="51"/>
    <s v="Yakima"/>
    <s v="WA"/>
    <n v="2014"/>
    <s v="Limited Purpose Landfill"/>
    <x v="1"/>
    <n v="43"/>
    <x v="19"/>
    <x v="3"/>
    <s v="WA"/>
    <s v="USA"/>
  </r>
</pivotCacheRecords>
</file>

<file path=xl/pivotCache/pivotCacheRecords2.xml><?xml version="1.0" encoding="utf-8"?>
<pivotCacheRecords xmlns="http://schemas.openxmlformats.org/spreadsheetml/2006/main" xmlns:r="http://schemas.openxmlformats.org/officeDocument/2006/relationships" count="2316">
  <r>
    <x v="0"/>
    <s v="Snohomish"/>
    <s v="WA"/>
    <x v="0"/>
    <x v="0"/>
    <n v="89273"/>
    <x v="0"/>
    <s v="WA"/>
    <s v="USA"/>
  </r>
  <r>
    <x v="0"/>
    <s v="Snohomish"/>
    <s v="WA"/>
    <x v="0"/>
    <x v="0"/>
    <n v="69486"/>
    <x v="1"/>
    <s v="WA"/>
    <s v="USA"/>
  </r>
  <r>
    <x v="0"/>
    <s v="Snohomish"/>
    <s v="WA"/>
    <x v="0"/>
    <x v="1"/>
    <n v="310727"/>
    <x v="0"/>
    <s v="WA"/>
    <s v="USA"/>
  </r>
  <r>
    <x v="0"/>
    <s v="Snohomish"/>
    <s v="WA"/>
    <x v="0"/>
    <x v="1"/>
    <n v="241855"/>
    <x v="1"/>
    <s v="WA"/>
    <s v="USA"/>
  </r>
  <r>
    <x v="1"/>
    <s v="Grays Harbor"/>
    <s v="WA"/>
    <x v="0"/>
    <x v="2"/>
    <n v="8.5500000000000007"/>
    <x v="2"/>
    <s v="WA"/>
    <s v="USA"/>
  </r>
  <r>
    <x v="1"/>
    <s v="Grays Harbor"/>
    <s v="WA"/>
    <x v="0"/>
    <x v="0"/>
    <n v="2170.2800000000002"/>
    <x v="2"/>
    <s v="WA"/>
    <s v="USA"/>
  </r>
  <r>
    <x v="1"/>
    <s v="Grays Harbor"/>
    <s v="WA"/>
    <x v="0"/>
    <x v="1"/>
    <n v="63.13"/>
    <x v="2"/>
    <s v="WA"/>
    <s v="USA"/>
  </r>
  <r>
    <x v="2"/>
    <s v="Yakima"/>
    <s v="WA"/>
    <x v="1"/>
    <x v="3"/>
    <n v="61425"/>
    <x v="0"/>
    <s v="WA"/>
    <s v="USA"/>
  </r>
  <r>
    <x v="2"/>
    <s v="Yakima"/>
    <s v="WA"/>
    <x v="1"/>
    <x v="3"/>
    <n v="117711"/>
    <x v="1"/>
    <s v="WA"/>
    <s v="USA"/>
  </r>
  <r>
    <x v="2"/>
    <s v="Yakima"/>
    <s v="WA"/>
    <x v="1"/>
    <x v="3"/>
    <n v="1725"/>
    <x v="3"/>
    <s v="WA"/>
    <s v="USA"/>
  </r>
  <r>
    <x v="2"/>
    <s v="Yakima"/>
    <s v="WA"/>
    <x v="1"/>
    <x v="3"/>
    <n v="106279"/>
    <x v="4"/>
    <s v="WA"/>
    <s v="USA"/>
  </r>
  <r>
    <x v="2"/>
    <s v="Yakima"/>
    <s v="WA"/>
    <x v="1"/>
    <x v="4"/>
    <n v="20"/>
    <x v="4"/>
    <s v="WA"/>
    <s v="USA"/>
  </r>
  <r>
    <x v="2"/>
    <s v="Yakima"/>
    <s v="WA"/>
    <x v="1"/>
    <x v="5"/>
    <n v="11874"/>
    <x v="4"/>
    <s v="WA"/>
    <s v="USA"/>
  </r>
  <r>
    <x v="2"/>
    <s v="Yakima"/>
    <s v="WA"/>
    <x v="1"/>
    <x v="6"/>
    <n v="4153.8"/>
    <x v="4"/>
    <s v="WA"/>
    <s v="USA"/>
  </r>
  <r>
    <x v="3"/>
    <s v="Asotin"/>
    <s v="WA"/>
    <x v="1"/>
    <x v="7"/>
    <n v="18739.080000000002"/>
    <x v="5"/>
    <s v="WA"/>
    <s v="USA"/>
  </r>
  <r>
    <x v="3"/>
    <s v="Asotin"/>
    <s v="WA"/>
    <x v="1"/>
    <x v="7"/>
    <n v="2082.12"/>
    <x v="6"/>
    <s v="WA"/>
    <s v="USA"/>
  </r>
  <r>
    <x v="3"/>
    <s v="Asotin"/>
    <s v="WA"/>
    <x v="1"/>
    <x v="7"/>
    <n v="31231.8"/>
    <x v="7"/>
    <s v="ID"/>
    <s v="USA"/>
  </r>
  <r>
    <x v="4"/>
    <s v="Whitman"/>
    <s v="WA"/>
    <x v="0"/>
    <x v="2"/>
    <n v="1231"/>
    <x v="8"/>
    <s v="WA"/>
    <s v="USA"/>
  </r>
  <r>
    <x v="4"/>
    <s v="Whitman"/>
    <s v="WA"/>
    <x v="0"/>
    <x v="0"/>
    <n v="7387"/>
    <x v="8"/>
    <s v="WA"/>
    <s v="USA"/>
  </r>
  <r>
    <x v="4"/>
    <s v="Whitman"/>
    <s v="WA"/>
    <x v="0"/>
    <x v="8"/>
    <n v="107092"/>
    <x v="8"/>
    <s v="WA"/>
    <s v="USA"/>
  </r>
  <r>
    <x v="4"/>
    <s v="Whitman"/>
    <s v="WA"/>
    <x v="0"/>
    <x v="8"/>
    <n v="7400"/>
    <x v="7"/>
    <s v="ID"/>
    <s v="USA"/>
  </r>
  <r>
    <x v="5"/>
    <s v="Stevens"/>
    <s v="WA"/>
    <x v="1"/>
    <x v="9"/>
    <n v="20171.900000000001"/>
    <x v="9"/>
    <s v="WA"/>
    <s v="USA"/>
  </r>
  <r>
    <x v="6"/>
    <s v="Whatcom"/>
    <s v="WA"/>
    <x v="0"/>
    <x v="10"/>
    <n v="9"/>
    <x v="10"/>
    <s v="WA"/>
    <s v="USA"/>
  </r>
  <r>
    <x v="6"/>
    <s v="Whatcom"/>
    <s v="WA"/>
    <x v="0"/>
    <x v="0"/>
    <n v="90"/>
    <x v="10"/>
    <s v="WA"/>
    <s v="USA"/>
  </r>
  <r>
    <x v="6"/>
    <s v="Whatcom"/>
    <s v="WA"/>
    <x v="0"/>
    <x v="11"/>
    <n v="7"/>
    <x v="10"/>
    <s v="WA"/>
    <s v="USA"/>
  </r>
  <r>
    <x v="6"/>
    <s v="Whatcom"/>
    <s v="WA"/>
    <x v="0"/>
    <x v="1"/>
    <n v="508"/>
    <x v="10"/>
    <s v="WA"/>
    <s v="USA"/>
  </r>
  <r>
    <x v="7"/>
    <s v="Spokane"/>
    <s v="WA"/>
    <x v="1"/>
    <x v="10"/>
    <n v="10"/>
    <x v="11"/>
    <s v="WA"/>
    <s v="USA"/>
  </r>
  <r>
    <x v="7"/>
    <s v="Spokane"/>
    <s v="WA"/>
    <x v="1"/>
    <x v="12"/>
    <n v="2"/>
    <x v="11"/>
    <s v="WA"/>
    <s v="USA"/>
  </r>
  <r>
    <x v="7"/>
    <s v="Spokane"/>
    <s v="WA"/>
    <x v="1"/>
    <x v="0"/>
    <n v="5000"/>
    <x v="11"/>
    <s v="WA"/>
    <s v="USA"/>
  </r>
  <r>
    <x v="7"/>
    <s v="Spokane"/>
    <s v="WA"/>
    <x v="1"/>
    <x v="13"/>
    <n v="2"/>
    <x v="11"/>
    <s v="WA"/>
    <s v="USA"/>
  </r>
  <r>
    <x v="8"/>
    <s v="Whitman"/>
    <s v="WA"/>
    <x v="1"/>
    <x v="14"/>
    <n v="229.98"/>
    <x v="8"/>
    <s v="WA"/>
    <s v="USA"/>
  </r>
  <r>
    <x v="8"/>
    <s v="Whitman"/>
    <s v="WA"/>
    <x v="1"/>
    <x v="14"/>
    <n v="47.23"/>
    <x v="7"/>
    <s v="ID"/>
    <s v="USA"/>
  </r>
  <r>
    <x v="8"/>
    <s v="Whitman"/>
    <s v="WA"/>
    <x v="1"/>
    <x v="3"/>
    <n v="1934.19"/>
    <x v="8"/>
    <s v="WA"/>
    <s v="USA"/>
  </r>
  <r>
    <x v="9"/>
    <s v="Yakima"/>
    <s v="WA"/>
    <x v="1"/>
    <x v="9"/>
    <n v="2569.1999999999998"/>
    <x v="4"/>
    <s v="WA"/>
    <s v="USA"/>
  </r>
  <r>
    <x v="9"/>
    <s v="Yakima"/>
    <s v="WA"/>
    <x v="1"/>
    <x v="3"/>
    <n v="11326"/>
    <x v="4"/>
    <s v="WA"/>
    <s v="USA"/>
  </r>
  <r>
    <x v="9"/>
    <s v="Yakima"/>
    <s v="WA"/>
    <x v="1"/>
    <x v="3"/>
    <n v="3427"/>
    <x v="12"/>
    <s v="WA"/>
    <s v="USA"/>
  </r>
  <r>
    <x v="9"/>
    <s v="Yakima"/>
    <s v="WA"/>
    <x v="1"/>
    <x v="3"/>
    <n v="3618.5"/>
    <x v="3"/>
    <s v="WA"/>
    <s v="USA"/>
  </r>
  <r>
    <x v="9"/>
    <s v="Yakima"/>
    <s v="WA"/>
    <x v="1"/>
    <x v="3"/>
    <n v="210"/>
    <x v="3"/>
    <s v="WA"/>
    <s v="USA"/>
  </r>
  <r>
    <x v="9"/>
    <s v="Yakima"/>
    <s v="WA"/>
    <x v="1"/>
    <x v="3"/>
    <n v="167"/>
    <x v="13"/>
    <s v="WA"/>
    <s v="USA"/>
  </r>
  <r>
    <x v="9"/>
    <s v="Yakima"/>
    <s v="WA"/>
    <x v="1"/>
    <x v="3"/>
    <n v="467"/>
    <x v="11"/>
    <s v="WA"/>
    <s v="USA"/>
  </r>
  <r>
    <x v="9"/>
    <s v="Yakima"/>
    <s v="WA"/>
    <x v="1"/>
    <x v="3"/>
    <n v="4126"/>
    <x v="0"/>
    <s v="WA"/>
    <s v="USA"/>
  </r>
  <r>
    <x v="9"/>
    <s v="Yakima"/>
    <s v="WA"/>
    <x v="1"/>
    <x v="3"/>
    <n v="1093"/>
    <x v="14"/>
    <s v="WA"/>
    <s v="USA"/>
  </r>
  <r>
    <x v="9"/>
    <s v="Yakima"/>
    <s v="WA"/>
    <x v="1"/>
    <x v="3"/>
    <n v="2048"/>
    <x v="0"/>
    <s v="WA"/>
    <s v="USA"/>
  </r>
  <r>
    <x v="9"/>
    <s v="Yakima"/>
    <s v="WA"/>
    <x v="1"/>
    <x v="3"/>
    <n v="3431"/>
    <x v="3"/>
    <s v="WA"/>
    <s v="USA"/>
  </r>
  <r>
    <x v="9"/>
    <s v="Yakima"/>
    <s v="WA"/>
    <x v="1"/>
    <x v="3"/>
    <n v="105"/>
    <x v="15"/>
    <s v="WA"/>
    <s v="USA"/>
  </r>
  <r>
    <x v="9"/>
    <s v="Yakima"/>
    <s v="WA"/>
    <x v="1"/>
    <x v="3"/>
    <n v="3326"/>
    <x v="0"/>
    <s v="WA"/>
    <s v="USA"/>
  </r>
  <r>
    <x v="9"/>
    <s v="Yakima"/>
    <s v="WA"/>
    <x v="1"/>
    <x v="3"/>
    <n v="1163"/>
    <x v="0"/>
    <s v="WA"/>
    <s v="USA"/>
  </r>
  <r>
    <x v="9"/>
    <s v="Yakima"/>
    <s v="WA"/>
    <x v="1"/>
    <x v="15"/>
    <n v="18466"/>
    <x v="4"/>
    <s v="WA"/>
    <s v="USA"/>
  </r>
  <r>
    <x v="9"/>
    <s v="Yakima"/>
    <s v="WA"/>
    <x v="1"/>
    <x v="15"/>
    <n v="5157.5"/>
    <x v="0"/>
    <s v="WA"/>
    <s v="USA"/>
  </r>
  <r>
    <x v="9"/>
    <s v="Yakima"/>
    <s v="WA"/>
    <x v="1"/>
    <x v="15"/>
    <n v="4523.1000000000004"/>
    <x v="3"/>
    <s v="WA"/>
    <s v="USA"/>
  </r>
  <r>
    <x v="9"/>
    <s v="Yakima"/>
    <s v="WA"/>
    <x v="1"/>
    <x v="16"/>
    <n v="2073.6"/>
    <x v="4"/>
    <s v="WA"/>
    <s v="USA"/>
  </r>
  <r>
    <x v="9"/>
    <s v="Yakima"/>
    <s v="WA"/>
    <x v="1"/>
    <x v="17"/>
    <n v="80"/>
    <x v="4"/>
    <s v="WA"/>
    <s v="USA"/>
  </r>
  <r>
    <x v="10"/>
    <s v="King"/>
    <s v="WA"/>
    <x v="2"/>
    <x v="14"/>
    <n v="209"/>
    <x v="0"/>
    <s v="WA"/>
    <s v="USA"/>
  </r>
  <r>
    <x v="10"/>
    <s v="King"/>
    <s v="WA"/>
    <x v="2"/>
    <x v="15"/>
    <n v="752"/>
    <x v="0"/>
    <s v="WA"/>
    <s v="USA"/>
  </r>
  <r>
    <x v="10"/>
    <s v="King"/>
    <s v="WA"/>
    <x v="2"/>
    <x v="18"/>
    <n v="0"/>
    <x v="0"/>
    <s v="WA"/>
    <s v="USA"/>
  </r>
  <r>
    <x v="10"/>
    <s v="King"/>
    <s v="WA"/>
    <x v="2"/>
    <x v="7"/>
    <n v="867173"/>
    <x v="0"/>
    <s v="WA"/>
    <s v="USA"/>
  </r>
  <r>
    <x v="10"/>
    <s v="King"/>
    <s v="WA"/>
    <x v="2"/>
    <x v="11"/>
    <n v="1667"/>
    <x v="0"/>
    <s v="WA"/>
    <s v="USA"/>
  </r>
  <r>
    <x v="11"/>
    <s v="Snohomish"/>
    <s v="WA"/>
    <x v="0"/>
    <x v="2"/>
    <n v="43000"/>
    <x v="1"/>
    <s v="WA"/>
    <s v="USA"/>
  </r>
  <r>
    <x v="11"/>
    <s v="Snohomish"/>
    <s v="WA"/>
    <x v="0"/>
    <x v="10"/>
    <n v="51000"/>
    <x v="1"/>
    <s v="WA"/>
    <s v="USA"/>
  </r>
  <r>
    <x v="11"/>
    <s v="Snohomish"/>
    <s v="WA"/>
    <x v="0"/>
    <x v="0"/>
    <n v="90000"/>
    <x v="1"/>
    <s v="WA"/>
    <s v="USA"/>
  </r>
  <r>
    <x v="11"/>
    <s v="Snohomish"/>
    <s v="WA"/>
    <x v="0"/>
    <x v="5"/>
    <n v="123000"/>
    <x v="0"/>
    <s v="WA"/>
    <s v="USA"/>
  </r>
  <r>
    <x v="11"/>
    <s v="Snohomish"/>
    <s v="WA"/>
    <x v="0"/>
    <x v="5"/>
    <n v="8000"/>
    <x v="0"/>
    <s v="WA"/>
    <s v="USA"/>
  </r>
  <r>
    <x v="11"/>
    <s v="Snohomish"/>
    <s v="WA"/>
    <x v="0"/>
    <x v="5"/>
    <n v="2000"/>
    <x v="10"/>
    <s v="WA"/>
    <s v="USA"/>
  </r>
  <r>
    <x v="11"/>
    <s v="Snohomish"/>
    <s v="WA"/>
    <x v="0"/>
    <x v="5"/>
    <n v="1000"/>
    <x v="16"/>
    <s v="WA"/>
    <s v="USA"/>
  </r>
  <r>
    <x v="11"/>
    <s v="Snohomish"/>
    <s v="WA"/>
    <x v="0"/>
    <x v="5"/>
    <n v="160"/>
    <x v="7"/>
    <s v="AK"/>
    <s v="USA"/>
  </r>
  <r>
    <x v="11"/>
    <s v="Snohomish"/>
    <s v="WA"/>
    <x v="0"/>
    <x v="5"/>
    <n v="50040"/>
    <x v="1"/>
    <s v="WA"/>
    <s v="USA"/>
  </r>
  <r>
    <x v="11"/>
    <s v="Snohomish"/>
    <s v="WA"/>
    <x v="0"/>
    <x v="8"/>
    <n v="110000"/>
    <x v="1"/>
    <s v="WA"/>
    <s v="USA"/>
  </r>
  <r>
    <x v="11"/>
    <s v="Snohomish"/>
    <s v="WA"/>
    <x v="0"/>
    <x v="8"/>
    <n v="183000"/>
    <x v="0"/>
    <s v="WA"/>
    <s v="USA"/>
  </r>
  <r>
    <x v="12"/>
    <s v="Spokane"/>
    <s v="WA"/>
    <x v="0"/>
    <x v="0"/>
    <n v="28625"/>
    <x v="11"/>
    <s v="WA"/>
    <s v="USA"/>
  </r>
  <r>
    <x v="13"/>
    <s v="Yakima"/>
    <s v="WA"/>
    <x v="2"/>
    <x v="7"/>
    <n v="76639"/>
    <x v="4"/>
    <s v="WA"/>
    <s v="USA"/>
  </r>
  <r>
    <x v="14"/>
    <s v="Benton"/>
    <s v="WA"/>
    <x v="0"/>
    <x v="2"/>
    <n v="110"/>
    <x v="17"/>
    <s v="WA"/>
    <s v="USA"/>
  </r>
  <r>
    <x v="14"/>
    <s v="Benton"/>
    <s v="WA"/>
    <x v="0"/>
    <x v="0"/>
    <n v="18.5"/>
    <x v="17"/>
    <s v="WA"/>
    <s v="USA"/>
  </r>
  <r>
    <x v="14"/>
    <s v="Benton"/>
    <s v="WA"/>
    <x v="0"/>
    <x v="8"/>
    <n v="438"/>
    <x v="17"/>
    <s v="WA"/>
    <s v="USA"/>
  </r>
  <r>
    <x v="14"/>
    <s v="Benton"/>
    <s v="WA"/>
    <x v="0"/>
    <x v="19"/>
    <n v="850.5"/>
    <x v="17"/>
    <s v="WA"/>
    <s v="USA"/>
  </r>
  <r>
    <x v="14"/>
    <s v="Benton"/>
    <s v="WA"/>
    <x v="0"/>
    <x v="19"/>
    <n v="235.5"/>
    <x v="17"/>
    <s v="WA"/>
    <s v="USA"/>
  </r>
  <r>
    <x v="15"/>
    <s v="Whitman"/>
    <s v="WA"/>
    <x v="0"/>
    <x v="10"/>
    <n v="1"/>
    <x v="8"/>
    <s v="WA"/>
    <s v="USA"/>
  </r>
  <r>
    <x v="15"/>
    <s v="Whitman"/>
    <s v="WA"/>
    <x v="0"/>
    <x v="0"/>
    <n v="27"/>
    <x v="8"/>
    <s v="WA"/>
    <s v="USA"/>
  </r>
  <r>
    <x v="16"/>
    <s v="Gilliam"/>
    <s v="OR"/>
    <x v="2"/>
    <x v="7"/>
    <n v="16696.939999999999"/>
    <x v="18"/>
    <s v="WA"/>
    <s v="USA"/>
  </r>
  <r>
    <x v="16"/>
    <s v="Gilliam"/>
    <s v="OR"/>
    <x v="2"/>
    <x v="7"/>
    <n v="25"/>
    <x v="19"/>
    <s v="WA"/>
    <s v="USA"/>
  </r>
  <r>
    <x v="16"/>
    <s v="Gilliam"/>
    <s v="OR"/>
    <x v="2"/>
    <x v="7"/>
    <n v="71"/>
    <x v="19"/>
    <s v="WA"/>
    <s v="USA"/>
  </r>
  <r>
    <x v="16"/>
    <s v="Gilliam"/>
    <s v="OR"/>
    <x v="2"/>
    <x v="20"/>
    <n v="0"/>
    <x v="5"/>
    <s v="WA"/>
    <s v="USA"/>
  </r>
  <r>
    <x v="16"/>
    <s v="Gilliam"/>
    <s v="OR"/>
    <x v="2"/>
    <x v="20"/>
    <n v="0.81"/>
    <x v="5"/>
    <s v="WA"/>
    <s v="USA"/>
  </r>
  <r>
    <x v="16"/>
    <s v="Gilliam"/>
    <s v="OR"/>
    <x v="2"/>
    <x v="20"/>
    <n v="1.35"/>
    <x v="5"/>
    <s v="WA"/>
    <s v="USA"/>
  </r>
  <r>
    <x v="16"/>
    <s v="Gilliam"/>
    <s v="OR"/>
    <x v="2"/>
    <x v="21"/>
    <n v="6.2999999999999989"/>
    <x v="17"/>
    <s v="WA"/>
    <s v="USA"/>
  </r>
  <r>
    <x v="16"/>
    <s v="Gilliam"/>
    <s v="OR"/>
    <x v="2"/>
    <x v="7"/>
    <n v="85722.690000000017"/>
    <x v="17"/>
    <s v="WA"/>
    <s v="USA"/>
  </r>
  <r>
    <x v="16"/>
    <s v="Gilliam"/>
    <s v="OR"/>
    <x v="2"/>
    <x v="5"/>
    <n v="16.559999999999999"/>
    <x v="17"/>
    <s v="WA"/>
    <s v="USA"/>
  </r>
  <r>
    <x v="16"/>
    <s v="Gilliam"/>
    <s v="OR"/>
    <x v="2"/>
    <x v="5"/>
    <n v="11.2"/>
    <x v="17"/>
    <s v="WA"/>
    <s v="USA"/>
  </r>
  <r>
    <x v="16"/>
    <s v="Gilliam"/>
    <s v="OR"/>
    <x v="2"/>
    <x v="20"/>
    <n v="33.24"/>
    <x v="17"/>
    <s v="WA"/>
    <s v="USA"/>
  </r>
  <r>
    <x v="16"/>
    <s v="Gilliam"/>
    <s v="OR"/>
    <x v="2"/>
    <x v="20"/>
    <n v="34.58"/>
    <x v="17"/>
    <s v="WA"/>
    <s v="USA"/>
  </r>
  <r>
    <x v="16"/>
    <s v="Gilliam"/>
    <s v="OR"/>
    <x v="2"/>
    <x v="20"/>
    <n v="58.269999999999996"/>
    <x v="17"/>
    <s v="WA"/>
    <s v="USA"/>
  </r>
  <r>
    <x v="16"/>
    <s v="Gilliam"/>
    <s v="OR"/>
    <x v="2"/>
    <x v="20"/>
    <n v="65.410000000000011"/>
    <x v="17"/>
    <s v="WA"/>
    <s v="USA"/>
  </r>
  <r>
    <x v="16"/>
    <s v="Gilliam"/>
    <s v="OR"/>
    <x v="2"/>
    <x v="20"/>
    <n v="79.94"/>
    <x v="17"/>
    <s v="WA"/>
    <s v="USA"/>
  </r>
  <r>
    <x v="16"/>
    <s v="Gilliam"/>
    <s v="OR"/>
    <x v="2"/>
    <x v="20"/>
    <n v="82.52"/>
    <x v="17"/>
    <s v="WA"/>
    <s v="USA"/>
  </r>
  <r>
    <x v="16"/>
    <s v="Gilliam"/>
    <s v="OR"/>
    <x v="2"/>
    <x v="20"/>
    <n v="99.15"/>
    <x v="17"/>
    <s v="WA"/>
    <s v="USA"/>
  </r>
  <r>
    <x v="16"/>
    <s v="Gilliam"/>
    <s v="OR"/>
    <x v="2"/>
    <x v="20"/>
    <n v="103.83"/>
    <x v="17"/>
    <s v="WA"/>
    <s v="USA"/>
  </r>
  <r>
    <x v="16"/>
    <s v="Gilliam"/>
    <s v="OR"/>
    <x v="2"/>
    <x v="20"/>
    <n v="110.89"/>
    <x v="17"/>
    <s v="WA"/>
    <s v="USA"/>
  </r>
  <r>
    <x v="16"/>
    <s v="Gilliam"/>
    <s v="OR"/>
    <x v="2"/>
    <x v="20"/>
    <n v="116.67999999999999"/>
    <x v="17"/>
    <s v="WA"/>
    <s v="USA"/>
  </r>
  <r>
    <x v="16"/>
    <s v="Gilliam"/>
    <s v="OR"/>
    <x v="2"/>
    <x v="20"/>
    <n v="133.35999999999999"/>
    <x v="17"/>
    <s v="WA"/>
    <s v="USA"/>
  </r>
  <r>
    <x v="16"/>
    <s v="Gilliam"/>
    <s v="OR"/>
    <x v="2"/>
    <x v="20"/>
    <n v="182.23000000000002"/>
    <x v="17"/>
    <s v="WA"/>
    <s v="USA"/>
  </r>
  <r>
    <x v="16"/>
    <s v="Gilliam"/>
    <s v="OR"/>
    <x v="2"/>
    <x v="20"/>
    <n v="0.1"/>
    <x v="17"/>
    <s v="WA"/>
    <s v="USA"/>
  </r>
  <r>
    <x v="16"/>
    <s v="Gilliam"/>
    <s v="OR"/>
    <x v="2"/>
    <x v="20"/>
    <n v="0"/>
    <x v="17"/>
    <s v="WA"/>
    <s v="USA"/>
  </r>
  <r>
    <x v="16"/>
    <s v="Gilliam"/>
    <s v="OR"/>
    <x v="2"/>
    <x v="20"/>
    <n v="10.290000000000001"/>
    <x v="17"/>
    <s v="WA"/>
    <s v="USA"/>
  </r>
  <r>
    <x v="16"/>
    <s v="Gilliam"/>
    <s v="OR"/>
    <x v="2"/>
    <x v="20"/>
    <n v="38.14"/>
    <x v="17"/>
    <s v="WA"/>
    <s v="USA"/>
  </r>
  <r>
    <x v="16"/>
    <s v="Gilliam"/>
    <s v="OR"/>
    <x v="2"/>
    <x v="20"/>
    <n v="2.14"/>
    <x v="17"/>
    <s v="WA"/>
    <s v="USA"/>
  </r>
  <r>
    <x v="16"/>
    <s v="Gilliam"/>
    <s v="OR"/>
    <x v="2"/>
    <x v="22"/>
    <n v="0"/>
    <x v="20"/>
    <s v="CANADA"/>
    <s v="CANADA"/>
  </r>
  <r>
    <x v="16"/>
    <s v="Gilliam"/>
    <s v="OR"/>
    <x v="2"/>
    <x v="22"/>
    <n v="167.20999999999998"/>
    <x v="20"/>
    <s v="CANADA"/>
    <s v="CANADA"/>
  </r>
  <r>
    <x v="16"/>
    <s v="Gilliam"/>
    <s v="OR"/>
    <x v="2"/>
    <x v="22"/>
    <n v="176.4"/>
    <x v="20"/>
    <s v="CANADA"/>
    <s v="CANADA"/>
  </r>
  <r>
    <x v="16"/>
    <s v="Gilliam"/>
    <s v="OR"/>
    <x v="2"/>
    <x v="22"/>
    <n v="448.26999999999992"/>
    <x v="20"/>
    <s v="CANADA"/>
    <s v="CANADA"/>
  </r>
  <r>
    <x v="16"/>
    <s v="Gilliam"/>
    <s v="OR"/>
    <x v="2"/>
    <x v="22"/>
    <n v="611.77"/>
    <x v="20"/>
    <s v="CANADA"/>
    <s v="CANADA"/>
  </r>
  <r>
    <x v="16"/>
    <s v="Gilliam"/>
    <s v="OR"/>
    <x v="2"/>
    <x v="22"/>
    <n v="748.51"/>
    <x v="20"/>
    <s v="CANADA"/>
    <s v="CANADA"/>
  </r>
  <r>
    <x v="16"/>
    <s v="Gilliam"/>
    <s v="OR"/>
    <x v="2"/>
    <x v="22"/>
    <n v="979.73"/>
    <x v="20"/>
    <s v="CANADA"/>
    <s v="CANADA"/>
  </r>
  <r>
    <x v="16"/>
    <s v="Gilliam"/>
    <s v="OR"/>
    <x v="2"/>
    <x v="22"/>
    <n v="1027"/>
    <x v="20"/>
    <s v="CANADA"/>
    <s v="CANADA"/>
  </r>
  <r>
    <x v="16"/>
    <s v="Gilliam"/>
    <s v="OR"/>
    <x v="2"/>
    <x v="22"/>
    <n v="1175.3599999999999"/>
    <x v="20"/>
    <s v="CANADA"/>
    <s v="CANADA"/>
  </r>
  <r>
    <x v="16"/>
    <s v="Gilliam"/>
    <s v="OR"/>
    <x v="2"/>
    <x v="22"/>
    <n v="1261.3500000000001"/>
    <x v="20"/>
    <s v="CANADA"/>
    <s v="CANADA"/>
  </r>
  <r>
    <x v="16"/>
    <s v="Gilliam"/>
    <s v="OR"/>
    <x v="2"/>
    <x v="22"/>
    <n v="1267.06"/>
    <x v="20"/>
    <s v="CANADA"/>
    <s v="CANADA"/>
  </r>
  <r>
    <x v="16"/>
    <s v="Gilliam"/>
    <s v="OR"/>
    <x v="2"/>
    <x v="22"/>
    <n v="1416.6"/>
    <x v="20"/>
    <s v="CANADA"/>
    <s v="CANADA"/>
  </r>
  <r>
    <x v="16"/>
    <s v="Gilliam"/>
    <s v="OR"/>
    <x v="2"/>
    <x v="22"/>
    <n v="0"/>
    <x v="20"/>
    <s v="CANADA"/>
    <s v="CANADA"/>
  </r>
  <r>
    <x v="16"/>
    <s v="Gilliam"/>
    <s v="OR"/>
    <x v="2"/>
    <x v="22"/>
    <n v="1727.9499999999991"/>
    <x v="20"/>
    <s v="CANADA"/>
    <s v="CANADA"/>
  </r>
  <r>
    <x v="16"/>
    <s v="Gilliam"/>
    <s v="OR"/>
    <x v="2"/>
    <x v="20"/>
    <n v="0"/>
    <x v="20"/>
    <s v="CANADA"/>
    <s v="CANADA"/>
  </r>
  <r>
    <x v="16"/>
    <s v="Gilliam"/>
    <s v="OR"/>
    <x v="2"/>
    <x v="20"/>
    <n v="481.15000000000003"/>
    <x v="20"/>
    <s v="CANADA"/>
    <s v="CANADA"/>
  </r>
  <r>
    <x v="16"/>
    <s v="Gilliam"/>
    <s v="OR"/>
    <x v="2"/>
    <x v="20"/>
    <n v="0"/>
    <x v="20"/>
    <s v="CANADA"/>
    <s v="CANADA"/>
  </r>
  <r>
    <x v="16"/>
    <s v="Gilliam"/>
    <s v="OR"/>
    <x v="2"/>
    <x v="20"/>
    <n v="46.47"/>
    <x v="20"/>
    <s v="CANADA"/>
    <s v="CANADA"/>
  </r>
  <r>
    <x v="16"/>
    <s v="Gilliam"/>
    <s v="OR"/>
    <x v="2"/>
    <x v="20"/>
    <n v="453.72999999999996"/>
    <x v="20"/>
    <s v="CANADA"/>
    <s v="CANADA"/>
  </r>
  <r>
    <x v="16"/>
    <s v="Gilliam"/>
    <s v="OR"/>
    <x v="2"/>
    <x v="20"/>
    <n v="25.72"/>
    <x v="20"/>
    <s v="CANADA"/>
    <s v="CANADA"/>
  </r>
  <r>
    <x v="16"/>
    <s v="Gilliam"/>
    <s v="OR"/>
    <x v="2"/>
    <x v="20"/>
    <n v="64"/>
    <x v="20"/>
    <s v="CANADA"/>
    <s v="CANADA"/>
  </r>
  <r>
    <x v="16"/>
    <s v="Gilliam"/>
    <s v="OR"/>
    <x v="2"/>
    <x v="20"/>
    <n v="76.38"/>
    <x v="20"/>
    <s v="CANADA"/>
    <s v="CANADA"/>
  </r>
  <r>
    <x v="16"/>
    <s v="Gilliam"/>
    <s v="OR"/>
    <x v="2"/>
    <x v="20"/>
    <n v="79.06"/>
    <x v="20"/>
    <s v="CANADA"/>
    <s v="CANADA"/>
  </r>
  <r>
    <x v="16"/>
    <s v="Gilliam"/>
    <s v="OR"/>
    <x v="2"/>
    <x v="20"/>
    <n v="119.41999999999999"/>
    <x v="20"/>
    <s v="CANADA"/>
    <s v="CANADA"/>
  </r>
  <r>
    <x v="16"/>
    <s v="Gilliam"/>
    <s v="OR"/>
    <x v="2"/>
    <x v="20"/>
    <n v="134.26"/>
    <x v="20"/>
    <s v="CANADA"/>
    <s v="CANADA"/>
  </r>
  <r>
    <x v="16"/>
    <s v="Gilliam"/>
    <s v="OR"/>
    <x v="2"/>
    <x v="20"/>
    <n v="138.6"/>
    <x v="20"/>
    <s v="CANADA"/>
    <s v="CANADA"/>
  </r>
  <r>
    <x v="16"/>
    <s v="Gilliam"/>
    <s v="OR"/>
    <x v="2"/>
    <x v="20"/>
    <n v="139.80000000000001"/>
    <x v="20"/>
    <s v="CANADA"/>
    <s v="CANADA"/>
  </r>
  <r>
    <x v="16"/>
    <s v="Gilliam"/>
    <s v="OR"/>
    <x v="2"/>
    <x v="20"/>
    <n v="154.72"/>
    <x v="20"/>
    <s v="CANADA"/>
    <s v="CANADA"/>
  </r>
  <r>
    <x v="16"/>
    <s v="Gilliam"/>
    <s v="OR"/>
    <x v="2"/>
    <x v="20"/>
    <n v="179.04"/>
    <x v="20"/>
    <s v="CANADA"/>
    <s v="CANADA"/>
  </r>
  <r>
    <x v="16"/>
    <s v="Gilliam"/>
    <s v="OR"/>
    <x v="2"/>
    <x v="20"/>
    <n v="179.83999999999997"/>
    <x v="20"/>
    <s v="CANADA"/>
    <s v="CANADA"/>
  </r>
  <r>
    <x v="16"/>
    <s v="Gilliam"/>
    <s v="OR"/>
    <x v="2"/>
    <x v="20"/>
    <n v="191.13000000000002"/>
    <x v="20"/>
    <s v="CANADA"/>
    <s v="CANADA"/>
  </r>
  <r>
    <x v="16"/>
    <s v="Gilliam"/>
    <s v="OR"/>
    <x v="2"/>
    <x v="20"/>
    <n v="237.32000000000002"/>
    <x v="20"/>
    <s v="CANADA"/>
    <s v="CANADA"/>
  </r>
  <r>
    <x v="16"/>
    <s v="Gilliam"/>
    <s v="OR"/>
    <x v="2"/>
    <x v="20"/>
    <n v="18.73"/>
    <x v="20"/>
    <s v="CANADA"/>
    <s v="CANADA"/>
  </r>
  <r>
    <x v="16"/>
    <s v="Gilliam"/>
    <s v="OR"/>
    <x v="2"/>
    <x v="20"/>
    <n v="19.75"/>
    <x v="20"/>
    <s v="CANADA"/>
    <s v="CANADA"/>
  </r>
  <r>
    <x v="16"/>
    <s v="Gilliam"/>
    <s v="OR"/>
    <x v="2"/>
    <x v="20"/>
    <n v="20.29"/>
    <x v="20"/>
    <s v="CANADA"/>
    <s v="CANADA"/>
  </r>
  <r>
    <x v="16"/>
    <s v="Gilliam"/>
    <s v="OR"/>
    <x v="2"/>
    <x v="20"/>
    <n v="20.46"/>
    <x v="20"/>
    <s v="CANADA"/>
    <s v="CANADA"/>
  </r>
  <r>
    <x v="16"/>
    <s v="Gilliam"/>
    <s v="OR"/>
    <x v="2"/>
    <x v="20"/>
    <n v="20.88"/>
    <x v="20"/>
    <s v="CANADA"/>
    <s v="CANADA"/>
  </r>
  <r>
    <x v="16"/>
    <s v="Gilliam"/>
    <s v="OR"/>
    <x v="2"/>
    <x v="20"/>
    <n v="40.950000000000003"/>
    <x v="20"/>
    <s v="CANADA"/>
    <s v="CANADA"/>
  </r>
  <r>
    <x v="16"/>
    <s v="Gilliam"/>
    <s v="OR"/>
    <x v="2"/>
    <x v="20"/>
    <n v="1.19"/>
    <x v="21"/>
    <s v="WA"/>
    <s v="USA"/>
  </r>
  <r>
    <x v="16"/>
    <s v="Gilliam"/>
    <s v="OR"/>
    <x v="2"/>
    <x v="9"/>
    <n v="312.7"/>
    <x v="22"/>
    <s v="WA"/>
    <s v="USA"/>
  </r>
  <r>
    <x v="16"/>
    <s v="Gilliam"/>
    <s v="OR"/>
    <x v="2"/>
    <x v="22"/>
    <n v="131.19999999999999"/>
    <x v="22"/>
    <s v="WA"/>
    <s v="USA"/>
  </r>
  <r>
    <x v="16"/>
    <s v="Gilliam"/>
    <s v="OR"/>
    <x v="2"/>
    <x v="22"/>
    <n v="151.47000000000003"/>
    <x v="22"/>
    <s v="WA"/>
    <s v="USA"/>
  </r>
  <r>
    <x v="16"/>
    <s v="Gilliam"/>
    <s v="OR"/>
    <x v="2"/>
    <x v="22"/>
    <n v="159.68"/>
    <x v="22"/>
    <s v="WA"/>
    <s v="USA"/>
  </r>
  <r>
    <x v="16"/>
    <s v="Gilliam"/>
    <s v="OR"/>
    <x v="2"/>
    <x v="22"/>
    <n v="166.27"/>
    <x v="22"/>
    <s v="WA"/>
    <s v="USA"/>
  </r>
  <r>
    <x v="16"/>
    <s v="Gilliam"/>
    <s v="OR"/>
    <x v="2"/>
    <x v="22"/>
    <n v="215.73"/>
    <x v="22"/>
    <s v="WA"/>
    <s v="USA"/>
  </r>
  <r>
    <x v="16"/>
    <s v="Gilliam"/>
    <s v="OR"/>
    <x v="2"/>
    <x v="22"/>
    <n v="232.47"/>
    <x v="22"/>
    <s v="WA"/>
    <s v="USA"/>
  </r>
  <r>
    <x v="16"/>
    <s v="Gilliam"/>
    <s v="OR"/>
    <x v="2"/>
    <x v="22"/>
    <n v="238.45"/>
    <x v="22"/>
    <s v="WA"/>
    <s v="USA"/>
  </r>
  <r>
    <x v="16"/>
    <s v="Gilliam"/>
    <s v="OR"/>
    <x v="2"/>
    <x v="22"/>
    <n v="245.76999999999998"/>
    <x v="22"/>
    <s v="WA"/>
    <s v="USA"/>
  </r>
  <r>
    <x v="16"/>
    <s v="Gilliam"/>
    <s v="OR"/>
    <x v="2"/>
    <x v="22"/>
    <n v="280.27000000000004"/>
    <x v="22"/>
    <s v="WA"/>
    <s v="USA"/>
  </r>
  <r>
    <x v="16"/>
    <s v="Gilliam"/>
    <s v="OR"/>
    <x v="2"/>
    <x v="22"/>
    <n v="302.52"/>
    <x v="22"/>
    <s v="WA"/>
    <s v="USA"/>
  </r>
  <r>
    <x v="16"/>
    <s v="Gilliam"/>
    <s v="OR"/>
    <x v="2"/>
    <x v="22"/>
    <n v="340.33000000000004"/>
    <x v="22"/>
    <s v="WA"/>
    <s v="USA"/>
  </r>
  <r>
    <x v="16"/>
    <s v="Gilliam"/>
    <s v="OR"/>
    <x v="2"/>
    <x v="22"/>
    <n v="397.95999999999992"/>
    <x v="22"/>
    <s v="WA"/>
    <s v="USA"/>
  </r>
  <r>
    <x v="16"/>
    <s v="Gilliam"/>
    <s v="OR"/>
    <x v="2"/>
    <x v="5"/>
    <n v="0"/>
    <x v="22"/>
    <s v="WA"/>
    <s v="USA"/>
  </r>
  <r>
    <x v="16"/>
    <s v="Gilliam"/>
    <s v="OR"/>
    <x v="2"/>
    <x v="5"/>
    <n v="59.19"/>
    <x v="22"/>
    <s v="WA"/>
    <s v="USA"/>
  </r>
  <r>
    <x v="16"/>
    <s v="Gilliam"/>
    <s v="OR"/>
    <x v="2"/>
    <x v="5"/>
    <n v="228.29"/>
    <x v="22"/>
    <s v="WA"/>
    <s v="USA"/>
  </r>
  <r>
    <x v="16"/>
    <s v="Gilliam"/>
    <s v="OR"/>
    <x v="2"/>
    <x v="5"/>
    <n v="0"/>
    <x v="22"/>
    <s v="WA"/>
    <s v="USA"/>
  </r>
  <r>
    <x v="16"/>
    <s v="Gilliam"/>
    <s v="OR"/>
    <x v="2"/>
    <x v="5"/>
    <n v="25.8"/>
    <x v="22"/>
    <s v="WA"/>
    <s v="USA"/>
  </r>
  <r>
    <x v="16"/>
    <s v="Gilliam"/>
    <s v="OR"/>
    <x v="2"/>
    <x v="5"/>
    <n v="28.14"/>
    <x v="22"/>
    <s v="WA"/>
    <s v="USA"/>
  </r>
  <r>
    <x v="16"/>
    <s v="Gilliam"/>
    <s v="OR"/>
    <x v="2"/>
    <x v="5"/>
    <n v="1217.51"/>
    <x v="22"/>
    <s v="WA"/>
    <s v="USA"/>
  </r>
  <r>
    <x v="16"/>
    <s v="Gilliam"/>
    <s v="OR"/>
    <x v="2"/>
    <x v="5"/>
    <n v="0"/>
    <x v="22"/>
    <s v="WA"/>
    <s v="USA"/>
  </r>
  <r>
    <x v="16"/>
    <s v="Gilliam"/>
    <s v="OR"/>
    <x v="2"/>
    <x v="5"/>
    <n v="0"/>
    <x v="22"/>
    <s v="WA"/>
    <s v="USA"/>
  </r>
  <r>
    <x v="16"/>
    <s v="Gilliam"/>
    <s v="OR"/>
    <x v="2"/>
    <x v="5"/>
    <n v="3255.3299999999995"/>
    <x v="22"/>
    <s v="WA"/>
    <s v="USA"/>
  </r>
  <r>
    <x v="16"/>
    <s v="Gilliam"/>
    <s v="OR"/>
    <x v="2"/>
    <x v="5"/>
    <n v="8896.510000000002"/>
    <x v="22"/>
    <s v="WA"/>
    <s v="USA"/>
  </r>
  <r>
    <x v="16"/>
    <s v="Gilliam"/>
    <s v="OR"/>
    <x v="2"/>
    <x v="5"/>
    <n v="15123.26"/>
    <x v="22"/>
    <s v="WA"/>
    <s v="USA"/>
  </r>
  <r>
    <x v="16"/>
    <s v="Gilliam"/>
    <s v="OR"/>
    <x v="2"/>
    <x v="5"/>
    <n v="18634.179999999997"/>
    <x v="22"/>
    <s v="WA"/>
    <s v="USA"/>
  </r>
  <r>
    <x v="16"/>
    <s v="Gilliam"/>
    <s v="OR"/>
    <x v="2"/>
    <x v="20"/>
    <n v="0"/>
    <x v="22"/>
    <s v="WA"/>
    <s v="USA"/>
  </r>
  <r>
    <x v="16"/>
    <s v="Gilliam"/>
    <s v="OR"/>
    <x v="2"/>
    <x v="20"/>
    <n v="1.44"/>
    <x v="22"/>
    <s v="WA"/>
    <s v="USA"/>
  </r>
  <r>
    <x v="16"/>
    <s v="Gilliam"/>
    <s v="OR"/>
    <x v="2"/>
    <x v="20"/>
    <n v="1.58"/>
    <x v="22"/>
    <s v="WA"/>
    <s v="USA"/>
  </r>
  <r>
    <x v="16"/>
    <s v="Gilliam"/>
    <s v="OR"/>
    <x v="2"/>
    <x v="3"/>
    <n v="14.46"/>
    <x v="14"/>
    <s v="WA"/>
    <s v="USA"/>
  </r>
  <r>
    <x v="16"/>
    <s v="Gilliam"/>
    <s v="OR"/>
    <x v="2"/>
    <x v="22"/>
    <n v="8.5500000000000007"/>
    <x v="14"/>
    <s v="WA"/>
    <s v="USA"/>
  </r>
  <r>
    <x v="16"/>
    <s v="Gilliam"/>
    <s v="OR"/>
    <x v="2"/>
    <x v="22"/>
    <n v="15.71"/>
    <x v="14"/>
    <s v="WA"/>
    <s v="USA"/>
  </r>
  <r>
    <x v="16"/>
    <s v="Gilliam"/>
    <s v="OR"/>
    <x v="2"/>
    <x v="22"/>
    <n v="17.84"/>
    <x v="14"/>
    <s v="WA"/>
    <s v="USA"/>
  </r>
  <r>
    <x v="16"/>
    <s v="Gilliam"/>
    <s v="OR"/>
    <x v="2"/>
    <x v="22"/>
    <n v="45.78"/>
    <x v="14"/>
    <s v="WA"/>
    <s v="USA"/>
  </r>
  <r>
    <x v="16"/>
    <s v="Gilliam"/>
    <s v="OR"/>
    <x v="2"/>
    <x v="22"/>
    <n v="64.760000000000005"/>
    <x v="14"/>
    <s v="WA"/>
    <s v="USA"/>
  </r>
  <r>
    <x v="16"/>
    <s v="Gilliam"/>
    <s v="OR"/>
    <x v="2"/>
    <x v="22"/>
    <n v="71.109999999999985"/>
    <x v="14"/>
    <s v="WA"/>
    <s v="USA"/>
  </r>
  <r>
    <x v="16"/>
    <s v="Gilliam"/>
    <s v="OR"/>
    <x v="2"/>
    <x v="22"/>
    <n v="93.39"/>
    <x v="14"/>
    <s v="WA"/>
    <s v="USA"/>
  </r>
  <r>
    <x v="16"/>
    <s v="Gilliam"/>
    <s v="OR"/>
    <x v="2"/>
    <x v="22"/>
    <n v="8.6300000000000008"/>
    <x v="14"/>
    <s v="WA"/>
    <s v="USA"/>
  </r>
  <r>
    <x v="16"/>
    <s v="Gilliam"/>
    <s v="OR"/>
    <x v="2"/>
    <x v="22"/>
    <n v="13.81"/>
    <x v="14"/>
    <s v="WA"/>
    <s v="USA"/>
  </r>
  <r>
    <x v="16"/>
    <s v="Gilliam"/>
    <s v="OR"/>
    <x v="2"/>
    <x v="22"/>
    <n v="14.83"/>
    <x v="14"/>
    <s v="WA"/>
    <s v="USA"/>
  </r>
  <r>
    <x v="16"/>
    <s v="Gilliam"/>
    <s v="OR"/>
    <x v="2"/>
    <x v="22"/>
    <n v="20.239999999999998"/>
    <x v="14"/>
    <s v="WA"/>
    <s v="USA"/>
  </r>
  <r>
    <x v="16"/>
    <s v="Gilliam"/>
    <s v="OR"/>
    <x v="2"/>
    <x v="22"/>
    <n v="25.630000000000003"/>
    <x v="14"/>
    <s v="WA"/>
    <s v="USA"/>
  </r>
  <r>
    <x v="16"/>
    <s v="Gilliam"/>
    <s v="OR"/>
    <x v="2"/>
    <x v="22"/>
    <n v="40.349999999999994"/>
    <x v="14"/>
    <s v="WA"/>
    <s v="USA"/>
  </r>
  <r>
    <x v="16"/>
    <s v="Gilliam"/>
    <s v="OR"/>
    <x v="2"/>
    <x v="22"/>
    <n v="45.629999999999995"/>
    <x v="14"/>
    <s v="WA"/>
    <s v="USA"/>
  </r>
  <r>
    <x v="16"/>
    <s v="Gilliam"/>
    <s v="OR"/>
    <x v="2"/>
    <x v="22"/>
    <n v="27.75"/>
    <x v="14"/>
    <s v="WA"/>
    <s v="USA"/>
  </r>
  <r>
    <x v="16"/>
    <s v="Gilliam"/>
    <s v="OR"/>
    <x v="2"/>
    <x v="22"/>
    <n v="28.439999999999998"/>
    <x v="14"/>
    <s v="WA"/>
    <s v="USA"/>
  </r>
  <r>
    <x v="16"/>
    <s v="Gilliam"/>
    <s v="OR"/>
    <x v="2"/>
    <x v="22"/>
    <n v="30.65"/>
    <x v="14"/>
    <s v="WA"/>
    <s v="USA"/>
  </r>
  <r>
    <x v="16"/>
    <s v="Gilliam"/>
    <s v="OR"/>
    <x v="2"/>
    <x v="22"/>
    <n v="31.54"/>
    <x v="14"/>
    <s v="WA"/>
    <s v="USA"/>
  </r>
  <r>
    <x v="16"/>
    <s v="Gilliam"/>
    <s v="OR"/>
    <x v="2"/>
    <x v="22"/>
    <n v="33.340000000000003"/>
    <x v="14"/>
    <s v="WA"/>
    <s v="USA"/>
  </r>
  <r>
    <x v="16"/>
    <s v="Gilliam"/>
    <s v="OR"/>
    <x v="2"/>
    <x v="22"/>
    <n v="33.92"/>
    <x v="14"/>
    <s v="WA"/>
    <s v="USA"/>
  </r>
  <r>
    <x v="16"/>
    <s v="Gilliam"/>
    <s v="OR"/>
    <x v="2"/>
    <x v="22"/>
    <n v="14.31"/>
    <x v="14"/>
    <s v="WA"/>
    <s v="USA"/>
  </r>
  <r>
    <x v="16"/>
    <s v="Gilliam"/>
    <s v="OR"/>
    <x v="2"/>
    <x v="5"/>
    <n v="19.05"/>
    <x v="14"/>
    <s v="WA"/>
    <s v="USA"/>
  </r>
  <r>
    <x v="16"/>
    <s v="Gilliam"/>
    <s v="OR"/>
    <x v="2"/>
    <x v="20"/>
    <n v="18.170000000000002"/>
    <x v="14"/>
    <s v="WA"/>
    <s v="USA"/>
  </r>
  <r>
    <x v="16"/>
    <s v="Gilliam"/>
    <s v="OR"/>
    <x v="2"/>
    <x v="20"/>
    <n v="26.58"/>
    <x v="14"/>
    <s v="WA"/>
    <s v="USA"/>
  </r>
  <r>
    <x v="16"/>
    <s v="Gilliam"/>
    <s v="OR"/>
    <x v="2"/>
    <x v="20"/>
    <n v="27.119999999999997"/>
    <x v="14"/>
    <s v="WA"/>
    <s v="USA"/>
  </r>
  <r>
    <x v="16"/>
    <s v="Gilliam"/>
    <s v="OR"/>
    <x v="2"/>
    <x v="20"/>
    <n v="28.019999999999996"/>
    <x v="14"/>
    <s v="WA"/>
    <s v="USA"/>
  </r>
  <r>
    <x v="16"/>
    <s v="Gilliam"/>
    <s v="OR"/>
    <x v="2"/>
    <x v="20"/>
    <n v="28.79"/>
    <x v="14"/>
    <s v="WA"/>
    <s v="USA"/>
  </r>
  <r>
    <x v="16"/>
    <s v="Gilliam"/>
    <s v="OR"/>
    <x v="2"/>
    <x v="20"/>
    <n v="29.439999999999998"/>
    <x v="14"/>
    <s v="WA"/>
    <s v="USA"/>
  </r>
  <r>
    <x v="16"/>
    <s v="Gilliam"/>
    <s v="OR"/>
    <x v="2"/>
    <x v="20"/>
    <n v="10.73"/>
    <x v="14"/>
    <s v="WA"/>
    <s v="USA"/>
  </r>
  <r>
    <x v="16"/>
    <s v="Gilliam"/>
    <s v="OR"/>
    <x v="2"/>
    <x v="22"/>
    <n v="0"/>
    <x v="23"/>
    <s v="WA"/>
    <s v="USA"/>
  </r>
  <r>
    <x v="16"/>
    <s v="Gilliam"/>
    <s v="OR"/>
    <x v="2"/>
    <x v="22"/>
    <n v="21.4"/>
    <x v="23"/>
    <s v="WA"/>
    <s v="USA"/>
  </r>
  <r>
    <x v="16"/>
    <s v="Gilliam"/>
    <s v="OR"/>
    <x v="2"/>
    <x v="20"/>
    <n v="0"/>
    <x v="24"/>
    <s v="WA"/>
    <s v="USA"/>
  </r>
  <r>
    <x v="16"/>
    <s v="Gilliam"/>
    <s v="OR"/>
    <x v="2"/>
    <x v="20"/>
    <n v="0"/>
    <x v="24"/>
    <s v="WA"/>
    <s v="USA"/>
  </r>
  <r>
    <x v="16"/>
    <s v="Gilliam"/>
    <s v="OR"/>
    <x v="2"/>
    <x v="20"/>
    <n v="408.64"/>
    <x v="24"/>
    <s v="WA"/>
    <s v="USA"/>
  </r>
  <r>
    <x v="16"/>
    <s v="Gilliam"/>
    <s v="OR"/>
    <x v="2"/>
    <x v="14"/>
    <n v="0"/>
    <x v="25"/>
    <s v="WA"/>
    <s v="USA"/>
  </r>
  <r>
    <x v="16"/>
    <s v="Gilliam"/>
    <s v="OR"/>
    <x v="2"/>
    <x v="14"/>
    <n v="0.5"/>
    <x v="25"/>
    <s v="WA"/>
    <s v="USA"/>
  </r>
  <r>
    <x v="16"/>
    <s v="Gilliam"/>
    <s v="OR"/>
    <x v="2"/>
    <x v="5"/>
    <n v="106.04"/>
    <x v="25"/>
    <s v="WA"/>
    <s v="USA"/>
  </r>
  <r>
    <x v="16"/>
    <s v="Gilliam"/>
    <s v="OR"/>
    <x v="2"/>
    <x v="5"/>
    <n v="4.49"/>
    <x v="25"/>
    <s v="WA"/>
    <s v="USA"/>
  </r>
  <r>
    <x v="16"/>
    <s v="Gilliam"/>
    <s v="OR"/>
    <x v="2"/>
    <x v="5"/>
    <n v="13.37"/>
    <x v="25"/>
    <s v="WA"/>
    <s v="USA"/>
  </r>
  <r>
    <x v="16"/>
    <s v="Gilliam"/>
    <s v="OR"/>
    <x v="2"/>
    <x v="5"/>
    <n v="28.23"/>
    <x v="25"/>
    <s v="WA"/>
    <s v="USA"/>
  </r>
  <r>
    <x v="16"/>
    <s v="Gilliam"/>
    <s v="OR"/>
    <x v="2"/>
    <x v="19"/>
    <n v="5.5"/>
    <x v="25"/>
    <s v="WA"/>
    <s v="USA"/>
  </r>
  <r>
    <x v="16"/>
    <s v="Gilliam"/>
    <s v="OR"/>
    <x v="2"/>
    <x v="19"/>
    <n v="6.59"/>
    <x v="25"/>
    <s v="WA"/>
    <s v="USA"/>
  </r>
  <r>
    <x v="16"/>
    <s v="Gilliam"/>
    <s v="OR"/>
    <x v="2"/>
    <x v="19"/>
    <n v="7.55"/>
    <x v="25"/>
    <s v="WA"/>
    <s v="USA"/>
  </r>
  <r>
    <x v="16"/>
    <s v="Gilliam"/>
    <s v="OR"/>
    <x v="2"/>
    <x v="19"/>
    <n v="7.72"/>
    <x v="25"/>
    <s v="WA"/>
    <s v="USA"/>
  </r>
  <r>
    <x v="16"/>
    <s v="Gilliam"/>
    <s v="OR"/>
    <x v="2"/>
    <x v="19"/>
    <n v="9.02"/>
    <x v="25"/>
    <s v="WA"/>
    <s v="USA"/>
  </r>
  <r>
    <x v="16"/>
    <s v="Gilliam"/>
    <s v="OR"/>
    <x v="2"/>
    <x v="19"/>
    <n v="13.29"/>
    <x v="25"/>
    <s v="WA"/>
    <s v="USA"/>
  </r>
  <r>
    <x v="16"/>
    <s v="Gilliam"/>
    <s v="OR"/>
    <x v="2"/>
    <x v="19"/>
    <n v="13.45"/>
    <x v="25"/>
    <s v="WA"/>
    <s v="USA"/>
  </r>
  <r>
    <x v="16"/>
    <s v="Gilliam"/>
    <s v="OR"/>
    <x v="2"/>
    <x v="19"/>
    <n v="14.11"/>
    <x v="25"/>
    <s v="WA"/>
    <s v="USA"/>
  </r>
  <r>
    <x v="16"/>
    <s v="Gilliam"/>
    <s v="OR"/>
    <x v="2"/>
    <x v="19"/>
    <n v="14.82"/>
    <x v="25"/>
    <s v="WA"/>
    <s v="USA"/>
  </r>
  <r>
    <x v="16"/>
    <s v="Gilliam"/>
    <s v="OR"/>
    <x v="2"/>
    <x v="20"/>
    <n v="51.099999999999994"/>
    <x v="26"/>
    <s v="WA"/>
    <s v="USA"/>
  </r>
  <r>
    <x v="16"/>
    <s v="Gilliam"/>
    <s v="OR"/>
    <x v="2"/>
    <x v="20"/>
    <n v="53.080000000000005"/>
    <x v="26"/>
    <s v="WA"/>
    <s v="USA"/>
  </r>
  <r>
    <x v="16"/>
    <s v="Gilliam"/>
    <s v="OR"/>
    <x v="2"/>
    <x v="20"/>
    <n v="150.46999999999997"/>
    <x v="26"/>
    <s v="WA"/>
    <s v="USA"/>
  </r>
  <r>
    <x v="16"/>
    <s v="Gilliam"/>
    <s v="OR"/>
    <x v="2"/>
    <x v="20"/>
    <n v="276.17"/>
    <x v="26"/>
    <s v="WA"/>
    <s v="USA"/>
  </r>
  <r>
    <x v="16"/>
    <s v="Gilliam"/>
    <s v="OR"/>
    <x v="2"/>
    <x v="20"/>
    <n v="9.5"/>
    <x v="26"/>
    <s v="WA"/>
    <s v="USA"/>
  </r>
  <r>
    <x v="16"/>
    <s v="Gilliam"/>
    <s v="OR"/>
    <x v="2"/>
    <x v="20"/>
    <n v="0.22"/>
    <x v="26"/>
    <s v="WA"/>
    <s v="USA"/>
  </r>
  <r>
    <x v="16"/>
    <s v="Gilliam"/>
    <s v="OR"/>
    <x v="2"/>
    <x v="20"/>
    <n v="0"/>
    <x v="26"/>
    <s v="WA"/>
    <s v="USA"/>
  </r>
  <r>
    <x v="16"/>
    <s v="Gilliam"/>
    <s v="OR"/>
    <x v="2"/>
    <x v="20"/>
    <n v="12.29"/>
    <x v="26"/>
    <s v="WA"/>
    <s v="USA"/>
  </r>
  <r>
    <x v="16"/>
    <s v="Gilliam"/>
    <s v="OR"/>
    <x v="2"/>
    <x v="20"/>
    <n v="5.16"/>
    <x v="26"/>
    <s v="WA"/>
    <s v="USA"/>
  </r>
  <r>
    <x v="16"/>
    <s v="Gilliam"/>
    <s v="OR"/>
    <x v="2"/>
    <x v="22"/>
    <n v="0"/>
    <x v="2"/>
    <s v="WA"/>
    <s v="USA"/>
  </r>
  <r>
    <x v="16"/>
    <s v="Gilliam"/>
    <s v="OR"/>
    <x v="2"/>
    <x v="22"/>
    <n v="271.74"/>
    <x v="2"/>
    <s v="WA"/>
    <s v="USA"/>
  </r>
  <r>
    <x v="16"/>
    <s v="Gilliam"/>
    <s v="OR"/>
    <x v="2"/>
    <x v="14"/>
    <n v="0"/>
    <x v="16"/>
    <s v="WA"/>
    <s v="USA"/>
  </r>
  <r>
    <x v="16"/>
    <s v="Gilliam"/>
    <s v="OR"/>
    <x v="2"/>
    <x v="14"/>
    <n v="0"/>
    <x v="16"/>
    <s v="WA"/>
    <s v="USA"/>
  </r>
  <r>
    <x v="16"/>
    <s v="Gilliam"/>
    <s v="OR"/>
    <x v="2"/>
    <x v="14"/>
    <n v="0"/>
    <x v="16"/>
    <s v="WA"/>
    <s v="USA"/>
  </r>
  <r>
    <x v="16"/>
    <s v="Gilliam"/>
    <s v="OR"/>
    <x v="2"/>
    <x v="14"/>
    <n v="4.78"/>
    <x v="16"/>
    <s v="WA"/>
    <s v="USA"/>
  </r>
  <r>
    <x v="16"/>
    <s v="Gilliam"/>
    <s v="OR"/>
    <x v="2"/>
    <x v="14"/>
    <n v="0"/>
    <x v="16"/>
    <s v="WA"/>
    <s v="USA"/>
  </r>
  <r>
    <x v="16"/>
    <s v="Gilliam"/>
    <s v="OR"/>
    <x v="2"/>
    <x v="14"/>
    <n v="23"/>
    <x v="16"/>
    <s v="WA"/>
    <s v="USA"/>
  </r>
  <r>
    <x v="16"/>
    <s v="Gilliam"/>
    <s v="OR"/>
    <x v="2"/>
    <x v="3"/>
    <n v="106.12"/>
    <x v="16"/>
    <s v="WA"/>
    <s v="USA"/>
  </r>
  <r>
    <x v="16"/>
    <s v="Gilliam"/>
    <s v="OR"/>
    <x v="2"/>
    <x v="3"/>
    <n v="4.2699999999999996"/>
    <x v="16"/>
    <s v="WA"/>
    <s v="USA"/>
  </r>
  <r>
    <x v="16"/>
    <s v="Gilliam"/>
    <s v="OR"/>
    <x v="2"/>
    <x v="3"/>
    <n v="4.5"/>
    <x v="16"/>
    <s v="WA"/>
    <s v="USA"/>
  </r>
  <r>
    <x v="16"/>
    <s v="Gilliam"/>
    <s v="OR"/>
    <x v="2"/>
    <x v="3"/>
    <n v="8.4400000000000013"/>
    <x v="16"/>
    <s v="WA"/>
    <s v="USA"/>
  </r>
  <r>
    <x v="16"/>
    <s v="Gilliam"/>
    <s v="OR"/>
    <x v="2"/>
    <x v="21"/>
    <n v="0"/>
    <x v="27"/>
    <s v="WA"/>
    <s v="USA"/>
  </r>
  <r>
    <x v="16"/>
    <s v="Gilliam"/>
    <s v="OR"/>
    <x v="2"/>
    <x v="5"/>
    <n v="7.96"/>
    <x v="27"/>
    <s v="WA"/>
    <s v="USA"/>
  </r>
  <r>
    <x v="16"/>
    <s v="Gilliam"/>
    <s v="OR"/>
    <x v="2"/>
    <x v="5"/>
    <n v="118.32"/>
    <x v="27"/>
    <s v="WA"/>
    <s v="USA"/>
  </r>
  <r>
    <x v="16"/>
    <s v="Gilliam"/>
    <s v="OR"/>
    <x v="2"/>
    <x v="14"/>
    <n v="5.29"/>
    <x v="0"/>
    <s v="WA"/>
    <s v="USA"/>
  </r>
  <r>
    <x v="16"/>
    <s v="Gilliam"/>
    <s v="OR"/>
    <x v="2"/>
    <x v="14"/>
    <n v="6.62"/>
    <x v="0"/>
    <s v="WA"/>
    <s v="USA"/>
  </r>
  <r>
    <x v="16"/>
    <s v="Gilliam"/>
    <s v="OR"/>
    <x v="2"/>
    <x v="14"/>
    <n v="0.9"/>
    <x v="0"/>
    <s v="WA"/>
    <s v="USA"/>
  </r>
  <r>
    <x v="16"/>
    <s v="Gilliam"/>
    <s v="OR"/>
    <x v="2"/>
    <x v="14"/>
    <n v="0"/>
    <x v="0"/>
    <s v="WA"/>
    <s v="USA"/>
  </r>
  <r>
    <x v="16"/>
    <s v="Gilliam"/>
    <s v="OR"/>
    <x v="2"/>
    <x v="14"/>
    <n v="2.5"/>
    <x v="0"/>
    <s v="WA"/>
    <s v="USA"/>
  </r>
  <r>
    <x v="16"/>
    <s v="Gilliam"/>
    <s v="OR"/>
    <x v="2"/>
    <x v="14"/>
    <n v="0"/>
    <x v="0"/>
    <s v="WA"/>
    <s v="USA"/>
  </r>
  <r>
    <x v="16"/>
    <s v="Gilliam"/>
    <s v="OR"/>
    <x v="2"/>
    <x v="14"/>
    <n v="7.11"/>
    <x v="0"/>
    <s v="WA"/>
    <s v="USA"/>
  </r>
  <r>
    <x v="16"/>
    <s v="Gilliam"/>
    <s v="OR"/>
    <x v="2"/>
    <x v="14"/>
    <n v="7.21"/>
    <x v="0"/>
    <s v="WA"/>
    <s v="USA"/>
  </r>
  <r>
    <x v="16"/>
    <s v="Gilliam"/>
    <s v="OR"/>
    <x v="2"/>
    <x v="14"/>
    <n v="0"/>
    <x v="0"/>
    <s v="WA"/>
    <s v="USA"/>
  </r>
  <r>
    <x v="16"/>
    <s v="Gilliam"/>
    <s v="OR"/>
    <x v="2"/>
    <x v="14"/>
    <n v="7.6700000000000008"/>
    <x v="0"/>
    <s v="WA"/>
    <s v="USA"/>
  </r>
  <r>
    <x v="16"/>
    <s v="Gilliam"/>
    <s v="OR"/>
    <x v="2"/>
    <x v="14"/>
    <n v="16"/>
    <x v="0"/>
    <s v="WA"/>
    <s v="USA"/>
  </r>
  <r>
    <x v="16"/>
    <s v="Gilliam"/>
    <s v="OR"/>
    <x v="2"/>
    <x v="14"/>
    <n v="28.95"/>
    <x v="0"/>
    <s v="WA"/>
    <s v="USA"/>
  </r>
  <r>
    <x v="16"/>
    <s v="Gilliam"/>
    <s v="OR"/>
    <x v="2"/>
    <x v="14"/>
    <n v="371.64"/>
    <x v="0"/>
    <s v="WA"/>
    <s v="USA"/>
  </r>
  <r>
    <x v="16"/>
    <s v="Gilliam"/>
    <s v="OR"/>
    <x v="2"/>
    <x v="14"/>
    <n v="0"/>
    <x v="0"/>
    <s v="WA"/>
    <s v="USA"/>
  </r>
  <r>
    <x v="16"/>
    <s v="Gilliam"/>
    <s v="OR"/>
    <x v="2"/>
    <x v="14"/>
    <n v="52.73"/>
    <x v="0"/>
    <s v="WA"/>
    <s v="USA"/>
  </r>
  <r>
    <x v="16"/>
    <s v="Gilliam"/>
    <s v="OR"/>
    <x v="2"/>
    <x v="9"/>
    <n v="0.19999999999999998"/>
    <x v="0"/>
    <s v="WA"/>
    <s v="USA"/>
  </r>
  <r>
    <x v="16"/>
    <s v="Gilliam"/>
    <s v="OR"/>
    <x v="2"/>
    <x v="23"/>
    <n v="0"/>
    <x v="0"/>
    <s v="WA"/>
    <s v="USA"/>
  </r>
  <r>
    <x v="16"/>
    <s v="Gilliam"/>
    <s v="OR"/>
    <x v="2"/>
    <x v="23"/>
    <n v="0"/>
    <x v="0"/>
    <s v="WA"/>
    <s v="USA"/>
  </r>
  <r>
    <x v="16"/>
    <s v="Gilliam"/>
    <s v="OR"/>
    <x v="2"/>
    <x v="23"/>
    <n v="33.22"/>
    <x v="0"/>
    <s v="WA"/>
    <s v="USA"/>
  </r>
  <r>
    <x v="16"/>
    <s v="Gilliam"/>
    <s v="OR"/>
    <x v="2"/>
    <x v="23"/>
    <n v="0"/>
    <x v="0"/>
    <s v="WA"/>
    <s v="USA"/>
  </r>
  <r>
    <x v="16"/>
    <s v="Gilliam"/>
    <s v="OR"/>
    <x v="2"/>
    <x v="23"/>
    <n v="4.3999999999999995"/>
    <x v="0"/>
    <s v="WA"/>
    <s v="USA"/>
  </r>
  <r>
    <x v="16"/>
    <s v="Gilliam"/>
    <s v="OR"/>
    <x v="2"/>
    <x v="23"/>
    <n v="5.21"/>
    <x v="0"/>
    <s v="WA"/>
    <s v="USA"/>
  </r>
  <r>
    <x v="16"/>
    <s v="Gilliam"/>
    <s v="OR"/>
    <x v="2"/>
    <x v="23"/>
    <n v="24.799999999999997"/>
    <x v="0"/>
    <s v="WA"/>
    <s v="USA"/>
  </r>
  <r>
    <x v="16"/>
    <s v="Gilliam"/>
    <s v="OR"/>
    <x v="2"/>
    <x v="0"/>
    <n v="119.19000000000001"/>
    <x v="0"/>
    <s v="WA"/>
    <s v="USA"/>
  </r>
  <r>
    <x v="16"/>
    <s v="Gilliam"/>
    <s v="OR"/>
    <x v="2"/>
    <x v="0"/>
    <n v="391.22"/>
    <x v="0"/>
    <s v="WA"/>
    <s v="USA"/>
  </r>
  <r>
    <x v="16"/>
    <s v="Gilliam"/>
    <s v="OR"/>
    <x v="2"/>
    <x v="0"/>
    <n v="399.42999999999995"/>
    <x v="0"/>
    <s v="WA"/>
    <s v="USA"/>
  </r>
  <r>
    <x v="16"/>
    <s v="Gilliam"/>
    <s v="OR"/>
    <x v="2"/>
    <x v="0"/>
    <n v="719"/>
    <x v="0"/>
    <s v="WA"/>
    <s v="USA"/>
  </r>
  <r>
    <x v="16"/>
    <s v="Gilliam"/>
    <s v="OR"/>
    <x v="2"/>
    <x v="0"/>
    <n v="6.12"/>
    <x v="0"/>
    <s v="WA"/>
    <s v="USA"/>
  </r>
  <r>
    <x v="16"/>
    <s v="Gilliam"/>
    <s v="OR"/>
    <x v="2"/>
    <x v="0"/>
    <n v="7.32"/>
    <x v="0"/>
    <s v="WA"/>
    <s v="USA"/>
  </r>
  <r>
    <x v="16"/>
    <s v="Gilliam"/>
    <s v="OR"/>
    <x v="2"/>
    <x v="0"/>
    <n v="8.18"/>
    <x v="0"/>
    <s v="WA"/>
    <s v="USA"/>
  </r>
  <r>
    <x v="16"/>
    <s v="Gilliam"/>
    <s v="OR"/>
    <x v="2"/>
    <x v="0"/>
    <n v="13.92"/>
    <x v="0"/>
    <s v="WA"/>
    <s v="USA"/>
  </r>
  <r>
    <x v="16"/>
    <s v="Gilliam"/>
    <s v="OR"/>
    <x v="2"/>
    <x v="0"/>
    <n v="16.59"/>
    <x v="0"/>
    <s v="WA"/>
    <s v="USA"/>
  </r>
  <r>
    <x v="16"/>
    <s v="Gilliam"/>
    <s v="OR"/>
    <x v="2"/>
    <x v="0"/>
    <n v="22.549999999999997"/>
    <x v="0"/>
    <s v="WA"/>
    <s v="USA"/>
  </r>
  <r>
    <x v="16"/>
    <s v="Gilliam"/>
    <s v="OR"/>
    <x v="2"/>
    <x v="0"/>
    <n v="29.759999999999998"/>
    <x v="0"/>
    <s v="WA"/>
    <s v="USA"/>
  </r>
  <r>
    <x v="16"/>
    <s v="Gilliam"/>
    <s v="OR"/>
    <x v="2"/>
    <x v="0"/>
    <n v="48.23"/>
    <x v="0"/>
    <s v="WA"/>
    <s v="USA"/>
  </r>
  <r>
    <x v="16"/>
    <s v="Gilliam"/>
    <s v="OR"/>
    <x v="2"/>
    <x v="0"/>
    <n v="48.539999999999992"/>
    <x v="0"/>
    <s v="WA"/>
    <s v="USA"/>
  </r>
  <r>
    <x v="16"/>
    <s v="Gilliam"/>
    <s v="OR"/>
    <x v="2"/>
    <x v="0"/>
    <n v="56.62"/>
    <x v="0"/>
    <s v="WA"/>
    <s v="USA"/>
  </r>
  <r>
    <x v="16"/>
    <s v="Gilliam"/>
    <s v="OR"/>
    <x v="2"/>
    <x v="0"/>
    <n v="61.55"/>
    <x v="0"/>
    <s v="WA"/>
    <s v="USA"/>
  </r>
  <r>
    <x v="16"/>
    <s v="Gilliam"/>
    <s v="OR"/>
    <x v="2"/>
    <x v="0"/>
    <n v="16.349999999999998"/>
    <x v="0"/>
    <s v="WA"/>
    <s v="USA"/>
  </r>
  <r>
    <x v="16"/>
    <s v="Gilliam"/>
    <s v="OR"/>
    <x v="2"/>
    <x v="3"/>
    <n v="42.24"/>
    <x v="0"/>
    <s v="WA"/>
    <s v="USA"/>
  </r>
  <r>
    <x v="16"/>
    <s v="Gilliam"/>
    <s v="OR"/>
    <x v="2"/>
    <x v="3"/>
    <n v="65.78"/>
    <x v="0"/>
    <s v="WA"/>
    <s v="USA"/>
  </r>
  <r>
    <x v="16"/>
    <s v="Gilliam"/>
    <s v="OR"/>
    <x v="2"/>
    <x v="3"/>
    <n v="66.61"/>
    <x v="0"/>
    <s v="WA"/>
    <s v="USA"/>
  </r>
  <r>
    <x v="16"/>
    <s v="Gilliam"/>
    <s v="OR"/>
    <x v="2"/>
    <x v="3"/>
    <n v="67.430000000000007"/>
    <x v="0"/>
    <s v="WA"/>
    <s v="USA"/>
  </r>
  <r>
    <x v="16"/>
    <s v="Gilliam"/>
    <s v="OR"/>
    <x v="2"/>
    <x v="3"/>
    <n v="69.05"/>
    <x v="0"/>
    <s v="WA"/>
    <s v="USA"/>
  </r>
  <r>
    <x v="16"/>
    <s v="Gilliam"/>
    <s v="OR"/>
    <x v="2"/>
    <x v="3"/>
    <n v="78.14"/>
    <x v="0"/>
    <s v="WA"/>
    <s v="USA"/>
  </r>
  <r>
    <x v="16"/>
    <s v="Gilliam"/>
    <s v="OR"/>
    <x v="2"/>
    <x v="3"/>
    <n v="79.16"/>
    <x v="0"/>
    <s v="WA"/>
    <s v="USA"/>
  </r>
  <r>
    <x v="16"/>
    <s v="Gilliam"/>
    <s v="OR"/>
    <x v="2"/>
    <x v="3"/>
    <n v="79.28"/>
    <x v="0"/>
    <s v="WA"/>
    <s v="USA"/>
  </r>
  <r>
    <x v="16"/>
    <s v="Gilliam"/>
    <s v="OR"/>
    <x v="2"/>
    <x v="3"/>
    <n v="127.27000000000001"/>
    <x v="0"/>
    <s v="WA"/>
    <s v="USA"/>
  </r>
  <r>
    <x v="16"/>
    <s v="Gilliam"/>
    <s v="OR"/>
    <x v="2"/>
    <x v="3"/>
    <n v="3687.75"/>
    <x v="0"/>
    <s v="WA"/>
    <s v="USA"/>
  </r>
  <r>
    <x v="16"/>
    <s v="Gilliam"/>
    <s v="OR"/>
    <x v="2"/>
    <x v="3"/>
    <n v="5075.2499999999991"/>
    <x v="0"/>
    <s v="WA"/>
    <s v="USA"/>
  </r>
  <r>
    <x v="16"/>
    <s v="Gilliam"/>
    <s v="OR"/>
    <x v="2"/>
    <x v="3"/>
    <n v="3263.9000000000015"/>
    <x v="0"/>
    <s v="WA"/>
    <s v="USA"/>
  </r>
  <r>
    <x v="16"/>
    <s v="Gilliam"/>
    <s v="OR"/>
    <x v="2"/>
    <x v="3"/>
    <n v="3270.130000000001"/>
    <x v="0"/>
    <s v="WA"/>
    <s v="USA"/>
  </r>
  <r>
    <x v="16"/>
    <s v="Gilliam"/>
    <s v="OR"/>
    <x v="2"/>
    <x v="3"/>
    <n v="3957.3799999999983"/>
    <x v="0"/>
    <s v="WA"/>
    <s v="USA"/>
  </r>
  <r>
    <x v="16"/>
    <s v="Gilliam"/>
    <s v="OR"/>
    <x v="2"/>
    <x v="3"/>
    <n v="3971.58"/>
    <x v="0"/>
    <s v="WA"/>
    <s v="USA"/>
  </r>
  <r>
    <x v="16"/>
    <s v="Gilliam"/>
    <s v="OR"/>
    <x v="2"/>
    <x v="3"/>
    <n v="4154.1100000000006"/>
    <x v="0"/>
    <s v="WA"/>
    <s v="USA"/>
  </r>
  <r>
    <x v="16"/>
    <s v="Gilliam"/>
    <s v="OR"/>
    <x v="2"/>
    <x v="3"/>
    <n v="4317.4799999999996"/>
    <x v="0"/>
    <s v="WA"/>
    <s v="USA"/>
  </r>
  <r>
    <x v="16"/>
    <s v="Gilliam"/>
    <s v="OR"/>
    <x v="2"/>
    <x v="3"/>
    <n v="4413.0599999999995"/>
    <x v="0"/>
    <s v="WA"/>
    <s v="USA"/>
  </r>
  <r>
    <x v="16"/>
    <s v="Gilliam"/>
    <s v="OR"/>
    <x v="2"/>
    <x v="3"/>
    <n v="4529.8500000000013"/>
    <x v="0"/>
    <s v="WA"/>
    <s v="USA"/>
  </r>
  <r>
    <x v="16"/>
    <s v="Gilliam"/>
    <s v="OR"/>
    <x v="2"/>
    <x v="3"/>
    <n v="4831.7599999999975"/>
    <x v="0"/>
    <s v="WA"/>
    <s v="USA"/>
  </r>
  <r>
    <x v="16"/>
    <s v="Gilliam"/>
    <s v="OR"/>
    <x v="2"/>
    <x v="3"/>
    <n v="6469.3300000000045"/>
    <x v="0"/>
    <s v="WA"/>
    <s v="USA"/>
  </r>
  <r>
    <x v="16"/>
    <s v="Gilliam"/>
    <s v="OR"/>
    <x v="2"/>
    <x v="3"/>
    <n v="40.61"/>
    <x v="0"/>
    <s v="WA"/>
    <s v="USA"/>
  </r>
  <r>
    <x v="16"/>
    <s v="Gilliam"/>
    <s v="OR"/>
    <x v="2"/>
    <x v="3"/>
    <n v="84.83"/>
    <x v="0"/>
    <s v="WA"/>
    <s v="USA"/>
  </r>
  <r>
    <x v="16"/>
    <s v="Gilliam"/>
    <s v="OR"/>
    <x v="2"/>
    <x v="3"/>
    <n v="52.83"/>
    <x v="0"/>
    <s v="WA"/>
    <s v="USA"/>
  </r>
  <r>
    <x v="16"/>
    <s v="Gilliam"/>
    <s v="OR"/>
    <x v="2"/>
    <x v="3"/>
    <n v="152.26"/>
    <x v="0"/>
    <s v="WA"/>
    <s v="USA"/>
  </r>
  <r>
    <x v="16"/>
    <s v="Gilliam"/>
    <s v="OR"/>
    <x v="2"/>
    <x v="3"/>
    <n v="208.86999999999998"/>
    <x v="0"/>
    <s v="WA"/>
    <s v="USA"/>
  </r>
  <r>
    <x v="16"/>
    <s v="Gilliam"/>
    <s v="OR"/>
    <x v="2"/>
    <x v="3"/>
    <n v="338.94"/>
    <x v="0"/>
    <s v="WA"/>
    <s v="USA"/>
  </r>
  <r>
    <x v="16"/>
    <s v="Gilliam"/>
    <s v="OR"/>
    <x v="2"/>
    <x v="3"/>
    <n v="78.809999999999988"/>
    <x v="0"/>
    <s v="WA"/>
    <s v="USA"/>
  </r>
  <r>
    <x v="16"/>
    <s v="Gilliam"/>
    <s v="OR"/>
    <x v="2"/>
    <x v="3"/>
    <n v="16.2"/>
    <x v="0"/>
    <s v="WA"/>
    <s v="USA"/>
  </r>
  <r>
    <x v="16"/>
    <s v="Gilliam"/>
    <s v="OR"/>
    <x v="2"/>
    <x v="3"/>
    <n v="48.650000000000006"/>
    <x v="0"/>
    <s v="WA"/>
    <s v="USA"/>
  </r>
  <r>
    <x v="16"/>
    <s v="Gilliam"/>
    <s v="OR"/>
    <x v="2"/>
    <x v="3"/>
    <n v="47.669999999999995"/>
    <x v="0"/>
    <s v="WA"/>
    <s v="USA"/>
  </r>
  <r>
    <x v="16"/>
    <s v="Gilliam"/>
    <s v="OR"/>
    <x v="2"/>
    <x v="3"/>
    <n v="73.25"/>
    <x v="0"/>
    <s v="WA"/>
    <s v="USA"/>
  </r>
  <r>
    <x v="16"/>
    <s v="Gilliam"/>
    <s v="OR"/>
    <x v="2"/>
    <x v="3"/>
    <n v="15.769999999999998"/>
    <x v="0"/>
    <s v="WA"/>
    <s v="USA"/>
  </r>
  <r>
    <x v="16"/>
    <s v="Gilliam"/>
    <s v="OR"/>
    <x v="2"/>
    <x v="3"/>
    <n v="113.08"/>
    <x v="0"/>
    <s v="WA"/>
    <s v="USA"/>
  </r>
  <r>
    <x v="16"/>
    <s v="Gilliam"/>
    <s v="OR"/>
    <x v="2"/>
    <x v="3"/>
    <n v="270.14"/>
    <x v="0"/>
    <s v="WA"/>
    <s v="USA"/>
  </r>
  <r>
    <x v="16"/>
    <s v="Gilliam"/>
    <s v="OR"/>
    <x v="2"/>
    <x v="3"/>
    <n v="49.400000000000006"/>
    <x v="0"/>
    <s v="WA"/>
    <s v="USA"/>
  </r>
  <r>
    <x v="16"/>
    <s v="Gilliam"/>
    <s v="OR"/>
    <x v="2"/>
    <x v="3"/>
    <n v="61.69"/>
    <x v="0"/>
    <s v="WA"/>
    <s v="USA"/>
  </r>
  <r>
    <x v="16"/>
    <s v="Gilliam"/>
    <s v="OR"/>
    <x v="2"/>
    <x v="3"/>
    <n v="373.4"/>
    <x v="0"/>
    <s v="WA"/>
    <s v="USA"/>
  </r>
  <r>
    <x v="16"/>
    <s v="Gilliam"/>
    <s v="OR"/>
    <x v="2"/>
    <x v="3"/>
    <n v="0"/>
    <x v="0"/>
    <s v="WA"/>
    <s v="USA"/>
  </r>
  <r>
    <x v="16"/>
    <s v="Gilliam"/>
    <s v="OR"/>
    <x v="2"/>
    <x v="3"/>
    <n v="0"/>
    <x v="0"/>
    <s v="WA"/>
    <s v="USA"/>
  </r>
  <r>
    <x v="16"/>
    <s v="Gilliam"/>
    <s v="OR"/>
    <x v="2"/>
    <x v="3"/>
    <n v="11.650000000000002"/>
    <x v="0"/>
    <s v="WA"/>
    <s v="USA"/>
  </r>
  <r>
    <x v="16"/>
    <s v="Gilliam"/>
    <s v="OR"/>
    <x v="2"/>
    <x v="3"/>
    <n v="24.5"/>
    <x v="0"/>
    <s v="WA"/>
    <s v="USA"/>
  </r>
  <r>
    <x v="16"/>
    <s v="Gilliam"/>
    <s v="OR"/>
    <x v="2"/>
    <x v="3"/>
    <n v="28.420000000000009"/>
    <x v="0"/>
    <s v="WA"/>
    <s v="USA"/>
  </r>
  <r>
    <x v="16"/>
    <s v="Gilliam"/>
    <s v="OR"/>
    <x v="2"/>
    <x v="3"/>
    <n v="48.25"/>
    <x v="0"/>
    <s v="WA"/>
    <s v="USA"/>
  </r>
  <r>
    <x v="16"/>
    <s v="Gilliam"/>
    <s v="OR"/>
    <x v="2"/>
    <x v="3"/>
    <n v="29.94"/>
    <x v="0"/>
    <s v="WA"/>
    <s v="USA"/>
  </r>
  <r>
    <x v="16"/>
    <s v="Gilliam"/>
    <s v="OR"/>
    <x v="2"/>
    <x v="3"/>
    <n v="31.770000000000003"/>
    <x v="0"/>
    <s v="WA"/>
    <s v="USA"/>
  </r>
  <r>
    <x v="16"/>
    <s v="Gilliam"/>
    <s v="OR"/>
    <x v="2"/>
    <x v="3"/>
    <n v="66.400000000000006"/>
    <x v="0"/>
    <s v="WA"/>
    <s v="USA"/>
  </r>
  <r>
    <x v="16"/>
    <s v="Gilliam"/>
    <s v="OR"/>
    <x v="2"/>
    <x v="3"/>
    <n v="110.57"/>
    <x v="0"/>
    <s v="WA"/>
    <s v="USA"/>
  </r>
  <r>
    <x v="16"/>
    <s v="Gilliam"/>
    <s v="OR"/>
    <x v="2"/>
    <x v="3"/>
    <n v="74.149999999999991"/>
    <x v="0"/>
    <s v="WA"/>
    <s v="USA"/>
  </r>
  <r>
    <x v="16"/>
    <s v="Gilliam"/>
    <s v="OR"/>
    <x v="2"/>
    <x v="3"/>
    <n v="23.05"/>
    <x v="0"/>
    <s v="WA"/>
    <s v="USA"/>
  </r>
  <r>
    <x v="16"/>
    <s v="Gilliam"/>
    <s v="OR"/>
    <x v="2"/>
    <x v="3"/>
    <n v="57.070000000000007"/>
    <x v="0"/>
    <s v="WA"/>
    <s v="USA"/>
  </r>
  <r>
    <x v="16"/>
    <s v="Gilliam"/>
    <s v="OR"/>
    <x v="2"/>
    <x v="3"/>
    <n v="123.59000000000002"/>
    <x v="0"/>
    <s v="WA"/>
    <s v="USA"/>
  </r>
  <r>
    <x v="16"/>
    <s v="Gilliam"/>
    <s v="OR"/>
    <x v="2"/>
    <x v="3"/>
    <n v="179.75"/>
    <x v="0"/>
    <s v="WA"/>
    <s v="USA"/>
  </r>
  <r>
    <x v="16"/>
    <s v="Gilliam"/>
    <s v="OR"/>
    <x v="2"/>
    <x v="3"/>
    <n v="360.26999999999992"/>
    <x v="0"/>
    <s v="WA"/>
    <s v="USA"/>
  </r>
  <r>
    <x v="16"/>
    <s v="Gilliam"/>
    <s v="OR"/>
    <x v="2"/>
    <x v="3"/>
    <n v="502.55"/>
    <x v="0"/>
    <s v="WA"/>
    <s v="USA"/>
  </r>
  <r>
    <x v="16"/>
    <s v="Gilliam"/>
    <s v="OR"/>
    <x v="2"/>
    <x v="3"/>
    <n v="506.0200000000001"/>
    <x v="0"/>
    <s v="WA"/>
    <s v="USA"/>
  </r>
  <r>
    <x v="16"/>
    <s v="Gilliam"/>
    <s v="OR"/>
    <x v="2"/>
    <x v="3"/>
    <n v="718.99"/>
    <x v="0"/>
    <s v="WA"/>
    <s v="USA"/>
  </r>
  <r>
    <x v="16"/>
    <s v="Gilliam"/>
    <s v="OR"/>
    <x v="2"/>
    <x v="3"/>
    <n v="1213.4599999999998"/>
    <x v="0"/>
    <s v="WA"/>
    <s v="USA"/>
  </r>
  <r>
    <x v="16"/>
    <s v="Gilliam"/>
    <s v="OR"/>
    <x v="2"/>
    <x v="3"/>
    <n v="1376.0800000000002"/>
    <x v="0"/>
    <s v="WA"/>
    <s v="USA"/>
  </r>
  <r>
    <x v="16"/>
    <s v="Gilliam"/>
    <s v="OR"/>
    <x v="2"/>
    <x v="3"/>
    <n v="2360.6999999999994"/>
    <x v="0"/>
    <s v="WA"/>
    <s v="USA"/>
  </r>
  <r>
    <x v="16"/>
    <s v="Gilliam"/>
    <s v="OR"/>
    <x v="2"/>
    <x v="3"/>
    <n v="23.18"/>
    <x v="0"/>
    <s v="WA"/>
    <s v="USA"/>
  </r>
  <r>
    <x v="16"/>
    <s v="Gilliam"/>
    <s v="OR"/>
    <x v="2"/>
    <x v="3"/>
    <n v="18.039999999999996"/>
    <x v="0"/>
    <s v="WA"/>
    <s v="USA"/>
  </r>
  <r>
    <x v="16"/>
    <s v="Gilliam"/>
    <s v="OR"/>
    <x v="2"/>
    <x v="3"/>
    <n v="22.74"/>
    <x v="0"/>
    <s v="WA"/>
    <s v="USA"/>
  </r>
  <r>
    <x v="16"/>
    <s v="Gilliam"/>
    <s v="OR"/>
    <x v="2"/>
    <x v="3"/>
    <n v="27.72"/>
    <x v="0"/>
    <s v="WA"/>
    <s v="USA"/>
  </r>
  <r>
    <x v="16"/>
    <s v="Gilliam"/>
    <s v="OR"/>
    <x v="2"/>
    <x v="3"/>
    <n v="28.479999999999997"/>
    <x v="0"/>
    <s v="WA"/>
    <s v="USA"/>
  </r>
  <r>
    <x v="16"/>
    <s v="Gilliam"/>
    <s v="OR"/>
    <x v="2"/>
    <x v="3"/>
    <n v="28.53"/>
    <x v="0"/>
    <s v="WA"/>
    <s v="USA"/>
  </r>
  <r>
    <x v="16"/>
    <s v="Gilliam"/>
    <s v="OR"/>
    <x v="2"/>
    <x v="3"/>
    <n v="69.28"/>
    <x v="0"/>
    <s v="WA"/>
    <s v="USA"/>
  </r>
  <r>
    <x v="16"/>
    <s v="Gilliam"/>
    <s v="OR"/>
    <x v="2"/>
    <x v="3"/>
    <n v="73.850000000000009"/>
    <x v="0"/>
    <s v="WA"/>
    <s v="USA"/>
  </r>
  <r>
    <x v="16"/>
    <s v="Gilliam"/>
    <s v="OR"/>
    <x v="2"/>
    <x v="3"/>
    <n v="26.069999999999997"/>
    <x v="0"/>
    <s v="WA"/>
    <s v="USA"/>
  </r>
  <r>
    <x v="16"/>
    <s v="Gilliam"/>
    <s v="OR"/>
    <x v="2"/>
    <x v="3"/>
    <n v="576.89"/>
    <x v="0"/>
    <s v="WA"/>
    <s v="USA"/>
  </r>
  <r>
    <x v="16"/>
    <s v="Gilliam"/>
    <s v="OR"/>
    <x v="2"/>
    <x v="3"/>
    <n v="2330.3999999999987"/>
    <x v="0"/>
    <s v="WA"/>
    <s v="USA"/>
  </r>
  <r>
    <x v="16"/>
    <s v="Gilliam"/>
    <s v="OR"/>
    <x v="2"/>
    <x v="3"/>
    <n v="3025.2699999999995"/>
    <x v="0"/>
    <s v="WA"/>
    <s v="USA"/>
  </r>
  <r>
    <x v="16"/>
    <s v="Gilliam"/>
    <s v="OR"/>
    <x v="2"/>
    <x v="3"/>
    <n v="57.64"/>
    <x v="0"/>
    <s v="WA"/>
    <s v="USA"/>
  </r>
  <r>
    <x v="16"/>
    <s v="Gilliam"/>
    <s v="OR"/>
    <x v="2"/>
    <x v="3"/>
    <n v="220.08"/>
    <x v="0"/>
    <s v="WA"/>
    <s v="USA"/>
  </r>
  <r>
    <x v="16"/>
    <s v="Gilliam"/>
    <s v="OR"/>
    <x v="2"/>
    <x v="3"/>
    <n v="114.80999999999999"/>
    <x v="0"/>
    <s v="WA"/>
    <s v="USA"/>
  </r>
  <r>
    <x v="16"/>
    <s v="Gilliam"/>
    <s v="OR"/>
    <x v="2"/>
    <x v="3"/>
    <n v="177.47"/>
    <x v="0"/>
    <s v="WA"/>
    <s v="USA"/>
  </r>
  <r>
    <x v="16"/>
    <s v="Gilliam"/>
    <s v="OR"/>
    <x v="2"/>
    <x v="3"/>
    <n v="1067.5400000000002"/>
    <x v="0"/>
    <s v="WA"/>
    <s v="USA"/>
  </r>
  <r>
    <x v="16"/>
    <s v="Gilliam"/>
    <s v="OR"/>
    <x v="2"/>
    <x v="3"/>
    <n v="211.47000000000003"/>
    <x v="0"/>
    <s v="WA"/>
    <s v="USA"/>
  </r>
  <r>
    <x v="16"/>
    <s v="Gilliam"/>
    <s v="OR"/>
    <x v="2"/>
    <x v="3"/>
    <n v="0"/>
    <x v="0"/>
    <s v="WA"/>
    <s v="USA"/>
  </r>
  <r>
    <x v="16"/>
    <s v="Gilliam"/>
    <s v="OR"/>
    <x v="2"/>
    <x v="3"/>
    <n v="0"/>
    <x v="0"/>
    <s v="WA"/>
    <s v="USA"/>
  </r>
  <r>
    <x v="16"/>
    <s v="Gilliam"/>
    <s v="OR"/>
    <x v="2"/>
    <x v="3"/>
    <n v="68.539999999999992"/>
    <x v="0"/>
    <s v="WA"/>
    <s v="USA"/>
  </r>
  <r>
    <x v="16"/>
    <s v="Gilliam"/>
    <s v="OR"/>
    <x v="2"/>
    <x v="3"/>
    <n v="4036.150000000001"/>
    <x v="0"/>
    <s v="WA"/>
    <s v="USA"/>
  </r>
  <r>
    <x v="16"/>
    <s v="Gilliam"/>
    <s v="OR"/>
    <x v="2"/>
    <x v="3"/>
    <n v="4066.9600000000019"/>
    <x v="0"/>
    <s v="WA"/>
    <s v="USA"/>
  </r>
  <r>
    <x v="16"/>
    <s v="Gilliam"/>
    <s v="OR"/>
    <x v="2"/>
    <x v="3"/>
    <n v="4325.4400000000005"/>
    <x v="0"/>
    <s v="WA"/>
    <s v="USA"/>
  </r>
  <r>
    <x v="16"/>
    <s v="Gilliam"/>
    <s v="OR"/>
    <x v="2"/>
    <x v="3"/>
    <n v="4518.05"/>
    <x v="0"/>
    <s v="WA"/>
    <s v="USA"/>
  </r>
  <r>
    <x v="16"/>
    <s v="Gilliam"/>
    <s v="OR"/>
    <x v="2"/>
    <x v="3"/>
    <n v="4722.0199999999995"/>
    <x v="0"/>
    <s v="WA"/>
    <s v="USA"/>
  </r>
  <r>
    <x v="16"/>
    <s v="Gilliam"/>
    <s v="OR"/>
    <x v="2"/>
    <x v="3"/>
    <n v="4793.1200000000008"/>
    <x v="0"/>
    <s v="WA"/>
    <s v="USA"/>
  </r>
  <r>
    <x v="16"/>
    <s v="Gilliam"/>
    <s v="OR"/>
    <x v="2"/>
    <x v="3"/>
    <n v="4964.5999999999958"/>
    <x v="0"/>
    <s v="WA"/>
    <s v="USA"/>
  </r>
  <r>
    <x v="16"/>
    <s v="Gilliam"/>
    <s v="OR"/>
    <x v="2"/>
    <x v="3"/>
    <n v="5033.1699999999946"/>
    <x v="0"/>
    <s v="WA"/>
    <s v="USA"/>
  </r>
  <r>
    <x v="16"/>
    <s v="Gilliam"/>
    <s v="OR"/>
    <x v="2"/>
    <x v="3"/>
    <n v="5203.4799999999959"/>
    <x v="0"/>
    <s v="WA"/>
    <s v="USA"/>
  </r>
  <r>
    <x v="16"/>
    <s v="Gilliam"/>
    <s v="OR"/>
    <x v="2"/>
    <x v="3"/>
    <n v="5570.9099999999971"/>
    <x v="0"/>
    <s v="WA"/>
    <s v="USA"/>
  </r>
  <r>
    <x v="16"/>
    <s v="Gilliam"/>
    <s v="OR"/>
    <x v="2"/>
    <x v="3"/>
    <n v="5872.6699999999973"/>
    <x v="0"/>
    <s v="WA"/>
    <s v="USA"/>
  </r>
  <r>
    <x v="16"/>
    <s v="Gilliam"/>
    <s v="OR"/>
    <x v="2"/>
    <x v="3"/>
    <n v="6062.9299999999994"/>
    <x v="0"/>
    <s v="WA"/>
    <s v="USA"/>
  </r>
  <r>
    <x v="16"/>
    <s v="Gilliam"/>
    <s v="OR"/>
    <x v="2"/>
    <x v="3"/>
    <n v="0"/>
    <x v="0"/>
    <s v="WA"/>
    <s v="USA"/>
  </r>
  <r>
    <x v="16"/>
    <s v="Gilliam"/>
    <s v="OR"/>
    <x v="2"/>
    <x v="3"/>
    <n v="2.04"/>
    <x v="0"/>
    <s v="WA"/>
    <s v="USA"/>
  </r>
  <r>
    <x v="16"/>
    <s v="Gilliam"/>
    <s v="OR"/>
    <x v="2"/>
    <x v="3"/>
    <n v="965.33"/>
    <x v="0"/>
    <s v="WA"/>
    <s v="USA"/>
  </r>
  <r>
    <x v="16"/>
    <s v="Gilliam"/>
    <s v="OR"/>
    <x v="2"/>
    <x v="3"/>
    <n v="1840.15"/>
    <x v="0"/>
    <s v="WA"/>
    <s v="USA"/>
  </r>
  <r>
    <x v="16"/>
    <s v="Gilliam"/>
    <s v="OR"/>
    <x v="2"/>
    <x v="3"/>
    <n v="2661.12"/>
    <x v="0"/>
    <s v="WA"/>
    <s v="USA"/>
  </r>
  <r>
    <x v="16"/>
    <s v="Gilliam"/>
    <s v="OR"/>
    <x v="2"/>
    <x v="3"/>
    <n v="3609.0999999999995"/>
    <x v="0"/>
    <s v="WA"/>
    <s v="USA"/>
  </r>
  <r>
    <x v="16"/>
    <s v="Gilliam"/>
    <s v="OR"/>
    <x v="2"/>
    <x v="3"/>
    <n v="3770.0299999999993"/>
    <x v="0"/>
    <s v="WA"/>
    <s v="USA"/>
  </r>
  <r>
    <x v="16"/>
    <s v="Gilliam"/>
    <s v="OR"/>
    <x v="2"/>
    <x v="3"/>
    <n v="5200.5399999999991"/>
    <x v="0"/>
    <s v="WA"/>
    <s v="USA"/>
  </r>
  <r>
    <x v="16"/>
    <s v="Gilliam"/>
    <s v="OR"/>
    <x v="2"/>
    <x v="3"/>
    <n v="5348.26"/>
    <x v="0"/>
    <s v="WA"/>
    <s v="USA"/>
  </r>
  <r>
    <x v="16"/>
    <s v="Gilliam"/>
    <s v="OR"/>
    <x v="2"/>
    <x v="3"/>
    <n v="7028.9800000000014"/>
    <x v="0"/>
    <s v="WA"/>
    <s v="USA"/>
  </r>
  <r>
    <x v="16"/>
    <s v="Gilliam"/>
    <s v="OR"/>
    <x v="2"/>
    <x v="3"/>
    <n v="7319.6300000000028"/>
    <x v="0"/>
    <s v="WA"/>
    <s v="USA"/>
  </r>
  <r>
    <x v="16"/>
    <s v="Gilliam"/>
    <s v="OR"/>
    <x v="2"/>
    <x v="3"/>
    <n v="7631.6100000000015"/>
    <x v="0"/>
    <s v="WA"/>
    <s v="USA"/>
  </r>
  <r>
    <x v="16"/>
    <s v="Gilliam"/>
    <s v="OR"/>
    <x v="2"/>
    <x v="3"/>
    <n v="3875.4799999999996"/>
    <x v="0"/>
    <s v="WA"/>
    <s v="USA"/>
  </r>
  <r>
    <x v="16"/>
    <s v="Gilliam"/>
    <s v="OR"/>
    <x v="2"/>
    <x v="3"/>
    <n v="7121.5400000000009"/>
    <x v="0"/>
    <s v="WA"/>
    <s v="USA"/>
  </r>
  <r>
    <x v="16"/>
    <s v="Gilliam"/>
    <s v="OR"/>
    <x v="2"/>
    <x v="3"/>
    <n v="14.400000000000002"/>
    <x v="0"/>
    <s v="WA"/>
    <s v="USA"/>
  </r>
  <r>
    <x v="16"/>
    <s v="Gilliam"/>
    <s v="OR"/>
    <x v="2"/>
    <x v="3"/>
    <n v="0"/>
    <x v="0"/>
    <s v="WA"/>
    <s v="USA"/>
  </r>
  <r>
    <x v="16"/>
    <s v="Gilliam"/>
    <s v="OR"/>
    <x v="2"/>
    <x v="3"/>
    <n v="85.04"/>
    <x v="0"/>
    <s v="WA"/>
    <s v="USA"/>
  </r>
  <r>
    <x v="16"/>
    <s v="Gilliam"/>
    <s v="OR"/>
    <x v="2"/>
    <x v="3"/>
    <n v="0"/>
    <x v="0"/>
    <s v="WA"/>
    <s v="USA"/>
  </r>
  <r>
    <x v="16"/>
    <s v="Gilliam"/>
    <s v="OR"/>
    <x v="2"/>
    <x v="3"/>
    <n v="0"/>
    <x v="0"/>
    <s v="WA"/>
    <s v="USA"/>
  </r>
  <r>
    <x v="16"/>
    <s v="Gilliam"/>
    <s v="OR"/>
    <x v="2"/>
    <x v="3"/>
    <n v="705.96"/>
    <x v="0"/>
    <s v="WA"/>
    <s v="USA"/>
  </r>
  <r>
    <x v="16"/>
    <s v="Gilliam"/>
    <s v="OR"/>
    <x v="2"/>
    <x v="3"/>
    <n v="1195.42"/>
    <x v="0"/>
    <s v="WA"/>
    <s v="USA"/>
  </r>
  <r>
    <x v="16"/>
    <s v="Gilliam"/>
    <s v="OR"/>
    <x v="2"/>
    <x v="3"/>
    <n v="2207.0800000000004"/>
    <x v="0"/>
    <s v="WA"/>
    <s v="USA"/>
  </r>
  <r>
    <x v="16"/>
    <s v="Gilliam"/>
    <s v="OR"/>
    <x v="2"/>
    <x v="3"/>
    <n v="2341.9399999999996"/>
    <x v="0"/>
    <s v="WA"/>
    <s v="USA"/>
  </r>
  <r>
    <x v="16"/>
    <s v="Gilliam"/>
    <s v="OR"/>
    <x v="2"/>
    <x v="3"/>
    <n v="2663.8400000000011"/>
    <x v="0"/>
    <s v="WA"/>
    <s v="USA"/>
  </r>
  <r>
    <x v="16"/>
    <s v="Gilliam"/>
    <s v="OR"/>
    <x v="2"/>
    <x v="3"/>
    <n v="2836.5499999999997"/>
    <x v="0"/>
    <s v="WA"/>
    <s v="USA"/>
  </r>
  <r>
    <x v="16"/>
    <s v="Gilliam"/>
    <s v="OR"/>
    <x v="2"/>
    <x v="3"/>
    <n v="2848.1299999999997"/>
    <x v="0"/>
    <s v="WA"/>
    <s v="USA"/>
  </r>
  <r>
    <x v="16"/>
    <s v="Gilliam"/>
    <s v="OR"/>
    <x v="2"/>
    <x v="3"/>
    <n v="3349.9399999999991"/>
    <x v="0"/>
    <s v="WA"/>
    <s v="USA"/>
  </r>
  <r>
    <x v="16"/>
    <s v="Gilliam"/>
    <s v="OR"/>
    <x v="2"/>
    <x v="3"/>
    <n v="3477.6299999999997"/>
    <x v="0"/>
    <s v="WA"/>
    <s v="USA"/>
  </r>
  <r>
    <x v="16"/>
    <s v="Gilliam"/>
    <s v="OR"/>
    <x v="2"/>
    <x v="3"/>
    <n v="3641.6599999999994"/>
    <x v="0"/>
    <s v="WA"/>
    <s v="USA"/>
  </r>
  <r>
    <x v="16"/>
    <s v="Gilliam"/>
    <s v="OR"/>
    <x v="2"/>
    <x v="3"/>
    <n v="3793.3599999999992"/>
    <x v="0"/>
    <s v="WA"/>
    <s v="USA"/>
  </r>
  <r>
    <x v="16"/>
    <s v="Gilliam"/>
    <s v="OR"/>
    <x v="2"/>
    <x v="3"/>
    <n v="4216.74"/>
    <x v="0"/>
    <s v="WA"/>
    <s v="USA"/>
  </r>
  <r>
    <x v="16"/>
    <s v="Gilliam"/>
    <s v="OR"/>
    <x v="2"/>
    <x v="21"/>
    <n v="9.43"/>
    <x v="0"/>
    <s v="WA"/>
    <s v="USA"/>
  </r>
  <r>
    <x v="16"/>
    <s v="Gilliam"/>
    <s v="OR"/>
    <x v="2"/>
    <x v="21"/>
    <n v="237.20000000000002"/>
    <x v="0"/>
    <s v="WA"/>
    <s v="USA"/>
  </r>
  <r>
    <x v="16"/>
    <s v="Gilliam"/>
    <s v="OR"/>
    <x v="2"/>
    <x v="21"/>
    <n v="0"/>
    <x v="0"/>
    <s v="WA"/>
    <s v="USA"/>
  </r>
  <r>
    <x v="16"/>
    <s v="Gilliam"/>
    <s v="OR"/>
    <x v="2"/>
    <x v="21"/>
    <n v="17.489999999999998"/>
    <x v="0"/>
    <s v="WA"/>
    <s v="USA"/>
  </r>
  <r>
    <x v="16"/>
    <s v="Gilliam"/>
    <s v="OR"/>
    <x v="2"/>
    <x v="21"/>
    <n v="11.38"/>
    <x v="0"/>
    <s v="WA"/>
    <s v="USA"/>
  </r>
  <r>
    <x v="16"/>
    <s v="Gilliam"/>
    <s v="OR"/>
    <x v="2"/>
    <x v="21"/>
    <n v="237.53"/>
    <x v="0"/>
    <s v="WA"/>
    <s v="USA"/>
  </r>
  <r>
    <x v="16"/>
    <s v="Gilliam"/>
    <s v="OR"/>
    <x v="2"/>
    <x v="21"/>
    <n v="330.59999999999991"/>
    <x v="0"/>
    <s v="WA"/>
    <s v="USA"/>
  </r>
  <r>
    <x v="16"/>
    <s v="Gilliam"/>
    <s v="OR"/>
    <x v="2"/>
    <x v="21"/>
    <n v="0"/>
    <x v="0"/>
    <s v="WA"/>
    <s v="USA"/>
  </r>
  <r>
    <x v="16"/>
    <s v="Gilliam"/>
    <s v="OR"/>
    <x v="2"/>
    <x v="21"/>
    <n v="0"/>
    <x v="0"/>
    <s v="WA"/>
    <s v="USA"/>
  </r>
  <r>
    <x v="16"/>
    <s v="Gilliam"/>
    <s v="OR"/>
    <x v="2"/>
    <x v="21"/>
    <n v="16.7"/>
    <x v="0"/>
    <s v="WA"/>
    <s v="USA"/>
  </r>
  <r>
    <x v="16"/>
    <s v="Gilliam"/>
    <s v="OR"/>
    <x v="2"/>
    <x v="21"/>
    <n v="1901.2199999999993"/>
    <x v="0"/>
    <s v="WA"/>
    <s v="USA"/>
  </r>
  <r>
    <x v="16"/>
    <s v="Gilliam"/>
    <s v="OR"/>
    <x v="2"/>
    <x v="21"/>
    <n v="3791.7400000000011"/>
    <x v="0"/>
    <s v="WA"/>
    <s v="USA"/>
  </r>
  <r>
    <x v="16"/>
    <s v="Gilliam"/>
    <s v="OR"/>
    <x v="2"/>
    <x v="21"/>
    <n v="25.900000000000002"/>
    <x v="0"/>
    <s v="WA"/>
    <s v="USA"/>
  </r>
  <r>
    <x v="16"/>
    <s v="Gilliam"/>
    <s v="OR"/>
    <x v="2"/>
    <x v="21"/>
    <n v="60.66"/>
    <x v="0"/>
    <s v="WA"/>
    <s v="USA"/>
  </r>
  <r>
    <x v="16"/>
    <s v="Gilliam"/>
    <s v="OR"/>
    <x v="2"/>
    <x v="21"/>
    <n v="71.63"/>
    <x v="0"/>
    <s v="WA"/>
    <s v="USA"/>
  </r>
  <r>
    <x v="16"/>
    <s v="Gilliam"/>
    <s v="OR"/>
    <x v="2"/>
    <x v="22"/>
    <n v="210.32999999999998"/>
    <x v="0"/>
    <s v="WA"/>
    <s v="USA"/>
  </r>
  <r>
    <x v="16"/>
    <s v="Gilliam"/>
    <s v="OR"/>
    <x v="2"/>
    <x v="22"/>
    <n v="302.24"/>
    <x v="0"/>
    <s v="WA"/>
    <s v="USA"/>
  </r>
  <r>
    <x v="16"/>
    <s v="Gilliam"/>
    <s v="OR"/>
    <x v="2"/>
    <x v="22"/>
    <n v="322.62"/>
    <x v="0"/>
    <s v="WA"/>
    <s v="USA"/>
  </r>
  <r>
    <x v="16"/>
    <s v="Gilliam"/>
    <s v="OR"/>
    <x v="2"/>
    <x v="22"/>
    <n v="398.71000000000004"/>
    <x v="0"/>
    <s v="WA"/>
    <s v="USA"/>
  </r>
  <r>
    <x v="16"/>
    <s v="Gilliam"/>
    <s v="OR"/>
    <x v="2"/>
    <x v="22"/>
    <n v="433.22999999999996"/>
    <x v="0"/>
    <s v="WA"/>
    <s v="USA"/>
  </r>
  <r>
    <x v="16"/>
    <s v="Gilliam"/>
    <s v="OR"/>
    <x v="2"/>
    <x v="22"/>
    <n v="445.50000000000011"/>
    <x v="0"/>
    <s v="WA"/>
    <s v="USA"/>
  </r>
  <r>
    <x v="16"/>
    <s v="Gilliam"/>
    <s v="OR"/>
    <x v="2"/>
    <x v="22"/>
    <n v="501.54"/>
    <x v="0"/>
    <s v="WA"/>
    <s v="USA"/>
  </r>
  <r>
    <x v="16"/>
    <s v="Gilliam"/>
    <s v="OR"/>
    <x v="2"/>
    <x v="22"/>
    <n v="517.03"/>
    <x v="0"/>
    <s v="WA"/>
    <s v="USA"/>
  </r>
  <r>
    <x v="16"/>
    <s v="Gilliam"/>
    <s v="OR"/>
    <x v="2"/>
    <x v="22"/>
    <n v="518.83999999999992"/>
    <x v="0"/>
    <s v="WA"/>
    <s v="USA"/>
  </r>
  <r>
    <x v="16"/>
    <s v="Gilliam"/>
    <s v="OR"/>
    <x v="2"/>
    <x v="22"/>
    <n v="576.73"/>
    <x v="0"/>
    <s v="WA"/>
    <s v="USA"/>
  </r>
  <r>
    <x v="16"/>
    <s v="Gilliam"/>
    <s v="OR"/>
    <x v="2"/>
    <x v="22"/>
    <n v="637.19999999999982"/>
    <x v="0"/>
    <s v="WA"/>
    <s v="USA"/>
  </r>
  <r>
    <x v="16"/>
    <s v="Gilliam"/>
    <s v="OR"/>
    <x v="2"/>
    <x v="22"/>
    <n v="718.31000000000006"/>
    <x v="0"/>
    <s v="WA"/>
    <s v="USA"/>
  </r>
  <r>
    <x v="16"/>
    <s v="Gilliam"/>
    <s v="OR"/>
    <x v="2"/>
    <x v="22"/>
    <n v="368.27"/>
    <x v="0"/>
    <s v="WA"/>
    <s v="USA"/>
  </r>
  <r>
    <x v="16"/>
    <s v="Gilliam"/>
    <s v="OR"/>
    <x v="2"/>
    <x v="22"/>
    <n v="427.37"/>
    <x v="0"/>
    <s v="WA"/>
    <s v="USA"/>
  </r>
  <r>
    <x v="16"/>
    <s v="Gilliam"/>
    <s v="OR"/>
    <x v="2"/>
    <x v="22"/>
    <n v="452.70000000000005"/>
    <x v="0"/>
    <s v="WA"/>
    <s v="USA"/>
  </r>
  <r>
    <x v="16"/>
    <s v="Gilliam"/>
    <s v="OR"/>
    <x v="2"/>
    <x v="22"/>
    <n v="493.05000000000007"/>
    <x v="0"/>
    <s v="WA"/>
    <s v="USA"/>
  </r>
  <r>
    <x v="16"/>
    <s v="Gilliam"/>
    <s v="OR"/>
    <x v="2"/>
    <x v="22"/>
    <n v="519.13"/>
    <x v="0"/>
    <s v="WA"/>
    <s v="USA"/>
  </r>
  <r>
    <x v="16"/>
    <s v="Gilliam"/>
    <s v="OR"/>
    <x v="2"/>
    <x v="22"/>
    <n v="561.59"/>
    <x v="0"/>
    <s v="WA"/>
    <s v="USA"/>
  </r>
  <r>
    <x v="16"/>
    <s v="Gilliam"/>
    <s v="OR"/>
    <x v="2"/>
    <x v="22"/>
    <n v="601.91000000000008"/>
    <x v="0"/>
    <s v="WA"/>
    <s v="USA"/>
  </r>
  <r>
    <x v="16"/>
    <s v="Gilliam"/>
    <s v="OR"/>
    <x v="2"/>
    <x v="22"/>
    <n v="614.1400000000001"/>
    <x v="0"/>
    <s v="WA"/>
    <s v="USA"/>
  </r>
  <r>
    <x v="16"/>
    <s v="Gilliam"/>
    <s v="OR"/>
    <x v="2"/>
    <x v="22"/>
    <n v="13.879999999999999"/>
    <x v="0"/>
    <s v="WA"/>
    <s v="USA"/>
  </r>
  <r>
    <x v="16"/>
    <s v="Gilliam"/>
    <s v="OR"/>
    <x v="2"/>
    <x v="22"/>
    <n v="16.529999999999998"/>
    <x v="0"/>
    <s v="WA"/>
    <s v="USA"/>
  </r>
  <r>
    <x v="16"/>
    <s v="Gilliam"/>
    <s v="OR"/>
    <x v="2"/>
    <x v="22"/>
    <n v="16.77"/>
    <x v="0"/>
    <s v="WA"/>
    <s v="USA"/>
  </r>
  <r>
    <x v="16"/>
    <s v="Gilliam"/>
    <s v="OR"/>
    <x v="2"/>
    <x v="22"/>
    <n v="16.87"/>
    <x v="0"/>
    <s v="WA"/>
    <s v="USA"/>
  </r>
  <r>
    <x v="16"/>
    <s v="Gilliam"/>
    <s v="OR"/>
    <x v="2"/>
    <x v="22"/>
    <n v="18.86"/>
    <x v="0"/>
    <s v="WA"/>
    <s v="USA"/>
  </r>
  <r>
    <x v="16"/>
    <s v="Gilliam"/>
    <s v="OR"/>
    <x v="2"/>
    <x v="22"/>
    <n v="21.13"/>
    <x v="0"/>
    <s v="WA"/>
    <s v="USA"/>
  </r>
  <r>
    <x v="16"/>
    <s v="Gilliam"/>
    <s v="OR"/>
    <x v="2"/>
    <x v="22"/>
    <n v="21.55"/>
    <x v="0"/>
    <s v="WA"/>
    <s v="USA"/>
  </r>
  <r>
    <x v="16"/>
    <s v="Gilliam"/>
    <s v="OR"/>
    <x v="2"/>
    <x v="22"/>
    <n v="21.61"/>
    <x v="0"/>
    <s v="WA"/>
    <s v="USA"/>
  </r>
  <r>
    <x v="16"/>
    <s v="Gilliam"/>
    <s v="OR"/>
    <x v="2"/>
    <x v="22"/>
    <n v="22.790000000000003"/>
    <x v="0"/>
    <s v="WA"/>
    <s v="USA"/>
  </r>
  <r>
    <x v="16"/>
    <s v="Gilliam"/>
    <s v="OR"/>
    <x v="2"/>
    <x v="22"/>
    <n v="28.24"/>
    <x v="0"/>
    <s v="WA"/>
    <s v="USA"/>
  </r>
  <r>
    <x v="16"/>
    <s v="Gilliam"/>
    <s v="OR"/>
    <x v="2"/>
    <x v="22"/>
    <n v="30.36"/>
    <x v="0"/>
    <s v="WA"/>
    <s v="USA"/>
  </r>
  <r>
    <x v="16"/>
    <s v="Gilliam"/>
    <s v="OR"/>
    <x v="2"/>
    <x v="22"/>
    <n v="33.550000000000004"/>
    <x v="0"/>
    <s v="WA"/>
    <s v="USA"/>
  </r>
  <r>
    <x v="16"/>
    <s v="Gilliam"/>
    <s v="OR"/>
    <x v="2"/>
    <x v="22"/>
    <n v="370.51000000000005"/>
    <x v="0"/>
    <s v="WA"/>
    <s v="USA"/>
  </r>
  <r>
    <x v="16"/>
    <s v="Gilliam"/>
    <s v="OR"/>
    <x v="2"/>
    <x v="22"/>
    <n v="391.05"/>
    <x v="0"/>
    <s v="WA"/>
    <s v="USA"/>
  </r>
  <r>
    <x v="16"/>
    <s v="Gilliam"/>
    <s v="OR"/>
    <x v="2"/>
    <x v="22"/>
    <n v="402.14"/>
    <x v="0"/>
    <s v="WA"/>
    <s v="USA"/>
  </r>
  <r>
    <x v="16"/>
    <s v="Gilliam"/>
    <s v="OR"/>
    <x v="2"/>
    <x v="22"/>
    <n v="417.85999999999996"/>
    <x v="0"/>
    <s v="WA"/>
    <s v="USA"/>
  </r>
  <r>
    <x v="16"/>
    <s v="Gilliam"/>
    <s v="OR"/>
    <x v="2"/>
    <x v="22"/>
    <n v="460.92999999999984"/>
    <x v="0"/>
    <s v="WA"/>
    <s v="USA"/>
  </r>
  <r>
    <x v="16"/>
    <s v="Gilliam"/>
    <s v="OR"/>
    <x v="2"/>
    <x v="22"/>
    <n v="477.99999999999994"/>
    <x v="0"/>
    <s v="WA"/>
    <s v="USA"/>
  </r>
  <r>
    <x v="16"/>
    <s v="Gilliam"/>
    <s v="OR"/>
    <x v="2"/>
    <x v="22"/>
    <n v="530.92999999999984"/>
    <x v="0"/>
    <s v="WA"/>
    <s v="USA"/>
  </r>
  <r>
    <x v="16"/>
    <s v="Gilliam"/>
    <s v="OR"/>
    <x v="2"/>
    <x v="22"/>
    <n v="586.14"/>
    <x v="0"/>
    <s v="WA"/>
    <s v="USA"/>
  </r>
  <r>
    <x v="16"/>
    <s v="Gilliam"/>
    <s v="OR"/>
    <x v="2"/>
    <x v="22"/>
    <n v="587.32000000000005"/>
    <x v="0"/>
    <s v="WA"/>
    <s v="USA"/>
  </r>
  <r>
    <x v="16"/>
    <s v="Gilliam"/>
    <s v="OR"/>
    <x v="2"/>
    <x v="22"/>
    <n v="608.16"/>
    <x v="0"/>
    <s v="WA"/>
    <s v="USA"/>
  </r>
  <r>
    <x v="16"/>
    <s v="Gilliam"/>
    <s v="OR"/>
    <x v="2"/>
    <x v="22"/>
    <n v="638.02"/>
    <x v="0"/>
    <s v="WA"/>
    <s v="USA"/>
  </r>
  <r>
    <x v="16"/>
    <s v="Gilliam"/>
    <s v="OR"/>
    <x v="2"/>
    <x v="22"/>
    <n v="658.6"/>
    <x v="0"/>
    <s v="WA"/>
    <s v="USA"/>
  </r>
  <r>
    <x v="16"/>
    <s v="Gilliam"/>
    <s v="OR"/>
    <x v="2"/>
    <x v="22"/>
    <n v="0"/>
    <x v="0"/>
    <s v="WA"/>
    <s v="USA"/>
  </r>
  <r>
    <x v="16"/>
    <s v="Gilliam"/>
    <s v="OR"/>
    <x v="2"/>
    <x v="22"/>
    <n v="38.78"/>
    <x v="0"/>
    <s v="WA"/>
    <s v="USA"/>
  </r>
  <r>
    <x v="16"/>
    <s v="Gilliam"/>
    <s v="OR"/>
    <x v="2"/>
    <x v="22"/>
    <n v="39.020000000000003"/>
    <x v="0"/>
    <s v="WA"/>
    <s v="USA"/>
  </r>
  <r>
    <x v="16"/>
    <s v="Gilliam"/>
    <s v="OR"/>
    <x v="2"/>
    <x v="22"/>
    <n v="42.300000000000004"/>
    <x v="0"/>
    <s v="WA"/>
    <s v="USA"/>
  </r>
  <r>
    <x v="16"/>
    <s v="Gilliam"/>
    <s v="OR"/>
    <x v="2"/>
    <x v="22"/>
    <n v="43.02"/>
    <x v="0"/>
    <s v="WA"/>
    <s v="USA"/>
  </r>
  <r>
    <x v="16"/>
    <s v="Gilliam"/>
    <s v="OR"/>
    <x v="2"/>
    <x v="22"/>
    <n v="47.879999999999995"/>
    <x v="0"/>
    <s v="WA"/>
    <s v="USA"/>
  </r>
  <r>
    <x v="16"/>
    <s v="Gilliam"/>
    <s v="OR"/>
    <x v="2"/>
    <x v="22"/>
    <n v="52.489999999999995"/>
    <x v="0"/>
    <s v="WA"/>
    <s v="USA"/>
  </r>
  <r>
    <x v="16"/>
    <s v="Gilliam"/>
    <s v="OR"/>
    <x v="2"/>
    <x v="22"/>
    <n v="55.610000000000007"/>
    <x v="0"/>
    <s v="WA"/>
    <s v="USA"/>
  </r>
  <r>
    <x v="16"/>
    <s v="Gilliam"/>
    <s v="OR"/>
    <x v="2"/>
    <x v="22"/>
    <n v="56.52"/>
    <x v="0"/>
    <s v="WA"/>
    <s v="USA"/>
  </r>
  <r>
    <x v="16"/>
    <s v="Gilliam"/>
    <s v="OR"/>
    <x v="2"/>
    <x v="22"/>
    <n v="66.22"/>
    <x v="0"/>
    <s v="WA"/>
    <s v="USA"/>
  </r>
  <r>
    <x v="16"/>
    <s v="Gilliam"/>
    <s v="OR"/>
    <x v="2"/>
    <x v="22"/>
    <n v="69.38"/>
    <x v="0"/>
    <s v="WA"/>
    <s v="USA"/>
  </r>
  <r>
    <x v="16"/>
    <s v="Gilliam"/>
    <s v="OR"/>
    <x v="2"/>
    <x v="22"/>
    <n v="73.12"/>
    <x v="0"/>
    <s v="WA"/>
    <s v="USA"/>
  </r>
  <r>
    <x v="16"/>
    <s v="Gilliam"/>
    <s v="OR"/>
    <x v="2"/>
    <x v="22"/>
    <n v="86.89"/>
    <x v="0"/>
    <s v="WA"/>
    <s v="USA"/>
  </r>
  <r>
    <x v="16"/>
    <s v="Gilliam"/>
    <s v="OR"/>
    <x v="2"/>
    <x v="22"/>
    <n v="31.4"/>
    <x v="0"/>
    <s v="WA"/>
    <s v="USA"/>
  </r>
  <r>
    <x v="16"/>
    <s v="Gilliam"/>
    <s v="OR"/>
    <x v="2"/>
    <x v="22"/>
    <n v="50.180000000000007"/>
    <x v="0"/>
    <s v="WA"/>
    <s v="USA"/>
  </r>
  <r>
    <x v="16"/>
    <s v="Gilliam"/>
    <s v="OR"/>
    <x v="2"/>
    <x v="22"/>
    <n v="69.05"/>
    <x v="0"/>
    <s v="WA"/>
    <s v="USA"/>
  </r>
  <r>
    <x v="16"/>
    <s v="Gilliam"/>
    <s v="OR"/>
    <x v="2"/>
    <x v="22"/>
    <n v="19.579999999999998"/>
    <x v="0"/>
    <s v="WA"/>
    <s v="USA"/>
  </r>
  <r>
    <x v="16"/>
    <s v="Gilliam"/>
    <s v="OR"/>
    <x v="2"/>
    <x v="22"/>
    <n v="31.37"/>
    <x v="0"/>
    <s v="WA"/>
    <s v="USA"/>
  </r>
  <r>
    <x v="16"/>
    <s v="Gilliam"/>
    <s v="OR"/>
    <x v="2"/>
    <x v="22"/>
    <n v="113.45000000000002"/>
    <x v="0"/>
    <s v="WA"/>
    <s v="USA"/>
  </r>
  <r>
    <x v="16"/>
    <s v="Gilliam"/>
    <s v="OR"/>
    <x v="2"/>
    <x v="22"/>
    <n v="14.96"/>
    <x v="0"/>
    <s v="WA"/>
    <s v="USA"/>
  </r>
  <r>
    <x v="16"/>
    <s v="Gilliam"/>
    <s v="OR"/>
    <x v="2"/>
    <x v="22"/>
    <n v="31.1"/>
    <x v="0"/>
    <s v="WA"/>
    <s v="USA"/>
  </r>
  <r>
    <x v="16"/>
    <s v="Gilliam"/>
    <s v="OR"/>
    <x v="2"/>
    <x v="22"/>
    <n v="66.89"/>
    <x v="0"/>
    <s v="WA"/>
    <s v="USA"/>
  </r>
  <r>
    <x v="16"/>
    <s v="Gilliam"/>
    <s v="OR"/>
    <x v="2"/>
    <x v="22"/>
    <n v="5.07"/>
    <x v="0"/>
    <s v="WA"/>
    <s v="USA"/>
  </r>
  <r>
    <x v="16"/>
    <s v="Gilliam"/>
    <s v="OR"/>
    <x v="2"/>
    <x v="22"/>
    <n v="40.67"/>
    <x v="0"/>
    <s v="WA"/>
    <s v="USA"/>
  </r>
  <r>
    <x v="16"/>
    <s v="Gilliam"/>
    <s v="OR"/>
    <x v="2"/>
    <x v="22"/>
    <n v="0"/>
    <x v="0"/>
    <s v="WA"/>
    <s v="USA"/>
  </r>
  <r>
    <x v="16"/>
    <s v="Gilliam"/>
    <s v="OR"/>
    <x v="2"/>
    <x v="22"/>
    <n v="11.24"/>
    <x v="0"/>
    <s v="WA"/>
    <s v="USA"/>
  </r>
  <r>
    <x v="16"/>
    <s v="Gilliam"/>
    <s v="OR"/>
    <x v="2"/>
    <x v="22"/>
    <n v="0"/>
    <x v="0"/>
    <s v="WA"/>
    <s v="USA"/>
  </r>
  <r>
    <x v="16"/>
    <s v="Gilliam"/>
    <s v="OR"/>
    <x v="2"/>
    <x v="22"/>
    <n v="106.36"/>
    <x v="0"/>
    <s v="WA"/>
    <s v="USA"/>
  </r>
  <r>
    <x v="16"/>
    <s v="Gilliam"/>
    <s v="OR"/>
    <x v="2"/>
    <x v="22"/>
    <n v="12.200000000000001"/>
    <x v="0"/>
    <s v="WA"/>
    <s v="USA"/>
  </r>
  <r>
    <x v="16"/>
    <s v="Gilliam"/>
    <s v="OR"/>
    <x v="2"/>
    <x v="22"/>
    <n v="9.7899999999999991"/>
    <x v="0"/>
    <s v="WA"/>
    <s v="USA"/>
  </r>
  <r>
    <x v="16"/>
    <s v="Gilliam"/>
    <s v="OR"/>
    <x v="2"/>
    <x v="22"/>
    <n v="0"/>
    <x v="0"/>
    <s v="WA"/>
    <s v="USA"/>
  </r>
  <r>
    <x v="16"/>
    <s v="Gilliam"/>
    <s v="OR"/>
    <x v="2"/>
    <x v="22"/>
    <n v="5.8999999999999995"/>
    <x v="0"/>
    <s v="WA"/>
    <s v="USA"/>
  </r>
  <r>
    <x v="16"/>
    <s v="Gilliam"/>
    <s v="OR"/>
    <x v="2"/>
    <x v="22"/>
    <n v="11.55"/>
    <x v="0"/>
    <s v="WA"/>
    <s v="USA"/>
  </r>
  <r>
    <x v="16"/>
    <s v="Gilliam"/>
    <s v="OR"/>
    <x v="2"/>
    <x v="22"/>
    <n v="26.950000000000003"/>
    <x v="0"/>
    <s v="WA"/>
    <s v="USA"/>
  </r>
  <r>
    <x v="16"/>
    <s v="Gilliam"/>
    <s v="OR"/>
    <x v="2"/>
    <x v="22"/>
    <n v="62.63000000000001"/>
    <x v="0"/>
    <s v="WA"/>
    <s v="USA"/>
  </r>
  <r>
    <x v="16"/>
    <s v="Gilliam"/>
    <s v="OR"/>
    <x v="2"/>
    <x v="22"/>
    <n v="32.01"/>
    <x v="0"/>
    <s v="WA"/>
    <s v="USA"/>
  </r>
  <r>
    <x v="16"/>
    <s v="Gilliam"/>
    <s v="OR"/>
    <x v="2"/>
    <x v="22"/>
    <n v="59.18"/>
    <x v="0"/>
    <s v="WA"/>
    <s v="USA"/>
  </r>
  <r>
    <x v="16"/>
    <s v="Gilliam"/>
    <s v="OR"/>
    <x v="2"/>
    <x v="22"/>
    <n v="4475.2600000000011"/>
    <x v="0"/>
    <s v="WA"/>
    <s v="USA"/>
  </r>
  <r>
    <x v="16"/>
    <s v="Gilliam"/>
    <s v="OR"/>
    <x v="2"/>
    <x v="22"/>
    <n v="9089.1799999999967"/>
    <x v="0"/>
    <s v="WA"/>
    <s v="USA"/>
  </r>
  <r>
    <x v="16"/>
    <s v="Gilliam"/>
    <s v="OR"/>
    <x v="2"/>
    <x v="22"/>
    <n v="9451.1700000000019"/>
    <x v="0"/>
    <s v="WA"/>
    <s v="USA"/>
  </r>
  <r>
    <x v="16"/>
    <s v="Gilliam"/>
    <s v="OR"/>
    <x v="2"/>
    <x v="18"/>
    <n v="4.6400000000000006"/>
    <x v="0"/>
    <s v="WA"/>
    <s v="USA"/>
  </r>
  <r>
    <x v="16"/>
    <s v="Gilliam"/>
    <s v="OR"/>
    <x v="2"/>
    <x v="18"/>
    <n v="0"/>
    <x v="0"/>
    <s v="WA"/>
    <s v="USA"/>
  </r>
  <r>
    <x v="16"/>
    <s v="Gilliam"/>
    <s v="OR"/>
    <x v="2"/>
    <x v="18"/>
    <n v="2.94"/>
    <x v="0"/>
    <s v="WA"/>
    <s v="USA"/>
  </r>
  <r>
    <x v="16"/>
    <s v="Gilliam"/>
    <s v="OR"/>
    <x v="2"/>
    <x v="18"/>
    <n v="3"/>
    <x v="0"/>
    <s v="WA"/>
    <s v="USA"/>
  </r>
  <r>
    <x v="16"/>
    <s v="Gilliam"/>
    <s v="OR"/>
    <x v="2"/>
    <x v="18"/>
    <n v="3.3899999999999997"/>
    <x v="0"/>
    <s v="WA"/>
    <s v="USA"/>
  </r>
  <r>
    <x v="16"/>
    <s v="Gilliam"/>
    <s v="OR"/>
    <x v="2"/>
    <x v="18"/>
    <n v="4.3999999999999995"/>
    <x v="0"/>
    <s v="WA"/>
    <s v="USA"/>
  </r>
  <r>
    <x v="16"/>
    <s v="Gilliam"/>
    <s v="OR"/>
    <x v="2"/>
    <x v="18"/>
    <n v="4.5299999999999994"/>
    <x v="0"/>
    <s v="WA"/>
    <s v="USA"/>
  </r>
  <r>
    <x v="16"/>
    <s v="Gilliam"/>
    <s v="OR"/>
    <x v="2"/>
    <x v="18"/>
    <n v="4.53"/>
    <x v="0"/>
    <s v="WA"/>
    <s v="USA"/>
  </r>
  <r>
    <x v="16"/>
    <s v="Gilliam"/>
    <s v="OR"/>
    <x v="2"/>
    <x v="18"/>
    <n v="4.57"/>
    <x v="0"/>
    <s v="WA"/>
    <s v="USA"/>
  </r>
  <r>
    <x v="16"/>
    <s v="Gilliam"/>
    <s v="OR"/>
    <x v="2"/>
    <x v="18"/>
    <n v="4.95"/>
    <x v="0"/>
    <s v="WA"/>
    <s v="USA"/>
  </r>
  <r>
    <x v="16"/>
    <s v="Gilliam"/>
    <s v="OR"/>
    <x v="2"/>
    <x v="18"/>
    <n v="5.1499999999999995"/>
    <x v="0"/>
    <s v="WA"/>
    <s v="USA"/>
  </r>
  <r>
    <x v="16"/>
    <s v="Gilliam"/>
    <s v="OR"/>
    <x v="2"/>
    <x v="18"/>
    <n v="5.38"/>
    <x v="0"/>
    <s v="WA"/>
    <s v="USA"/>
  </r>
  <r>
    <x v="16"/>
    <s v="Gilliam"/>
    <s v="OR"/>
    <x v="2"/>
    <x v="18"/>
    <n v="5.83"/>
    <x v="0"/>
    <s v="WA"/>
    <s v="USA"/>
  </r>
  <r>
    <x v="16"/>
    <s v="Gilliam"/>
    <s v="OR"/>
    <x v="2"/>
    <x v="18"/>
    <n v="83.83"/>
    <x v="0"/>
    <s v="WA"/>
    <s v="USA"/>
  </r>
  <r>
    <x v="16"/>
    <s v="Gilliam"/>
    <s v="OR"/>
    <x v="2"/>
    <x v="18"/>
    <n v="88.17"/>
    <x v="0"/>
    <s v="WA"/>
    <s v="USA"/>
  </r>
  <r>
    <x v="16"/>
    <s v="Gilliam"/>
    <s v="OR"/>
    <x v="2"/>
    <x v="18"/>
    <n v="102.33"/>
    <x v="0"/>
    <s v="WA"/>
    <s v="USA"/>
  </r>
  <r>
    <x v="16"/>
    <s v="Gilliam"/>
    <s v="OR"/>
    <x v="2"/>
    <x v="18"/>
    <n v="104.75"/>
    <x v="0"/>
    <s v="WA"/>
    <s v="USA"/>
  </r>
  <r>
    <x v="16"/>
    <s v="Gilliam"/>
    <s v="OR"/>
    <x v="2"/>
    <x v="18"/>
    <n v="119.91999999999999"/>
    <x v="0"/>
    <s v="WA"/>
    <s v="USA"/>
  </r>
  <r>
    <x v="16"/>
    <s v="Gilliam"/>
    <s v="OR"/>
    <x v="2"/>
    <x v="18"/>
    <n v="125.9"/>
    <x v="0"/>
    <s v="WA"/>
    <s v="USA"/>
  </r>
  <r>
    <x v="16"/>
    <s v="Gilliam"/>
    <s v="OR"/>
    <x v="2"/>
    <x v="18"/>
    <n v="133.79000000000002"/>
    <x v="0"/>
    <s v="WA"/>
    <s v="USA"/>
  </r>
  <r>
    <x v="16"/>
    <s v="Gilliam"/>
    <s v="OR"/>
    <x v="2"/>
    <x v="18"/>
    <n v="138.47"/>
    <x v="0"/>
    <s v="WA"/>
    <s v="USA"/>
  </r>
  <r>
    <x v="16"/>
    <s v="Gilliam"/>
    <s v="OR"/>
    <x v="2"/>
    <x v="18"/>
    <n v="155.44999999999999"/>
    <x v="0"/>
    <s v="WA"/>
    <s v="USA"/>
  </r>
  <r>
    <x v="16"/>
    <s v="Gilliam"/>
    <s v="OR"/>
    <x v="2"/>
    <x v="18"/>
    <n v="168.37"/>
    <x v="0"/>
    <s v="WA"/>
    <s v="USA"/>
  </r>
  <r>
    <x v="16"/>
    <s v="Gilliam"/>
    <s v="OR"/>
    <x v="2"/>
    <x v="18"/>
    <n v="190.26999999999998"/>
    <x v="0"/>
    <s v="WA"/>
    <s v="USA"/>
  </r>
  <r>
    <x v="16"/>
    <s v="Gilliam"/>
    <s v="OR"/>
    <x v="2"/>
    <x v="18"/>
    <n v="273.45000000000005"/>
    <x v="0"/>
    <s v="WA"/>
    <s v="USA"/>
  </r>
  <r>
    <x v="16"/>
    <s v="Gilliam"/>
    <s v="OR"/>
    <x v="2"/>
    <x v="7"/>
    <n v="302398.67000000004"/>
    <x v="0"/>
    <s v="WA"/>
    <s v="USA"/>
  </r>
  <r>
    <x v="16"/>
    <s v="Gilliam"/>
    <s v="OR"/>
    <x v="2"/>
    <x v="5"/>
    <n v="228.98"/>
    <x v="0"/>
    <s v="WA"/>
    <s v="USA"/>
  </r>
  <r>
    <x v="16"/>
    <s v="Gilliam"/>
    <s v="OR"/>
    <x v="2"/>
    <x v="5"/>
    <n v="1069.8400000000004"/>
    <x v="0"/>
    <s v="WA"/>
    <s v="USA"/>
  </r>
  <r>
    <x v="16"/>
    <s v="Gilliam"/>
    <s v="OR"/>
    <x v="2"/>
    <x v="5"/>
    <n v="1304.4800000000005"/>
    <x v="0"/>
    <s v="WA"/>
    <s v="USA"/>
  </r>
  <r>
    <x v="16"/>
    <s v="Gilliam"/>
    <s v="OR"/>
    <x v="2"/>
    <x v="5"/>
    <n v="1763.27"/>
    <x v="0"/>
    <s v="WA"/>
    <s v="USA"/>
  </r>
  <r>
    <x v="16"/>
    <s v="Gilliam"/>
    <s v="OR"/>
    <x v="2"/>
    <x v="5"/>
    <n v="2029.9499999999989"/>
    <x v="0"/>
    <s v="WA"/>
    <s v="USA"/>
  </r>
  <r>
    <x v="16"/>
    <s v="Gilliam"/>
    <s v="OR"/>
    <x v="2"/>
    <x v="5"/>
    <n v="3125.4800000000014"/>
    <x v="0"/>
    <s v="WA"/>
    <s v="USA"/>
  </r>
  <r>
    <x v="16"/>
    <s v="Gilliam"/>
    <s v="OR"/>
    <x v="2"/>
    <x v="5"/>
    <n v="3582.91"/>
    <x v="0"/>
    <s v="WA"/>
    <s v="USA"/>
  </r>
  <r>
    <x v="16"/>
    <s v="Gilliam"/>
    <s v="OR"/>
    <x v="2"/>
    <x v="5"/>
    <n v="14071.52"/>
    <x v="0"/>
    <s v="WA"/>
    <s v="USA"/>
  </r>
  <r>
    <x v="16"/>
    <s v="Gilliam"/>
    <s v="OR"/>
    <x v="2"/>
    <x v="5"/>
    <n v="14124.989999999994"/>
    <x v="0"/>
    <s v="WA"/>
    <s v="USA"/>
  </r>
  <r>
    <x v="16"/>
    <s v="Gilliam"/>
    <s v="OR"/>
    <x v="2"/>
    <x v="5"/>
    <n v="135.11000000000001"/>
    <x v="0"/>
    <s v="WA"/>
    <s v="USA"/>
  </r>
  <r>
    <x v="16"/>
    <s v="Gilliam"/>
    <s v="OR"/>
    <x v="2"/>
    <x v="5"/>
    <n v="262.36"/>
    <x v="0"/>
    <s v="WA"/>
    <s v="USA"/>
  </r>
  <r>
    <x v="16"/>
    <s v="Gilliam"/>
    <s v="OR"/>
    <x v="2"/>
    <x v="5"/>
    <n v="2131.5699999999993"/>
    <x v="0"/>
    <s v="WA"/>
    <s v="USA"/>
  </r>
  <r>
    <x v="16"/>
    <s v="Gilliam"/>
    <s v="OR"/>
    <x v="2"/>
    <x v="5"/>
    <n v="2292.1099999999992"/>
    <x v="0"/>
    <s v="WA"/>
    <s v="USA"/>
  </r>
  <r>
    <x v="16"/>
    <s v="Gilliam"/>
    <s v="OR"/>
    <x v="2"/>
    <x v="5"/>
    <n v="3914.6799999999985"/>
    <x v="0"/>
    <s v="WA"/>
    <s v="USA"/>
  </r>
  <r>
    <x v="16"/>
    <s v="Gilliam"/>
    <s v="OR"/>
    <x v="2"/>
    <x v="5"/>
    <n v="4283.0000000000009"/>
    <x v="0"/>
    <s v="WA"/>
    <s v="USA"/>
  </r>
  <r>
    <x v="16"/>
    <s v="Gilliam"/>
    <s v="OR"/>
    <x v="2"/>
    <x v="5"/>
    <n v="4695.6600000000008"/>
    <x v="0"/>
    <s v="WA"/>
    <s v="USA"/>
  </r>
  <r>
    <x v="16"/>
    <s v="Gilliam"/>
    <s v="OR"/>
    <x v="2"/>
    <x v="5"/>
    <n v="7952.5699999999988"/>
    <x v="0"/>
    <s v="WA"/>
    <s v="USA"/>
  </r>
  <r>
    <x v="16"/>
    <s v="Gilliam"/>
    <s v="OR"/>
    <x v="2"/>
    <x v="5"/>
    <n v="0"/>
    <x v="0"/>
    <s v="WA"/>
    <s v="USA"/>
  </r>
  <r>
    <x v="16"/>
    <s v="Gilliam"/>
    <s v="OR"/>
    <x v="2"/>
    <x v="5"/>
    <n v="11.779999999999998"/>
    <x v="0"/>
    <s v="WA"/>
    <s v="USA"/>
  </r>
  <r>
    <x v="16"/>
    <s v="Gilliam"/>
    <s v="OR"/>
    <x v="2"/>
    <x v="5"/>
    <n v="28.810000000000002"/>
    <x v="0"/>
    <s v="WA"/>
    <s v="USA"/>
  </r>
  <r>
    <x v="16"/>
    <s v="Gilliam"/>
    <s v="OR"/>
    <x v="2"/>
    <x v="5"/>
    <n v="0"/>
    <x v="0"/>
    <s v="WA"/>
    <s v="USA"/>
  </r>
  <r>
    <x v="16"/>
    <s v="Gilliam"/>
    <s v="OR"/>
    <x v="2"/>
    <x v="5"/>
    <n v="21.86"/>
    <x v="0"/>
    <s v="WA"/>
    <s v="USA"/>
  </r>
  <r>
    <x v="16"/>
    <s v="Gilliam"/>
    <s v="OR"/>
    <x v="2"/>
    <x v="5"/>
    <n v="36.44"/>
    <x v="0"/>
    <s v="WA"/>
    <s v="USA"/>
  </r>
  <r>
    <x v="16"/>
    <s v="Gilliam"/>
    <s v="OR"/>
    <x v="2"/>
    <x v="5"/>
    <n v="1661.0700000000002"/>
    <x v="0"/>
    <s v="WA"/>
    <s v="USA"/>
  </r>
  <r>
    <x v="16"/>
    <s v="Gilliam"/>
    <s v="OR"/>
    <x v="2"/>
    <x v="5"/>
    <n v="11.81"/>
    <x v="0"/>
    <s v="WA"/>
    <s v="USA"/>
  </r>
  <r>
    <x v="16"/>
    <s v="Gilliam"/>
    <s v="OR"/>
    <x v="2"/>
    <x v="5"/>
    <n v="77.509999999999991"/>
    <x v="0"/>
    <s v="WA"/>
    <s v="USA"/>
  </r>
  <r>
    <x v="16"/>
    <s v="Gilliam"/>
    <s v="OR"/>
    <x v="2"/>
    <x v="5"/>
    <n v="107.17"/>
    <x v="0"/>
    <s v="WA"/>
    <s v="USA"/>
  </r>
  <r>
    <x v="16"/>
    <s v="Gilliam"/>
    <s v="OR"/>
    <x v="2"/>
    <x v="5"/>
    <n v="442.15000000000003"/>
    <x v="0"/>
    <s v="WA"/>
    <s v="USA"/>
  </r>
  <r>
    <x v="16"/>
    <s v="Gilliam"/>
    <s v="OR"/>
    <x v="2"/>
    <x v="5"/>
    <n v="15.62"/>
    <x v="0"/>
    <s v="WA"/>
    <s v="USA"/>
  </r>
  <r>
    <x v="16"/>
    <s v="Gilliam"/>
    <s v="OR"/>
    <x v="2"/>
    <x v="5"/>
    <n v="11.82"/>
    <x v="0"/>
    <s v="WA"/>
    <s v="USA"/>
  </r>
  <r>
    <x v="16"/>
    <s v="Gilliam"/>
    <s v="OR"/>
    <x v="2"/>
    <x v="5"/>
    <n v="16.78"/>
    <x v="0"/>
    <s v="WA"/>
    <s v="USA"/>
  </r>
  <r>
    <x v="16"/>
    <s v="Gilliam"/>
    <s v="OR"/>
    <x v="2"/>
    <x v="5"/>
    <n v="60.06"/>
    <x v="0"/>
    <s v="WA"/>
    <s v="USA"/>
  </r>
  <r>
    <x v="16"/>
    <s v="Gilliam"/>
    <s v="OR"/>
    <x v="2"/>
    <x v="5"/>
    <n v="120.78999999999999"/>
    <x v="0"/>
    <s v="WA"/>
    <s v="USA"/>
  </r>
  <r>
    <x v="16"/>
    <s v="Gilliam"/>
    <s v="OR"/>
    <x v="2"/>
    <x v="5"/>
    <n v="143.9"/>
    <x v="0"/>
    <s v="WA"/>
    <s v="USA"/>
  </r>
  <r>
    <x v="16"/>
    <s v="Gilliam"/>
    <s v="OR"/>
    <x v="2"/>
    <x v="5"/>
    <n v="188.85999999999999"/>
    <x v="0"/>
    <s v="WA"/>
    <s v="USA"/>
  </r>
  <r>
    <x v="16"/>
    <s v="Gilliam"/>
    <s v="OR"/>
    <x v="2"/>
    <x v="5"/>
    <n v="428.19999999999987"/>
    <x v="0"/>
    <s v="WA"/>
    <s v="USA"/>
  </r>
  <r>
    <x v="16"/>
    <s v="Gilliam"/>
    <s v="OR"/>
    <x v="2"/>
    <x v="5"/>
    <n v="677.2700000000001"/>
    <x v="0"/>
    <s v="WA"/>
    <s v="USA"/>
  </r>
  <r>
    <x v="16"/>
    <s v="Gilliam"/>
    <s v="OR"/>
    <x v="2"/>
    <x v="5"/>
    <n v="5467.5300000000043"/>
    <x v="0"/>
    <s v="WA"/>
    <s v="USA"/>
  </r>
  <r>
    <x v="16"/>
    <s v="Gilliam"/>
    <s v="OR"/>
    <x v="2"/>
    <x v="5"/>
    <n v="8691.9100000000035"/>
    <x v="0"/>
    <s v="WA"/>
    <s v="USA"/>
  </r>
  <r>
    <x v="16"/>
    <s v="Gilliam"/>
    <s v="OR"/>
    <x v="2"/>
    <x v="5"/>
    <n v="70.78"/>
    <x v="0"/>
    <s v="WA"/>
    <s v="USA"/>
  </r>
  <r>
    <x v="16"/>
    <s v="Gilliam"/>
    <s v="OR"/>
    <x v="2"/>
    <x v="5"/>
    <n v="212.42"/>
    <x v="0"/>
    <s v="WA"/>
    <s v="USA"/>
  </r>
  <r>
    <x v="16"/>
    <s v="Gilliam"/>
    <s v="OR"/>
    <x v="2"/>
    <x v="5"/>
    <n v="152.4"/>
    <x v="0"/>
    <s v="WA"/>
    <s v="USA"/>
  </r>
  <r>
    <x v="16"/>
    <s v="Gilliam"/>
    <s v="OR"/>
    <x v="2"/>
    <x v="5"/>
    <n v="3.83"/>
    <x v="0"/>
    <s v="WA"/>
    <s v="USA"/>
  </r>
  <r>
    <x v="16"/>
    <s v="Gilliam"/>
    <s v="OR"/>
    <x v="2"/>
    <x v="5"/>
    <n v="19.64"/>
    <x v="0"/>
    <s v="WA"/>
    <s v="USA"/>
  </r>
  <r>
    <x v="16"/>
    <s v="Gilliam"/>
    <s v="OR"/>
    <x v="2"/>
    <x v="5"/>
    <n v="82.12"/>
    <x v="0"/>
    <s v="WA"/>
    <s v="USA"/>
  </r>
  <r>
    <x v="16"/>
    <s v="Gilliam"/>
    <s v="OR"/>
    <x v="2"/>
    <x v="5"/>
    <n v="107.26999999999998"/>
    <x v="0"/>
    <s v="WA"/>
    <s v="USA"/>
  </r>
  <r>
    <x v="16"/>
    <s v="Gilliam"/>
    <s v="OR"/>
    <x v="2"/>
    <x v="5"/>
    <n v="258.3"/>
    <x v="0"/>
    <s v="WA"/>
    <s v="USA"/>
  </r>
  <r>
    <x v="16"/>
    <s v="Gilliam"/>
    <s v="OR"/>
    <x v="2"/>
    <x v="5"/>
    <n v="132.95999999999998"/>
    <x v="0"/>
    <s v="WA"/>
    <s v="USA"/>
  </r>
  <r>
    <x v="16"/>
    <s v="Gilliam"/>
    <s v="OR"/>
    <x v="2"/>
    <x v="5"/>
    <n v="259.27999999999997"/>
    <x v="0"/>
    <s v="WA"/>
    <s v="USA"/>
  </r>
  <r>
    <x v="16"/>
    <s v="Gilliam"/>
    <s v="OR"/>
    <x v="2"/>
    <x v="5"/>
    <n v="492.47999999999996"/>
    <x v="0"/>
    <s v="WA"/>
    <s v="USA"/>
  </r>
  <r>
    <x v="16"/>
    <s v="Gilliam"/>
    <s v="OR"/>
    <x v="2"/>
    <x v="5"/>
    <n v="7.73"/>
    <x v="0"/>
    <s v="WA"/>
    <s v="USA"/>
  </r>
  <r>
    <x v="16"/>
    <s v="Gilliam"/>
    <s v="OR"/>
    <x v="2"/>
    <x v="5"/>
    <n v="168.46999999999997"/>
    <x v="0"/>
    <s v="WA"/>
    <s v="USA"/>
  </r>
  <r>
    <x v="16"/>
    <s v="Gilliam"/>
    <s v="OR"/>
    <x v="2"/>
    <x v="5"/>
    <n v="37.54"/>
    <x v="0"/>
    <s v="WA"/>
    <s v="USA"/>
  </r>
  <r>
    <x v="16"/>
    <s v="Gilliam"/>
    <s v="OR"/>
    <x v="2"/>
    <x v="5"/>
    <n v="0"/>
    <x v="0"/>
    <s v="WA"/>
    <s v="USA"/>
  </r>
  <r>
    <x v="16"/>
    <s v="Gilliam"/>
    <s v="OR"/>
    <x v="2"/>
    <x v="5"/>
    <n v="320.02999999999997"/>
    <x v="0"/>
    <s v="WA"/>
    <s v="USA"/>
  </r>
  <r>
    <x v="16"/>
    <s v="Gilliam"/>
    <s v="OR"/>
    <x v="2"/>
    <x v="5"/>
    <n v="640.46"/>
    <x v="0"/>
    <s v="WA"/>
    <s v="USA"/>
  </r>
  <r>
    <x v="16"/>
    <s v="Gilliam"/>
    <s v="OR"/>
    <x v="2"/>
    <x v="5"/>
    <n v="900.4799999999999"/>
    <x v="0"/>
    <s v="WA"/>
    <s v="USA"/>
  </r>
  <r>
    <x v="16"/>
    <s v="Gilliam"/>
    <s v="OR"/>
    <x v="2"/>
    <x v="5"/>
    <n v="1509.4700000000005"/>
    <x v="0"/>
    <s v="WA"/>
    <s v="USA"/>
  </r>
  <r>
    <x v="16"/>
    <s v="Gilliam"/>
    <s v="OR"/>
    <x v="2"/>
    <x v="5"/>
    <n v="2767.2600000000016"/>
    <x v="0"/>
    <s v="WA"/>
    <s v="USA"/>
  </r>
  <r>
    <x v="16"/>
    <s v="Gilliam"/>
    <s v="OR"/>
    <x v="2"/>
    <x v="5"/>
    <n v="9.3000000000000007"/>
    <x v="0"/>
    <s v="WA"/>
    <s v="USA"/>
  </r>
  <r>
    <x v="16"/>
    <s v="Gilliam"/>
    <s v="OR"/>
    <x v="2"/>
    <x v="5"/>
    <n v="116.40999999999998"/>
    <x v="0"/>
    <s v="WA"/>
    <s v="USA"/>
  </r>
  <r>
    <x v="16"/>
    <s v="Gilliam"/>
    <s v="OR"/>
    <x v="2"/>
    <x v="5"/>
    <n v="474.71999999999991"/>
    <x v="0"/>
    <s v="WA"/>
    <s v="USA"/>
  </r>
  <r>
    <x v="16"/>
    <s v="Gilliam"/>
    <s v="OR"/>
    <x v="2"/>
    <x v="5"/>
    <n v="1626.9500000000003"/>
    <x v="0"/>
    <s v="WA"/>
    <s v="USA"/>
  </r>
  <r>
    <x v="16"/>
    <s v="Gilliam"/>
    <s v="OR"/>
    <x v="2"/>
    <x v="5"/>
    <n v="3595.4900000000002"/>
    <x v="0"/>
    <s v="WA"/>
    <s v="USA"/>
  </r>
  <r>
    <x v="16"/>
    <s v="Gilliam"/>
    <s v="OR"/>
    <x v="2"/>
    <x v="5"/>
    <n v="4128.1400000000003"/>
    <x v="0"/>
    <s v="WA"/>
    <s v="USA"/>
  </r>
  <r>
    <x v="16"/>
    <s v="Gilliam"/>
    <s v="OR"/>
    <x v="2"/>
    <x v="5"/>
    <n v="7980.1200000000044"/>
    <x v="0"/>
    <s v="WA"/>
    <s v="USA"/>
  </r>
  <r>
    <x v="16"/>
    <s v="Gilliam"/>
    <s v="OR"/>
    <x v="2"/>
    <x v="5"/>
    <n v="0"/>
    <x v="0"/>
    <s v="WA"/>
    <s v="USA"/>
  </r>
  <r>
    <x v="16"/>
    <s v="Gilliam"/>
    <s v="OR"/>
    <x v="2"/>
    <x v="5"/>
    <n v="548.43999999999994"/>
    <x v="0"/>
    <s v="WA"/>
    <s v="USA"/>
  </r>
  <r>
    <x v="16"/>
    <s v="Gilliam"/>
    <s v="OR"/>
    <x v="2"/>
    <x v="5"/>
    <n v="0"/>
    <x v="0"/>
    <s v="WA"/>
    <s v="USA"/>
  </r>
  <r>
    <x v="16"/>
    <s v="Gilliam"/>
    <s v="OR"/>
    <x v="2"/>
    <x v="5"/>
    <n v="24.189999999999998"/>
    <x v="0"/>
    <s v="WA"/>
    <s v="USA"/>
  </r>
  <r>
    <x v="16"/>
    <s v="Gilliam"/>
    <s v="OR"/>
    <x v="2"/>
    <x v="5"/>
    <n v="1110.8"/>
    <x v="0"/>
    <s v="WA"/>
    <s v="USA"/>
  </r>
  <r>
    <x v="16"/>
    <s v="Gilliam"/>
    <s v="OR"/>
    <x v="2"/>
    <x v="5"/>
    <n v="1796.73"/>
    <x v="0"/>
    <s v="WA"/>
    <s v="USA"/>
  </r>
  <r>
    <x v="16"/>
    <s v="Gilliam"/>
    <s v="OR"/>
    <x v="2"/>
    <x v="5"/>
    <n v="2181.6299999999997"/>
    <x v="0"/>
    <s v="WA"/>
    <s v="USA"/>
  </r>
  <r>
    <x v="16"/>
    <s v="Gilliam"/>
    <s v="OR"/>
    <x v="2"/>
    <x v="5"/>
    <n v="0"/>
    <x v="0"/>
    <s v="WA"/>
    <s v="USA"/>
  </r>
  <r>
    <x v="16"/>
    <s v="Gilliam"/>
    <s v="OR"/>
    <x v="2"/>
    <x v="5"/>
    <n v="0"/>
    <x v="0"/>
    <s v="WA"/>
    <s v="USA"/>
  </r>
  <r>
    <x v="16"/>
    <s v="Gilliam"/>
    <s v="OR"/>
    <x v="2"/>
    <x v="5"/>
    <n v="0"/>
    <x v="0"/>
    <s v="WA"/>
    <s v="USA"/>
  </r>
  <r>
    <x v="16"/>
    <s v="Gilliam"/>
    <s v="OR"/>
    <x v="2"/>
    <x v="5"/>
    <n v="0"/>
    <x v="0"/>
    <s v="WA"/>
    <s v="USA"/>
  </r>
  <r>
    <x v="16"/>
    <s v="Gilliam"/>
    <s v="OR"/>
    <x v="2"/>
    <x v="5"/>
    <n v="66.680000000000007"/>
    <x v="0"/>
    <s v="WA"/>
    <s v="USA"/>
  </r>
  <r>
    <x v="16"/>
    <s v="Gilliam"/>
    <s v="OR"/>
    <x v="2"/>
    <x v="5"/>
    <n v="59.160000000000004"/>
    <x v="0"/>
    <s v="WA"/>
    <s v="USA"/>
  </r>
  <r>
    <x v="16"/>
    <s v="Gilliam"/>
    <s v="OR"/>
    <x v="2"/>
    <x v="5"/>
    <n v="3.09"/>
    <x v="0"/>
    <s v="WA"/>
    <s v="USA"/>
  </r>
  <r>
    <x v="16"/>
    <s v="Gilliam"/>
    <s v="OR"/>
    <x v="2"/>
    <x v="5"/>
    <n v="13.170000000000002"/>
    <x v="0"/>
    <s v="WA"/>
    <s v="USA"/>
  </r>
  <r>
    <x v="16"/>
    <s v="Gilliam"/>
    <s v="OR"/>
    <x v="2"/>
    <x v="5"/>
    <n v="140.10000000000002"/>
    <x v="0"/>
    <s v="WA"/>
    <s v="USA"/>
  </r>
  <r>
    <x v="16"/>
    <s v="Gilliam"/>
    <s v="OR"/>
    <x v="2"/>
    <x v="5"/>
    <n v="0"/>
    <x v="0"/>
    <s v="WA"/>
    <s v="USA"/>
  </r>
  <r>
    <x v="16"/>
    <s v="Gilliam"/>
    <s v="OR"/>
    <x v="2"/>
    <x v="5"/>
    <n v="7.17"/>
    <x v="0"/>
    <s v="WA"/>
    <s v="USA"/>
  </r>
  <r>
    <x v="16"/>
    <s v="Gilliam"/>
    <s v="OR"/>
    <x v="2"/>
    <x v="5"/>
    <n v="989.7399999999999"/>
    <x v="0"/>
    <s v="WA"/>
    <s v="USA"/>
  </r>
  <r>
    <x v="16"/>
    <s v="Gilliam"/>
    <s v="OR"/>
    <x v="2"/>
    <x v="5"/>
    <n v="2512.3099999999995"/>
    <x v="0"/>
    <s v="WA"/>
    <s v="USA"/>
  </r>
  <r>
    <x v="16"/>
    <s v="Gilliam"/>
    <s v="OR"/>
    <x v="2"/>
    <x v="5"/>
    <n v="3476.1899999999996"/>
    <x v="0"/>
    <s v="WA"/>
    <s v="USA"/>
  </r>
  <r>
    <x v="16"/>
    <s v="Gilliam"/>
    <s v="OR"/>
    <x v="2"/>
    <x v="5"/>
    <n v="91.91"/>
    <x v="0"/>
    <s v="WA"/>
    <s v="USA"/>
  </r>
  <r>
    <x v="16"/>
    <s v="Gilliam"/>
    <s v="OR"/>
    <x v="2"/>
    <x v="5"/>
    <n v="8.43"/>
    <x v="0"/>
    <s v="WA"/>
    <s v="USA"/>
  </r>
  <r>
    <x v="16"/>
    <s v="Gilliam"/>
    <s v="OR"/>
    <x v="2"/>
    <x v="5"/>
    <n v="18.5"/>
    <x v="0"/>
    <s v="WA"/>
    <s v="USA"/>
  </r>
  <r>
    <x v="16"/>
    <s v="Gilliam"/>
    <s v="OR"/>
    <x v="2"/>
    <x v="5"/>
    <n v="1571.4"/>
    <x v="0"/>
    <s v="WA"/>
    <s v="USA"/>
  </r>
  <r>
    <x v="16"/>
    <s v="Gilliam"/>
    <s v="OR"/>
    <x v="2"/>
    <x v="5"/>
    <n v="4466.8200000000015"/>
    <x v="0"/>
    <s v="WA"/>
    <s v="USA"/>
  </r>
  <r>
    <x v="16"/>
    <s v="Gilliam"/>
    <s v="OR"/>
    <x v="2"/>
    <x v="5"/>
    <n v="27.36"/>
    <x v="0"/>
    <s v="WA"/>
    <s v="USA"/>
  </r>
  <r>
    <x v="16"/>
    <s v="Gilliam"/>
    <s v="OR"/>
    <x v="2"/>
    <x v="5"/>
    <n v="7"/>
    <x v="0"/>
    <s v="WA"/>
    <s v="USA"/>
  </r>
  <r>
    <x v="16"/>
    <s v="Gilliam"/>
    <s v="OR"/>
    <x v="2"/>
    <x v="5"/>
    <n v="78.199999999999989"/>
    <x v="0"/>
    <s v="WA"/>
    <s v="USA"/>
  </r>
  <r>
    <x v="16"/>
    <s v="Gilliam"/>
    <s v="OR"/>
    <x v="2"/>
    <x v="5"/>
    <n v="369.05000000000007"/>
    <x v="0"/>
    <s v="WA"/>
    <s v="USA"/>
  </r>
  <r>
    <x v="16"/>
    <s v="Gilliam"/>
    <s v="OR"/>
    <x v="2"/>
    <x v="5"/>
    <n v="384.95000000000005"/>
    <x v="0"/>
    <s v="WA"/>
    <s v="USA"/>
  </r>
  <r>
    <x v="16"/>
    <s v="Gilliam"/>
    <s v="OR"/>
    <x v="2"/>
    <x v="5"/>
    <n v="45.089999999999996"/>
    <x v="0"/>
    <s v="WA"/>
    <s v="USA"/>
  </r>
  <r>
    <x v="16"/>
    <s v="Gilliam"/>
    <s v="OR"/>
    <x v="2"/>
    <x v="5"/>
    <n v="130.94"/>
    <x v="0"/>
    <s v="WA"/>
    <s v="USA"/>
  </r>
  <r>
    <x v="16"/>
    <s v="Gilliam"/>
    <s v="OR"/>
    <x v="2"/>
    <x v="5"/>
    <n v="150.35000000000002"/>
    <x v="0"/>
    <s v="WA"/>
    <s v="USA"/>
  </r>
  <r>
    <x v="16"/>
    <s v="Gilliam"/>
    <s v="OR"/>
    <x v="2"/>
    <x v="5"/>
    <n v="310.19999999999993"/>
    <x v="0"/>
    <s v="WA"/>
    <s v="USA"/>
  </r>
  <r>
    <x v="16"/>
    <s v="Gilliam"/>
    <s v="OR"/>
    <x v="2"/>
    <x v="5"/>
    <n v="496.37"/>
    <x v="0"/>
    <s v="WA"/>
    <s v="USA"/>
  </r>
  <r>
    <x v="16"/>
    <s v="Gilliam"/>
    <s v="OR"/>
    <x v="2"/>
    <x v="5"/>
    <n v="569.04"/>
    <x v="0"/>
    <s v="WA"/>
    <s v="USA"/>
  </r>
  <r>
    <x v="16"/>
    <s v="Gilliam"/>
    <s v="OR"/>
    <x v="2"/>
    <x v="5"/>
    <n v="658.83999999999992"/>
    <x v="0"/>
    <s v="WA"/>
    <s v="USA"/>
  </r>
  <r>
    <x v="16"/>
    <s v="Gilliam"/>
    <s v="OR"/>
    <x v="2"/>
    <x v="5"/>
    <n v="2471.46"/>
    <x v="0"/>
    <s v="WA"/>
    <s v="USA"/>
  </r>
  <r>
    <x v="16"/>
    <s v="Gilliam"/>
    <s v="OR"/>
    <x v="2"/>
    <x v="5"/>
    <n v="217.66"/>
    <x v="0"/>
    <s v="WA"/>
    <s v="USA"/>
  </r>
  <r>
    <x v="16"/>
    <s v="Gilliam"/>
    <s v="OR"/>
    <x v="2"/>
    <x v="5"/>
    <n v="0"/>
    <x v="0"/>
    <s v="WA"/>
    <s v="USA"/>
  </r>
  <r>
    <x v="16"/>
    <s v="Gilliam"/>
    <s v="OR"/>
    <x v="2"/>
    <x v="5"/>
    <n v="109.67"/>
    <x v="0"/>
    <s v="WA"/>
    <s v="USA"/>
  </r>
  <r>
    <x v="16"/>
    <s v="Gilliam"/>
    <s v="OR"/>
    <x v="2"/>
    <x v="5"/>
    <n v="73.050000000000011"/>
    <x v="0"/>
    <s v="WA"/>
    <s v="USA"/>
  </r>
  <r>
    <x v="16"/>
    <s v="Gilliam"/>
    <s v="OR"/>
    <x v="2"/>
    <x v="5"/>
    <n v="442.88000000000011"/>
    <x v="0"/>
    <s v="WA"/>
    <s v="USA"/>
  </r>
  <r>
    <x v="16"/>
    <s v="Gilliam"/>
    <s v="OR"/>
    <x v="2"/>
    <x v="5"/>
    <n v="846.8399999999998"/>
    <x v="0"/>
    <s v="WA"/>
    <s v="USA"/>
  </r>
  <r>
    <x v="16"/>
    <s v="Gilliam"/>
    <s v="OR"/>
    <x v="2"/>
    <x v="5"/>
    <n v="1281.97"/>
    <x v="0"/>
    <s v="WA"/>
    <s v="USA"/>
  </r>
  <r>
    <x v="16"/>
    <s v="Gilliam"/>
    <s v="OR"/>
    <x v="2"/>
    <x v="5"/>
    <n v="1707.4700000000005"/>
    <x v="0"/>
    <s v="WA"/>
    <s v="USA"/>
  </r>
  <r>
    <x v="16"/>
    <s v="Gilliam"/>
    <s v="OR"/>
    <x v="2"/>
    <x v="5"/>
    <n v="160.19"/>
    <x v="0"/>
    <s v="WA"/>
    <s v="USA"/>
  </r>
  <r>
    <x v="16"/>
    <s v="Gilliam"/>
    <s v="OR"/>
    <x v="2"/>
    <x v="5"/>
    <n v="249.04"/>
    <x v="0"/>
    <s v="WA"/>
    <s v="USA"/>
  </r>
  <r>
    <x v="16"/>
    <s v="Gilliam"/>
    <s v="OR"/>
    <x v="2"/>
    <x v="5"/>
    <n v="455.05"/>
    <x v="0"/>
    <s v="WA"/>
    <s v="USA"/>
  </r>
  <r>
    <x v="16"/>
    <s v="Gilliam"/>
    <s v="OR"/>
    <x v="2"/>
    <x v="5"/>
    <n v="1293.3800000000001"/>
    <x v="0"/>
    <s v="WA"/>
    <s v="USA"/>
  </r>
  <r>
    <x v="16"/>
    <s v="Gilliam"/>
    <s v="OR"/>
    <x v="2"/>
    <x v="5"/>
    <n v="0"/>
    <x v="0"/>
    <s v="WA"/>
    <s v="USA"/>
  </r>
  <r>
    <x v="16"/>
    <s v="Gilliam"/>
    <s v="OR"/>
    <x v="2"/>
    <x v="5"/>
    <n v="160.24999999999997"/>
    <x v="0"/>
    <s v="WA"/>
    <s v="USA"/>
  </r>
  <r>
    <x v="16"/>
    <s v="Gilliam"/>
    <s v="OR"/>
    <x v="2"/>
    <x v="5"/>
    <n v="0"/>
    <x v="0"/>
    <s v="WA"/>
    <s v="USA"/>
  </r>
  <r>
    <x v="16"/>
    <s v="Gilliam"/>
    <s v="OR"/>
    <x v="2"/>
    <x v="5"/>
    <n v="756.45"/>
    <x v="0"/>
    <s v="WA"/>
    <s v="USA"/>
  </r>
  <r>
    <x v="16"/>
    <s v="Gilliam"/>
    <s v="OR"/>
    <x v="2"/>
    <x v="5"/>
    <n v="3842.08"/>
    <x v="0"/>
    <s v="WA"/>
    <s v="USA"/>
  </r>
  <r>
    <x v="16"/>
    <s v="Gilliam"/>
    <s v="OR"/>
    <x v="2"/>
    <x v="5"/>
    <n v="0"/>
    <x v="0"/>
    <s v="WA"/>
    <s v="USA"/>
  </r>
  <r>
    <x v="16"/>
    <s v="Gilliam"/>
    <s v="OR"/>
    <x v="2"/>
    <x v="5"/>
    <n v="13.72"/>
    <x v="0"/>
    <s v="WA"/>
    <s v="USA"/>
  </r>
  <r>
    <x v="16"/>
    <s v="Gilliam"/>
    <s v="OR"/>
    <x v="2"/>
    <x v="5"/>
    <n v="15.57"/>
    <x v="0"/>
    <s v="WA"/>
    <s v="USA"/>
  </r>
  <r>
    <x v="16"/>
    <s v="Gilliam"/>
    <s v="OR"/>
    <x v="2"/>
    <x v="5"/>
    <n v="16.940000000000001"/>
    <x v="0"/>
    <s v="WA"/>
    <s v="USA"/>
  </r>
  <r>
    <x v="16"/>
    <s v="Gilliam"/>
    <s v="OR"/>
    <x v="2"/>
    <x v="5"/>
    <n v="43.64"/>
    <x v="0"/>
    <s v="WA"/>
    <s v="USA"/>
  </r>
  <r>
    <x v="16"/>
    <s v="Gilliam"/>
    <s v="OR"/>
    <x v="2"/>
    <x v="5"/>
    <n v="150.13999999999999"/>
    <x v="0"/>
    <s v="WA"/>
    <s v="USA"/>
  </r>
  <r>
    <x v="16"/>
    <s v="Gilliam"/>
    <s v="OR"/>
    <x v="2"/>
    <x v="5"/>
    <n v="156.72999999999999"/>
    <x v="0"/>
    <s v="WA"/>
    <s v="USA"/>
  </r>
  <r>
    <x v="16"/>
    <s v="Gilliam"/>
    <s v="OR"/>
    <x v="2"/>
    <x v="5"/>
    <n v="7.21"/>
    <x v="0"/>
    <s v="WA"/>
    <s v="USA"/>
  </r>
  <r>
    <x v="16"/>
    <s v="Gilliam"/>
    <s v="OR"/>
    <x v="2"/>
    <x v="5"/>
    <n v="18.53"/>
    <x v="0"/>
    <s v="WA"/>
    <s v="USA"/>
  </r>
  <r>
    <x v="16"/>
    <s v="Gilliam"/>
    <s v="OR"/>
    <x v="2"/>
    <x v="5"/>
    <n v="22.79"/>
    <x v="0"/>
    <s v="WA"/>
    <s v="USA"/>
  </r>
  <r>
    <x v="16"/>
    <s v="Gilliam"/>
    <s v="OR"/>
    <x v="2"/>
    <x v="5"/>
    <n v="21.439999999999998"/>
    <x v="0"/>
    <s v="WA"/>
    <s v="USA"/>
  </r>
  <r>
    <x v="16"/>
    <s v="Gilliam"/>
    <s v="OR"/>
    <x v="2"/>
    <x v="5"/>
    <n v="25.87"/>
    <x v="0"/>
    <s v="WA"/>
    <s v="USA"/>
  </r>
  <r>
    <x v="16"/>
    <s v="Gilliam"/>
    <s v="OR"/>
    <x v="2"/>
    <x v="5"/>
    <n v="30.42"/>
    <x v="0"/>
    <s v="WA"/>
    <s v="USA"/>
  </r>
  <r>
    <x v="16"/>
    <s v="Gilliam"/>
    <s v="OR"/>
    <x v="2"/>
    <x v="5"/>
    <n v="32.590000000000003"/>
    <x v="0"/>
    <s v="WA"/>
    <s v="USA"/>
  </r>
  <r>
    <x v="16"/>
    <s v="Gilliam"/>
    <s v="OR"/>
    <x v="2"/>
    <x v="5"/>
    <n v="32.769999999999996"/>
    <x v="0"/>
    <s v="WA"/>
    <s v="USA"/>
  </r>
  <r>
    <x v="16"/>
    <s v="Gilliam"/>
    <s v="OR"/>
    <x v="2"/>
    <x v="5"/>
    <n v="33.21"/>
    <x v="0"/>
    <s v="WA"/>
    <s v="USA"/>
  </r>
  <r>
    <x v="16"/>
    <s v="Gilliam"/>
    <s v="OR"/>
    <x v="2"/>
    <x v="5"/>
    <n v="34.58"/>
    <x v="0"/>
    <s v="WA"/>
    <s v="USA"/>
  </r>
  <r>
    <x v="16"/>
    <s v="Gilliam"/>
    <s v="OR"/>
    <x v="2"/>
    <x v="5"/>
    <n v="39.489999999999995"/>
    <x v="0"/>
    <s v="WA"/>
    <s v="USA"/>
  </r>
  <r>
    <x v="16"/>
    <s v="Gilliam"/>
    <s v="OR"/>
    <x v="2"/>
    <x v="5"/>
    <n v="41.43"/>
    <x v="0"/>
    <s v="WA"/>
    <s v="USA"/>
  </r>
  <r>
    <x v="16"/>
    <s v="Gilliam"/>
    <s v="OR"/>
    <x v="2"/>
    <x v="5"/>
    <n v="47.05"/>
    <x v="0"/>
    <s v="WA"/>
    <s v="USA"/>
  </r>
  <r>
    <x v="16"/>
    <s v="Gilliam"/>
    <s v="OR"/>
    <x v="2"/>
    <x v="5"/>
    <n v="47.499999999999993"/>
    <x v="0"/>
    <s v="WA"/>
    <s v="USA"/>
  </r>
  <r>
    <x v="16"/>
    <s v="Gilliam"/>
    <s v="OR"/>
    <x v="2"/>
    <x v="5"/>
    <n v="53.1"/>
    <x v="0"/>
    <s v="WA"/>
    <s v="USA"/>
  </r>
  <r>
    <x v="16"/>
    <s v="Gilliam"/>
    <s v="OR"/>
    <x v="2"/>
    <x v="5"/>
    <n v="0"/>
    <x v="0"/>
    <s v="WA"/>
    <s v="USA"/>
  </r>
  <r>
    <x v="16"/>
    <s v="Gilliam"/>
    <s v="OR"/>
    <x v="2"/>
    <x v="5"/>
    <n v="15.780000000000001"/>
    <x v="0"/>
    <s v="WA"/>
    <s v="USA"/>
  </r>
  <r>
    <x v="16"/>
    <s v="Gilliam"/>
    <s v="OR"/>
    <x v="2"/>
    <x v="5"/>
    <n v="107.93"/>
    <x v="0"/>
    <s v="WA"/>
    <s v="USA"/>
  </r>
  <r>
    <x v="16"/>
    <s v="Gilliam"/>
    <s v="OR"/>
    <x v="2"/>
    <x v="5"/>
    <n v="47.249999999999993"/>
    <x v="0"/>
    <s v="WA"/>
    <s v="USA"/>
  </r>
  <r>
    <x v="16"/>
    <s v="Gilliam"/>
    <s v="OR"/>
    <x v="2"/>
    <x v="5"/>
    <n v="53.53"/>
    <x v="0"/>
    <s v="WA"/>
    <s v="USA"/>
  </r>
  <r>
    <x v="16"/>
    <s v="Gilliam"/>
    <s v="OR"/>
    <x v="2"/>
    <x v="5"/>
    <n v="74.190000000000012"/>
    <x v="0"/>
    <s v="WA"/>
    <s v="USA"/>
  </r>
  <r>
    <x v="16"/>
    <s v="Gilliam"/>
    <s v="OR"/>
    <x v="2"/>
    <x v="5"/>
    <n v="186.31"/>
    <x v="0"/>
    <s v="WA"/>
    <s v="USA"/>
  </r>
  <r>
    <x v="16"/>
    <s v="Gilliam"/>
    <s v="OR"/>
    <x v="2"/>
    <x v="5"/>
    <n v="0"/>
    <x v="0"/>
    <s v="WA"/>
    <s v="USA"/>
  </r>
  <r>
    <x v="16"/>
    <s v="Gilliam"/>
    <s v="OR"/>
    <x v="2"/>
    <x v="5"/>
    <n v="3499.4500000000012"/>
    <x v="0"/>
    <s v="WA"/>
    <s v="USA"/>
  </r>
  <r>
    <x v="16"/>
    <s v="Gilliam"/>
    <s v="OR"/>
    <x v="2"/>
    <x v="5"/>
    <n v="11.59"/>
    <x v="0"/>
    <s v="WA"/>
    <s v="USA"/>
  </r>
  <r>
    <x v="16"/>
    <s v="Gilliam"/>
    <s v="OR"/>
    <x v="2"/>
    <x v="5"/>
    <n v="33.919999999999995"/>
    <x v="0"/>
    <s v="WA"/>
    <s v="USA"/>
  </r>
  <r>
    <x v="16"/>
    <s v="Gilliam"/>
    <s v="OR"/>
    <x v="2"/>
    <x v="5"/>
    <n v="207.81999999999996"/>
    <x v="0"/>
    <s v="WA"/>
    <s v="USA"/>
  </r>
  <r>
    <x v="16"/>
    <s v="Gilliam"/>
    <s v="OR"/>
    <x v="2"/>
    <x v="5"/>
    <n v="0"/>
    <x v="0"/>
    <s v="WA"/>
    <s v="USA"/>
  </r>
  <r>
    <x v="16"/>
    <s v="Gilliam"/>
    <s v="OR"/>
    <x v="2"/>
    <x v="5"/>
    <n v="0"/>
    <x v="0"/>
    <s v="WA"/>
    <s v="USA"/>
  </r>
  <r>
    <x v="16"/>
    <s v="Gilliam"/>
    <s v="OR"/>
    <x v="2"/>
    <x v="5"/>
    <n v="52.28"/>
    <x v="0"/>
    <s v="WA"/>
    <s v="USA"/>
  </r>
  <r>
    <x v="16"/>
    <s v="Gilliam"/>
    <s v="OR"/>
    <x v="2"/>
    <x v="5"/>
    <n v="12.4"/>
    <x v="0"/>
    <s v="WA"/>
    <s v="USA"/>
  </r>
  <r>
    <x v="16"/>
    <s v="Gilliam"/>
    <s v="OR"/>
    <x v="2"/>
    <x v="5"/>
    <n v="20.09"/>
    <x v="0"/>
    <s v="WA"/>
    <s v="USA"/>
  </r>
  <r>
    <x v="16"/>
    <s v="Gilliam"/>
    <s v="OR"/>
    <x v="2"/>
    <x v="5"/>
    <n v="11.54"/>
    <x v="0"/>
    <s v="WA"/>
    <s v="USA"/>
  </r>
  <r>
    <x v="16"/>
    <s v="Gilliam"/>
    <s v="OR"/>
    <x v="2"/>
    <x v="5"/>
    <n v="34.26"/>
    <x v="0"/>
    <s v="WA"/>
    <s v="USA"/>
  </r>
  <r>
    <x v="16"/>
    <s v="Gilliam"/>
    <s v="OR"/>
    <x v="2"/>
    <x v="5"/>
    <n v="127.17999999999999"/>
    <x v="0"/>
    <s v="WA"/>
    <s v="USA"/>
  </r>
  <r>
    <x v="16"/>
    <s v="Gilliam"/>
    <s v="OR"/>
    <x v="2"/>
    <x v="5"/>
    <n v="978.57999999999993"/>
    <x v="0"/>
    <s v="WA"/>
    <s v="USA"/>
  </r>
  <r>
    <x v="16"/>
    <s v="Gilliam"/>
    <s v="OR"/>
    <x v="2"/>
    <x v="5"/>
    <n v="1095.7100000000005"/>
    <x v="0"/>
    <s v="WA"/>
    <s v="USA"/>
  </r>
  <r>
    <x v="16"/>
    <s v="Gilliam"/>
    <s v="OR"/>
    <x v="2"/>
    <x v="5"/>
    <n v="1194.97"/>
    <x v="0"/>
    <s v="WA"/>
    <s v="USA"/>
  </r>
  <r>
    <x v="16"/>
    <s v="Gilliam"/>
    <s v="OR"/>
    <x v="2"/>
    <x v="5"/>
    <n v="1376.95"/>
    <x v="0"/>
    <s v="WA"/>
    <s v="USA"/>
  </r>
  <r>
    <x v="16"/>
    <s v="Gilliam"/>
    <s v="OR"/>
    <x v="2"/>
    <x v="5"/>
    <n v="1703.8200000000004"/>
    <x v="0"/>
    <s v="WA"/>
    <s v="USA"/>
  </r>
  <r>
    <x v="16"/>
    <s v="Gilliam"/>
    <s v="OR"/>
    <x v="2"/>
    <x v="5"/>
    <n v="3879.85"/>
    <x v="0"/>
    <s v="WA"/>
    <s v="USA"/>
  </r>
  <r>
    <x v="16"/>
    <s v="Gilliam"/>
    <s v="OR"/>
    <x v="2"/>
    <x v="5"/>
    <n v="4487.0499999999993"/>
    <x v="0"/>
    <s v="WA"/>
    <s v="USA"/>
  </r>
  <r>
    <x v="16"/>
    <s v="Gilliam"/>
    <s v="OR"/>
    <x v="2"/>
    <x v="5"/>
    <n v="4640.5099999999993"/>
    <x v="0"/>
    <s v="WA"/>
    <s v="USA"/>
  </r>
  <r>
    <x v="16"/>
    <s v="Gilliam"/>
    <s v="OR"/>
    <x v="2"/>
    <x v="5"/>
    <n v="950.89"/>
    <x v="0"/>
    <s v="WA"/>
    <s v="USA"/>
  </r>
  <r>
    <x v="16"/>
    <s v="Gilliam"/>
    <s v="OR"/>
    <x v="2"/>
    <x v="5"/>
    <n v="1197.4600000000003"/>
    <x v="0"/>
    <s v="WA"/>
    <s v="USA"/>
  </r>
  <r>
    <x v="16"/>
    <s v="Gilliam"/>
    <s v="OR"/>
    <x v="2"/>
    <x v="5"/>
    <n v="2227.0199999999995"/>
    <x v="0"/>
    <s v="WA"/>
    <s v="USA"/>
  </r>
  <r>
    <x v="16"/>
    <s v="Gilliam"/>
    <s v="OR"/>
    <x v="2"/>
    <x v="5"/>
    <n v="4124.59"/>
    <x v="0"/>
    <s v="WA"/>
    <s v="USA"/>
  </r>
  <r>
    <x v="16"/>
    <s v="Gilliam"/>
    <s v="OR"/>
    <x v="2"/>
    <x v="5"/>
    <n v="5003.5899999999992"/>
    <x v="0"/>
    <s v="WA"/>
    <s v="USA"/>
  </r>
  <r>
    <x v="16"/>
    <s v="Gilliam"/>
    <s v="OR"/>
    <x v="2"/>
    <x v="5"/>
    <n v="245.60999999999999"/>
    <x v="0"/>
    <s v="WA"/>
    <s v="USA"/>
  </r>
  <r>
    <x v="16"/>
    <s v="Gilliam"/>
    <s v="OR"/>
    <x v="2"/>
    <x v="5"/>
    <n v="671.39"/>
    <x v="0"/>
    <s v="WA"/>
    <s v="USA"/>
  </r>
  <r>
    <x v="16"/>
    <s v="Gilliam"/>
    <s v="OR"/>
    <x v="2"/>
    <x v="5"/>
    <n v="3.6"/>
    <x v="0"/>
    <s v="WA"/>
    <s v="USA"/>
  </r>
  <r>
    <x v="16"/>
    <s v="Gilliam"/>
    <s v="OR"/>
    <x v="2"/>
    <x v="5"/>
    <n v="8.19"/>
    <x v="0"/>
    <s v="WA"/>
    <s v="USA"/>
  </r>
  <r>
    <x v="16"/>
    <s v="Gilliam"/>
    <s v="OR"/>
    <x v="2"/>
    <x v="5"/>
    <n v="9.9"/>
    <x v="0"/>
    <s v="WA"/>
    <s v="USA"/>
  </r>
  <r>
    <x v="16"/>
    <s v="Gilliam"/>
    <s v="OR"/>
    <x v="2"/>
    <x v="5"/>
    <n v="45.72"/>
    <x v="0"/>
    <s v="WA"/>
    <s v="USA"/>
  </r>
  <r>
    <x v="16"/>
    <s v="Gilliam"/>
    <s v="OR"/>
    <x v="2"/>
    <x v="5"/>
    <n v="216.13000000000002"/>
    <x v="0"/>
    <s v="WA"/>
    <s v="USA"/>
  </r>
  <r>
    <x v="16"/>
    <s v="Gilliam"/>
    <s v="OR"/>
    <x v="2"/>
    <x v="5"/>
    <n v="233.24999999999997"/>
    <x v="0"/>
    <s v="WA"/>
    <s v="USA"/>
  </r>
  <r>
    <x v="16"/>
    <s v="Gilliam"/>
    <s v="OR"/>
    <x v="2"/>
    <x v="5"/>
    <n v="241.47"/>
    <x v="0"/>
    <s v="WA"/>
    <s v="USA"/>
  </r>
  <r>
    <x v="16"/>
    <s v="Gilliam"/>
    <s v="OR"/>
    <x v="2"/>
    <x v="5"/>
    <n v="253.16999999999996"/>
    <x v="0"/>
    <s v="WA"/>
    <s v="USA"/>
  </r>
  <r>
    <x v="16"/>
    <s v="Gilliam"/>
    <s v="OR"/>
    <x v="2"/>
    <x v="5"/>
    <n v="271.90999999999997"/>
    <x v="0"/>
    <s v="WA"/>
    <s v="USA"/>
  </r>
  <r>
    <x v="16"/>
    <s v="Gilliam"/>
    <s v="OR"/>
    <x v="2"/>
    <x v="5"/>
    <n v="481.89"/>
    <x v="0"/>
    <s v="WA"/>
    <s v="USA"/>
  </r>
  <r>
    <x v="16"/>
    <s v="Gilliam"/>
    <s v="OR"/>
    <x v="2"/>
    <x v="5"/>
    <n v="534.32000000000005"/>
    <x v="0"/>
    <s v="WA"/>
    <s v="USA"/>
  </r>
  <r>
    <x v="16"/>
    <s v="Gilliam"/>
    <s v="OR"/>
    <x v="2"/>
    <x v="5"/>
    <n v="904.11000000000024"/>
    <x v="0"/>
    <s v="WA"/>
    <s v="USA"/>
  </r>
  <r>
    <x v="16"/>
    <s v="Gilliam"/>
    <s v="OR"/>
    <x v="2"/>
    <x v="5"/>
    <n v="1004.2599999999998"/>
    <x v="0"/>
    <s v="WA"/>
    <s v="USA"/>
  </r>
  <r>
    <x v="16"/>
    <s v="Gilliam"/>
    <s v="OR"/>
    <x v="2"/>
    <x v="5"/>
    <n v="1457.5799999999997"/>
    <x v="0"/>
    <s v="WA"/>
    <s v="USA"/>
  </r>
  <r>
    <x v="16"/>
    <s v="Gilliam"/>
    <s v="OR"/>
    <x v="2"/>
    <x v="5"/>
    <n v="1653.7700000000002"/>
    <x v="0"/>
    <s v="WA"/>
    <s v="USA"/>
  </r>
  <r>
    <x v="16"/>
    <s v="Gilliam"/>
    <s v="OR"/>
    <x v="2"/>
    <x v="5"/>
    <n v="27.18"/>
    <x v="0"/>
    <s v="WA"/>
    <s v="USA"/>
  </r>
  <r>
    <x v="16"/>
    <s v="Gilliam"/>
    <s v="OR"/>
    <x v="2"/>
    <x v="5"/>
    <n v="72.17"/>
    <x v="0"/>
    <s v="WA"/>
    <s v="USA"/>
  </r>
  <r>
    <x v="16"/>
    <s v="Gilliam"/>
    <s v="OR"/>
    <x v="2"/>
    <x v="5"/>
    <n v="99.409999999999982"/>
    <x v="0"/>
    <s v="WA"/>
    <s v="USA"/>
  </r>
  <r>
    <x v="16"/>
    <s v="Gilliam"/>
    <s v="OR"/>
    <x v="2"/>
    <x v="5"/>
    <n v="127.99000000000001"/>
    <x v="0"/>
    <s v="WA"/>
    <s v="USA"/>
  </r>
  <r>
    <x v="16"/>
    <s v="Gilliam"/>
    <s v="OR"/>
    <x v="2"/>
    <x v="5"/>
    <n v="135.75"/>
    <x v="0"/>
    <s v="WA"/>
    <s v="USA"/>
  </r>
  <r>
    <x v="16"/>
    <s v="Gilliam"/>
    <s v="OR"/>
    <x v="2"/>
    <x v="5"/>
    <n v="193.21"/>
    <x v="0"/>
    <s v="WA"/>
    <s v="USA"/>
  </r>
  <r>
    <x v="16"/>
    <s v="Gilliam"/>
    <s v="OR"/>
    <x v="2"/>
    <x v="5"/>
    <n v="544.07999999999993"/>
    <x v="0"/>
    <s v="WA"/>
    <s v="USA"/>
  </r>
  <r>
    <x v="16"/>
    <s v="Gilliam"/>
    <s v="OR"/>
    <x v="2"/>
    <x v="5"/>
    <n v="1626.3299999999995"/>
    <x v="0"/>
    <s v="WA"/>
    <s v="USA"/>
  </r>
  <r>
    <x v="16"/>
    <s v="Gilliam"/>
    <s v="OR"/>
    <x v="2"/>
    <x v="5"/>
    <n v="1809.9499999999996"/>
    <x v="0"/>
    <s v="WA"/>
    <s v="USA"/>
  </r>
  <r>
    <x v="16"/>
    <s v="Gilliam"/>
    <s v="OR"/>
    <x v="2"/>
    <x v="5"/>
    <n v="2206.5499999999997"/>
    <x v="0"/>
    <s v="WA"/>
    <s v="USA"/>
  </r>
  <r>
    <x v="16"/>
    <s v="Gilliam"/>
    <s v="OR"/>
    <x v="2"/>
    <x v="5"/>
    <n v="7020.12"/>
    <x v="0"/>
    <s v="WA"/>
    <s v="USA"/>
  </r>
  <r>
    <x v="16"/>
    <s v="Gilliam"/>
    <s v="OR"/>
    <x v="2"/>
    <x v="5"/>
    <n v="199.63"/>
    <x v="0"/>
    <s v="WA"/>
    <s v="USA"/>
  </r>
  <r>
    <x v="16"/>
    <s v="Gilliam"/>
    <s v="OR"/>
    <x v="2"/>
    <x v="5"/>
    <n v="1821.2699999999998"/>
    <x v="0"/>
    <s v="WA"/>
    <s v="USA"/>
  </r>
  <r>
    <x v="16"/>
    <s v="Gilliam"/>
    <s v="OR"/>
    <x v="2"/>
    <x v="5"/>
    <n v="76.819999999999993"/>
    <x v="0"/>
    <s v="WA"/>
    <s v="USA"/>
  </r>
  <r>
    <x v="16"/>
    <s v="Gilliam"/>
    <s v="OR"/>
    <x v="2"/>
    <x v="5"/>
    <n v="84.59"/>
    <x v="0"/>
    <s v="WA"/>
    <s v="USA"/>
  </r>
  <r>
    <x v="16"/>
    <s v="Gilliam"/>
    <s v="OR"/>
    <x v="2"/>
    <x v="5"/>
    <n v="207.41999999999996"/>
    <x v="0"/>
    <s v="WA"/>
    <s v="USA"/>
  </r>
  <r>
    <x v="16"/>
    <s v="Gilliam"/>
    <s v="OR"/>
    <x v="2"/>
    <x v="5"/>
    <n v="208.98"/>
    <x v="0"/>
    <s v="WA"/>
    <s v="USA"/>
  </r>
  <r>
    <x v="16"/>
    <s v="Gilliam"/>
    <s v="OR"/>
    <x v="2"/>
    <x v="5"/>
    <n v="218.34"/>
    <x v="0"/>
    <s v="WA"/>
    <s v="USA"/>
  </r>
  <r>
    <x v="16"/>
    <s v="Gilliam"/>
    <s v="OR"/>
    <x v="2"/>
    <x v="5"/>
    <n v="175.05"/>
    <x v="0"/>
    <s v="WA"/>
    <s v="USA"/>
  </r>
  <r>
    <x v="16"/>
    <s v="Gilliam"/>
    <s v="OR"/>
    <x v="2"/>
    <x v="5"/>
    <n v="247.85000000000002"/>
    <x v="0"/>
    <s v="WA"/>
    <s v="USA"/>
  </r>
  <r>
    <x v="16"/>
    <s v="Gilliam"/>
    <s v="OR"/>
    <x v="2"/>
    <x v="5"/>
    <n v="715.25000000000011"/>
    <x v="0"/>
    <s v="WA"/>
    <s v="USA"/>
  </r>
  <r>
    <x v="16"/>
    <s v="Gilliam"/>
    <s v="OR"/>
    <x v="2"/>
    <x v="5"/>
    <n v="868.44999999999993"/>
    <x v="0"/>
    <s v="WA"/>
    <s v="USA"/>
  </r>
  <r>
    <x v="16"/>
    <s v="Gilliam"/>
    <s v="OR"/>
    <x v="2"/>
    <x v="5"/>
    <n v="1869.5399999999997"/>
    <x v="0"/>
    <s v="WA"/>
    <s v="USA"/>
  </r>
  <r>
    <x v="16"/>
    <s v="Gilliam"/>
    <s v="OR"/>
    <x v="2"/>
    <x v="5"/>
    <n v="3687.9399999999987"/>
    <x v="0"/>
    <s v="WA"/>
    <s v="USA"/>
  </r>
  <r>
    <x v="16"/>
    <s v="Gilliam"/>
    <s v="OR"/>
    <x v="2"/>
    <x v="5"/>
    <n v="4414.8199999999979"/>
    <x v="0"/>
    <s v="WA"/>
    <s v="USA"/>
  </r>
  <r>
    <x v="16"/>
    <s v="Gilliam"/>
    <s v="OR"/>
    <x v="2"/>
    <x v="5"/>
    <n v="4945.1100000000033"/>
    <x v="0"/>
    <s v="WA"/>
    <s v="USA"/>
  </r>
  <r>
    <x v="16"/>
    <s v="Gilliam"/>
    <s v="OR"/>
    <x v="2"/>
    <x v="5"/>
    <n v="5702.86"/>
    <x v="0"/>
    <s v="WA"/>
    <s v="USA"/>
  </r>
  <r>
    <x v="16"/>
    <s v="Gilliam"/>
    <s v="OR"/>
    <x v="2"/>
    <x v="5"/>
    <n v="6333.0399999999972"/>
    <x v="0"/>
    <s v="WA"/>
    <s v="USA"/>
  </r>
  <r>
    <x v="16"/>
    <s v="Gilliam"/>
    <s v="OR"/>
    <x v="2"/>
    <x v="5"/>
    <n v="7777.0899999999983"/>
    <x v="0"/>
    <s v="WA"/>
    <s v="USA"/>
  </r>
  <r>
    <x v="16"/>
    <s v="Gilliam"/>
    <s v="OR"/>
    <x v="2"/>
    <x v="5"/>
    <n v="15594.370000000004"/>
    <x v="0"/>
    <s v="WA"/>
    <s v="USA"/>
  </r>
  <r>
    <x v="16"/>
    <s v="Gilliam"/>
    <s v="OR"/>
    <x v="2"/>
    <x v="5"/>
    <n v="45.59"/>
    <x v="0"/>
    <s v="WA"/>
    <s v="USA"/>
  </r>
  <r>
    <x v="16"/>
    <s v="Gilliam"/>
    <s v="OR"/>
    <x v="2"/>
    <x v="5"/>
    <n v="33.409999999999997"/>
    <x v="0"/>
    <s v="WA"/>
    <s v="USA"/>
  </r>
  <r>
    <x v="16"/>
    <s v="Gilliam"/>
    <s v="OR"/>
    <x v="2"/>
    <x v="5"/>
    <n v="41.92"/>
    <x v="0"/>
    <s v="WA"/>
    <s v="USA"/>
  </r>
  <r>
    <x v="16"/>
    <s v="Gilliam"/>
    <s v="OR"/>
    <x v="2"/>
    <x v="5"/>
    <n v="142.58000000000001"/>
    <x v="0"/>
    <s v="WA"/>
    <s v="USA"/>
  </r>
  <r>
    <x v="16"/>
    <s v="Gilliam"/>
    <s v="OR"/>
    <x v="2"/>
    <x v="5"/>
    <n v="201.52"/>
    <x v="0"/>
    <s v="WA"/>
    <s v="USA"/>
  </r>
  <r>
    <x v="16"/>
    <s v="Gilliam"/>
    <s v="OR"/>
    <x v="2"/>
    <x v="5"/>
    <n v="283.51"/>
    <x v="0"/>
    <s v="WA"/>
    <s v="USA"/>
  </r>
  <r>
    <x v="16"/>
    <s v="Gilliam"/>
    <s v="OR"/>
    <x v="2"/>
    <x v="5"/>
    <n v="336.39999999999992"/>
    <x v="0"/>
    <s v="WA"/>
    <s v="USA"/>
  </r>
  <r>
    <x v="16"/>
    <s v="Gilliam"/>
    <s v="OR"/>
    <x v="2"/>
    <x v="5"/>
    <n v="431.51"/>
    <x v="0"/>
    <s v="WA"/>
    <s v="USA"/>
  </r>
  <r>
    <x v="16"/>
    <s v="Gilliam"/>
    <s v="OR"/>
    <x v="2"/>
    <x v="5"/>
    <n v="470.43999999999994"/>
    <x v="0"/>
    <s v="WA"/>
    <s v="USA"/>
  </r>
  <r>
    <x v="16"/>
    <s v="Gilliam"/>
    <s v="OR"/>
    <x v="2"/>
    <x v="5"/>
    <n v="666.87"/>
    <x v="0"/>
    <s v="WA"/>
    <s v="USA"/>
  </r>
  <r>
    <x v="16"/>
    <s v="Gilliam"/>
    <s v="OR"/>
    <x v="2"/>
    <x v="5"/>
    <n v="867.16"/>
    <x v="0"/>
    <s v="WA"/>
    <s v="USA"/>
  </r>
  <r>
    <x v="16"/>
    <s v="Gilliam"/>
    <s v="OR"/>
    <x v="2"/>
    <x v="5"/>
    <n v="1174.3100000000002"/>
    <x v="0"/>
    <s v="WA"/>
    <s v="USA"/>
  </r>
  <r>
    <x v="16"/>
    <s v="Gilliam"/>
    <s v="OR"/>
    <x v="2"/>
    <x v="5"/>
    <n v="0"/>
    <x v="0"/>
    <s v="WA"/>
    <s v="USA"/>
  </r>
  <r>
    <x v="16"/>
    <s v="Gilliam"/>
    <s v="OR"/>
    <x v="2"/>
    <x v="5"/>
    <n v="19.47"/>
    <x v="0"/>
    <s v="WA"/>
    <s v="USA"/>
  </r>
  <r>
    <x v="16"/>
    <s v="Gilliam"/>
    <s v="OR"/>
    <x v="2"/>
    <x v="5"/>
    <n v="60.14"/>
    <x v="0"/>
    <s v="WA"/>
    <s v="USA"/>
  </r>
  <r>
    <x v="16"/>
    <s v="Gilliam"/>
    <s v="OR"/>
    <x v="2"/>
    <x v="5"/>
    <n v="377.28"/>
    <x v="0"/>
    <s v="WA"/>
    <s v="USA"/>
  </r>
  <r>
    <x v="16"/>
    <s v="Gilliam"/>
    <s v="OR"/>
    <x v="2"/>
    <x v="5"/>
    <n v="399.90999999999991"/>
    <x v="0"/>
    <s v="WA"/>
    <s v="USA"/>
  </r>
  <r>
    <x v="16"/>
    <s v="Gilliam"/>
    <s v="OR"/>
    <x v="2"/>
    <x v="5"/>
    <n v="406.74"/>
    <x v="0"/>
    <s v="WA"/>
    <s v="USA"/>
  </r>
  <r>
    <x v="16"/>
    <s v="Gilliam"/>
    <s v="OR"/>
    <x v="2"/>
    <x v="5"/>
    <n v="409.01000000000005"/>
    <x v="0"/>
    <s v="WA"/>
    <s v="USA"/>
  </r>
  <r>
    <x v="16"/>
    <s v="Gilliam"/>
    <s v="OR"/>
    <x v="2"/>
    <x v="5"/>
    <n v="515.71999999999991"/>
    <x v="0"/>
    <s v="WA"/>
    <s v="USA"/>
  </r>
  <r>
    <x v="16"/>
    <s v="Gilliam"/>
    <s v="OR"/>
    <x v="2"/>
    <x v="5"/>
    <n v="575.81000000000006"/>
    <x v="0"/>
    <s v="WA"/>
    <s v="USA"/>
  </r>
  <r>
    <x v="16"/>
    <s v="Gilliam"/>
    <s v="OR"/>
    <x v="2"/>
    <x v="5"/>
    <n v="653.56000000000006"/>
    <x v="0"/>
    <s v="WA"/>
    <s v="USA"/>
  </r>
  <r>
    <x v="16"/>
    <s v="Gilliam"/>
    <s v="OR"/>
    <x v="2"/>
    <x v="5"/>
    <n v="675.29000000000019"/>
    <x v="0"/>
    <s v="WA"/>
    <s v="USA"/>
  </r>
  <r>
    <x v="16"/>
    <s v="Gilliam"/>
    <s v="OR"/>
    <x v="2"/>
    <x v="5"/>
    <n v="688.4499999999997"/>
    <x v="0"/>
    <s v="WA"/>
    <s v="USA"/>
  </r>
  <r>
    <x v="16"/>
    <s v="Gilliam"/>
    <s v="OR"/>
    <x v="2"/>
    <x v="5"/>
    <n v="765.28999999999985"/>
    <x v="0"/>
    <s v="WA"/>
    <s v="USA"/>
  </r>
  <r>
    <x v="16"/>
    <s v="Gilliam"/>
    <s v="OR"/>
    <x v="2"/>
    <x v="5"/>
    <n v="868.44"/>
    <x v="0"/>
    <s v="WA"/>
    <s v="USA"/>
  </r>
  <r>
    <x v="16"/>
    <s v="Gilliam"/>
    <s v="OR"/>
    <x v="2"/>
    <x v="5"/>
    <n v="1884.2600000000009"/>
    <x v="0"/>
    <s v="WA"/>
    <s v="USA"/>
  </r>
  <r>
    <x v="16"/>
    <s v="Gilliam"/>
    <s v="OR"/>
    <x v="2"/>
    <x v="5"/>
    <n v="9.1199999999999992"/>
    <x v="0"/>
    <s v="WA"/>
    <s v="USA"/>
  </r>
  <r>
    <x v="16"/>
    <s v="Gilliam"/>
    <s v="OR"/>
    <x v="2"/>
    <x v="5"/>
    <n v="18.86"/>
    <x v="0"/>
    <s v="WA"/>
    <s v="USA"/>
  </r>
  <r>
    <x v="16"/>
    <s v="Gilliam"/>
    <s v="OR"/>
    <x v="2"/>
    <x v="5"/>
    <n v="20.8"/>
    <x v="0"/>
    <s v="WA"/>
    <s v="USA"/>
  </r>
  <r>
    <x v="16"/>
    <s v="Gilliam"/>
    <s v="OR"/>
    <x v="2"/>
    <x v="5"/>
    <n v="45.63"/>
    <x v="0"/>
    <s v="WA"/>
    <s v="USA"/>
  </r>
  <r>
    <x v="16"/>
    <s v="Gilliam"/>
    <s v="OR"/>
    <x v="2"/>
    <x v="5"/>
    <n v="63.23"/>
    <x v="0"/>
    <s v="WA"/>
    <s v="USA"/>
  </r>
  <r>
    <x v="16"/>
    <s v="Gilliam"/>
    <s v="OR"/>
    <x v="2"/>
    <x v="5"/>
    <n v="310.59999999999997"/>
    <x v="0"/>
    <s v="WA"/>
    <s v="USA"/>
  </r>
  <r>
    <x v="16"/>
    <s v="Gilliam"/>
    <s v="OR"/>
    <x v="2"/>
    <x v="5"/>
    <n v="134.71"/>
    <x v="0"/>
    <s v="WA"/>
    <s v="USA"/>
  </r>
  <r>
    <x v="16"/>
    <s v="Gilliam"/>
    <s v="OR"/>
    <x v="2"/>
    <x v="5"/>
    <n v="327.56"/>
    <x v="0"/>
    <s v="WA"/>
    <s v="USA"/>
  </r>
  <r>
    <x v="16"/>
    <s v="Gilliam"/>
    <s v="OR"/>
    <x v="2"/>
    <x v="5"/>
    <n v="363.62000000000006"/>
    <x v="0"/>
    <s v="WA"/>
    <s v="USA"/>
  </r>
  <r>
    <x v="16"/>
    <s v="Gilliam"/>
    <s v="OR"/>
    <x v="2"/>
    <x v="5"/>
    <n v="425.85000000000008"/>
    <x v="0"/>
    <s v="WA"/>
    <s v="USA"/>
  </r>
  <r>
    <x v="16"/>
    <s v="Gilliam"/>
    <s v="OR"/>
    <x v="2"/>
    <x v="5"/>
    <n v="989.3"/>
    <x v="0"/>
    <s v="WA"/>
    <s v="USA"/>
  </r>
  <r>
    <x v="16"/>
    <s v="Gilliam"/>
    <s v="OR"/>
    <x v="2"/>
    <x v="5"/>
    <n v="0"/>
    <x v="0"/>
    <s v="WA"/>
    <s v="USA"/>
  </r>
  <r>
    <x v="16"/>
    <s v="Gilliam"/>
    <s v="OR"/>
    <x v="2"/>
    <x v="5"/>
    <n v="32.67"/>
    <x v="0"/>
    <s v="WA"/>
    <s v="USA"/>
  </r>
  <r>
    <x v="16"/>
    <s v="Gilliam"/>
    <s v="OR"/>
    <x v="2"/>
    <x v="5"/>
    <n v="12.35"/>
    <x v="0"/>
    <s v="WA"/>
    <s v="USA"/>
  </r>
  <r>
    <x v="16"/>
    <s v="Gilliam"/>
    <s v="OR"/>
    <x v="2"/>
    <x v="5"/>
    <n v="73.760000000000005"/>
    <x v="0"/>
    <s v="WA"/>
    <s v="USA"/>
  </r>
  <r>
    <x v="16"/>
    <s v="Gilliam"/>
    <s v="OR"/>
    <x v="2"/>
    <x v="5"/>
    <n v="1969.6800000000007"/>
    <x v="0"/>
    <s v="WA"/>
    <s v="USA"/>
  </r>
  <r>
    <x v="16"/>
    <s v="Gilliam"/>
    <s v="OR"/>
    <x v="2"/>
    <x v="5"/>
    <n v="0"/>
    <x v="0"/>
    <s v="WA"/>
    <s v="USA"/>
  </r>
  <r>
    <x v="16"/>
    <s v="Gilliam"/>
    <s v="OR"/>
    <x v="2"/>
    <x v="5"/>
    <n v="105.6"/>
    <x v="0"/>
    <s v="WA"/>
    <s v="USA"/>
  </r>
  <r>
    <x v="16"/>
    <s v="Gilliam"/>
    <s v="OR"/>
    <x v="2"/>
    <x v="5"/>
    <n v="0"/>
    <x v="0"/>
    <s v="WA"/>
    <s v="USA"/>
  </r>
  <r>
    <x v="16"/>
    <s v="Gilliam"/>
    <s v="OR"/>
    <x v="2"/>
    <x v="5"/>
    <n v="3.9"/>
    <x v="0"/>
    <s v="WA"/>
    <s v="USA"/>
  </r>
  <r>
    <x v="16"/>
    <s v="Gilliam"/>
    <s v="OR"/>
    <x v="2"/>
    <x v="5"/>
    <n v="182.81"/>
    <x v="0"/>
    <s v="WA"/>
    <s v="USA"/>
  </r>
  <r>
    <x v="16"/>
    <s v="Gilliam"/>
    <s v="OR"/>
    <x v="2"/>
    <x v="5"/>
    <n v="0"/>
    <x v="0"/>
    <s v="WA"/>
    <s v="USA"/>
  </r>
  <r>
    <x v="16"/>
    <s v="Gilliam"/>
    <s v="OR"/>
    <x v="2"/>
    <x v="5"/>
    <n v="0"/>
    <x v="0"/>
    <s v="WA"/>
    <s v="USA"/>
  </r>
  <r>
    <x v="16"/>
    <s v="Gilliam"/>
    <s v="OR"/>
    <x v="2"/>
    <x v="5"/>
    <n v="107.36"/>
    <x v="0"/>
    <s v="WA"/>
    <s v="USA"/>
  </r>
  <r>
    <x v="16"/>
    <s v="Gilliam"/>
    <s v="OR"/>
    <x v="2"/>
    <x v="5"/>
    <n v="924.13999999999976"/>
    <x v="0"/>
    <s v="WA"/>
    <s v="USA"/>
  </r>
  <r>
    <x v="16"/>
    <s v="Gilliam"/>
    <s v="OR"/>
    <x v="2"/>
    <x v="5"/>
    <n v="14.86"/>
    <x v="0"/>
    <s v="WA"/>
    <s v="USA"/>
  </r>
  <r>
    <x v="16"/>
    <s v="Gilliam"/>
    <s v="OR"/>
    <x v="2"/>
    <x v="5"/>
    <n v="29.89"/>
    <x v="0"/>
    <s v="WA"/>
    <s v="USA"/>
  </r>
  <r>
    <x v="16"/>
    <s v="Gilliam"/>
    <s v="OR"/>
    <x v="2"/>
    <x v="5"/>
    <n v="56.91"/>
    <x v="0"/>
    <s v="WA"/>
    <s v="USA"/>
  </r>
  <r>
    <x v="16"/>
    <s v="Gilliam"/>
    <s v="OR"/>
    <x v="2"/>
    <x v="5"/>
    <n v="36.43"/>
    <x v="0"/>
    <s v="WA"/>
    <s v="USA"/>
  </r>
  <r>
    <x v="16"/>
    <s v="Gilliam"/>
    <s v="OR"/>
    <x v="2"/>
    <x v="5"/>
    <n v="51.88"/>
    <x v="0"/>
    <s v="WA"/>
    <s v="USA"/>
  </r>
  <r>
    <x v="16"/>
    <s v="Gilliam"/>
    <s v="OR"/>
    <x v="2"/>
    <x v="5"/>
    <n v="69.069999999999993"/>
    <x v="0"/>
    <s v="WA"/>
    <s v="USA"/>
  </r>
  <r>
    <x v="16"/>
    <s v="Gilliam"/>
    <s v="OR"/>
    <x v="2"/>
    <x v="5"/>
    <n v="82.63000000000001"/>
    <x v="0"/>
    <s v="WA"/>
    <s v="USA"/>
  </r>
  <r>
    <x v="16"/>
    <s v="Gilliam"/>
    <s v="OR"/>
    <x v="2"/>
    <x v="5"/>
    <n v="101.41999999999999"/>
    <x v="0"/>
    <s v="WA"/>
    <s v="USA"/>
  </r>
  <r>
    <x v="16"/>
    <s v="Gilliam"/>
    <s v="OR"/>
    <x v="2"/>
    <x v="5"/>
    <n v="405.64"/>
    <x v="0"/>
    <s v="WA"/>
    <s v="USA"/>
  </r>
  <r>
    <x v="16"/>
    <s v="Gilliam"/>
    <s v="OR"/>
    <x v="2"/>
    <x v="5"/>
    <n v="29.959999999999997"/>
    <x v="0"/>
    <s v="WA"/>
    <s v="USA"/>
  </r>
  <r>
    <x v="16"/>
    <s v="Gilliam"/>
    <s v="OR"/>
    <x v="2"/>
    <x v="5"/>
    <n v="0"/>
    <x v="0"/>
    <s v="WA"/>
    <s v="USA"/>
  </r>
  <r>
    <x v="16"/>
    <s v="Gilliam"/>
    <s v="OR"/>
    <x v="2"/>
    <x v="5"/>
    <n v="18.28"/>
    <x v="0"/>
    <s v="WA"/>
    <s v="USA"/>
  </r>
  <r>
    <x v="16"/>
    <s v="Gilliam"/>
    <s v="OR"/>
    <x v="2"/>
    <x v="5"/>
    <n v="22.17"/>
    <x v="0"/>
    <s v="WA"/>
    <s v="USA"/>
  </r>
  <r>
    <x v="16"/>
    <s v="Gilliam"/>
    <s v="OR"/>
    <x v="2"/>
    <x v="5"/>
    <n v="25.68"/>
    <x v="0"/>
    <s v="WA"/>
    <s v="USA"/>
  </r>
  <r>
    <x v="16"/>
    <s v="Gilliam"/>
    <s v="OR"/>
    <x v="2"/>
    <x v="5"/>
    <n v="157.08000000000001"/>
    <x v="0"/>
    <s v="WA"/>
    <s v="USA"/>
  </r>
  <r>
    <x v="16"/>
    <s v="Gilliam"/>
    <s v="OR"/>
    <x v="2"/>
    <x v="5"/>
    <n v="906.69"/>
    <x v="0"/>
    <s v="WA"/>
    <s v="USA"/>
  </r>
  <r>
    <x v="16"/>
    <s v="Gilliam"/>
    <s v="OR"/>
    <x v="2"/>
    <x v="5"/>
    <n v="83.36999999999999"/>
    <x v="0"/>
    <s v="WA"/>
    <s v="USA"/>
  </r>
  <r>
    <x v="16"/>
    <s v="Gilliam"/>
    <s v="OR"/>
    <x v="2"/>
    <x v="5"/>
    <n v="14.54"/>
    <x v="0"/>
    <s v="WA"/>
    <s v="USA"/>
  </r>
  <r>
    <x v="16"/>
    <s v="Gilliam"/>
    <s v="OR"/>
    <x v="2"/>
    <x v="5"/>
    <n v="5.87"/>
    <x v="0"/>
    <s v="WA"/>
    <s v="USA"/>
  </r>
  <r>
    <x v="16"/>
    <s v="Gilliam"/>
    <s v="OR"/>
    <x v="2"/>
    <x v="5"/>
    <n v="151.41999999999999"/>
    <x v="0"/>
    <s v="WA"/>
    <s v="USA"/>
  </r>
  <r>
    <x v="16"/>
    <s v="Gilliam"/>
    <s v="OR"/>
    <x v="2"/>
    <x v="5"/>
    <n v="402.21000000000004"/>
    <x v="0"/>
    <s v="WA"/>
    <s v="USA"/>
  </r>
  <r>
    <x v="16"/>
    <s v="Gilliam"/>
    <s v="OR"/>
    <x v="2"/>
    <x v="5"/>
    <n v="3808.3799999999997"/>
    <x v="0"/>
    <s v="WA"/>
    <s v="USA"/>
  </r>
  <r>
    <x v="16"/>
    <s v="Gilliam"/>
    <s v="OR"/>
    <x v="2"/>
    <x v="5"/>
    <n v="41.63"/>
    <x v="0"/>
    <s v="WA"/>
    <s v="USA"/>
  </r>
  <r>
    <x v="16"/>
    <s v="Gilliam"/>
    <s v="OR"/>
    <x v="2"/>
    <x v="5"/>
    <n v="5.39"/>
    <x v="0"/>
    <s v="WA"/>
    <s v="USA"/>
  </r>
  <r>
    <x v="16"/>
    <s v="Gilliam"/>
    <s v="OR"/>
    <x v="2"/>
    <x v="5"/>
    <n v="7.28"/>
    <x v="0"/>
    <s v="WA"/>
    <s v="USA"/>
  </r>
  <r>
    <x v="16"/>
    <s v="Gilliam"/>
    <s v="OR"/>
    <x v="2"/>
    <x v="5"/>
    <n v="279.67999999999995"/>
    <x v="0"/>
    <s v="WA"/>
    <s v="USA"/>
  </r>
  <r>
    <x v="16"/>
    <s v="Gilliam"/>
    <s v="OR"/>
    <x v="2"/>
    <x v="5"/>
    <n v="536.68999999999983"/>
    <x v="0"/>
    <s v="WA"/>
    <s v="USA"/>
  </r>
  <r>
    <x v="16"/>
    <s v="Gilliam"/>
    <s v="OR"/>
    <x v="2"/>
    <x v="5"/>
    <n v="18.380000000000003"/>
    <x v="0"/>
    <s v="WA"/>
    <s v="USA"/>
  </r>
  <r>
    <x v="16"/>
    <s v="Gilliam"/>
    <s v="OR"/>
    <x v="2"/>
    <x v="5"/>
    <n v="0"/>
    <x v="0"/>
    <s v="WA"/>
    <s v="USA"/>
  </r>
  <r>
    <x v="16"/>
    <s v="Gilliam"/>
    <s v="OR"/>
    <x v="2"/>
    <x v="5"/>
    <n v="174.81"/>
    <x v="0"/>
    <s v="WA"/>
    <s v="USA"/>
  </r>
  <r>
    <x v="16"/>
    <s v="Gilliam"/>
    <s v="OR"/>
    <x v="2"/>
    <x v="5"/>
    <n v="212.62"/>
    <x v="0"/>
    <s v="WA"/>
    <s v="USA"/>
  </r>
  <r>
    <x v="16"/>
    <s v="Gilliam"/>
    <s v="OR"/>
    <x v="2"/>
    <x v="5"/>
    <n v="358.51999999999992"/>
    <x v="0"/>
    <s v="WA"/>
    <s v="USA"/>
  </r>
  <r>
    <x v="16"/>
    <s v="Gilliam"/>
    <s v="OR"/>
    <x v="2"/>
    <x v="5"/>
    <n v="446.83000000000004"/>
    <x v="0"/>
    <s v="WA"/>
    <s v="USA"/>
  </r>
  <r>
    <x v="16"/>
    <s v="Gilliam"/>
    <s v="OR"/>
    <x v="2"/>
    <x v="5"/>
    <n v="491.21000000000004"/>
    <x v="0"/>
    <s v="WA"/>
    <s v="USA"/>
  </r>
  <r>
    <x v="16"/>
    <s v="Gilliam"/>
    <s v="OR"/>
    <x v="2"/>
    <x v="5"/>
    <n v="522.15000000000009"/>
    <x v="0"/>
    <s v="WA"/>
    <s v="USA"/>
  </r>
  <r>
    <x v="16"/>
    <s v="Gilliam"/>
    <s v="OR"/>
    <x v="2"/>
    <x v="5"/>
    <n v="545.02999999999986"/>
    <x v="0"/>
    <s v="WA"/>
    <s v="USA"/>
  </r>
  <r>
    <x v="16"/>
    <s v="Gilliam"/>
    <s v="OR"/>
    <x v="2"/>
    <x v="5"/>
    <n v="567.55999999999995"/>
    <x v="0"/>
    <s v="WA"/>
    <s v="USA"/>
  </r>
  <r>
    <x v="16"/>
    <s v="Gilliam"/>
    <s v="OR"/>
    <x v="2"/>
    <x v="5"/>
    <n v="578.48"/>
    <x v="0"/>
    <s v="WA"/>
    <s v="USA"/>
  </r>
  <r>
    <x v="16"/>
    <s v="Gilliam"/>
    <s v="OR"/>
    <x v="2"/>
    <x v="5"/>
    <n v="707.31"/>
    <x v="0"/>
    <s v="WA"/>
    <s v="USA"/>
  </r>
  <r>
    <x v="16"/>
    <s v="Gilliam"/>
    <s v="OR"/>
    <x v="2"/>
    <x v="5"/>
    <n v="741.97000000000014"/>
    <x v="0"/>
    <s v="WA"/>
    <s v="USA"/>
  </r>
  <r>
    <x v="16"/>
    <s v="Gilliam"/>
    <s v="OR"/>
    <x v="2"/>
    <x v="5"/>
    <n v="771.60999999999979"/>
    <x v="0"/>
    <s v="WA"/>
    <s v="USA"/>
  </r>
  <r>
    <x v="16"/>
    <s v="Gilliam"/>
    <s v="OR"/>
    <x v="2"/>
    <x v="5"/>
    <n v="786.24"/>
    <x v="0"/>
    <s v="WA"/>
    <s v="USA"/>
  </r>
  <r>
    <x v="16"/>
    <s v="Gilliam"/>
    <s v="OR"/>
    <x v="2"/>
    <x v="5"/>
    <n v="1301.9399999999998"/>
    <x v="0"/>
    <s v="WA"/>
    <s v="USA"/>
  </r>
  <r>
    <x v="16"/>
    <s v="Gilliam"/>
    <s v="OR"/>
    <x v="2"/>
    <x v="5"/>
    <n v="16.239999999999998"/>
    <x v="0"/>
    <s v="WA"/>
    <s v="USA"/>
  </r>
  <r>
    <x v="16"/>
    <s v="Gilliam"/>
    <s v="OR"/>
    <x v="2"/>
    <x v="5"/>
    <n v="91.33"/>
    <x v="0"/>
    <s v="WA"/>
    <s v="USA"/>
  </r>
  <r>
    <x v="16"/>
    <s v="Gilliam"/>
    <s v="OR"/>
    <x v="2"/>
    <x v="5"/>
    <n v="41.66"/>
    <x v="0"/>
    <s v="WA"/>
    <s v="USA"/>
  </r>
  <r>
    <x v="16"/>
    <s v="Gilliam"/>
    <s v="OR"/>
    <x v="2"/>
    <x v="5"/>
    <n v="42.039999999999992"/>
    <x v="0"/>
    <s v="WA"/>
    <s v="USA"/>
  </r>
  <r>
    <x v="16"/>
    <s v="Gilliam"/>
    <s v="OR"/>
    <x v="2"/>
    <x v="5"/>
    <n v="89.83"/>
    <x v="0"/>
    <s v="WA"/>
    <s v="USA"/>
  </r>
  <r>
    <x v="16"/>
    <s v="Gilliam"/>
    <s v="OR"/>
    <x v="2"/>
    <x v="5"/>
    <n v="61.21"/>
    <x v="0"/>
    <s v="WA"/>
    <s v="USA"/>
  </r>
  <r>
    <x v="16"/>
    <s v="Gilliam"/>
    <s v="OR"/>
    <x v="2"/>
    <x v="5"/>
    <n v="6.8"/>
    <x v="0"/>
    <s v="WA"/>
    <s v="USA"/>
  </r>
  <r>
    <x v="16"/>
    <s v="Gilliam"/>
    <s v="OR"/>
    <x v="2"/>
    <x v="5"/>
    <n v="8.3699999999999992"/>
    <x v="0"/>
    <s v="WA"/>
    <s v="USA"/>
  </r>
  <r>
    <x v="16"/>
    <s v="Gilliam"/>
    <s v="OR"/>
    <x v="2"/>
    <x v="5"/>
    <n v="8.4499999999999993"/>
    <x v="0"/>
    <s v="WA"/>
    <s v="USA"/>
  </r>
  <r>
    <x v="16"/>
    <s v="Gilliam"/>
    <s v="OR"/>
    <x v="2"/>
    <x v="5"/>
    <n v="11"/>
    <x v="0"/>
    <s v="WA"/>
    <s v="USA"/>
  </r>
  <r>
    <x v="16"/>
    <s v="Gilliam"/>
    <s v="OR"/>
    <x v="2"/>
    <x v="5"/>
    <n v="12.86"/>
    <x v="0"/>
    <s v="WA"/>
    <s v="USA"/>
  </r>
  <r>
    <x v="16"/>
    <s v="Gilliam"/>
    <s v="OR"/>
    <x v="2"/>
    <x v="5"/>
    <n v="12.950000000000001"/>
    <x v="0"/>
    <s v="WA"/>
    <s v="USA"/>
  </r>
  <r>
    <x v="16"/>
    <s v="Gilliam"/>
    <s v="OR"/>
    <x v="2"/>
    <x v="5"/>
    <n v="13.5"/>
    <x v="0"/>
    <s v="WA"/>
    <s v="USA"/>
  </r>
  <r>
    <x v="16"/>
    <s v="Gilliam"/>
    <s v="OR"/>
    <x v="2"/>
    <x v="5"/>
    <n v="21.15"/>
    <x v="0"/>
    <s v="WA"/>
    <s v="USA"/>
  </r>
  <r>
    <x v="16"/>
    <s v="Gilliam"/>
    <s v="OR"/>
    <x v="2"/>
    <x v="5"/>
    <n v="27.950000000000003"/>
    <x v="0"/>
    <s v="WA"/>
    <s v="USA"/>
  </r>
  <r>
    <x v="16"/>
    <s v="Gilliam"/>
    <s v="OR"/>
    <x v="2"/>
    <x v="5"/>
    <n v="28.599999999999998"/>
    <x v="0"/>
    <s v="WA"/>
    <s v="USA"/>
  </r>
  <r>
    <x v="16"/>
    <s v="Gilliam"/>
    <s v="OR"/>
    <x v="2"/>
    <x v="5"/>
    <n v="31.43"/>
    <x v="0"/>
    <s v="WA"/>
    <s v="USA"/>
  </r>
  <r>
    <x v="16"/>
    <s v="Gilliam"/>
    <s v="OR"/>
    <x v="2"/>
    <x v="5"/>
    <n v="67.25"/>
    <x v="0"/>
    <s v="WA"/>
    <s v="USA"/>
  </r>
  <r>
    <x v="16"/>
    <s v="Gilliam"/>
    <s v="OR"/>
    <x v="2"/>
    <x v="5"/>
    <n v="0"/>
    <x v="0"/>
    <s v="WA"/>
    <s v="USA"/>
  </r>
  <r>
    <x v="16"/>
    <s v="Gilliam"/>
    <s v="OR"/>
    <x v="2"/>
    <x v="5"/>
    <n v="19.27"/>
    <x v="0"/>
    <s v="WA"/>
    <s v="USA"/>
  </r>
  <r>
    <x v="16"/>
    <s v="Gilliam"/>
    <s v="OR"/>
    <x v="2"/>
    <x v="5"/>
    <n v="14.55"/>
    <x v="0"/>
    <s v="WA"/>
    <s v="USA"/>
  </r>
  <r>
    <x v="16"/>
    <s v="Gilliam"/>
    <s v="OR"/>
    <x v="2"/>
    <x v="5"/>
    <n v="8.4500000000000011"/>
    <x v="0"/>
    <s v="WA"/>
    <s v="USA"/>
  </r>
  <r>
    <x v="16"/>
    <s v="Gilliam"/>
    <s v="OR"/>
    <x v="2"/>
    <x v="5"/>
    <n v="60.760000000000005"/>
    <x v="0"/>
    <s v="WA"/>
    <s v="USA"/>
  </r>
  <r>
    <x v="16"/>
    <s v="Gilliam"/>
    <s v="OR"/>
    <x v="2"/>
    <x v="5"/>
    <n v="86.860000000000014"/>
    <x v="0"/>
    <s v="WA"/>
    <s v="USA"/>
  </r>
  <r>
    <x v="16"/>
    <s v="Gilliam"/>
    <s v="OR"/>
    <x v="2"/>
    <x v="5"/>
    <n v="4.22"/>
    <x v="0"/>
    <s v="WA"/>
    <s v="USA"/>
  </r>
  <r>
    <x v="16"/>
    <s v="Gilliam"/>
    <s v="OR"/>
    <x v="2"/>
    <x v="5"/>
    <n v="28.169999999999998"/>
    <x v="0"/>
    <s v="WA"/>
    <s v="USA"/>
  </r>
  <r>
    <x v="16"/>
    <s v="Gilliam"/>
    <s v="OR"/>
    <x v="2"/>
    <x v="5"/>
    <n v="73.94"/>
    <x v="0"/>
    <s v="WA"/>
    <s v="USA"/>
  </r>
  <r>
    <x v="16"/>
    <s v="Gilliam"/>
    <s v="OR"/>
    <x v="2"/>
    <x v="5"/>
    <n v="0"/>
    <x v="0"/>
    <s v="WA"/>
    <s v="USA"/>
  </r>
  <r>
    <x v="16"/>
    <s v="Gilliam"/>
    <s v="OR"/>
    <x v="2"/>
    <x v="5"/>
    <n v="15.6"/>
    <x v="0"/>
    <s v="WA"/>
    <s v="USA"/>
  </r>
  <r>
    <x v="16"/>
    <s v="Gilliam"/>
    <s v="OR"/>
    <x v="2"/>
    <x v="5"/>
    <n v="271"/>
    <x v="0"/>
    <s v="WA"/>
    <s v="USA"/>
  </r>
  <r>
    <x v="16"/>
    <s v="Gilliam"/>
    <s v="OR"/>
    <x v="2"/>
    <x v="5"/>
    <n v="622.54000000000008"/>
    <x v="0"/>
    <s v="WA"/>
    <s v="USA"/>
  </r>
  <r>
    <x v="16"/>
    <s v="Gilliam"/>
    <s v="OR"/>
    <x v="2"/>
    <x v="5"/>
    <n v="3.45"/>
    <x v="0"/>
    <s v="WA"/>
    <s v="USA"/>
  </r>
  <r>
    <x v="16"/>
    <s v="Gilliam"/>
    <s v="OR"/>
    <x v="2"/>
    <x v="5"/>
    <n v="59.059999999999995"/>
    <x v="0"/>
    <s v="WA"/>
    <s v="USA"/>
  </r>
  <r>
    <x v="16"/>
    <s v="Gilliam"/>
    <s v="OR"/>
    <x v="2"/>
    <x v="5"/>
    <n v="0"/>
    <x v="0"/>
    <s v="WA"/>
    <s v="USA"/>
  </r>
  <r>
    <x v="16"/>
    <s v="Gilliam"/>
    <s v="OR"/>
    <x v="2"/>
    <x v="5"/>
    <n v="1099.9000000000001"/>
    <x v="0"/>
    <s v="WA"/>
    <s v="USA"/>
  </r>
  <r>
    <x v="16"/>
    <s v="Gilliam"/>
    <s v="OR"/>
    <x v="2"/>
    <x v="5"/>
    <n v="6618.6900000000005"/>
    <x v="0"/>
    <s v="WA"/>
    <s v="USA"/>
  </r>
  <r>
    <x v="16"/>
    <s v="Gilliam"/>
    <s v="OR"/>
    <x v="2"/>
    <x v="5"/>
    <n v="7025.069999999997"/>
    <x v="0"/>
    <s v="WA"/>
    <s v="USA"/>
  </r>
  <r>
    <x v="16"/>
    <s v="Gilliam"/>
    <s v="OR"/>
    <x v="2"/>
    <x v="5"/>
    <n v="8917.239999999998"/>
    <x v="0"/>
    <s v="WA"/>
    <s v="USA"/>
  </r>
  <r>
    <x v="16"/>
    <s v="Gilliam"/>
    <s v="OR"/>
    <x v="2"/>
    <x v="5"/>
    <n v="9224.7000000000007"/>
    <x v="0"/>
    <s v="WA"/>
    <s v="USA"/>
  </r>
  <r>
    <x v="16"/>
    <s v="Gilliam"/>
    <s v="OR"/>
    <x v="2"/>
    <x v="5"/>
    <n v="10952.44999999999"/>
    <x v="0"/>
    <s v="WA"/>
    <s v="USA"/>
  </r>
  <r>
    <x v="16"/>
    <s v="Gilliam"/>
    <s v="OR"/>
    <x v="2"/>
    <x v="5"/>
    <n v="0"/>
    <x v="0"/>
    <s v="WA"/>
    <s v="USA"/>
  </r>
  <r>
    <x v="16"/>
    <s v="Gilliam"/>
    <s v="OR"/>
    <x v="2"/>
    <x v="5"/>
    <n v="39.04"/>
    <x v="0"/>
    <s v="WA"/>
    <s v="USA"/>
  </r>
  <r>
    <x v="16"/>
    <s v="Gilliam"/>
    <s v="OR"/>
    <x v="2"/>
    <x v="5"/>
    <n v="395.32000000000005"/>
    <x v="0"/>
    <s v="WA"/>
    <s v="USA"/>
  </r>
  <r>
    <x v="16"/>
    <s v="Gilliam"/>
    <s v="OR"/>
    <x v="2"/>
    <x v="5"/>
    <n v="499.42999999999995"/>
    <x v="0"/>
    <s v="WA"/>
    <s v="USA"/>
  </r>
  <r>
    <x v="16"/>
    <s v="Gilliam"/>
    <s v="OR"/>
    <x v="2"/>
    <x v="5"/>
    <n v="648.35"/>
    <x v="0"/>
    <s v="WA"/>
    <s v="USA"/>
  </r>
  <r>
    <x v="16"/>
    <s v="Gilliam"/>
    <s v="OR"/>
    <x v="2"/>
    <x v="5"/>
    <n v="807.5200000000001"/>
    <x v="0"/>
    <s v="WA"/>
    <s v="USA"/>
  </r>
  <r>
    <x v="16"/>
    <s v="Gilliam"/>
    <s v="OR"/>
    <x v="2"/>
    <x v="5"/>
    <n v="1006.11"/>
    <x v="0"/>
    <s v="WA"/>
    <s v="USA"/>
  </r>
  <r>
    <x v="16"/>
    <s v="Gilliam"/>
    <s v="OR"/>
    <x v="2"/>
    <x v="5"/>
    <n v="1166.5500000000002"/>
    <x v="0"/>
    <s v="WA"/>
    <s v="USA"/>
  </r>
  <r>
    <x v="16"/>
    <s v="Gilliam"/>
    <s v="OR"/>
    <x v="2"/>
    <x v="5"/>
    <n v="1205.5900000000001"/>
    <x v="0"/>
    <s v="WA"/>
    <s v="USA"/>
  </r>
  <r>
    <x v="16"/>
    <s v="Gilliam"/>
    <s v="OR"/>
    <x v="2"/>
    <x v="5"/>
    <n v="1458.9"/>
    <x v="0"/>
    <s v="WA"/>
    <s v="USA"/>
  </r>
  <r>
    <x v="16"/>
    <s v="Gilliam"/>
    <s v="OR"/>
    <x v="2"/>
    <x v="5"/>
    <n v="1502.9300000000003"/>
    <x v="0"/>
    <s v="WA"/>
    <s v="USA"/>
  </r>
  <r>
    <x v="16"/>
    <s v="Gilliam"/>
    <s v="OR"/>
    <x v="2"/>
    <x v="5"/>
    <n v="1545.6699999999996"/>
    <x v="0"/>
    <s v="WA"/>
    <s v="USA"/>
  </r>
  <r>
    <x v="16"/>
    <s v="Gilliam"/>
    <s v="OR"/>
    <x v="2"/>
    <x v="5"/>
    <n v="1562.85"/>
    <x v="0"/>
    <s v="WA"/>
    <s v="USA"/>
  </r>
  <r>
    <x v="16"/>
    <s v="Gilliam"/>
    <s v="OR"/>
    <x v="2"/>
    <x v="5"/>
    <n v="1824.9999999999998"/>
    <x v="0"/>
    <s v="WA"/>
    <s v="USA"/>
  </r>
  <r>
    <x v="16"/>
    <s v="Gilliam"/>
    <s v="OR"/>
    <x v="2"/>
    <x v="5"/>
    <n v="0"/>
    <x v="0"/>
    <s v="WA"/>
    <s v="USA"/>
  </r>
  <r>
    <x v="16"/>
    <s v="Gilliam"/>
    <s v="OR"/>
    <x v="2"/>
    <x v="5"/>
    <n v="86.77"/>
    <x v="0"/>
    <s v="WA"/>
    <s v="USA"/>
  </r>
  <r>
    <x v="16"/>
    <s v="Gilliam"/>
    <s v="OR"/>
    <x v="2"/>
    <x v="5"/>
    <n v="176.56"/>
    <x v="0"/>
    <s v="WA"/>
    <s v="USA"/>
  </r>
  <r>
    <x v="16"/>
    <s v="Gilliam"/>
    <s v="OR"/>
    <x v="2"/>
    <x v="5"/>
    <n v="5.07"/>
    <x v="0"/>
    <s v="WA"/>
    <s v="USA"/>
  </r>
  <r>
    <x v="16"/>
    <s v="Gilliam"/>
    <s v="OR"/>
    <x v="2"/>
    <x v="5"/>
    <n v="7.15"/>
    <x v="0"/>
    <s v="WA"/>
    <s v="USA"/>
  </r>
  <r>
    <x v="16"/>
    <s v="Gilliam"/>
    <s v="OR"/>
    <x v="2"/>
    <x v="5"/>
    <n v="8.02"/>
    <x v="0"/>
    <s v="WA"/>
    <s v="USA"/>
  </r>
  <r>
    <x v="16"/>
    <s v="Gilliam"/>
    <s v="OR"/>
    <x v="2"/>
    <x v="5"/>
    <n v="17.04"/>
    <x v="0"/>
    <s v="WA"/>
    <s v="USA"/>
  </r>
  <r>
    <x v="16"/>
    <s v="Gilliam"/>
    <s v="OR"/>
    <x v="2"/>
    <x v="5"/>
    <n v="18.14"/>
    <x v="0"/>
    <s v="WA"/>
    <s v="USA"/>
  </r>
  <r>
    <x v="16"/>
    <s v="Gilliam"/>
    <s v="OR"/>
    <x v="2"/>
    <x v="5"/>
    <n v="31.37"/>
    <x v="0"/>
    <s v="WA"/>
    <s v="USA"/>
  </r>
  <r>
    <x v="16"/>
    <s v="Gilliam"/>
    <s v="OR"/>
    <x v="2"/>
    <x v="5"/>
    <n v="0"/>
    <x v="0"/>
    <s v="WA"/>
    <s v="USA"/>
  </r>
  <r>
    <x v="16"/>
    <s v="Gilliam"/>
    <s v="OR"/>
    <x v="2"/>
    <x v="5"/>
    <n v="177.38"/>
    <x v="0"/>
    <s v="WA"/>
    <s v="USA"/>
  </r>
  <r>
    <x v="16"/>
    <s v="Gilliam"/>
    <s v="OR"/>
    <x v="2"/>
    <x v="20"/>
    <n v="98.509999999999991"/>
    <x v="0"/>
    <s v="WA"/>
    <s v="USA"/>
  </r>
  <r>
    <x v="16"/>
    <s v="Gilliam"/>
    <s v="OR"/>
    <x v="2"/>
    <x v="20"/>
    <n v="107.10000000000001"/>
    <x v="0"/>
    <s v="WA"/>
    <s v="USA"/>
  </r>
  <r>
    <x v="16"/>
    <s v="Gilliam"/>
    <s v="OR"/>
    <x v="2"/>
    <x v="20"/>
    <n v="121.12"/>
    <x v="0"/>
    <s v="WA"/>
    <s v="USA"/>
  </r>
  <r>
    <x v="16"/>
    <s v="Gilliam"/>
    <s v="OR"/>
    <x v="2"/>
    <x v="20"/>
    <n v="133.82"/>
    <x v="0"/>
    <s v="WA"/>
    <s v="USA"/>
  </r>
  <r>
    <x v="16"/>
    <s v="Gilliam"/>
    <s v="OR"/>
    <x v="2"/>
    <x v="20"/>
    <n v="138.62"/>
    <x v="0"/>
    <s v="WA"/>
    <s v="USA"/>
  </r>
  <r>
    <x v="16"/>
    <s v="Gilliam"/>
    <s v="OR"/>
    <x v="2"/>
    <x v="20"/>
    <n v="151.85000000000002"/>
    <x v="0"/>
    <s v="WA"/>
    <s v="USA"/>
  </r>
  <r>
    <x v="16"/>
    <s v="Gilliam"/>
    <s v="OR"/>
    <x v="2"/>
    <x v="20"/>
    <n v="158.35"/>
    <x v="0"/>
    <s v="WA"/>
    <s v="USA"/>
  </r>
  <r>
    <x v="16"/>
    <s v="Gilliam"/>
    <s v="OR"/>
    <x v="2"/>
    <x v="20"/>
    <n v="163.18000000000004"/>
    <x v="0"/>
    <s v="WA"/>
    <s v="USA"/>
  </r>
  <r>
    <x v="16"/>
    <s v="Gilliam"/>
    <s v="OR"/>
    <x v="2"/>
    <x v="20"/>
    <n v="169.3"/>
    <x v="0"/>
    <s v="WA"/>
    <s v="USA"/>
  </r>
  <r>
    <x v="16"/>
    <s v="Gilliam"/>
    <s v="OR"/>
    <x v="2"/>
    <x v="20"/>
    <n v="171.29"/>
    <x v="0"/>
    <s v="WA"/>
    <s v="USA"/>
  </r>
  <r>
    <x v="16"/>
    <s v="Gilliam"/>
    <s v="OR"/>
    <x v="2"/>
    <x v="20"/>
    <n v="179.83"/>
    <x v="0"/>
    <s v="WA"/>
    <s v="USA"/>
  </r>
  <r>
    <x v="16"/>
    <s v="Gilliam"/>
    <s v="OR"/>
    <x v="2"/>
    <x v="20"/>
    <n v="206.61"/>
    <x v="0"/>
    <s v="WA"/>
    <s v="USA"/>
  </r>
  <r>
    <x v="16"/>
    <s v="Gilliam"/>
    <s v="OR"/>
    <x v="2"/>
    <x v="20"/>
    <n v="51.829999999999991"/>
    <x v="0"/>
    <s v="WA"/>
    <s v="USA"/>
  </r>
  <r>
    <x v="16"/>
    <s v="Gilliam"/>
    <s v="OR"/>
    <x v="2"/>
    <x v="20"/>
    <n v="129.19"/>
    <x v="0"/>
    <s v="WA"/>
    <s v="USA"/>
  </r>
  <r>
    <x v="16"/>
    <s v="Gilliam"/>
    <s v="OR"/>
    <x v="2"/>
    <x v="20"/>
    <n v="145.52000000000004"/>
    <x v="0"/>
    <s v="WA"/>
    <s v="USA"/>
  </r>
  <r>
    <x v="16"/>
    <s v="Gilliam"/>
    <s v="OR"/>
    <x v="2"/>
    <x v="20"/>
    <n v="157.71"/>
    <x v="0"/>
    <s v="WA"/>
    <s v="USA"/>
  </r>
  <r>
    <x v="16"/>
    <s v="Gilliam"/>
    <s v="OR"/>
    <x v="2"/>
    <x v="20"/>
    <n v="163.30000000000001"/>
    <x v="0"/>
    <s v="WA"/>
    <s v="USA"/>
  </r>
  <r>
    <x v="16"/>
    <s v="Gilliam"/>
    <s v="OR"/>
    <x v="2"/>
    <x v="20"/>
    <n v="171.72000000000003"/>
    <x v="0"/>
    <s v="WA"/>
    <s v="USA"/>
  </r>
  <r>
    <x v="16"/>
    <s v="Gilliam"/>
    <s v="OR"/>
    <x v="2"/>
    <x v="20"/>
    <n v="203.04000000000002"/>
    <x v="0"/>
    <s v="WA"/>
    <s v="USA"/>
  </r>
  <r>
    <x v="16"/>
    <s v="Gilliam"/>
    <s v="OR"/>
    <x v="2"/>
    <x v="20"/>
    <n v="204.66000000000003"/>
    <x v="0"/>
    <s v="WA"/>
    <s v="USA"/>
  </r>
  <r>
    <x v="16"/>
    <s v="Gilliam"/>
    <s v="OR"/>
    <x v="2"/>
    <x v="20"/>
    <n v="210.64000000000004"/>
    <x v="0"/>
    <s v="WA"/>
    <s v="USA"/>
  </r>
  <r>
    <x v="16"/>
    <s v="Gilliam"/>
    <s v="OR"/>
    <x v="2"/>
    <x v="20"/>
    <n v="219.48"/>
    <x v="0"/>
    <s v="WA"/>
    <s v="USA"/>
  </r>
  <r>
    <x v="16"/>
    <s v="Gilliam"/>
    <s v="OR"/>
    <x v="2"/>
    <x v="20"/>
    <n v="258.89000000000004"/>
    <x v="0"/>
    <s v="WA"/>
    <s v="USA"/>
  </r>
  <r>
    <x v="16"/>
    <s v="Gilliam"/>
    <s v="OR"/>
    <x v="2"/>
    <x v="20"/>
    <n v="330.55000000000007"/>
    <x v="0"/>
    <s v="WA"/>
    <s v="USA"/>
  </r>
  <r>
    <x v="16"/>
    <s v="Gilliam"/>
    <s v="OR"/>
    <x v="2"/>
    <x v="20"/>
    <n v="0.01"/>
    <x v="0"/>
    <s v="WA"/>
    <s v="USA"/>
  </r>
  <r>
    <x v="16"/>
    <s v="Gilliam"/>
    <s v="OR"/>
    <x v="2"/>
    <x v="20"/>
    <n v="0"/>
    <x v="0"/>
    <s v="WA"/>
    <s v="USA"/>
  </r>
  <r>
    <x v="16"/>
    <s v="Gilliam"/>
    <s v="OR"/>
    <x v="2"/>
    <x v="20"/>
    <n v="24.11"/>
    <x v="0"/>
    <s v="WA"/>
    <s v="USA"/>
  </r>
  <r>
    <x v="16"/>
    <s v="Gilliam"/>
    <s v="OR"/>
    <x v="2"/>
    <x v="20"/>
    <n v="29.26"/>
    <x v="0"/>
    <s v="WA"/>
    <s v="USA"/>
  </r>
  <r>
    <x v="16"/>
    <s v="Gilliam"/>
    <s v="OR"/>
    <x v="2"/>
    <x v="20"/>
    <n v="30.430000000000003"/>
    <x v="0"/>
    <s v="WA"/>
    <s v="USA"/>
  </r>
  <r>
    <x v="16"/>
    <s v="Gilliam"/>
    <s v="OR"/>
    <x v="2"/>
    <x v="20"/>
    <n v="30.630000000000003"/>
    <x v="0"/>
    <s v="WA"/>
    <s v="USA"/>
  </r>
  <r>
    <x v="16"/>
    <s v="Gilliam"/>
    <s v="OR"/>
    <x v="2"/>
    <x v="20"/>
    <n v="11.52"/>
    <x v="0"/>
    <s v="WA"/>
    <s v="USA"/>
  </r>
  <r>
    <x v="16"/>
    <s v="Gilliam"/>
    <s v="OR"/>
    <x v="2"/>
    <x v="20"/>
    <n v="0"/>
    <x v="0"/>
    <s v="WA"/>
    <s v="USA"/>
  </r>
  <r>
    <x v="16"/>
    <s v="Gilliam"/>
    <s v="OR"/>
    <x v="2"/>
    <x v="20"/>
    <n v="0"/>
    <x v="0"/>
    <s v="WA"/>
    <s v="USA"/>
  </r>
  <r>
    <x v="16"/>
    <s v="Gilliam"/>
    <s v="OR"/>
    <x v="2"/>
    <x v="20"/>
    <n v="16.8"/>
    <x v="0"/>
    <s v="WA"/>
    <s v="USA"/>
  </r>
  <r>
    <x v="16"/>
    <s v="Gilliam"/>
    <s v="OR"/>
    <x v="2"/>
    <x v="20"/>
    <n v="22.75"/>
    <x v="0"/>
    <s v="WA"/>
    <s v="USA"/>
  </r>
  <r>
    <x v="16"/>
    <s v="Gilliam"/>
    <s v="OR"/>
    <x v="2"/>
    <x v="20"/>
    <n v="25.099999999999998"/>
    <x v="0"/>
    <s v="WA"/>
    <s v="USA"/>
  </r>
  <r>
    <x v="16"/>
    <s v="Gilliam"/>
    <s v="OR"/>
    <x v="2"/>
    <x v="20"/>
    <n v="39.25"/>
    <x v="0"/>
    <s v="WA"/>
    <s v="USA"/>
  </r>
  <r>
    <x v="16"/>
    <s v="Gilliam"/>
    <s v="OR"/>
    <x v="2"/>
    <x v="20"/>
    <n v="53.56"/>
    <x v="0"/>
    <s v="WA"/>
    <s v="USA"/>
  </r>
  <r>
    <x v="16"/>
    <s v="Gilliam"/>
    <s v="OR"/>
    <x v="2"/>
    <x v="20"/>
    <n v="0"/>
    <x v="0"/>
    <s v="WA"/>
    <s v="USA"/>
  </r>
  <r>
    <x v="16"/>
    <s v="Gilliam"/>
    <s v="OR"/>
    <x v="2"/>
    <x v="20"/>
    <n v="18.68"/>
    <x v="0"/>
    <s v="WA"/>
    <s v="USA"/>
  </r>
  <r>
    <x v="16"/>
    <s v="Gilliam"/>
    <s v="OR"/>
    <x v="2"/>
    <x v="20"/>
    <n v="31.259999999999998"/>
    <x v="0"/>
    <s v="WA"/>
    <s v="USA"/>
  </r>
  <r>
    <x v="16"/>
    <s v="Gilliam"/>
    <s v="OR"/>
    <x v="2"/>
    <x v="20"/>
    <n v="43.92"/>
    <x v="0"/>
    <s v="WA"/>
    <s v="USA"/>
  </r>
  <r>
    <x v="16"/>
    <s v="Gilliam"/>
    <s v="OR"/>
    <x v="2"/>
    <x v="20"/>
    <n v="78.890000000000015"/>
    <x v="0"/>
    <s v="WA"/>
    <s v="USA"/>
  </r>
  <r>
    <x v="16"/>
    <s v="Gilliam"/>
    <s v="OR"/>
    <x v="2"/>
    <x v="20"/>
    <n v="2.3000000000000003"/>
    <x v="0"/>
    <s v="WA"/>
    <s v="USA"/>
  </r>
  <r>
    <x v="16"/>
    <s v="Gilliam"/>
    <s v="OR"/>
    <x v="2"/>
    <x v="20"/>
    <n v="3.15"/>
    <x v="0"/>
    <s v="WA"/>
    <s v="USA"/>
  </r>
  <r>
    <x v="16"/>
    <s v="Gilliam"/>
    <s v="OR"/>
    <x v="2"/>
    <x v="20"/>
    <n v="3.6"/>
    <x v="0"/>
    <s v="WA"/>
    <s v="USA"/>
  </r>
  <r>
    <x v="16"/>
    <s v="Gilliam"/>
    <s v="OR"/>
    <x v="2"/>
    <x v="20"/>
    <n v="3.75"/>
    <x v="0"/>
    <s v="WA"/>
    <s v="USA"/>
  </r>
  <r>
    <x v="16"/>
    <s v="Gilliam"/>
    <s v="OR"/>
    <x v="2"/>
    <x v="20"/>
    <n v="3.75"/>
    <x v="0"/>
    <s v="WA"/>
    <s v="USA"/>
  </r>
  <r>
    <x v="16"/>
    <s v="Gilliam"/>
    <s v="OR"/>
    <x v="2"/>
    <x v="20"/>
    <n v="4.1000000000000005"/>
    <x v="0"/>
    <s v="WA"/>
    <s v="USA"/>
  </r>
  <r>
    <x v="16"/>
    <s v="Gilliam"/>
    <s v="OR"/>
    <x v="2"/>
    <x v="20"/>
    <n v="4.8499999999999996"/>
    <x v="0"/>
    <s v="WA"/>
    <s v="USA"/>
  </r>
  <r>
    <x v="16"/>
    <s v="Gilliam"/>
    <s v="OR"/>
    <x v="2"/>
    <x v="20"/>
    <n v="6.8"/>
    <x v="0"/>
    <s v="WA"/>
    <s v="USA"/>
  </r>
  <r>
    <x v="16"/>
    <s v="Gilliam"/>
    <s v="OR"/>
    <x v="2"/>
    <x v="20"/>
    <n v="8.0300000000000011"/>
    <x v="0"/>
    <s v="WA"/>
    <s v="USA"/>
  </r>
  <r>
    <x v="16"/>
    <s v="Gilliam"/>
    <s v="OR"/>
    <x v="2"/>
    <x v="20"/>
    <n v="11.15"/>
    <x v="0"/>
    <s v="WA"/>
    <s v="USA"/>
  </r>
  <r>
    <x v="16"/>
    <s v="Gilliam"/>
    <s v="OR"/>
    <x v="2"/>
    <x v="20"/>
    <n v="25.189999999999998"/>
    <x v="0"/>
    <s v="WA"/>
    <s v="USA"/>
  </r>
  <r>
    <x v="16"/>
    <s v="Gilliam"/>
    <s v="OR"/>
    <x v="2"/>
    <x v="20"/>
    <n v="26.04"/>
    <x v="0"/>
    <s v="WA"/>
    <s v="USA"/>
  </r>
  <r>
    <x v="16"/>
    <s v="Gilliam"/>
    <s v="OR"/>
    <x v="2"/>
    <x v="20"/>
    <n v="30.82"/>
    <x v="0"/>
    <s v="WA"/>
    <s v="USA"/>
  </r>
  <r>
    <x v="16"/>
    <s v="Gilliam"/>
    <s v="OR"/>
    <x v="2"/>
    <x v="20"/>
    <n v="31.619999999999997"/>
    <x v="0"/>
    <s v="WA"/>
    <s v="USA"/>
  </r>
  <r>
    <x v="16"/>
    <s v="Gilliam"/>
    <s v="OR"/>
    <x v="2"/>
    <x v="20"/>
    <n v="31.790000000000003"/>
    <x v="0"/>
    <s v="WA"/>
    <s v="USA"/>
  </r>
  <r>
    <x v="16"/>
    <s v="Gilliam"/>
    <s v="OR"/>
    <x v="2"/>
    <x v="20"/>
    <n v="34.32"/>
    <x v="0"/>
    <s v="WA"/>
    <s v="USA"/>
  </r>
  <r>
    <x v="16"/>
    <s v="Gilliam"/>
    <s v="OR"/>
    <x v="2"/>
    <x v="20"/>
    <n v="34.83"/>
    <x v="0"/>
    <s v="WA"/>
    <s v="USA"/>
  </r>
  <r>
    <x v="16"/>
    <s v="Gilliam"/>
    <s v="OR"/>
    <x v="2"/>
    <x v="20"/>
    <n v="36.230000000000004"/>
    <x v="0"/>
    <s v="WA"/>
    <s v="USA"/>
  </r>
  <r>
    <x v="16"/>
    <s v="Gilliam"/>
    <s v="OR"/>
    <x v="2"/>
    <x v="20"/>
    <n v="42.16"/>
    <x v="0"/>
    <s v="WA"/>
    <s v="USA"/>
  </r>
  <r>
    <x v="16"/>
    <s v="Gilliam"/>
    <s v="OR"/>
    <x v="2"/>
    <x v="20"/>
    <n v="45.28"/>
    <x v="0"/>
    <s v="WA"/>
    <s v="USA"/>
  </r>
  <r>
    <x v="16"/>
    <s v="Gilliam"/>
    <s v="OR"/>
    <x v="2"/>
    <x v="20"/>
    <n v="50.91"/>
    <x v="0"/>
    <s v="WA"/>
    <s v="USA"/>
  </r>
  <r>
    <x v="16"/>
    <s v="Gilliam"/>
    <s v="OR"/>
    <x v="2"/>
    <x v="20"/>
    <n v="56.03"/>
    <x v="0"/>
    <s v="WA"/>
    <s v="USA"/>
  </r>
  <r>
    <x v="16"/>
    <s v="Gilliam"/>
    <s v="OR"/>
    <x v="2"/>
    <x v="20"/>
    <n v="13.900000000000002"/>
    <x v="0"/>
    <s v="WA"/>
    <s v="USA"/>
  </r>
  <r>
    <x v="16"/>
    <s v="Gilliam"/>
    <s v="OR"/>
    <x v="2"/>
    <x v="20"/>
    <n v="17"/>
    <x v="0"/>
    <s v="WA"/>
    <s v="USA"/>
  </r>
  <r>
    <x v="16"/>
    <s v="Gilliam"/>
    <s v="OR"/>
    <x v="2"/>
    <x v="20"/>
    <n v="18.150000000000002"/>
    <x v="0"/>
    <s v="WA"/>
    <s v="USA"/>
  </r>
  <r>
    <x v="16"/>
    <s v="Gilliam"/>
    <s v="OR"/>
    <x v="2"/>
    <x v="20"/>
    <n v="21.06"/>
    <x v="0"/>
    <s v="WA"/>
    <s v="USA"/>
  </r>
  <r>
    <x v="16"/>
    <s v="Gilliam"/>
    <s v="OR"/>
    <x v="2"/>
    <x v="20"/>
    <n v="21.83"/>
    <x v="0"/>
    <s v="WA"/>
    <s v="USA"/>
  </r>
  <r>
    <x v="16"/>
    <s v="Gilliam"/>
    <s v="OR"/>
    <x v="2"/>
    <x v="20"/>
    <n v="23.25"/>
    <x v="0"/>
    <s v="WA"/>
    <s v="USA"/>
  </r>
  <r>
    <x v="16"/>
    <s v="Gilliam"/>
    <s v="OR"/>
    <x v="2"/>
    <x v="20"/>
    <n v="3.31"/>
    <x v="0"/>
    <s v="WA"/>
    <s v="USA"/>
  </r>
  <r>
    <x v="16"/>
    <s v="Gilliam"/>
    <s v="OR"/>
    <x v="2"/>
    <x v="20"/>
    <n v="6.17"/>
    <x v="0"/>
    <s v="WA"/>
    <s v="USA"/>
  </r>
  <r>
    <x v="16"/>
    <s v="Gilliam"/>
    <s v="OR"/>
    <x v="2"/>
    <x v="20"/>
    <n v="7.62"/>
    <x v="0"/>
    <s v="WA"/>
    <s v="USA"/>
  </r>
  <r>
    <x v="16"/>
    <s v="Gilliam"/>
    <s v="OR"/>
    <x v="2"/>
    <x v="20"/>
    <n v="8.07"/>
    <x v="0"/>
    <s v="WA"/>
    <s v="USA"/>
  </r>
  <r>
    <x v="16"/>
    <s v="Gilliam"/>
    <s v="OR"/>
    <x v="2"/>
    <x v="20"/>
    <n v="8.18"/>
    <x v="0"/>
    <s v="WA"/>
    <s v="USA"/>
  </r>
  <r>
    <x v="16"/>
    <s v="Gilliam"/>
    <s v="OR"/>
    <x v="2"/>
    <x v="20"/>
    <n v="9.58"/>
    <x v="0"/>
    <s v="WA"/>
    <s v="USA"/>
  </r>
  <r>
    <x v="16"/>
    <s v="Gilliam"/>
    <s v="OR"/>
    <x v="2"/>
    <x v="20"/>
    <n v="9.84"/>
    <x v="0"/>
    <s v="WA"/>
    <s v="USA"/>
  </r>
  <r>
    <x v="16"/>
    <s v="Gilliam"/>
    <s v="OR"/>
    <x v="2"/>
    <x v="20"/>
    <n v="11.11"/>
    <x v="0"/>
    <s v="WA"/>
    <s v="USA"/>
  </r>
  <r>
    <x v="16"/>
    <s v="Gilliam"/>
    <s v="OR"/>
    <x v="2"/>
    <x v="20"/>
    <n v="12.29"/>
    <x v="0"/>
    <s v="WA"/>
    <s v="USA"/>
  </r>
  <r>
    <x v="16"/>
    <s v="Gilliam"/>
    <s v="OR"/>
    <x v="2"/>
    <x v="20"/>
    <n v="13.41"/>
    <x v="0"/>
    <s v="WA"/>
    <s v="USA"/>
  </r>
  <r>
    <x v="16"/>
    <s v="Gilliam"/>
    <s v="OR"/>
    <x v="2"/>
    <x v="20"/>
    <n v="13.42"/>
    <x v="0"/>
    <s v="WA"/>
    <s v="USA"/>
  </r>
  <r>
    <x v="16"/>
    <s v="Gilliam"/>
    <s v="OR"/>
    <x v="2"/>
    <x v="20"/>
    <n v="13.45"/>
    <x v="0"/>
    <s v="WA"/>
    <s v="USA"/>
  </r>
  <r>
    <x v="16"/>
    <s v="Gilliam"/>
    <s v="OR"/>
    <x v="2"/>
    <x v="20"/>
    <n v="6.96"/>
    <x v="0"/>
    <s v="WA"/>
    <s v="USA"/>
  </r>
  <r>
    <x v="16"/>
    <s v="Gilliam"/>
    <s v="OR"/>
    <x v="2"/>
    <x v="20"/>
    <n v="0"/>
    <x v="0"/>
    <s v="WA"/>
    <s v="USA"/>
  </r>
  <r>
    <x v="16"/>
    <s v="Gilliam"/>
    <s v="OR"/>
    <x v="2"/>
    <x v="20"/>
    <n v="30.54"/>
    <x v="0"/>
    <s v="WA"/>
    <s v="USA"/>
  </r>
  <r>
    <x v="16"/>
    <s v="Gilliam"/>
    <s v="OR"/>
    <x v="2"/>
    <x v="20"/>
    <n v="50.790000000000006"/>
    <x v="0"/>
    <s v="WA"/>
    <s v="USA"/>
  </r>
  <r>
    <x v="16"/>
    <s v="Gilliam"/>
    <s v="OR"/>
    <x v="2"/>
    <x v="20"/>
    <n v="0"/>
    <x v="0"/>
    <s v="WA"/>
    <s v="USA"/>
  </r>
  <r>
    <x v="16"/>
    <s v="Gilliam"/>
    <s v="OR"/>
    <x v="2"/>
    <x v="20"/>
    <n v="23.950000000000003"/>
    <x v="0"/>
    <s v="WA"/>
    <s v="USA"/>
  </r>
  <r>
    <x v="16"/>
    <s v="Gilliam"/>
    <s v="OR"/>
    <x v="2"/>
    <x v="20"/>
    <n v="0"/>
    <x v="0"/>
    <s v="WA"/>
    <s v="USA"/>
  </r>
  <r>
    <x v="16"/>
    <s v="Gilliam"/>
    <s v="OR"/>
    <x v="2"/>
    <x v="20"/>
    <n v="0"/>
    <x v="0"/>
    <s v="WA"/>
    <s v="USA"/>
  </r>
  <r>
    <x v="16"/>
    <s v="Gilliam"/>
    <s v="OR"/>
    <x v="2"/>
    <x v="20"/>
    <n v="4.9799999999999995"/>
    <x v="0"/>
    <s v="WA"/>
    <s v="USA"/>
  </r>
  <r>
    <x v="16"/>
    <s v="Gilliam"/>
    <s v="OR"/>
    <x v="2"/>
    <x v="20"/>
    <n v="0.9"/>
    <x v="0"/>
    <s v="WA"/>
    <s v="USA"/>
  </r>
  <r>
    <x v="16"/>
    <s v="Gilliam"/>
    <s v="OR"/>
    <x v="2"/>
    <x v="20"/>
    <n v="80.2"/>
    <x v="0"/>
    <s v="WA"/>
    <s v="USA"/>
  </r>
  <r>
    <x v="16"/>
    <s v="Gilliam"/>
    <s v="OR"/>
    <x v="2"/>
    <x v="20"/>
    <n v="1.58"/>
    <x v="0"/>
    <s v="WA"/>
    <s v="USA"/>
  </r>
  <r>
    <x v="16"/>
    <s v="Gilliam"/>
    <s v="OR"/>
    <x v="2"/>
    <x v="20"/>
    <n v="1.66"/>
    <x v="0"/>
    <s v="WA"/>
    <s v="USA"/>
  </r>
  <r>
    <x v="16"/>
    <s v="Gilliam"/>
    <s v="OR"/>
    <x v="2"/>
    <x v="20"/>
    <n v="2.77"/>
    <x v="0"/>
    <s v="WA"/>
    <s v="USA"/>
  </r>
  <r>
    <x v="16"/>
    <s v="Gilliam"/>
    <s v="OR"/>
    <x v="2"/>
    <x v="20"/>
    <n v="12.43"/>
    <x v="0"/>
    <s v="WA"/>
    <s v="USA"/>
  </r>
  <r>
    <x v="16"/>
    <s v="Gilliam"/>
    <s v="OR"/>
    <x v="2"/>
    <x v="20"/>
    <n v="1.1200000000000001"/>
    <x v="0"/>
    <s v="WA"/>
    <s v="USA"/>
  </r>
  <r>
    <x v="16"/>
    <s v="Gilliam"/>
    <s v="OR"/>
    <x v="2"/>
    <x v="20"/>
    <n v="1.25"/>
    <x v="0"/>
    <s v="WA"/>
    <s v="USA"/>
  </r>
  <r>
    <x v="16"/>
    <s v="Gilliam"/>
    <s v="OR"/>
    <x v="2"/>
    <x v="20"/>
    <n v="1.28"/>
    <x v="0"/>
    <s v="WA"/>
    <s v="USA"/>
  </r>
  <r>
    <x v="16"/>
    <s v="Gilliam"/>
    <s v="OR"/>
    <x v="2"/>
    <x v="20"/>
    <n v="2.6"/>
    <x v="0"/>
    <s v="WA"/>
    <s v="USA"/>
  </r>
  <r>
    <x v="16"/>
    <s v="Gilliam"/>
    <s v="OR"/>
    <x v="2"/>
    <x v="20"/>
    <n v="2.8500000000000005"/>
    <x v="0"/>
    <s v="WA"/>
    <s v="USA"/>
  </r>
  <r>
    <x v="16"/>
    <s v="Gilliam"/>
    <s v="OR"/>
    <x v="2"/>
    <x v="20"/>
    <n v="3.0500000000000003"/>
    <x v="0"/>
    <s v="WA"/>
    <s v="USA"/>
  </r>
  <r>
    <x v="16"/>
    <s v="Gilliam"/>
    <s v="OR"/>
    <x v="2"/>
    <x v="20"/>
    <n v="17.5"/>
    <x v="0"/>
    <s v="WA"/>
    <s v="USA"/>
  </r>
  <r>
    <x v="16"/>
    <s v="Gilliam"/>
    <s v="OR"/>
    <x v="2"/>
    <x v="20"/>
    <n v="23.910000000000004"/>
    <x v="0"/>
    <s v="WA"/>
    <s v="USA"/>
  </r>
  <r>
    <x v="16"/>
    <s v="Gilliam"/>
    <s v="OR"/>
    <x v="2"/>
    <x v="20"/>
    <n v="24.45"/>
    <x v="0"/>
    <s v="WA"/>
    <s v="USA"/>
  </r>
  <r>
    <x v="16"/>
    <s v="Gilliam"/>
    <s v="OR"/>
    <x v="2"/>
    <x v="20"/>
    <n v="27.05"/>
    <x v="0"/>
    <s v="WA"/>
    <s v="USA"/>
  </r>
  <r>
    <x v="16"/>
    <s v="Gilliam"/>
    <s v="OR"/>
    <x v="2"/>
    <x v="20"/>
    <n v="27.839999999999996"/>
    <x v="0"/>
    <s v="WA"/>
    <s v="USA"/>
  </r>
  <r>
    <x v="16"/>
    <s v="Gilliam"/>
    <s v="OR"/>
    <x v="2"/>
    <x v="20"/>
    <n v="27.9"/>
    <x v="0"/>
    <s v="WA"/>
    <s v="USA"/>
  </r>
  <r>
    <x v="16"/>
    <s v="Gilliam"/>
    <s v="OR"/>
    <x v="2"/>
    <x v="20"/>
    <n v="28.810000000000002"/>
    <x v="0"/>
    <s v="WA"/>
    <s v="USA"/>
  </r>
  <r>
    <x v="16"/>
    <s v="Gilliam"/>
    <s v="OR"/>
    <x v="2"/>
    <x v="20"/>
    <n v="29.439999999999998"/>
    <x v="0"/>
    <s v="WA"/>
    <s v="USA"/>
  </r>
  <r>
    <x v="16"/>
    <s v="Gilliam"/>
    <s v="OR"/>
    <x v="2"/>
    <x v="20"/>
    <n v="30.35"/>
    <x v="0"/>
    <s v="WA"/>
    <s v="USA"/>
  </r>
  <r>
    <x v="16"/>
    <s v="Gilliam"/>
    <s v="OR"/>
    <x v="2"/>
    <x v="20"/>
    <n v="34.069999999999993"/>
    <x v="0"/>
    <s v="WA"/>
    <s v="USA"/>
  </r>
  <r>
    <x v="16"/>
    <s v="Gilliam"/>
    <s v="OR"/>
    <x v="2"/>
    <x v="20"/>
    <n v="43.300000000000004"/>
    <x v="0"/>
    <s v="WA"/>
    <s v="USA"/>
  </r>
  <r>
    <x v="16"/>
    <s v="Gilliam"/>
    <s v="OR"/>
    <x v="2"/>
    <x v="20"/>
    <n v="47.25"/>
    <x v="0"/>
    <s v="WA"/>
    <s v="USA"/>
  </r>
  <r>
    <x v="16"/>
    <s v="Gilliam"/>
    <s v="OR"/>
    <x v="2"/>
    <x v="20"/>
    <n v="62.99"/>
    <x v="0"/>
    <s v="WA"/>
    <s v="USA"/>
  </r>
  <r>
    <x v="16"/>
    <s v="Gilliam"/>
    <s v="OR"/>
    <x v="2"/>
    <x v="20"/>
    <n v="97.16"/>
    <x v="0"/>
    <s v="WA"/>
    <s v="USA"/>
  </r>
  <r>
    <x v="16"/>
    <s v="Gilliam"/>
    <s v="OR"/>
    <x v="2"/>
    <x v="20"/>
    <n v="22.549999999999997"/>
    <x v="0"/>
    <s v="WA"/>
    <s v="USA"/>
  </r>
  <r>
    <x v="16"/>
    <s v="Gilliam"/>
    <s v="OR"/>
    <x v="2"/>
    <x v="20"/>
    <n v="25.64"/>
    <x v="0"/>
    <s v="WA"/>
    <s v="USA"/>
  </r>
  <r>
    <x v="16"/>
    <s v="Gilliam"/>
    <s v="OR"/>
    <x v="2"/>
    <x v="20"/>
    <n v="26.31"/>
    <x v="0"/>
    <s v="WA"/>
    <s v="USA"/>
  </r>
  <r>
    <x v="16"/>
    <s v="Gilliam"/>
    <s v="OR"/>
    <x v="2"/>
    <x v="20"/>
    <n v="27.430000000000003"/>
    <x v="0"/>
    <s v="WA"/>
    <s v="USA"/>
  </r>
  <r>
    <x v="16"/>
    <s v="Gilliam"/>
    <s v="OR"/>
    <x v="2"/>
    <x v="20"/>
    <n v="27.769999999999996"/>
    <x v="0"/>
    <s v="WA"/>
    <s v="USA"/>
  </r>
  <r>
    <x v="16"/>
    <s v="Gilliam"/>
    <s v="OR"/>
    <x v="2"/>
    <x v="20"/>
    <n v="30"/>
    <x v="0"/>
    <s v="WA"/>
    <s v="USA"/>
  </r>
  <r>
    <x v="16"/>
    <s v="Gilliam"/>
    <s v="OR"/>
    <x v="2"/>
    <x v="20"/>
    <n v="30.550000000000004"/>
    <x v="0"/>
    <s v="WA"/>
    <s v="USA"/>
  </r>
  <r>
    <x v="16"/>
    <s v="Gilliam"/>
    <s v="OR"/>
    <x v="2"/>
    <x v="20"/>
    <n v="32.14"/>
    <x v="0"/>
    <s v="WA"/>
    <s v="USA"/>
  </r>
  <r>
    <x v="16"/>
    <s v="Gilliam"/>
    <s v="OR"/>
    <x v="2"/>
    <x v="20"/>
    <n v="34.86"/>
    <x v="0"/>
    <s v="WA"/>
    <s v="USA"/>
  </r>
  <r>
    <x v="16"/>
    <s v="Gilliam"/>
    <s v="OR"/>
    <x v="2"/>
    <x v="20"/>
    <n v="36.83"/>
    <x v="0"/>
    <s v="WA"/>
    <s v="USA"/>
  </r>
  <r>
    <x v="16"/>
    <s v="Gilliam"/>
    <s v="OR"/>
    <x v="2"/>
    <x v="20"/>
    <n v="42.1"/>
    <x v="0"/>
    <s v="WA"/>
    <s v="USA"/>
  </r>
  <r>
    <x v="16"/>
    <s v="Gilliam"/>
    <s v="OR"/>
    <x v="2"/>
    <x v="20"/>
    <n v="58.650000000000006"/>
    <x v="0"/>
    <s v="WA"/>
    <s v="USA"/>
  </r>
  <r>
    <x v="16"/>
    <s v="Gilliam"/>
    <s v="OR"/>
    <x v="2"/>
    <x v="20"/>
    <n v="0"/>
    <x v="0"/>
    <s v="WA"/>
    <s v="USA"/>
  </r>
  <r>
    <x v="16"/>
    <s v="Gilliam"/>
    <s v="OR"/>
    <x v="2"/>
    <x v="20"/>
    <n v="36.870000000000005"/>
    <x v="0"/>
    <s v="WA"/>
    <s v="USA"/>
  </r>
  <r>
    <x v="16"/>
    <s v="Gilliam"/>
    <s v="OR"/>
    <x v="2"/>
    <x v="20"/>
    <n v="38.29"/>
    <x v="0"/>
    <s v="WA"/>
    <s v="USA"/>
  </r>
  <r>
    <x v="16"/>
    <s v="Gilliam"/>
    <s v="OR"/>
    <x v="2"/>
    <x v="20"/>
    <n v="58.94"/>
    <x v="0"/>
    <s v="WA"/>
    <s v="USA"/>
  </r>
  <r>
    <x v="16"/>
    <s v="Gilliam"/>
    <s v="OR"/>
    <x v="2"/>
    <x v="20"/>
    <n v="15.3"/>
    <x v="0"/>
    <s v="WA"/>
    <s v="USA"/>
  </r>
  <r>
    <x v="16"/>
    <s v="Gilliam"/>
    <s v="OR"/>
    <x v="2"/>
    <x v="20"/>
    <n v="128.59"/>
    <x v="0"/>
    <s v="WA"/>
    <s v="USA"/>
  </r>
  <r>
    <x v="16"/>
    <s v="Gilliam"/>
    <s v="OR"/>
    <x v="2"/>
    <x v="20"/>
    <n v="233.05"/>
    <x v="0"/>
    <s v="WA"/>
    <s v="USA"/>
  </r>
  <r>
    <x v="16"/>
    <s v="Gilliam"/>
    <s v="OR"/>
    <x v="2"/>
    <x v="19"/>
    <n v="53.61"/>
    <x v="0"/>
    <s v="WA"/>
    <s v="USA"/>
  </r>
  <r>
    <x v="16"/>
    <s v="Gilliam"/>
    <s v="OR"/>
    <x v="2"/>
    <x v="19"/>
    <n v="106.86"/>
    <x v="0"/>
    <s v="WA"/>
    <s v="USA"/>
  </r>
  <r>
    <x v="16"/>
    <s v="Gilliam"/>
    <s v="OR"/>
    <x v="2"/>
    <x v="19"/>
    <n v="183.91000000000003"/>
    <x v="0"/>
    <s v="WA"/>
    <s v="USA"/>
  </r>
  <r>
    <x v="16"/>
    <s v="Gilliam"/>
    <s v="OR"/>
    <x v="2"/>
    <x v="19"/>
    <n v="269.53999999999996"/>
    <x v="0"/>
    <s v="WA"/>
    <s v="USA"/>
  </r>
  <r>
    <x v="16"/>
    <s v="Gilliam"/>
    <s v="OR"/>
    <x v="2"/>
    <x v="19"/>
    <n v="413.75999999999993"/>
    <x v="0"/>
    <s v="WA"/>
    <s v="USA"/>
  </r>
  <r>
    <x v="16"/>
    <s v="Gilliam"/>
    <s v="OR"/>
    <x v="2"/>
    <x v="19"/>
    <n v="474.14999999999986"/>
    <x v="0"/>
    <s v="WA"/>
    <s v="USA"/>
  </r>
  <r>
    <x v="16"/>
    <s v="Gilliam"/>
    <s v="OR"/>
    <x v="2"/>
    <x v="19"/>
    <n v="567.81000000000006"/>
    <x v="0"/>
    <s v="WA"/>
    <s v="USA"/>
  </r>
  <r>
    <x v="16"/>
    <s v="Gilliam"/>
    <s v="OR"/>
    <x v="2"/>
    <x v="19"/>
    <n v="577.66999999999996"/>
    <x v="0"/>
    <s v="WA"/>
    <s v="USA"/>
  </r>
  <r>
    <x v="16"/>
    <s v="Gilliam"/>
    <s v="OR"/>
    <x v="2"/>
    <x v="19"/>
    <n v="605.04999999999995"/>
    <x v="0"/>
    <s v="WA"/>
    <s v="USA"/>
  </r>
  <r>
    <x v="16"/>
    <s v="Gilliam"/>
    <s v="OR"/>
    <x v="2"/>
    <x v="19"/>
    <n v="632.91000000000008"/>
    <x v="0"/>
    <s v="WA"/>
    <s v="USA"/>
  </r>
  <r>
    <x v="16"/>
    <s v="Gilliam"/>
    <s v="OR"/>
    <x v="2"/>
    <x v="19"/>
    <n v="999.91000000000008"/>
    <x v="0"/>
    <s v="WA"/>
    <s v="USA"/>
  </r>
  <r>
    <x v="16"/>
    <s v="Gilliam"/>
    <s v="OR"/>
    <x v="2"/>
    <x v="19"/>
    <n v="1001.8000000000002"/>
    <x v="0"/>
    <s v="WA"/>
    <s v="USA"/>
  </r>
  <r>
    <x v="16"/>
    <s v="Gilliam"/>
    <s v="OR"/>
    <x v="2"/>
    <x v="19"/>
    <n v="175.89"/>
    <x v="0"/>
    <s v="WA"/>
    <s v="USA"/>
  </r>
  <r>
    <x v="16"/>
    <s v="Gilliam"/>
    <s v="OR"/>
    <x v="2"/>
    <x v="19"/>
    <n v="227.19"/>
    <x v="0"/>
    <s v="WA"/>
    <s v="USA"/>
  </r>
  <r>
    <x v="16"/>
    <s v="Gilliam"/>
    <s v="OR"/>
    <x v="2"/>
    <x v="19"/>
    <n v="233.7"/>
    <x v="0"/>
    <s v="WA"/>
    <s v="USA"/>
  </r>
  <r>
    <x v="16"/>
    <s v="Gilliam"/>
    <s v="OR"/>
    <x v="2"/>
    <x v="19"/>
    <n v="256.87"/>
    <x v="0"/>
    <s v="WA"/>
    <s v="USA"/>
  </r>
  <r>
    <x v="16"/>
    <s v="Gilliam"/>
    <s v="OR"/>
    <x v="2"/>
    <x v="19"/>
    <n v="0"/>
    <x v="0"/>
    <s v="WA"/>
    <s v="USA"/>
  </r>
  <r>
    <x v="16"/>
    <s v="Gilliam"/>
    <s v="OR"/>
    <x v="2"/>
    <x v="19"/>
    <n v="134.1"/>
    <x v="0"/>
    <s v="WA"/>
    <s v="USA"/>
  </r>
  <r>
    <x v="16"/>
    <s v="Gilliam"/>
    <s v="OR"/>
    <x v="2"/>
    <x v="19"/>
    <n v="157.23000000000002"/>
    <x v="0"/>
    <s v="WA"/>
    <s v="USA"/>
  </r>
  <r>
    <x v="16"/>
    <s v="Gilliam"/>
    <s v="OR"/>
    <x v="2"/>
    <x v="19"/>
    <n v="176.96"/>
    <x v="0"/>
    <s v="WA"/>
    <s v="USA"/>
  </r>
  <r>
    <x v="16"/>
    <s v="Gilliam"/>
    <s v="OR"/>
    <x v="2"/>
    <x v="19"/>
    <n v="181.05"/>
    <x v="0"/>
    <s v="WA"/>
    <s v="USA"/>
  </r>
  <r>
    <x v="16"/>
    <s v="Gilliam"/>
    <s v="OR"/>
    <x v="2"/>
    <x v="19"/>
    <n v="193.49"/>
    <x v="0"/>
    <s v="WA"/>
    <s v="USA"/>
  </r>
  <r>
    <x v="16"/>
    <s v="Gilliam"/>
    <s v="OR"/>
    <x v="2"/>
    <x v="19"/>
    <n v="218.8"/>
    <x v="0"/>
    <s v="WA"/>
    <s v="USA"/>
  </r>
  <r>
    <x v="16"/>
    <s v="Gilliam"/>
    <s v="OR"/>
    <x v="2"/>
    <x v="19"/>
    <n v="324.38"/>
    <x v="0"/>
    <s v="WA"/>
    <s v="USA"/>
  </r>
  <r>
    <x v="16"/>
    <s v="Gilliam"/>
    <s v="OR"/>
    <x v="2"/>
    <x v="19"/>
    <n v="335.69999999999993"/>
    <x v="0"/>
    <s v="WA"/>
    <s v="USA"/>
  </r>
  <r>
    <x v="16"/>
    <s v="Gilliam"/>
    <s v="OR"/>
    <x v="2"/>
    <x v="19"/>
    <n v="396.38000000000005"/>
    <x v="0"/>
    <s v="WA"/>
    <s v="USA"/>
  </r>
  <r>
    <x v="16"/>
    <s v="Gilliam"/>
    <s v="OR"/>
    <x v="2"/>
    <x v="19"/>
    <n v="507.87"/>
    <x v="0"/>
    <s v="WA"/>
    <s v="USA"/>
  </r>
  <r>
    <x v="16"/>
    <s v="Gilliam"/>
    <s v="OR"/>
    <x v="2"/>
    <x v="19"/>
    <n v="3.6300000000000003"/>
    <x v="0"/>
    <s v="WA"/>
    <s v="USA"/>
  </r>
  <r>
    <x v="16"/>
    <s v="Gilliam"/>
    <s v="OR"/>
    <x v="2"/>
    <x v="19"/>
    <n v="4.5599999999999996"/>
    <x v="0"/>
    <s v="WA"/>
    <s v="USA"/>
  </r>
  <r>
    <x v="16"/>
    <s v="Gilliam"/>
    <s v="OR"/>
    <x v="2"/>
    <x v="19"/>
    <n v="5.17"/>
    <x v="0"/>
    <s v="WA"/>
    <s v="USA"/>
  </r>
  <r>
    <x v="16"/>
    <s v="Gilliam"/>
    <s v="OR"/>
    <x v="2"/>
    <x v="19"/>
    <n v="5.56"/>
    <x v="0"/>
    <s v="WA"/>
    <s v="USA"/>
  </r>
  <r>
    <x v="16"/>
    <s v="Gilliam"/>
    <s v="OR"/>
    <x v="2"/>
    <x v="19"/>
    <n v="6.07"/>
    <x v="0"/>
    <s v="WA"/>
    <s v="USA"/>
  </r>
  <r>
    <x v="16"/>
    <s v="Gilliam"/>
    <s v="OR"/>
    <x v="2"/>
    <x v="19"/>
    <n v="6.84"/>
    <x v="0"/>
    <s v="WA"/>
    <s v="USA"/>
  </r>
  <r>
    <x v="16"/>
    <s v="Gilliam"/>
    <s v="OR"/>
    <x v="2"/>
    <x v="19"/>
    <n v="8.59"/>
    <x v="0"/>
    <s v="WA"/>
    <s v="USA"/>
  </r>
  <r>
    <x v="16"/>
    <s v="Gilliam"/>
    <s v="OR"/>
    <x v="2"/>
    <x v="19"/>
    <n v="9.120000000000001"/>
    <x v="0"/>
    <s v="WA"/>
    <s v="USA"/>
  </r>
  <r>
    <x v="16"/>
    <s v="Gilliam"/>
    <s v="OR"/>
    <x v="2"/>
    <x v="19"/>
    <n v="10.420000000000002"/>
    <x v="0"/>
    <s v="WA"/>
    <s v="USA"/>
  </r>
  <r>
    <x v="16"/>
    <s v="Gilliam"/>
    <s v="OR"/>
    <x v="2"/>
    <x v="19"/>
    <n v="12.89"/>
    <x v="0"/>
    <s v="WA"/>
    <s v="USA"/>
  </r>
  <r>
    <x v="16"/>
    <s v="Gilliam"/>
    <s v="OR"/>
    <x v="2"/>
    <x v="19"/>
    <n v="14.19"/>
    <x v="0"/>
    <s v="WA"/>
    <s v="USA"/>
  </r>
  <r>
    <x v="16"/>
    <s v="Gilliam"/>
    <s v="OR"/>
    <x v="2"/>
    <x v="19"/>
    <n v="56.17"/>
    <x v="0"/>
    <s v="WA"/>
    <s v="USA"/>
  </r>
  <r>
    <x v="16"/>
    <s v="Gilliam"/>
    <s v="OR"/>
    <x v="2"/>
    <x v="19"/>
    <n v="57.25"/>
    <x v="0"/>
    <s v="WA"/>
    <s v="USA"/>
  </r>
  <r>
    <x v="16"/>
    <s v="Gilliam"/>
    <s v="OR"/>
    <x v="2"/>
    <x v="19"/>
    <n v="108.24"/>
    <x v="0"/>
    <s v="WA"/>
    <s v="USA"/>
  </r>
  <r>
    <x v="16"/>
    <s v="Gilliam"/>
    <s v="OR"/>
    <x v="2"/>
    <x v="19"/>
    <n v="115.88000000000001"/>
    <x v="0"/>
    <s v="WA"/>
    <s v="USA"/>
  </r>
  <r>
    <x v="16"/>
    <s v="Gilliam"/>
    <s v="OR"/>
    <x v="2"/>
    <x v="19"/>
    <n v="126.07"/>
    <x v="0"/>
    <s v="WA"/>
    <s v="USA"/>
  </r>
  <r>
    <x v="16"/>
    <s v="Gilliam"/>
    <s v="OR"/>
    <x v="2"/>
    <x v="19"/>
    <n v="131.6"/>
    <x v="0"/>
    <s v="WA"/>
    <s v="USA"/>
  </r>
  <r>
    <x v="16"/>
    <s v="Gilliam"/>
    <s v="OR"/>
    <x v="2"/>
    <x v="19"/>
    <n v="145.85"/>
    <x v="0"/>
    <s v="WA"/>
    <s v="USA"/>
  </r>
  <r>
    <x v="16"/>
    <s v="Gilliam"/>
    <s v="OR"/>
    <x v="2"/>
    <x v="19"/>
    <n v="160.65000000000003"/>
    <x v="0"/>
    <s v="WA"/>
    <s v="USA"/>
  </r>
  <r>
    <x v="16"/>
    <s v="Gilliam"/>
    <s v="OR"/>
    <x v="2"/>
    <x v="19"/>
    <n v="168.36999999999998"/>
    <x v="0"/>
    <s v="WA"/>
    <s v="USA"/>
  </r>
  <r>
    <x v="16"/>
    <s v="Gilliam"/>
    <s v="OR"/>
    <x v="2"/>
    <x v="19"/>
    <n v="197.12"/>
    <x v="0"/>
    <s v="WA"/>
    <s v="USA"/>
  </r>
  <r>
    <x v="16"/>
    <s v="Gilliam"/>
    <s v="OR"/>
    <x v="2"/>
    <x v="19"/>
    <n v="200.23000000000005"/>
    <x v="0"/>
    <s v="WA"/>
    <s v="USA"/>
  </r>
  <r>
    <x v="16"/>
    <s v="Gilliam"/>
    <s v="OR"/>
    <x v="2"/>
    <x v="19"/>
    <n v="237.52999999999992"/>
    <x v="0"/>
    <s v="WA"/>
    <s v="USA"/>
  </r>
  <r>
    <x v="16"/>
    <s v="Gilliam"/>
    <s v="OR"/>
    <x v="2"/>
    <x v="19"/>
    <n v="34.18"/>
    <x v="0"/>
    <s v="WA"/>
    <s v="USA"/>
  </r>
  <r>
    <x v="16"/>
    <s v="Gilliam"/>
    <s v="OR"/>
    <x v="2"/>
    <x v="19"/>
    <n v="47.42"/>
    <x v="0"/>
    <s v="WA"/>
    <s v="USA"/>
  </r>
  <r>
    <x v="16"/>
    <s v="Gilliam"/>
    <s v="OR"/>
    <x v="2"/>
    <x v="19"/>
    <n v="55.789999999999992"/>
    <x v="0"/>
    <s v="WA"/>
    <s v="USA"/>
  </r>
  <r>
    <x v="16"/>
    <s v="Gilliam"/>
    <s v="OR"/>
    <x v="2"/>
    <x v="19"/>
    <n v="64.41"/>
    <x v="0"/>
    <s v="WA"/>
    <s v="USA"/>
  </r>
  <r>
    <x v="16"/>
    <s v="Gilliam"/>
    <s v="OR"/>
    <x v="2"/>
    <x v="19"/>
    <n v="85.91"/>
    <x v="0"/>
    <s v="WA"/>
    <s v="USA"/>
  </r>
  <r>
    <x v="16"/>
    <s v="Gilliam"/>
    <s v="OR"/>
    <x v="2"/>
    <x v="19"/>
    <n v="88.42"/>
    <x v="0"/>
    <s v="WA"/>
    <s v="USA"/>
  </r>
  <r>
    <x v="16"/>
    <s v="Gilliam"/>
    <s v="OR"/>
    <x v="2"/>
    <x v="19"/>
    <n v="103.06"/>
    <x v="0"/>
    <s v="WA"/>
    <s v="USA"/>
  </r>
  <r>
    <x v="16"/>
    <s v="Gilliam"/>
    <s v="OR"/>
    <x v="2"/>
    <x v="19"/>
    <n v="106.79"/>
    <x v="0"/>
    <s v="WA"/>
    <s v="USA"/>
  </r>
  <r>
    <x v="16"/>
    <s v="Gilliam"/>
    <s v="OR"/>
    <x v="2"/>
    <x v="19"/>
    <n v="88.53"/>
    <x v="0"/>
    <s v="WA"/>
    <s v="USA"/>
  </r>
  <r>
    <x v="16"/>
    <s v="Gilliam"/>
    <s v="OR"/>
    <x v="2"/>
    <x v="19"/>
    <n v="122.54000000000002"/>
    <x v="0"/>
    <s v="WA"/>
    <s v="USA"/>
  </r>
  <r>
    <x v="16"/>
    <s v="Gilliam"/>
    <s v="OR"/>
    <x v="2"/>
    <x v="19"/>
    <n v="143.42000000000002"/>
    <x v="0"/>
    <s v="WA"/>
    <s v="USA"/>
  </r>
  <r>
    <x v="16"/>
    <s v="Gilliam"/>
    <s v="OR"/>
    <x v="2"/>
    <x v="19"/>
    <n v="200.76"/>
    <x v="0"/>
    <s v="WA"/>
    <s v="USA"/>
  </r>
  <r>
    <x v="16"/>
    <s v="Gilliam"/>
    <s v="OR"/>
    <x v="2"/>
    <x v="19"/>
    <n v="216.51"/>
    <x v="0"/>
    <s v="WA"/>
    <s v="USA"/>
  </r>
  <r>
    <x v="16"/>
    <s v="Gilliam"/>
    <s v="OR"/>
    <x v="2"/>
    <x v="19"/>
    <n v="260.38"/>
    <x v="0"/>
    <s v="WA"/>
    <s v="USA"/>
  </r>
  <r>
    <x v="16"/>
    <s v="Gilliam"/>
    <s v="OR"/>
    <x v="2"/>
    <x v="19"/>
    <n v="264.95"/>
    <x v="0"/>
    <s v="WA"/>
    <s v="USA"/>
  </r>
  <r>
    <x v="16"/>
    <s v="Gilliam"/>
    <s v="OR"/>
    <x v="2"/>
    <x v="19"/>
    <n v="269.69000000000005"/>
    <x v="0"/>
    <s v="WA"/>
    <s v="USA"/>
  </r>
  <r>
    <x v="16"/>
    <s v="Gilliam"/>
    <s v="OR"/>
    <x v="2"/>
    <x v="19"/>
    <n v="319.26"/>
    <x v="0"/>
    <s v="WA"/>
    <s v="USA"/>
  </r>
  <r>
    <x v="16"/>
    <s v="Gilliam"/>
    <s v="OR"/>
    <x v="2"/>
    <x v="19"/>
    <n v="387.74000000000012"/>
    <x v="0"/>
    <s v="WA"/>
    <s v="USA"/>
  </r>
  <r>
    <x v="16"/>
    <s v="Gilliam"/>
    <s v="OR"/>
    <x v="2"/>
    <x v="19"/>
    <n v="419.67"/>
    <x v="0"/>
    <s v="WA"/>
    <s v="USA"/>
  </r>
  <r>
    <x v="16"/>
    <s v="Gilliam"/>
    <s v="OR"/>
    <x v="2"/>
    <x v="19"/>
    <n v="566.24999999999989"/>
    <x v="0"/>
    <s v="WA"/>
    <s v="USA"/>
  </r>
  <r>
    <x v="16"/>
    <s v="Gilliam"/>
    <s v="OR"/>
    <x v="2"/>
    <x v="19"/>
    <n v="5.05"/>
    <x v="0"/>
    <s v="WA"/>
    <s v="USA"/>
  </r>
  <r>
    <x v="16"/>
    <s v="Gilliam"/>
    <s v="OR"/>
    <x v="2"/>
    <x v="19"/>
    <n v="6.830000000000001"/>
    <x v="0"/>
    <s v="WA"/>
    <s v="USA"/>
  </r>
  <r>
    <x v="16"/>
    <s v="Gilliam"/>
    <s v="OR"/>
    <x v="2"/>
    <x v="19"/>
    <n v="7.43"/>
    <x v="0"/>
    <s v="WA"/>
    <s v="USA"/>
  </r>
  <r>
    <x v="16"/>
    <s v="Gilliam"/>
    <s v="OR"/>
    <x v="2"/>
    <x v="19"/>
    <n v="8.08"/>
    <x v="0"/>
    <s v="WA"/>
    <s v="USA"/>
  </r>
  <r>
    <x v="16"/>
    <s v="Gilliam"/>
    <s v="OR"/>
    <x v="2"/>
    <x v="19"/>
    <n v="8.32"/>
    <x v="0"/>
    <s v="WA"/>
    <s v="USA"/>
  </r>
  <r>
    <x v="16"/>
    <s v="Gilliam"/>
    <s v="OR"/>
    <x v="2"/>
    <x v="19"/>
    <n v="8.77"/>
    <x v="0"/>
    <s v="WA"/>
    <s v="USA"/>
  </r>
  <r>
    <x v="16"/>
    <s v="Gilliam"/>
    <s v="OR"/>
    <x v="2"/>
    <x v="19"/>
    <n v="9.74"/>
    <x v="0"/>
    <s v="WA"/>
    <s v="USA"/>
  </r>
  <r>
    <x v="16"/>
    <s v="Gilliam"/>
    <s v="OR"/>
    <x v="2"/>
    <x v="19"/>
    <n v="7.25"/>
    <x v="0"/>
    <s v="WA"/>
    <s v="USA"/>
  </r>
  <r>
    <x v="16"/>
    <s v="Gilliam"/>
    <s v="OR"/>
    <x v="2"/>
    <x v="19"/>
    <n v="10.07"/>
    <x v="0"/>
    <s v="WA"/>
    <s v="USA"/>
  </r>
  <r>
    <x v="16"/>
    <s v="Gilliam"/>
    <s v="OR"/>
    <x v="2"/>
    <x v="19"/>
    <n v="10.35"/>
    <x v="0"/>
    <s v="WA"/>
    <s v="USA"/>
  </r>
  <r>
    <x v="16"/>
    <s v="Gilliam"/>
    <s v="OR"/>
    <x v="2"/>
    <x v="19"/>
    <n v="12.049999999999999"/>
    <x v="0"/>
    <s v="WA"/>
    <s v="USA"/>
  </r>
  <r>
    <x v="16"/>
    <s v="Gilliam"/>
    <s v="OR"/>
    <x v="2"/>
    <x v="19"/>
    <n v="12.200000000000001"/>
    <x v="0"/>
    <s v="WA"/>
    <s v="USA"/>
  </r>
  <r>
    <x v="16"/>
    <s v="Gilliam"/>
    <s v="OR"/>
    <x v="2"/>
    <x v="19"/>
    <n v="12.3"/>
    <x v="0"/>
    <s v="WA"/>
    <s v="USA"/>
  </r>
  <r>
    <x v="16"/>
    <s v="Gilliam"/>
    <s v="OR"/>
    <x v="2"/>
    <x v="19"/>
    <n v="13.069999999999999"/>
    <x v="0"/>
    <s v="WA"/>
    <s v="USA"/>
  </r>
  <r>
    <x v="16"/>
    <s v="Gilliam"/>
    <s v="OR"/>
    <x v="2"/>
    <x v="19"/>
    <n v="16.5"/>
    <x v="0"/>
    <s v="WA"/>
    <s v="USA"/>
  </r>
  <r>
    <x v="16"/>
    <s v="Gilliam"/>
    <s v="OR"/>
    <x v="2"/>
    <x v="19"/>
    <n v="18.560000000000002"/>
    <x v="0"/>
    <s v="WA"/>
    <s v="USA"/>
  </r>
  <r>
    <x v="16"/>
    <s v="Gilliam"/>
    <s v="OR"/>
    <x v="2"/>
    <x v="19"/>
    <n v="35.549999999999997"/>
    <x v="0"/>
    <s v="WA"/>
    <s v="USA"/>
  </r>
  <r>
    <x v="16"/>
    <s v="Gilliam"/>
    <s v="OR"/>
    <x v="2"/>
    <x v="19"/>
    <n v="83.89"/>
    <x v="0"/>
    <s v="WA"/>
    <s v="USA"/>
  </r>
  <r>
    <x v="16"/>
    <s v="Gilliam"/>
    <s v="OR"/>
    <x v="2"/>
    <x v="19"/>
    <n v="8.66"/>
    <x v="0"/>
    <s v="WA"/>
    <s v="USA"/>
  </r>
  <r>
    <x v="16"/>
    <s v="Gilliam"/>
    <s v="OR"/>
    <x v="2"/>
    <x v="19"/>
    <n v="8.9099999999999984"/>
    <x v="0"/>
    <s v="WA"/>
    <s v="USA"/>
  </r>
  <r>
    <x v="16"/>
    <s v="Gilliam"/>
    <s v="OR"/>
    <x v="2"/>
    <x v="19"/>
    <n v="15.150000000000002"/>
    <x v="0"/>
    <s v="WA"/>
    <s v="USA"/>
  </r>
  <r>
    <x v="16"/>
    <s v="Gilliam"/>
    <s v="OR"/>
    <x v="2"/>
    <x v="19"/>
    <n v="10.53"/>
    <x v="0"/>
    <s v="WA"/>
    <s v="USA"/>
  </r>
  <r>
    <x v="16"/>
    <s v="Gilliam"/>
    <s v="OR"/>
    <x v="2"/>
    <x v="19"/>
    <n v="16.28"/>
    <x v="0"/>
    <s v="WA"/>
    <s v="USA"/>
  </r>
  <r>
    <x v="16"/>
    <s v="Gilliam"/>
    <s v="OR"/>
    <x v="2"/>
    <x v="19"/>
    <n v="16.45"/>
    <x v="0"/>
    <s v="WA"/>
    <s v="USA"/>
  </r>
  <r>
    <x v="16"/>
    <s v="Gilliam"/>
    <s v="OR"/>
    <x v="2"/>
    <x v="19"/>
    <n v="17.45"/>
    <x v="0"/>
    <s v="WA"/>
    <s v="USA"/>
  </r>
  <r>
    <x v="16"/>
    <s v="Gilliam"/>
    <s v="OR"/>
    <x v="2"/>
    <x v="19"/>
    <n v="34.53"/>
    <x v="0"/>
    <s v="WA"/>
    <s v="USA"/>
  </r>
  <r>
    <x v="16"/>
    <s v="Gilliam"/>
    <s v="OR"/>
    <x v="2"/>
    <x v="19"/>
    <n v="10.38"/>
    <x v="0"/>
    <s v="WA"/>
    <s v="USA"/>
  </r>
  <r>
    <x v="16"/>
    <s v="Gilliam"/>
    <s v="OR"/>
    <x v="2"/>
    <x v="19"/>
    <n v="12.85"/>
    <x v="0"/>
    <s v="WA"/>
    <s v="USA"/>
  </r>
  <r>
    <x v="16"/>
    <s v="Gilliam"/>
    <s v="OR"/>
    <x v="2"/>
    <x v="19"/>
    <n v="13.32"/>
    <x v="0"/>
    <s v="WA"/>
    <s v="USA"/>
  </r>
  <r>
    <x v="16"/>
    <s v="Gilliam"/>
    <s v="OR"/>
    <x v="2"/>
    <x v="19"/>
    <n v="13.77"/>
    <x v="0"/>
    <s v="WA"/>
    <s v="USA"/>
  </r>
  <r>
    <x v="16"/>
    <s v="Gilliam"/>
    <s v="OR"/>
    <x v="2"/>
    <x v="19"/>
    <n v="14.04"/>
    <x v="0"/>
    <s v="WA"/>
    <s v="USA"/>
  </r>
  <r>
    <x v="16"/>
    <s v="Gilliam"/>
    <s v="OR"/>
    <x v="2"/>
    <x v="19"/>
    <n v="14.66"/>
    <x v="0"/>
    <s v="WA"/>
    <s v="USA"/>
  </r>
  <r>
    <x v="16"/>
    <s v="Gilliam"/>
    <s v="OR"/>
    <x v="2"/>
    <x v="19"/>
    <n v="15.12"/>
    <x v="0"/>
    <s v="WA"/>
    <s v="USA"/>
  </r>
  <r>
    <x v="16"/>
    <s v="Gilliam"/>
    <s v="OR"/>
    <x v="2"/>
    <x v="19"/>
    <n v="15.17"/>
    <x v="0"/>
    <s v="WA"/>
    <s v="USA"/>
  </r>
  <r>
    <x v="16"/>
    <s v="Gilliam"/>
    <s v="OR"/>
    <x v="2"/>
    <x v="19"/>
    <n v="15.17"/>
    <x v="0"/>
    <s v="WA"/>
    <s v="USA"/>
  </r>
  <r>
    <x v="16"/>
    <s v="Gilliam"/>
    <s v="OR"/>
    <x v="2"/>
    <x v="19"/>
    <n v="16.72"/>
    <x v="0"/>
    <s v="WA"/>
    <s v="USA"/>
  </r>
  <r>
    <x v="16"/>
    <s v="Gilliam"/>
    <s v="OR"/>
    <x v="2"/>
    <x v="19"/>
    <n v="26.79"/>
    <x v="0"/>
    <s v="WA"/>
    <s v="USA"/>
  </r>
  <r>
    <x v="16"/>
    <s v="Gilliam"/>
    <s v="OR"/>
    <x v="2"/>
    <x v="19"/>
    <n v="31.97"/>
    <x v="0"/>
    <s v="WA"/>
    <s v="USA"/>
  </r>
  <r>
    <x v="16"/>
    <s v="Gilliam"/>
    <s v="OR"/>
    <x v="2"/>
    <x v="6"/>
    <n v="0"/>
    <x v="0"/>
    <s v="WA"/>
    <s v="USA"/>
  </r>
  <r>
    <x v="16"/>
    <s v="Gilliam"/>
    <s v="OR"/>
    <x v="2"/>
    <x v="6"/>
    <n v="0"/>
    <x v="0"/>
    <s v="WA"/>
    <s v="USA"/>
  </r>
  <r>
    <x v="16"/>
    <s v="Gilliam"/>
    <s v="OR"/>
    <x v="2"/>
    <x v="6"/>
    <n v="6.58"/>
    <x v="0"/>
    <s v="WA"/>
    <s v="USA"/>
  </r>
  <r>
    <x v="16"/>
    <s v="Gilliam"/>
    <s v="OR"/>
    <x v="2"/>
    <x v="6"/>
    <n v="0"/>
    <x v="0"/>
    <s v="WA"/>
    <s v="USA"/>
  </r>
  <r>
    <x v="16"/>
    <s v="Gilliam"/>
    <s v="OR"/>
    <x v="2"/>
    <x v="6"/>
    <n v="2.75"/>
    <x v="0"/>
    <s v="WA"/>
    <s v="USA"/>
  </r>
  <r>
    <x v="16"/>
    <s v="Gilliam"/>
    <s v="OR"/>
    <x v="2"/>
    <x v="14"/>
    <n v="0.16"/>
    <x v="28"/>
    <s v="WA"/>
    <s v="USA"/>
  </r>
  <r>
    <x v="16"/>
    <s v="Gilliam"/>
    <s v="OR"/>
    <x v="2"/>
    <x v="14"/>
    <n v="0.61"/>
    <x v="28"/>
    <s v="WA"/>
    <s v="USA"/>
  </r>
  <r>
    <x v="16"/>
    <s v="Gilliam"/>
    <s v="OR"/>
    <x v="2"/>
    <x v="14"/>
    <n v="0.7"/>
    <x v="28"/>
    <s v="WA"/>
    <s v="USA"/>
  </r>
  <r>
    <x v="16"/>
    <s v="Gilliam"/>
    <s v="OR"/>
    <x v="2"/>
    <x v="14"/>
    <n v="1.64"/>
    <x v="28"/>
    <s v="WA"/>
    <s v="USA"/>
  </r>
  <r>
    <x v="16"/>
    <s v="Gilliam"/>
    <s v="OR"/>
    <x v="2"/>
    <x v="14"/>
    <n v="1.87"/>
    <x v="28"/>
    <s v="WA"/>
    <s v="USA"/>
  </r>
  <r>
    <x v="16"/>
    <s v="Gilliam"/>
    <s v="OR"/>
    <x v="2"/>
    <x v="14"/>
    <n v="1.92"/>
    <x v="28"/>
    <s v="WA"/>
    <s v="USA"/>
  </r>
  <r>
    <x v="16"/>
    <s v="Gilliam"/>
    <s v="OR"/>
    <x v="2"/>
    <x v="14"/>
    <n v="2.06"/>
    <x v="28"/>
    <s v="WA"/>
    <s v="USA"/>
  </r>
  <r>
    <x v="16"/>
    <s v="Gilliam"/>
    <s v="OR"/>
    <x v="2"/>
    <x v="14"/>
    <n v="2.33"/>
    <x v="28"/>
    <s v="WA"/>
    <s v="USA"/>
  </r>
  <r>
    <x v="16"/>
    <s v="Gilliam"/>
    <s v="OR"/>
    <x v="2"/>
    <x v="14"/>
    <n v="2.79"/>
    <x v="28"/>
    <s v="WA"/>
    <s v="USA"/>
  </r>
  <r>
    <x v="16"/>
    <s v="Gilliam"/>
    <s v="OR"/>
    <x v="2"/>
    <x v="14"/>
    <n v="4.03"/>
    <x v="28"/>
    <s v="WA"/>
    <s v="USA"/>
  </r>
  <r>
    <x v="16"/>
    <s v="Gilliam"/>
    <s v="OR"/>
    <x v="2"/>
    <x v="14"/>
    <n v="4.7699999999999996"/>
    <x v="28"/>
    <s v="WA"/>
    <s v="USA"/>
  </r>
  <r>
    <x v="16"/>
    <s v="Gilliam"/>
    <s v="OR"/>
    <x v="2"/>
    <x v="14"/>
    <n v="5.27"/>
    <x v="28"/>
    <s v="WA"/>
    <s v="USA"/>
  </r>
  <r>
    <x v="16"/>
    <s v="Gilliam"/>
    <s v="OR"/>
    <x v="2"/>
    <x v="14"/>
    <n v="2.67"/>
    <x v="28"/>
    <s v="WA"/>
    <s v="USA"/>
  </r>
  <r>
    <x v="16"/>
    <s v="Gilliam"/>
    <s v="OR"/>
    <x v="2"/>
    <x v="14"/>
    <n v="0"/>
    <x v="28"/>
    <s v="WA"/>
    <s v="USA"/>
  </r>
  <r>
    <x v="16"/>
    <s v="Gilliam"/>
    <s v="OR"/>
    <x v="2"/>
    <x v="14"/>
    <n v="6.72"/>
    <x v="28"/>
    <s v="WA"/>
    <s v="USA"/>
  </r>
  <r>
    <x v="16"/>
    <s v="Gilliam"/>
    <s v="OR"/>
    <x v="2"/>
    <x v="14"/>
    <n v="0"/>
    <x v="28"/>
    <s v="WA"/>
    <s v="USA"/>
  </r>
  <r>
    <x v="16"/>
    <s v="Gilliam"/>
    <s v="OR"/>
    <x v="2"/>
    <x v="14"/>
    <n v="0"/>
    <x v="28"/>
    <s v="WA"/>
    <s v="USA"/>
  </r>
  <r>
    <x v="16"/>
    <s v="Gilliam"/>
    <s v="OR"/>
    <x v="2"/>
    <x v="14"/>
    <n v="7.9900000000000011"/>
    <x v="28"/>
    <s v="WA"/>
    <s v="USA"/>
  </r>
  <r>
    <x v="16"/>
    <s v="Gilliam"/>
    <s v="OR"/>
    <x v="2"/>
    <x v="14"/>
    <n v="0"/>
    <x v="28"/>
    <s v="WA"/>
    <s v="USA"/>
  </r>
  <r>
    <x v="16"/>
    <s v="Gilliam"/>
    <s v="OR"/>
    <x v="2"/>
    <x v="14"/>
    <n v="40.290000000000006"/>
    <x v="28"/>
    <s v="WA"/>
    <s v="USA"/>
  </r>
  <r>
    <x v="16"/>
    <s v="Gilliam"/>
    <s v="OR"/>
    <x v="2"/>
    <x v="14"/>
    <n v="0"/>
    <x v="28"/>
    <s v="WA"/>
    <s v="USA"/>
  </r>
  <r>
    <x v="16"/>
    <s v="Gilliam"/>
    <s v="OR"/>
    <x v="2"/>
    <x v="14"/>
    <n v="0"/>
    <x v="28"/>
    <s v="WA"/>
    <s v="USA"/>
  </r>
  <r>
    <x v="16"/>
    <s v="Gilliam"/>
    <s v="OR"/>
    <x v="2"/>
    <x v="14"/>
    <n v="4.3999999999999995"/>
    <x v="28"/>
    <s v="WA"/>
    <s v="USA"/>
  </r>
  <r>
    <x v="16"/>
    <s v="Gilliam"/>
    <s v="OR"/>
    <x v="2"/>
    <x v="14"/>
    <n v="11.77"/>
    <x v="28"/>
    <s v="WA"/>
    <s v="USA"/>
  </r>
  <r>
    <x v="16"/>
    <s v="Gilliam"/>
    <s v="OR"/>
    <x v="2"/>
    <x v="14"/>
    <n v="12.149999999999999"/>
    <x v="28"/>
    <s v="WA"/>
    <s v="USA"/>
  </r>
  <r>
    <x v="16"/>
    <s v="Gilliam"/>
    <s v="OR"/>
    <x v="2"/>
    <x v="14"/>
    <n v="15"/>
    <x v="28"/>
    <s v="WA"/>
    <s v="USA"/>
  </r>
  <r>
    <x v="16"/>
    <s v="Gilliam"/>
    <s v="OR"/>
    <x v="2"/>
    <x v="3"/>
    <n v="15.919999999999998"/>
    <x v="28"/>
    <s v="WA"/>
    <s v="USA"/>
  </r>
  <r>
    <x v="16"/>
    <s v="Gilliam"/>
    <s v="OR"/>
    <x v="2"/>
    <x v="3"/>
    <n v="16.23"/>
    <x v="28"/>
    <s v="WA"/>
    <s v="USA"/>
  </r>
  <r>
    <x v="16"/>
    <s v="Gilliam"/>
    <s v="OR"/>
    <x v="2"/>
    <x v="3"/>
    <n v="359.26"/>
    <x v="28"/>
    <s v="WA"/>
    <s v="USA"/>
  </r>
  <r>
    <x v="16"/>
    <s v="Gilliam"/>
    <s v="OR"/>
    <x v="2"/>
    <x v="3"/>
    <n v="387.18"/>
    <x v="28"/>
    <s v="WA"/>
    <s v="USA"/>
  </r>
  <r>
    <x v="16"/>
    <s v="Gilliam"/>
    <s v="OR"/>
    <x v="2"/>
    <x v="3"/>
    <n v="8.5900000000000016"/>
    <x v="28"/>
    <s v="WA"/>
    <s v="USA"/>
  </r>
  <r>
    <x v="16"/>
    <s v="Gilliam"/>
    <s v="OR"/>
    <x v="2"/>
    <x v="3"/>
    <n v="10.760000000000002"/>
    <x v="28"/>
    <s v="WA"/>
    <s v="USA"/>
  </r>
  <r>
    <x v="16"/>
    <s v="Gilliam"/>
    <s v="OR"/>
    <x v="2"/>
    <x v="3"/>
    <n v="12.79"/>
    <x v="28"/>
    <s v="WA"/>
    <s v="USA"/>
  </r>
  <r>
    <x v="16"/>
    <s v="Gilliam"/>
    <s v="OR"/>
    <x v="2"/>
    <x v="3"/>
    <n v="23.200000000000003"/>
    <x v="28"/>
    <s v="WA"/>
    <s v="USA"/>
  </r>
  <r>
    <x v="16"/>
    <s v="Gilliam"/>
    <s v="OR"/>
    <x v="2"/>
    <x v="3"/>
    <n v="128.51999999999998"/>
    <x v="28"/>
    <s v="WA"/>
    <s v="USA"/>
  </r>
  <r>
    <x v="16"/>
    <s v="Gilliam"/>
    <s v="OR"/>
    <x v="2"/>
    <x v="3"/>
    <n v="28.8"/>
    <x v="28"/>
    <s v="WA"/>
    <s v="USA"/>
  </r>
  <r>
    <x v="16"/>
    <s v="Gilliam"/>
    <s v="OR"/>
    <x v="2"/>
    <x v="3"/>
    <n v="24.27"/>
    <x v="28"/>
    <s v="WA"/>
    <s v="USA"/>
  </r>
  <r>
    <x v="16"/>
    <s v="Gilliam"/>
    <s v="OR"/>
    <x v="2"/>
    <x v="3"/>
    <n v="16.34"/>
    <x v="28"/>
    <s v="WA"/>
    <s v="USA"/>
  </r>
  <r>
    <x v="16"/>
    <s v="Gilliam"/>
    <s v="OR"/>
    <x v="2"/>
    <x v="3"/>
    <n v="19.559999999999999"/>
    <x v="28"/>
    <s v="WA"/>
    <s v="USA"/>
  </r>
  <r>
    <x v="16"/>
    <s v="Gilliam"/>
    <s v="OR"/>
    <x v="2"/>
    <x v="3"/>
    <n v="42.05"/>
    <x v="28"/>
    <s v="WA"/>
    <s v="USA"/>
  </r>
  <r>
    <x v="16"/>
    <s v="Gilliam"/>
    <s v="OR"/>
    <x v="2"/>
    <x v="3"/>
    <n v="46.67"/>
    <x v="28"/>
    <s v="WA"/>
    <s v="USA"/>
  </r>
  <r>
    <x v="16"/>
    <s v="Gilliam"/>
    <s v="OR"/>
    <x v="2"/>
    <x v="3"/>
    <n v="48.34"/>
    <x v="28"/>
    <s v="WA"/>
    <s v="USA"/>
  </r>
  <r>
    <x v="16"/>
    <s v="Gilliam"/>
    <s v="OR"/>
    <x v="2"/>
    <x v="3"/>
    <n v="112.8"/>
    <x v="28"/>
    <s v="WA"/>
    <s v="USA"/>
  </r>
  <r>
    <x v="16"/>
    <s v="Gilliam"/>
    <s v="OR"/>
    <x v="2"/>
    <x v="3"/>
    <n v="132.14000000000001"/>
    <x v="28"/>
    <s v="WA"/>
    <s v="USA"/>
  </r>
  <r>
    <x v="16"/>
    <s v="Gilliam"/>
    <s v="OR"/>
    <x v="2"/>
    <x v="3"/>
    <n v="165.79"/>
    <x v="28"/>
    <s v="WA"/>
    <s v="USA"/>
  </r>
  <r>
    <x v="16"/>
    <s v="Gilliam"/>
    <s v="OR"/>
    <x v="2"/>
    <x v="21"/>
    <n v="57.21"/>
    <x v="28"/>
    <s v="WA"/>
    <s v="USA"/>
  </r>
  <r>
    <x v="16"/>
    <s v="Gilliam"/>
    <s v="OR"/>
    <x v="2"/>
    <x v="21"/>
    <n v="104.18"/>
    <x v="28"/>
    <s v="WA"/>
    <s v="USA"/>
  </r>
  <r>
    <x v="16"/>
    <s v="Gilliam"/>
    <s v="OR"/>
    <x v="2"/>
    <x v="21"/>
    <n v="124.18"/>
    <x v="28"/>
    <s v="WA"/>
    <s v="USA"/>
  </r>
  <r>
    <x v="16"/>
    <s v="Gilliam"/>
    <s v="OR"/>
    <x v="2"/>
    <x v="21"/>
    <n v="130.05000000000001"/>
    <x v="28"/>
    <s v="WA"/>
    <s v="USA"/>
  </r>
  <r>
    <x v="16"/>
    <s v="Gilliam"/>
    <s v="OR"/>
    <x v="2"/>
    <x v="21"/>
    <n v="147.88999999999999"/>
    <x v="28"/>
    <s v="WA"/>
    <s v="USA"/>
  </r>
  <r>
    <x v="16"/>
    <s v="Gilliam"/>
    <s v="OR"/>
    <x v="2"/>
    <x v="21"/>
    <n v="223.32"/>
    <x v="28"/>
    <s v="WA"/>
    <s v="USA"/>
  </r>
  <r>
    <x v="16"/>
    <s v="Gilliam"/>
    <s v="OR"/>
    <x v="2"/>
    <x v="21"/>
    <n v="245.46"/>
    <x v="28"/>
    <s v="WA"/>
    <s v="USA"/>
  </r>
  <r>
    <x v="16"/>
    <s v="Gilliam"/>
    <s v="OR"/>
    <x v="2"/>
    <x v="21"/>
    <n v="247.41"/>
    <x v="28"/>
    <s v="WA"/>
    <s v="USA"/>
  </r>
  <r>
    <x v="16"/>
    <s v="Gilliam"/>
    <s v="OR"/>
    <x v="2"/>
    <x v="21"/>
    <n v="283.66000000000003"/>
    <x v="28"/>
    <s v="WA"/>
    <s v="USA"/>
  </r>
  <r>
    <x v="16"/>
    <s v="Gilliam"/>
    <s v="OR"/>
    <x v="2"/>
    <x v="21"/>
    <n v="301.22000000000003"/>
    <x v="28"/>
    <s v="WA"/>
    <s v="USA"/>
  </r>
  <r>
    <x v="16"/>
    <s v="Gilliam"/>
    <s v="OR"/>
    <x v="2"/>
    <x v="21"/>
    <n v="323.86"/>
    <x v="28"/>
    <s v="WA"/>
    <s v="USA"/>
  </r>
  <r>
    <x v="16"/>
    <s v="Gilliam"/>
    <s v="OR"/>
    <x v="2"/>
    <x v="21"/>
    <n v="499.62"/>
    <x v="28"/>
    <s v="WA"/>
    <s v="USA"/>
  </r>
  <r>
    <x v="16"/>
    <s v="Gilliam"/>
    <s v="OR"/>
    <x v="2"/>
    <x v="21"/>
    <n v="0"/>
    <x v="28"/>
    <s v="WA"/>
    <s v="USA"/>
  </r>
  <r>
    <x v="16"/>
    <s v="Gilliam"/>
    <s v="OR"/>
    <x v="2"/>
    <x v="21"/>
    <n v="282.33"/>
    <x v="28"/>
    <s v="WA"/>
    <s v="USA"/>
  </r>
  <r>
    <x v="16"/>
    <s v="Gilliam"/>
    <s v="OR"/>
    <x v="2"/>
    <x v="21"/>
    <n v="70.210000000000008"/>
    <x v="28"/>
    <s v="WA"/>
    <s v="USA"/>
  </r>
  <r>
    <x v="16"/>
    <s v="Gilliam"/>
    <s v="OR"/>
    <x v="2"/>
    <x v="21"/>
    <n v="174.16000000000003"/>
    <x v="28"/>
    <s v="WA"/>
    <s v="USA"/>
  </r>
  <r>
    <x v="16"/>
    <s v="Gilliam"/>
    <s v="OR"/>
    <x v="2"/>
    <x v="18"/>
    <n v="1"/>
    <x v="28"/>
    <s v="WA"/>
    <s v="USA"/>
  </r>
  <r>
    <x v="16"/>
    <s v="Gilliam"/>
    <s v="OR"/>
    <x v="2"/>
    <x v="18"/>
    <n v="1"/>
    <x v="28"/>
    <s v="WA"/>
    <s v="USA"/>
  </r>
  <r>
    <x v="16"/>
    <s v="Gilliam"/>
    <s v="OR"/>
    <x v="2"/>
    <x v="7"/>
    <n v="175954.41"/>
    <x v="28"/>
    <s v="WA"/>
    <s v="USA"/>
  </r>
  <r>
    <x v="16"/>
    <s v="Gilliam"/>
    <s v="OR"/>
    <x v="2"/>
    <x v="7"/>
    <n v="17409"/>
    <x v="29"/>
    <s v="WA"/>
    <s v="USA"/>
  </r>
  <r>
    <x v="16"/>
    <s v="Gilliam"/>
    <s v="OR"/>
    <x v="2"/>
    <x v="5"/>
    <n v="97.15"/>
    <x v="28"/>
    <s v="WA"/>
    <s v="USA"/>
  </r>
  <r>
    <x v="16"/>
    <s v="Gilliam"/>
    <s v="OR"/>
    <x v="2"/>
    <x v="5"/>
    <n v="0"/>
    <x v="28"/>
    <s v="WA"/>
    <s v="USA"/>
  </r>
  <r>
    <x v="16"/>
    <s v="Gilliam"/>
    <s v="OR"/>
    <x v="2"/>
    <x v="5"/>
    <n v="0"/>
    <x v="28"/>
    <s v="WA"/>
    <s v="USA"/>
  </r>
  <r>
    <x v="16"/>
    <s v="Gilliam"/>
    <s v="OR"/>
    <x v="2"/>
    <x v="5"/>
    <n v="127.97"/>
    <x v="28"/>
    <s v="WA"/>
    <s v="USA"/>
  </r>
  <r>
    <x v="16"/>
    <s v="Gilliam"/>
    <s v="OR"/>
    <x v="2"/>
    <x v="5"/>
    <n v="0"/>
    <x v="28"/>
    <s v="WA"/>
    <s v="USA"/>
  </r>
  <r>
    <x v="16"/>
    <s v="Gilliam"/>
    <s v="OR"/>
    <x v="2"/>
    <x v="5"/>
    <n v="24.17"/>
    <x v="28"/>
    <s v="WA"/>
    <s v="USA"/>
  </r>
  <r>
    <x v="16"/>
    <s v="Gilliam"/>
    <s v="OR"/>
    <x v="2"/>
    <x v="5"/>
    <n v="0"/>
    <x v="28"/>
    <s v="WA"/>
    <s v="USA"/>
  </r>
  <r>
    <x v="16"/>
    <s v="Gilliam"/>
    <s v="OR"/>
    <x v="2"/>
    <x v="5"/>
    <n v="904.13000000000011"/>
    <x v="28"/>
    <s v="WA"/>
    <s v="USA"/>
  </r>
  <r>
    <x v="16"/>
    <s v="Gilliam"/>
    <s v="OR"/>
    <x v="2"/>
    <x v="5"/>
    <n v="0"/>
    <x v="28"/>
    <s v="WA"/>
    <s v="USA"/>
  </r>
  <r>
    <x v="16"/>
    <s v="Gilliam"/>
    <s v="OR"/>
    <x v="2"/>
    <x v="5"/>
    <n v="0"/>
    <x v="28"/>
    <s v="WA"/>
    <s v="USA"/>
  </r>
  <r>
    <x v="16"/>
    <s v="Gilliam"/>
    <s v="OR"/>
    <x v="2"/>
    <x v="5"/>
    <n v="4.7699999999999996"/>
    <x v="28"/>
    <s v="WA"/>
    <s v="USA"/>
  </r>
  <r>
    <x v="16"/>
    <s v="Gilliam"/>
    <s v="OR"/>
    <x v="2"/>
    <x v="5"/>
    <n v="0"/>
    <x v="28"/>
    <s v="WA"/>
    <s v="USA"/>
  </r>
  <r>
    <x v="16"/>
    <s v="Gilliam"/>
    <s v="OR"/>
    <x v="2"/>
    <x v="5"/>
    <n v="2.68"/>
    <x v="28"/>
    <s v="WA"/>
    <s v="USA"/>
  </r>
  <r>
    <x v="16"/>
    <s v="Gilliam"/>
    <s v="OR"/>
    <x v="2"/>
    <x v="5"/>
    <n v="217.89"/>
    <x v="28"/>
    <s v="WA"/>
    <s v="USA"/>
  </r>
  <r>
    <x v="16"/>
    <s v="Gilliam"/>
    <s v="OR"/>
    <x v="2"/>
    <x v="5"/>
    <n v="0"/>
    <x v="28"/>
    <s v="WA"/>
    <s v="USA"/>
  </r>
  <r>
    <x v="16"/>
    <s v="Gilliam"/>
    <s v="OR"/>
    <x v="2"/>
    <x v="5"/>
    <n v="9.1999999999999993"/>
    <x v="28"/>
    <s v="WA"/>
    <s v="USA"/>
  </r>
  <r>
    <x v="16"/>
    <s v="Gilliam"/>
    <s v="OR"/>
    <x v="2"/>
    <x v="20"/>
    <n v="17.46"/>
    <x v="28"/>
    <s v="WA"/>
    <s v="USA"/>
  </r>
  <r>
    <x v="16"/>
    <s v="Gilliam"/>
    <s v="OR"/>
    <x v="2"/>
    <x v="20"/>
    <n v="27.77"/>
    <x v="28"/>
    <s v="WA"/>
    <s v="USA"/>
  </r>
  <r>
    <x v="16"/>
    <s v="Gilliam"/>
    <s v="OR"/>
    <x v="2"/>
    <x v="20"/>
    <n v="31.09"/>
    <x v="28"/>
    <s v="WA"/>
    <s v="USA"/>
  </r>
  <r>
    <x v="16"/>
    <s v="Gilliam"/>
    <s v="OR"/>
    <x v="2"/>
    <x v="20"/>
    <n v="36.130000000000003"/>
    <x v="28"/>
    <s v="WA"/>
    <s v="USA"/>
  </r>
  <r>
    <x v="16"/>
    <s v="Gilliam"/>
    <s v="OR"/>
    <x v="2"/>
    <x v="20"/>
    <n v="38.25"/>
    <x v="28"/>
    <s v="WA"/>
    <s v="USA"/>
  </r>
  <r>
    <x v="16"/>
    <s v="Gilliam"/>
    <s v="OR"/>
    <x v="2"/>
    <x v="20"/>
    <n v="46.01"/>
    <x v="28"/>
    <s v="WA"/>
    <s v="USA"/>
  </r>
  <r>
    <x v="16"/>
    <s v="Gilliam"/>
    <s v="OR"/>
    <x v="2"/>
    <x v="20"/>
    <n v="47.96"/>
    <x v="28"/>
    <s v="WA"/>
    <s v="USA"/>
  </r>
  <r>
    <x v="16"/>
    <s v="Gilliam"/>
    <s v="OR"/>
    <x v="2"/>
    <x v="20"/>
    <n v="59.66"/>
    <x v="28"/>
    <s v="WA"/>
    <s v="USA"/>
  </r>
  <r>
    <x v="16"/>
    <s v="Gilliam"/>
    <s v="OR"/>
    <x v="2"/>
    <x v="20"/>
    <n v="117.57"/>
    <x v="28"/>
    <s v="WA"/>
    <s v="USA"/>
  </r>
  <r>
    <x v="16"/>
    <s v="Gilliam"/>
    <s v="OR"/>
    <x v="2"/>
    <x v="20"/>
    <n v="125.89"/>
    <x v="28"/>
    <s v="WA"/>
    <s v="USA"/>
  </r>
  <r>
    <x v="16"/>
    <s v="Gilliam"/>
    <s v="OR"/>
    <x v="2"/>
    <x v="20"/>
    <n v="128.81"/>
    <x v="28"/>
    <s v="WA"/>
    <s v="USA"/>
  </r>
  <r>
    <x v="16"/>
    <s v="Gilliam"/>
    <s v="OR"/>
    <x v="2"/>
    <x v="20"/>
    <n v="165.81"/>
    <x v="28"/>
    <s v="WA"/>
    <s v="USA"/>
  </r>
  <r>
    <x v="16"/>
    <s v="Gilliam"/>
    <s v="OR"/>
    <x v="2"/>
    <x v="20"/>
    <n v="15.59"/>
    <x v="28"/>
    <s v="WA"/>
    <s v="USA"/>
  </r>
  <r>
    <x v="16"/>
    <s v="Gilliam"/>
    <s v="OR"/>
    <x v="2"/>
    <x v="20"/>
    <n v="126.98"/>
    <x v="28"/>
    <s v="WA"/>
    <s v="USA"/>
  </r>
  <r>
    <x v="16"/>
    <s v="Gilliam"/>
    <s v="OR"/>
    <x v="2"/>
    <x v="20"/>
    <n v="145.76"/>
    <x v="28"/>
    <s v="WA"/>
    <s v="USA"/>
  </r>
  <r>
    <x v="16"/>
    <s v="Gilliam"/>
    <s v="OR"/>
    <x v="2"/>
    <x v="20"/>
    <n v="19.72"/>
    <x v="28"/>
    <s v="WA"/>
    <s v="USA"/>
  </r>
  <r>
    <x v="16"/>
    <s v="Gilliam"/>
    <s v="OR"/>
    <x v="2"/>
    <x v="20"/>
    <n v="39.11"/>
    <x v="28"/>
    <s v="WA"/>
    <s v="USA"/>
  </r>
  <r>
    <x v="16"/>
    <s v="Gilliam"/>
    <s v="OR"/>
    <x v="2"/>
    <x v="20"/>
    <n v="47.18"/>
    <x v="28"/>
    <s v="WA"/>
    <s v="USA"/>
  </r>
  <r>
    <x v="16"/>
    <s v="Gilliam"/>
    <s v="OR"/>
    <x v="2"/>
    <x v="20"/>
    <n v="88.56"/>
    <x v="28"/>
    <s v="WA"/>
    <s v="USA"/>
  </r>
  <r>
    <x v="16"/>
    <s v="Gilliam"/>
    <s v="OR"/>
    <x v="2"/>
    <x v="20"/>
    <n v="97.72999999999999"/>
    <x v="28"/>
    <s v="WA"/>
    <s v="USA"/>
  </r>
  <r>
    <x v="16"/>
    <s v="Gilliam"/>
    <s v="OR"/>
    <x v="2"/>
    <x v="20"/>
    <n v="108.82999999999998"/>
    <x v="28"/>
    <s v="WA"/>
    <s v="USA"/>
  </r>
  <r>
    <x v="16"/>
    <s v="Gilliam"/>
    <s v="OR"/>
    <x v="2"/>
    <x v="20"/>
    <n v="135.76"/>
    <x v="28"/>
    <s v="WA"/>
    <s v="USA"/>
  </r>
  <r>
    <x v="16"/>
    <s v="Gilliam"/>
    <s v="OR"/>
    <x v="2"/>
    <x v="20"/>
    <n v="156.95999999999998"/>
    <x v="28"/>
    <s v="WA"/>
    <s v="USA"/>
  </r>
  <r>
    <x v="16"/>
    <s v="Gilliam"/>
    <s v="OR"/>
    <x v="2"/>
    <x v="20"/>
    <n v="215.15"/>
    <x v="28"/>
    <s v="WA"/>
    <s v="USA"/>
  </r>
  <r>
    <x v="16"/>
    <s v="Gilliam"/>
    <s v="OR"/>
    <x v="2"/>
    <x v="20"/>
    <n v="279.92"/>
    <x v="28"/>
    <s v="WA"/>
    <s v="USA"/>
  </r>
  <r>
    <x v="16"/>
    <s v="Gilliam"/>
    <s v="OR"/>
    <x v="2"/>
    <x v="20"/>
    <n v="297.43999999999994"/>
    <x v="28"/>
    <s v="WA"/>
    <s v="USA"/>
  </r>
  <r>
    <x v="16"/>
    <s v="Gilliam"/>
    <s v="OR"/>
    <x v="2"/>
    <x v="19"/>
    <n v="59.559999999999995"/>
    <x v="28"/>
    <s v="WA"/>
    <s v="USA"/>
  </r>
  <r>
    <x v="16"/>
    <s v="Gilliam"/>
    <s v="OR"/>
    <x v="2"/>
    <x v="19"/>
    <n v="111.14"/>
    <x v="28"/>
    <s v="WA"/>
    <s v="USA"/>
  </r>
  <r>
    <x v="16"/>
    <s v="Gilliam"/>
    <s v="OR"/>
    <x v="2"/>
    <x v="19"/>
    <n v="221.96"/>
    <x v="28"/>
    <s v="WA"/>
    <s v="USA"/>
  </r>
  <r>
    <x v="16"/>
    <s v="Gilliam"/>
    <s v="OR"/>
    <x v="2"/>
    <x v="19"/>
    <n v="118.33"/>
    <x v="28"/>
    <s v="WA"/>
    <s v="USA"/>
  </r>
  <r>
    <x v="16"/>
    <s v="Gilliam"/>
    <s v="OR"/>
    <x v="2"/>
    <x v="19"/>
    <n v="222.12999999999997"/>
    <x v="28"/>
    <s v="WA"/>
    <s v="USA"/>
  </r>
  <r>
    <x v="16"/>
    <s v="Gilliam"/>
    <s v="OR"/>
    <x v="2"/>
    <x v="19"/>
    <n v="328.77"/>
    <x v="28"/>
    <s v="WA"/>
    <s v="USA"/>
  </r>
  <r>
    <x v="16"/>
    <s v="Gilliam"/>
    <s v="OR"/>
    <x v="2"/>
    <x v="6"/>
    <n v="0"/>
    <x v="28"/>
    <s v="WA"/>
    <s v="USA"/>
  </r>
  <r>
    <x v="16"/>
    <s v="Gilliam"/>
    <s v="OR"/>
    <x v="2"/>
    <x v="6"/>
    <n v="0"/>
    <x v="28"/>
    <s v="WA"/>
    <s v="USA"/>
  </r>
  <r>
    <x v="16"/>
    <s v="Gilliam"/>
    <s v="OR"/>
    <x v="2"/>
    <x v="6"/>
    <n v="4.1499999999999995"/>
    <x v="28"/>
    <s v="WA"/>
    <s v="USA"/>
  </r>
  <r>
    <x v="16"/>
    <s v="Gilliam"/>
    <s v="OR"/>
    <x v="2"/>
    <x v="6"/>
    <n v="4.38"/>
    <x v="28"/>
    <s v="WA"/>
    <s v="USA"/>
  </r>
  <r>
    <x v="16"/>
    <s v="Gilliam"/>
    <s v="OR"/>
    <x v="2"/>
    <x v="6"/>
    <n v="2.15"/>
    <x v="28"/>
    <s v="WA"/>
    <s v="USA"/>
  </r>
  <r>
    <x v="16"/>
    <s v="Gilliam"/>
    <s v="OR"/>
    <x v="2"/>
    <x v="6"/>
    <n v="8.129999999999999"/>
    <x v="28"/>
    <s v="WA"/>
    <s v="USA"/>
  </r>
  <r>
    <x v="16"/>
    <s v="Gilliam"/>
    <s v="OR"/>
    <x v="2"/>
    <x v="6"/>
    <n v="16.350000000000001"/>
    <x v="28"/>
    <s v="WA"/>
    <s v="USA"/>
  </r>
  <r>
    <x v="16"/>
    <s v="Gilliam"/>
    <s v="OR"/>
    <x v="2"/>
    <x v="6"/>
    <n v="36.400000000000006"/>
    <x v="28"/>
    <s v="WA"/>
    <s v="USA"/>
  </r>
  <r>
    <x v="16"/>
    <s v="Gilliam"/>
    <s v="OR"/>
    <x v="2"/>
    <x v="6"/>
    <n v="0"/>
    <x v="28"/>
    <s v="WA"/>
    <s v="USA"/>
  </r>
  <r>
    <x v="16"/>
    <s v="Gilliam"/>
    <s v="OR"/>
    <x v="2"/>
    <x v="6"/>
    <n v="355.24000000000007"/>
    <x v="28"/>
    <s v="WA"/>
    <s v="USA"/>
  </r>
  <r>
    <x v="16"/>
    <s v="Gilliam"/>
    <s v="OR"/>
    <x v="2"/>
    <x v="6"/>
    <n v="550.91000000000008"/>
    <x v="28"/>
    <s v="WA"/>
    <s v="USA"/>
  </r>
  <r>
    <x v="16"/>
    <s v="Gilliam"/>
    <s v="OR"/>
    <x v="2"/>
    <x v="6"/>
    <n v="1489.3799999999997"/>
    <x v="28"/>
    <s v="WA"/>
    <s v="USA"/>
  </r>
  <r>
    <x v="16"/>
    <s v="Gilliam"/>
    <s v="OR"/>
    <x v="2"/>
    <x v="6"/>
    <n v="0"/>
    <x v="28"/>
    <s v="WA"/>
    <s v="USA"/>
  </r>
  <r>
    <x v="16"/>
    <s v="Gilliam"/>
    <s v="OR"/>
    <x v="2"/>
    <x v="6"/>
    <n v="42.870000000000005"/>
    <x v="28"/>
    <s v="WA"/>
    <s v="USA"/>
  </r>
  <r>
    <x v="16"/>
    <s v="Gilliam"/>
    <s v="OR"/>
    <x v="2"/>
    <x v="3"/>
    <n v="0"/>
    <x v="30"/>
    <s v="WA"/>
    <s v="USA"/>
  </r>
  <r>
    <x v="16"/>
    <s v="Gilliam"/>
    <s v="OR"/>
    <x v="2"/>
    <x v="5"/>
    <n v="0"/>
    <x v="30"/>
    <s v="WA"/>
    <s v="USA"/>
  </r>
  <r>
    <x v="16"/>
    <s v="Gilliam"/>
    <s v="OR"/>
    <x v="2"/>
    <x v="5"/>
    <n v="11.51"/>
    <x v="30"/>
    <s v="WA"/>
    <s v="USA"/>
  </r>
  <r>
    <x v="16"/>
    <s v="Gilliam"/>
    <s v="OR"/>
    <x v="2"/>
    <x v="5"/>
    <n v="21.15"/>
    <x v="30"/>
    <s v="WA"/>
    <s v="USA"/>
  </r>
  <r>
    <x v="16"/>
    <s v="Gilliam"/>
    <s v="OR"/>
    <x v="2"/>
    <x v="20"/>
    <n v="3.91"/>
    <x v="30"/>
    <s v="WA"/>
    <s v="USA"/>
  </r>
  <r>
    <x v="16"/>
    <s v="Gilliam"/>
    <s v="OR"/>
    <x v="2"/>
    <x v="20"/>
    <n v="4"/>
    <x v="30"/>
    <s v="WA"/>
    <s v="USA"/>
  </r>
  <r>
    <x v="16"/>
    <s v="Gilliam"/>
    <s v="OR"/>
    <x v="2"/>
    <x v="20"/>
    <n v="4.21"/>
    <x v="30"/>
    <s v="WA"/>
    <s v="USA"/>
  </r>
  <r>
    <x v="16"/>
    <s v="Gilliam"/>
    <s v="OR"/>
    <x v="2"/>
    <x v="20"/>
    <n v="4.4800000000000004"/>
    <x v="30"/>
    <s v="WA"/>
    <s v="USA"/>
  </r>
  <r>
    <x v="16"/>
    <s v="Gilliam"/>
    <s v="OR"/>
    <x v="2"/>
    <x v="20"/>
    <n v="4.53"/>
    <x v="30"/>
    <s v="WA"/>
    <s v="USA"/>
  </r>
  <r>
    <x v="16"/>
    <s v="Gilliam"/>
    <s v="OR"/>
    <x v="2"/>
    <x v="20"/>
    <n v="0"/>
    <x v="30"/>
    <s v="WA"/>
    <s v="USA"/>
  </r>
  <r>
    <x v="16"/>
    <s v="Gilliam"/>
    <s v="OR"/>
    <x v="2"/>
    <x v="20"/>
    <n v="18.25"/>
    <x v="30"/>
    <s v="WA"/>
    <s v="USA"/>
  </r>
  <r>
    <x v="16"/>
    <s v="Gilliam"/>
    <s v="OR"/>
    <x v="2"/>
    <x v="6"/>
    <n v="69.05"/>
    <x v="30"/>
    <s v="WA"/>
    <s v="USA"/>
  </r>
  <r>
    <x v="16"/>
    <s v="Gilliam"/>
    <s v="OR"/>
    <x v="2"/>
    <x v="6"/>
    <n v="192.74999999999997"/>
    <x v="30"/>
    <s v="WA"/>
    <s v="USA"/>
  </r>
  <r>
    <x v="16"/>
    <s v="Gilliam"/>
    <s v="OR"/>
    <x v="2"/>
    <x v="3"/>
    <n v="168.58"/>
    <x v="29"/>
    <s v="WA"/>
    <s v="USA"/>
  </r>
  <r>
    <x v="16"/>
    <s v="Gilliam"/>
    <s v="OR"/>
    <x v="2"/>
    <x v="3"/>
    <n v="170.58000000000004"/>
    <x v="29"/>
    <s v="WA"/>
    <s v="USA"/>
  </r>
  <r>
    <x v="16"/>
    <s v="Gilliam"/>
    <s v="OR"/>
    <x v="2"/>
    <x v="3"/>
    <n v="401.01"/>
    <x v="29"/>
    <s v="WA"/>
    <s v="USA"/>
  </r>
  <r>
    <x v="16"/>
    <s v="Gilliam"/>
    <s v="OR"/>
    <x v="2"/>
    <x v="3"/>
    <n v="422.56"/>
    <x v="29"/>
    <s v="WA"/>
    <s v="USA"/>
  </r>
  <r>
    <x v="16"/>
    <s v="Gilliam"/>
    <s v="OR"/>
    <x v="2"/>
    <x v="3"/>
    <n v="557.1"/>
    <x v="29"/>
    <s v="WA"/>
    <s v="USA"/>
  </r>
  <r>
    <x v="16"/>
    <s v="Gilliam"/>
    <s v="OR"/>
    <x v="2"/>
    <x v="3"/>
    <n v="593.6"/>
    <x v="29"/>
    <s v="WA"/>
    <s v="USA"/>
  </r>
  <r>
    <x v="16"/>
    <s v="Gilliam"/>
    <s v="OR"/>
    <x v="2"/>
    <x v="3"/>
    <n v="616.63"/>
    <x v="29"/>
    <s v="WA"/>
    <s v="USA"/>
  </r>
  <r>
    <x v="16"/>
    <s v="Gilliam"/>
    <s v="OR"/>
    <x v="2"/>
    <x v="3"/>
    <n v="640.74999999999989"/>
    <x v="29"/>
    <s v="WA"/>
    <s v="USA"/>
  </r>
  <r>
    <x v="16"/>
    <s v="Gilliam"/>
    <s v="OR"/>
    <x v="2"/>
    <x v="3"/>
    <n v="694.35"/>
    <x v="29"/>
    <s v="WA"/>
    <s v="USA"/>
  </r>
  <r>
    <x v="16"/>
    <s v="Gilliam"/>
    <s v="OR"/>
    <x v="2"/>
    <x v="5"/>
    <n v="1.1200000000000001"/>
    <x v="29"/>
    <s v="WA"/>
    <s v="USA"/>
  </r>
  <r>
    <x v="16"/>
    <s v="Gilliam"/>
    <s v="OR"/>
    <x v="2"/>
    <x v="5"/>
    <n v="17.05"/>
    <x v="29"/>
    <s v="WA"/>
    <s v="USA"/>
  </r>
  <r>
    <x v="16"/>
    <s v="Gilliam"/>
    <s v="OR"/>
    <x v="2"/>
    <x v="5"/>
    <n v="412.03000000000003"/>
    <x v="29"/>
    <s v="WA"/>
    <s v="USA"/>
  </r>
  <r>
    <x v="16"/>
    <s v="Gilliam"/>
    <s v="OR"/>
    <x v="2"/>
    <x v="5"/>
    <n v="2.29"/>
    <x v="29"/>
    <s v="WA"/>
    <s v="USA"/>
  </r>
  <r>
    <x v="16"/>
    <s v="Gilliam"/>
    <s v="OR"/>
    <x v="2"/>
    <x v="20"/>
    <n v="0"/>
    <x v="29"/>
    <s v="WA"/>
    <s v="USA"/>
  </r>
  <r>
    <x v="16"/>
    <s v="Gilliam"/>
    <s v="OR"/>
    <x v="2"/>
    <x v="20"/>
    <n v="57.14"/>
    <x v="29"/>
    <s v="WA"/>
    <s v="USA"/>
  </r>
  <r>
    <x v="16"/>
    <s v="Gilliam"/>
    <s v="OR"/>
    <x v="2"/>
    <x v="20"/>
    <n v="376.65999999999997"/>
    <x v="29"/>
    <s v="WA"/>
    <s v="USA"/>
  </r>
  <r>
    <x v="16"/>
    <s v="Gilliam"/>
    <s v="OR"/>
    <x v="2"/>
    <x v="20"/>
    <n v="1384.72"/>
    <x v="29"/>
    <s v="WA"/>
    <s v="USA"/>
  </r>
  <r>
    <x v="16"/>
    <s v="Gilliam"/>
    <s v="OR"/>
    <x v="2"/>
    <x v="14"/>
    <n v="0.15"/>
    <x v="31"/>
    <s v="OR"/>
    <s v="USA"/>
  </r>
  <r>
    <x v="16"/>
    <s v="Gilliam"/>
    <s v="OR"/>
    <x v="2"/>
    <x v="14"/>
    <n v="3.52"/>
    <x v="31"/>
    <s v="OR"/>
    <s v="USA"/>
  </r>
  <r>
    <x v="16"/>
    <s v="Gilliam"/>
    <s v="OR"/>
    <x v="2"/>
    <x v="9"/>
    <n v="0"/>
    <x v="31"/>
    <s v="OR"/>
    <s v="USA"/>
  </r>
  <r>
    <x v="16"/>
    <s v="Gilliam"/>
    <s v="OR"/>
    <x v="2"/>
    <x v="9"/>
    <n v="29.51"/>
    <x v="31"/>
    <s v="OR"/>
    <s v="USA"/>
  </r>
  <r>
    <x v="16"/>
    <s v="Gilliam"/>
    <s v="OR"/>
    <x v="2"/>
    <x v="9"/>
    <n v="29.54"/>
    <x v="31"/>
    <s v="OR"/>
    <s v="USA"/>
  </r>
  <r>
    <x v="16"/>
    <s v="Gilliam"/>
    <s v="OR"/>
    <x v="2"/>
    <x v="9"/>
    <n v="30.35"/>
    <x v="31"/>
    <s v="OR"/>
    <s v="USA"/>
  </r>
  <r>
    <x v="16"/>
    <s v="Gilliam"/>
    <s v="OR"/>
    <x v="2"/>
    <x v="9"/>
    <n v="80.94"/>
    <x v="31"/>
    <s v="OR"/>
    <s v="USA"/>
  </r>
  <r>
    <x v="16"/>
    <s v="Gilliam"/>
    <s v="OR"/>
    <x v="2"/>
    <x v="9"/>
    <n v="84.35"/>
    <x v="31"/>
    <s v="OR"/>
    <s v="USA"/>
  </r>
  <r>
    <x v="16"/>
    <s v="Gilliam"/>
    <s v="OR"/>
    <x v="2"/>
    <x v="9"/>
    <n v="140.38999999999999"/>
    <x v="31"/>
    <s v="OR"/>
    <s v="USA"/>
  </r>
  <r>
    <x v="16"/>
    <s v="Gilliam"/>
    <s v="OR"/>
    <x v="2"/>
    <x v="9"/>
    <n v="312.31999999999994"/>
    <x v="31"/>
    <s v="OR"/>
    <s v="USA"/>
  </r>
  <r>
    <x v="16"/>
    <s v="Gilliam"/>
    <s v="OR"/>
    <x v="2"/>
    <x v="9"/>
    <n v="375.40000000000003"/>
    <x v="31"/>
    <s v="OR"/>
    <s v="USA"/>
  </r>
  <r>
    <x v="16"/>
    <s v="Gilliam"/>
    <s v="OR"/>
    <x v="2"/>
    <x v="3"/>
    <n v="8.67"/>
    <x v="31"/>
    <s v="OR"/>
    <s v="USA"/>
  </r>
  <r>
    <x v="16"/>
    <s v="Gilliam"/>
    <s v="OR"/>
    <x v="2"/>
    <x v="3"/>
    <n v="9.43"/>
    <x v="31"/>
    <s v="OR"/>
    <s v="USA"/>
  </r>
  <r>
    <x v="16"/>
    <s v="Gilliam"/>
    <s v="OR"/>
    <x v="2"/>
    <x v="3"/>
    <n v="10.63"/>
    <x v="31"/>
    <s v="OR"/>
    <s v="USA"/>
  </r>
  <r>
    <x v="16"/>
    <s v="Gilliam"/>
    <s v="OR"/>
    <x v="2"/>
    <x v="3"/>
    <n v="10.8"/>
    <x v="31"/>
    <s v="OR"/>
    <s v="USA"/>
  </r>
  <r>
    <x v="16"/>
    <s v="Gilliam"/>
    <s v="OR"/>
    <x v="2"/>
    <x v="3"/>
    <n v="16.5"/>
    <x v="31"/>
    <s v="OR"/>
    <s v="USA"/>
  </r>
  <r>
    <x v="16"/>
    <s v="Gilliam"/>
    <s v="OR"/>
    <x v="2"/>
    <x v="3"/>
    <n v="16.79"/>
    <x v="31"/>
    <s v="OR"/>
    <s v="USA"/>
  </r>
  <r>
    <x v="16"/>
    <s v="Gilliam"/>
    <s v="OR"/>
    <x v="2"/>
    <x v="3"/>
    <n v="17.27"/>
    <x v="31"/>
    <s v="OR"/>
    <s v="USA"/>
  </r>
  <r>
    <x v="16"/>
    <s v="Gilliam"/>
    <s v="OR"/>
    <x v="2"/>
    <x v="3"/>
    <n v="18.39"/>
    <x v="31"/>
    <s v="OR"/>
    <s v="USA"/>
  </r>
  <r>
    <x v="16"/>
    <s v="Gilliam"/>
    <s v="OR"/>
    <x v="2"/>
    <x v="3"/>
    <n v="2.59"/>
    <x v="31"/>
    <s v="OR"/>
    <s v="USA"/>
  </r>
  <r>
    <x v="16"/>
    <s v="Gilliam"/>
    <s v="OR"/>
    <x v="2"/>
    <x v="3"/>
    <n v="2.31"/>
    <x v="31"/>
    <s v="OR"/>
    <s v="USA"/>
  </r>
  <r>
    <x v="16"/>
    <s v="Gilliam"/>
    <s v="OR"/>
    <x v="2"/>
    <x v="3"/>
    <n v="3.36"/>
    <x v="31"/>
    <s v="OR"/>
    <s v="USA"/>
  </r>
  <r>
    <x v="16"/>
    <s v="Gilliam"/>
    <s v="OR"/>
    <x v="2"/>
    <x v="3"/>
    <n v="2.0299999999999998"/>
    <x v="31"/>
    <s v="OR"/>
    <s v="USA"/>
  </r>
  <r>
    <x v="16"/>
    <s v="Gilliam"/>
    <s v="OR"/>
    <x v="2"/>
    <x v="3"/>
    <n v="2.4300000000000002"/>
    <x v="31"/>
    <s v="OR"/>
    <s v="USA"/>
  </r>
  <r>
    <x v="16"/>
    <s v="Gilliam"/>
    <s v="OR"/>
    <x v="2"/>
    <x v="3"/>
    <n v="140.19999999999999"/>
    <x v="31"/>
    <s v="OR"/>
    <s v="USA"/>
  </r>
  <r>
    <x v="16"/>
    <s v="Gilliam"/>
    <s v="OR"/>
    <x v="2"/>
    <x v="3"/>
    <n v="0.95"/>
    <x v="31"/>
    <s v="OR"/>
    <s v="USA"/>
  </r>
  <r>
    <x v="16"/>
    <s v="Gilliam"/>
    <s v="OR"/>
    <x v="2"/>
    <x v="3"/>
    <n v="1.39"/>
    <x v="31"/>
    <s v="OR"/>
    <s v="USA"/>
  </r>
  <r>
    <x v="16"/>
    <s v="Gilliam"/>
    <s v="OR"/>
    <x v="2"/>
    <x v="3"/>
    <n v="1.54"/>
    <x v="31"/>
    <s v="OR"/>
    <s v="USA"/>
  </r>
  <r>
    <x v="16"/>
    <s v="Gilliam"/>
    <s v="OR"/>
    <x v="2"/>
    <x v="3"/>
    <n v="1.76"/>
    <x v="31"/>
    <s v="OR"/>
    <s v="USA"/>
  </r>
  <r>
    <x v="16"/>
    <s v="Gilliam"/>
    <s v="OR"/>
    <x v="2"/>
    <x v="3"/>
    <n v="2.21"/>
    <x v="31"/>
    <s v="OR"/>
    <s v="USA"/>
  </r>
  <r>
    <x v="16"/>
    <s v="Gilliam"/>
    <s v="OR"/>
    <x v="2"/>
    <x v="3"/>
    <n v="2.2200000000000002"/>
    <x v="31"/>
    <s v="OR"/>
    <s v="USA"/>
  </r>
  <r>
    <x v="16"/>
    <s v="Gilliam"/>
    <s v="OR"/>
    <x v="2"/>
    <x v="3"/>
    <n v="0.88"/>
    <x v="31"/>
    <s v="OR"/>
    <s v="USA"/>
  </r>
  <r>
    <x v="16"/>
    <s v="Gilliam"/>
    <s v="OR"/>
    <x v="2"/>
    <x v="3"/>
    <n v="2.7"/>
    <x v="31"/>
    <s v="OR"/>
    <s v="USA"/>
  </r>
  <r>
    <x v="16"/>
    <s v="Gilliam"/>
    <s v="OR"/>
    <x v="2"/>
    <x v="3"/>
    <n v="6.26"/>
    <x v="31"/>
    <s v="OR"/>
    <s v="USA"/>
  </r>
  <r>
    <x v="16"/>
    <s v="Gilliam"/>
    <s v="OR"/>
    <x v="2"/>
    <x v="3"/>
    <n v="1.68"/>
    <x v="31"/>
    <s v="OR"/>
    <s v="USA"/>
  </r>
  <r>
    <x v="16"/>
    <s v="Gilliam"/>
    <s v="OR"/>
    <x v="2"/>
    <x v="3"/>
    <n v="1.98"/>
    <x v="31"/>
    <s v="OR"/>
    <s v="USA"/>
  </r>
  <r>
    <x v="16"/>
    <s v="Gilliam"/>
    <s v="OR"/>
    <x v="2"/>
    <x v="3"/>
    <n v="3.17"/>
    <x v="31"/>
    <s v="OR"/>
    <s v="USA"/>
  </r>
  <r>
    <x v="16"/>
    <s v="Gilliam"/>
    <s v="OR"/>
    <x v="2"/>
    <x v="3"/>
    <n v="3.88"/>
    <x v="31"/>
    <s v="OR"/>
    <s v="USA"/>
  </r>
  <r>
    <x v="16"/>
    <s v="Gilliam"/>
    <s v="OR"/>
    <x v="2"/>
    <x v="3"/>
    <n v="4.5599999999999996"/>
    <x v="31"/>
    <s v="OR"/>
    <s v="USA"/>
  </r>
  <r>
    <x v="16"/>
    <s v="Gilliam"/>
    <s v="OR"/>
    <x v="2"/>
    <x v="3"/>
    <n v="7.26"/>
    <x v="31"/>
    <s v="OR"/>
    <s v="USA"/>
  </r>
  <r>
    <x v="16"/>
    <s v="Gilliam"/>
    <s v="OR"/>
    <x v="2"/>
    <x v="3"/>
    <n v="4.51"/>
    <x v="31"/>
    <s v="OR"/>
    <s v="USA"/>
  </r>
  <r>
    <x v="16"/>
    <s v="Gilliam"/>
    <s v="OR"/>
    <x v="2"/>
    <x v="3"/>
    <n v="4.04"/>
    <x v="31"/>
    <s v="OR"/>
    <s v="USA"/>
  </r>
  <r>
    <x v="16"/>
    <s v="Gilliam"/>
    <s v="OR"/>
    <x v="2"/>
    <x v="3"/>
    <n v="4.6100000000000003"/>
    <x v="31"/>
    <s v="OR"/>
    <s v="USA"/>
  </r>
  <r>
    <x v="16"/>
    <s v="Gilliam"/>
    <s v="OR"/>
    <x v="2"/>
    <x v="3"/>
    <n v="6.92"/>
    <x v="31"/>
    <s v="OR"/>
    <s v="USA"/>
  </r>
  <r>
    <x v="16"/>
    <s v="Gilliam"/>
    <s v="OR"/>
    <x v="2"/>
    <x v="3"/>
    <n v="2.2799999999999998"/>
    <x v="31"/>
    <s v="OR"/>
    <s v="USA"/>
  </r>
  <r>
    <x v="16"/>
    <s v="Gilliam"/>
    <s v="OR"/>
    <x v="2"/>
    <x v="3"/>
    <n v="1.54"/>
    <x v="31"/>
    <s v="OR"/>
    <s v="USA"/>
  </r>
  <r>
    <x v="16"/>
    <s v="Gilliam"/>
    <s v="OR"/>
    <x v="2"/>
    <x v="3"/>
    <n v="1.84"/>
    <x v="31"/>
    <s v="OR"/>
    <s v="USA"/>
  </r>
  <r>
    <x v="16"/>
    <s v="Gilliam"/>
    <s v="OR"/>
    <x v="2"/>
    <x v="3"/>
    <n v="3.23"/>
    <x v="31"/>
    <s v="OR"/>
    <s v="USA"/>
  </r>
  <r>
    <x v="16"/>
    <s v="Gilliam"/>
    <s v="OR"/>
    <x v="2"/>
    <x v="3"/>
    <n v="13.25"/>
    <x v="31"/>
    <s v="OR"/>
    <s v="USA"/>
  </r>
  <r>
    <x v="16"/>
    <s v="Gilliam"/>
    <s v="OR"/>
    <x v="2"/>
    <x v="3"/>
    <n v="1.02"/>
    <x v="31"/>
    <s v="OR"/>
    <s v="USA"/>
  </r>
  <r>
    <x v="16"/>
    <s v="Gilliam"/>
    <s v="OR"/>
    <x v="2"/>
    <x v="3"/>
    <n v="2.31"/>
    <x v="31"/>
    <s v="OR"/>
    <s v="USA"/>
  </r>
  <r>
    <x v="16"/>
    <s v="Gilliam"/>
    <s v="OR"/>
    <x v="2"/>
    <x v="22"/>
    <n v="0"/>
    <x v="31"/>
    <s v="OR"/>
    <s v="USA"/>
  </r>
  <r>
    <x v="16"/>
    <s v="Gilliam"/>
    <s v="OR"/>
    <x v="2"/>
    <x v="22"/>
    <n v="44.550000000000004"/>
    <x v="31"/>
    <s v="OR"/>
    <s v="USA"/>
  </r>
  <r>
    <x v="16"/>
    <s v="Gilliam"/>
    <s v="OR"/>
    <x v="2"/>
    <x v="22"/>
    <n v="16.28"/>
    <x v="31"/>
    <s v="OR"/>
    <s v="USA"/>
  </r>
  <r>
    <x v="16"/>
    <s v="Gilliam"/>
    <s v="OR"/>
    <x v="2"/>
    <x v="22"/>
    <n v="16.5"/>
    <x v="31"/>
    <s v="OR"/>
    <s v="USA"/>
  </r>
  <r>
    <x v="16"/>
    <s v="Gilliam"/>
    <s v="OR"/>
    <x v="2"/>
    <x v="22"/>
    <n v="17.54"/>
    <x v="31"/>
    <s v="OR"/>
    <s v="USA"/>
  </r>
  <r>
    <x v="16"/>
    <s v="Gilliam"/>
    <s v="OR"/>
    <x v="2"/>
    <x v="22"/>
    <n v="18.010000000000002"/>
    <x v="31"/>
    <s v="OR"/>
    <s v="USA"/>
  </r>
  <r>
    <x v="16"/>
    <s v="Gilliam"/>
    <s v="OR"/>
    <x v="2"/>
    <x v="22"/>
    <n v="22.3"/>
    <x v="31"/>
    <s v="OR"/>
    <s v="USA"/>
  </r>
  <r>
    <x v="16"/>
    <s v="Gilliam"/>
    <s v="OR"/>
    <x v="2"/>
    <x v="22"/>
    <n v="0"/>
    <x v="31"/>
    <s v="OR"/>
    <s v="USA"/>
  </r>
  <r>
    <x v="16"/>
    <s v="Gilliam"/>
    <s v="OR"/>
    <x v="2"/>
    <x v="22"/>
    <n v="44.180000000000007"/>
    <x v="31"/>
    <s v="OR"/>
    <s v="USA"/>
  </r>
  <r>
    <x v="16"/>
    <s v="Gilliam"/>
    <s v="OR"/>
    <x v="2"/>
    <x v="22"/>
    <n v="20.94"/>
    <x v="31"/>
    <s v="OR"/>
    <s v="USA"/>
  </r>
  <r>
    <x v="16"/>
    <s v="Gilliam"/>
    <s v="OR"/>
    <x v="2"/>
    <x v="22"/>
    <n v="0.36"/>
    <x v="31"/>
    <s v="OR"/>
    <s v="USA"/>
  </r>
  <r>
    <x v="16"/>
    <s v="Gilliam"/>
    <s v="OR"/>
    <x v="2"/>
    <x v="24"/>
    <n v="10.46"/>
    <x v="31"/>
    <s v="OR"/>
    <s v="USA"/>
  </r>
  <r>
    <x v="16"/>
    <s v="Gilliam"/>
    <s v="OR"/>
    <x v="2"/>
    <x v="24"/>
    <n v="10.69"/>
    <x v="31"/>
    <s v="OR"/>
    <s v="USA"/>
  </r>
  <r>
    <x v="16"/>
    <s v="Gilliam"/>
    <s v="OR"/>
    <x v="2"/>
    <x v="5"/>
    <n v="68.710000000000008"/>
    <x v="31"/>
    <s v="OR"/>
    <s v="USA"/>
  </r>
  <r>
    <x v="16"/>
    <s v="Gilliam"/>
    <s v="OR"/>
    <x v="2"/>
    <x v="5"/>
    <n v="181.88"/>
    <x v="31"/>
    <s v="OR"/>
    <s v="USA"/>
  </r>
  <r>
    <x v="16"/>
    <s v="Gilliam"/>
    <s v="OR"/>
    <x v="2"/>
    <x v="5"/>
    <n v="875.53999999999974"/>
    <x v="31"/>
    <s v="OR"/>
    <s v="USA"/>
  </r>
  <r>
    <x v="16"/>
    <s v="Gilliam"/>
    <s v="OR"/>
    <x v="2"/>
    <x v="5"/>
    <n v="349.8"/>
    <x v="31"/>
    <s v="OR"/>
    <s v="USA"/>
  </r>
  <r>
    <x v="16"/>
    <s v="Gilliam"/>
    <s v="OR"/>
    <x v="2"/>
    <x v="5"/>
    <n v="2.68"/>
    <x v="31"/>
    <s v="OR"/>
    <s v="USA"/>
  </r>
  <r>
    <x v="16"/>
    <s v="Gilliam"/>
    <s v="OR"/>
    <x v="2"/>
    <x v="5"/>
    <n v="4.78"/>
    <x v="31"/>
    <s v="OR"/>
    <s v="USA"/>
  </r>
  <r>
    <x v="16"/>
    <s v="Gilliam"/>
    <s v="OR"/>
    <x v="2"/>
    <x v="5"/>
    <n v="17.41"/>
    <x v="31"/>
    <s v="OR"/>
    <s v="USA"/>
  </r>
  <r>
    <x v="16"/>
    <s v="Gilliam"/>
    <s v="OR"/>
    <x v="2"/>
    <x v="5"/>
    <n v="168.77"/>
    <x v="31"/>
    <s v="OR"/>
    <s v="USA"/>
  </r>
  <r>
    <x v="16"/>
    <s v="Gilliam"/>
    <s v="OR"/>
    <x v="2"/>
    <x v="5"/>
    <n v="462.95000000000005"/>
    <x v="31"/>
    <s v="OR"/>
    <s v="USA"/>
  </r>
  <r>
    <x v="16"/>
    <s v="Gilliam"/>
    <s v="OR"/>
    <x v="2"/>
    <x v="5"/>
    <n v="3.51"/>
    <x v="31"/>
    <s v="OR"/>
    <s v="USA"/>
  </r>
  <r>
    <x v="16"/>
    <s v="Gilliam"/>
    <s v="OR"/>
    <x v="2"/>
    <x v="5"/>
    <n v="0"/>
    <x v="31"/>
    <s v="OR"/>
    <s v="USA"/>
  </r>
  <r>
    <x v="16"/>
    <s v="Gilliam"/>
    <s v="OR"/>
    <x v="2"/>
    <x v="20"/>
    <n v="31.5"/>
    <x v="31"/>
    <s v="OR"/>
    <s v="USA"/>
  </r>
  <r>
    <x v="16"/>
    <s v="Gilliam"/>
    <s v="OR"/>
    <x v="2"/>
    <x v="20"/>
    <n v="62.79"/>
    <x v="31"/>
    <s v="OR"/>
    <s v="USA"/>
  </r>
  <r>
    <x v="16"/>
    <s v="Gilliam"/>
    <s v="OR"/>
    <x v="2"/>
    <x v="20"/>
    <n v="204.79999999999998"/>
    <x v="31"/>
    <s v="OR"/>
    <s v="USA"/>
  </r>
  <r>
    <x v="16"/>
    <s v="Gilliam"/>
    <s v="OR"/>
    <x v="2"/>
    <x v="20"/>
    <n v="246.22"/>
    <x v="31"/>
    <s v="OR"/>
    <s v="USA"/>
  </r>
  <r>
    <x v="16"/>
    <s v="Gilliam"/>
    <s v="OR"/>
    <x v="2"/>
    <x v="20"/>
    <n v="265.65999999999997"/>
    <x v="31"/>
    <s v="OR"/>
    <s v="USA"/>
  </r>
  <r>
    <x v="16"/>
    <s v="Gilliam"/>
    <s v="OR"/>
    <x v="2"/>
    <x v="20"/>
    <n v="333.56"/>
    <x v="31"/>
    <s v="OR"/>
    <s v="USA"/>
  </r>
  <r>
    <x v="16"/>
    <s v="Gilliam"/>
    <s v="OR"/>
    <x v="2"/>
    <x v="20"/>
    <n v="394.47"/>
    <x v="31"/>
    <s v="OR"/>
    <s v="USA"/>
  </r>
  <r>
    <x v="16"/>
    <s v="Gilliam"/>
    <s v="OR"/>
    <x v="2"/>
    <x v="20"/>
    <n v="595.7600000000001"/>
    <x v="31"/>
    <s v="OR"/>
    <s v="USA"/>
  </r>
  <r>
    <x v="16"/>
    <s v="Gilliam"/>
    <s v="OR"/>
    <x v="2"/>
    <x v="20"/>
    <n v="614.18999999999994"/>
    <x v="31"/>
    <s v="OR"/>
    <s v="USA"/>
  </r>
  <r>
    <x v="16"/>
    <s v="Gilliam"/>
    <s v="OR"/>
    <x v="2"/>
    <x v="20"/>
    <n v="794.62999999999977"/>
    <x v="31"/>
    <s v="OR"/>
    <s v="USA"/>
  </r>
  <r>
    <x v="16"/>
    <s v="Gilliam"/>
    <s v="OR"/>
    <x v="2"/>
    <x v="20"/>
    <n v="863.37999999999988"/>
    <x v="31"/>
    <s v="OR"/>
    <s v="USA"/>
  </r>
  <r>
    <x v="16"/>
    <s v="Gilliam"/>
    <s v="OR"/>
    <x v="2"/>
    <x v="20"/>
    <n v="58.8"/>
    <x v="31"/>
    <s v="OR"/>
    <s v="USA"/>
  </r>
  <r>
    <x v="16"/>
    <s v="Gilliam"/>
    <s v="OR"/>
    <x v="2"/>
    <x v="20"/>
    <n v="31.61"/>
    <x v="31"/>
    <s v="OR"/>
    <s v="USA"/>
  </r>
  <r>
    <x v="16"/>
    <s v="Gilliam"/>
    <s v="OR"/>
    <x v="2"/>
    <x v="20"/>
    <n v="62.08"/>
    <x v="31"/>
    <s v="OR"/>
    <s v="USA"/>
  </r>
  <r>
    <x v="16"/>
    <s v="Gilliam"/>
    <s v="OR"/>
    <x v="2"/>
    <x v="20"/>
    <n v="86.539999999999992"/>
    <x v="31"/>
    <s v="OR"/>
    <s v="USA"/>
  </r>
  <r>
    <x v="16"/>
    <s v="Gilliam"/>
    <s v="OR"/>
    <x v="2"/>
    <x v="20"/>
    <n v="92.44"/>
    <x v="31"/>
    <s v="OR"/>
    <s v="USA"/>
  </r>
  <r>
    <x v="16"/>
    <s v="Gilliam"/>
    <s v="OR"/>
    <x v="2"/>
    <x v="20"/>
    <n v="153.96"/>
    <x v="31"/>
    <s v="OR"/>
    <s v="USA"/>
  </r>
  <r>
    <x v="16"/>
    <s v="Gilliam"/>
    <s v="OR"/>
    <x v="2"/>
    <x v="20"/>
    <n v="277.32000000000005"/>
    <x v="31"/>
    <s v="OR"/>
    <s v="USA"/>
  </r>
  <r>
    <x v="16"/>
    <s v="Gilliam"/>
    <s v="OR"/>
    <x v="2"/>
    <x v="20"/>
    <n v="302.45"/>
    <x v="31"/>
    <s v="OR"/>
    <s v="USA"/>
  </r>
  <r>
    <x v="16"/>
    <s v="Gilliam"/>
    <s v="OR"/>
    <x v="2"/>
    <x v="20"/>
    <n v="398.66"/>
    <x v="31"/>
    <s v="OR"/>
    <s v="USA"/>
  </r>
  <r>
    <x v="16"/>
    <s v="Gilliam"/>
    <s v="OR"/>
    <x v="2"/>
    <x v="20"/>
    <n v="463.44"/>
    <x v="31"/>
    <s v="OR"/>
    <s v="USA"/>
  </r>
  <r>
    <x v="16"/>
    <s v="Gilliam"/>
    <s v="OR"/>
    <x v="2"/>
    <x v="20"/>
    <n v="61.16"/>
    <x v="31"/>
    <s v="OR"/>
    <s v="USA"/>
  </r>
  <r>
    <x v="16"/>
    <s v="Gilliam"/>
    <s v="OR"/>
    <x v="2"/>
    <x v="20"/>
    <n v="65.83"/>
    <x v="31"/>
    <s v="OR"/>
    <s v="USA"/>
  </r>
  <r>
    <x v="16"/>
    <s v="Gilliam"/>
    <s v="OR"/>
    <x v="2"/>
    <x v="20"/>
    <n v="0.12"/>
    <x v="31"/>
    <s v="OR"/>
    <s v="USA"/>
  </r>
  <r>
    <x v="16"/>
    <s v="Gilliam"/>
    <s v="OR"/>
    <x v="2"/>
    <x v="20"/>
    <n v="5.000000000000001E-2"/>
    <x v="31"/>
    <s v="OR"/>
    <s v="USA"/>
  </r>
  <r>
    <x v="16"/>
    <s v="Gilliam"/>
    <s v="OR"/>
    <x v="2"/>
    <x v="20"/>
    <n v="0"/>
    <x v="31"/>
    <s v="OR"/>
    <s v="USA"/>
  </r>
  <r>
    <x v="16"/>
    <s v="Gilliam"/>
    <s v="OR"/>
    <x v="2"/>
    <x v="20"/>
    <n v="1"/>
    <x v="31"/>
    <s v="OR"/>
    <s v="USA"/>
  </r>
  <r>
    <x v="16"/>
    <s v="Gilliam"/>
    <s v="OR"/>
    <x v="2"/>
    <x v="20"/>
    <n v="4.26"/>
    <x v="31"/>
    <s v="OR"/>
    <s v="USA"/>
  </r>
  <r>
    <x v="16"/>
    <s v="Gilliam"/>
    <s v="OR"/>
    <x v="2"/>
    <x v="20"/>
    <n v="12.410000000000002"/>
    <x v="31"/>
    <s v="OR"/>
    <s v="USA"/>
  </r>
  <r>
    <x v="16"/>
    <s v="Gilliam"/>
    <s v="OR"/>
    <x v="2"/>
    <x v="20"/>
    <n v="0"/>
    <x v="31"/>
    <s v="OR"/>
    <s v="USA"/>
  </r>
  <r>
    <x v="16"/>
    <s v="Gilliam"/>
    <s v="OR"/>
    <x v="2"/>
    <x v="20"/>
    <n v="0"/>
    <x v="31"/>
    <s v="OR"/>
    <s v="USA"/>
  </r>
  <r>
    <x v="16"/>
    <s v="Gilliam"/>
    <s v="OR"/>
    <x v="2"/>
    <x v="20"/>
    <n v="12.21"/>
    <x v="31"/>
    <s v="OR"/>
    <s v="USA"/>
  </r>
  <r>
    <x v="16"/>
    <s v="Gilliam"/>
    <s v="OR"/>
    <x v="2"/>
    <x v="20"/>
    <n v="13.01"/>
    <x v="31"/>
    <s v="OR"/>
    <s v="USA"/>
  </r>
  <r>
    <x v="16"/>
    <s v="Gilliam"/>
    <s v="OR"/>
    <x v="2"/>
    <x v="20"/>
    <n v="13.88"/>
    <x v="31"/>
    <s v="OR"/>
    <s v="USA"/>
  </r>
  <r>
    <x v="16"/>
    <s v="Gilliam"/>
    <s v="OR"/>
    <x v="2"/>
    <x v="20"/>
    <n v="14.86"/>
    <x v="31"/>
    <s v="OR"/>
    <s v="USA"/>
  </r>
  <r>
    <x v="16"/>
    <s v="Gilliam"/>
    <s v="OR"/>
    <x v="2"/>
    <x v="20"/>
    <n v="14.88"/>
    <x v="31"/>
    <s v="OR"/>
    <s v="USA"/>
  </r>
  <r>
    <x v="16"/>
    <s v="Gilliam"/>
    <s v="OR"/>
    <x v="2"/>
    <x v="20"/>
    <n v="15.49"/>
    <x v="31"/>
    <s v="OR"/>
    <s v="USA"/>
  </r>
  <r>
    <x v="16"/>
    <s v="Gilliam"/>
    <s v="OR"/>
    <x v="2"/>
    <x v="20"/>
    <n v="16.16"/>
    <x v="31"/>
    <s v="OR"/>
    <s v="USA"/>
  </r>
  <r>
    <x v="16"/>
    <s v="Gilliam"/>
    <s v="OR"/>
    <x v="2"/>
    <x v="20"/>
    <n v="17.12"/>
    <x v="31"/>
    <s v="OR"/>
    <s v="USA"/>
  </r>
  <r>
    <x v="16"/>
    <s v="Gilliam"/>
    <s v="OR"/>
    <x v="2"/>
    <x v="20"/>
    <n v="25.98"/>
    <x v="31"/>
    <s v="OR"/>
    <s v="USA"/>
  </r>
  <r>
    <x v="16"/>
    <s v="Gilliam"/>
    <s v="OR"/>
    <x v="2"/>
    <x v="20"/>
    <n v="6.84"/>
    <x v="31"/>
    <s v="OR"/>
    <s v="USA"/>
  </r>
  <r>
    <x v="16"/>
    <s v="Gilliam"/>
    <s v="OR"/>
    <x v="2"/>
    <x v="20"/>
    <n v="7.89"/>
    <x v="31"/>
    <s v="OR"/>
    <s v="USA"/>
  </r>
  <r>
    <x v="16"/>
    <s v="Gilliam"/>
    <s v="OR"/>
    <x v="2"/>
    <x v="20"/>
    <n v="8.0299999999999994"/>
    <x v="31"/>
    <s v="OR"/>
    <s v="USA"/>
  </r>
  <r>
    <x v="16"/>
    <s v="Gilliam"/>
    <s v="OR"/>
    <x v="2"/>
    <x v="20"/>
    <n v="8.25"/>
    <x v="31"/>
    <s v="OR"/>
    <s v="USA"/>
  </r>
  <r>
    <x v="16"/>
    <s v="Gilliam"/>
    <s v="OR"/>
    <x v="2"/>
    <x v="20"/>
    <n v="8.6300000000000008"/>
    <x v="31"/>
    <s v="OR"/>
    <s v="USA"/>
  </r>
  <r>
    <x v="16"/>
    <s v="Gilliam"/>
    <s v="OR"/>
    <x v="2"/>
    <x v="20"/>
    <n v="0"/>
    <x v="31"/>
    <s v="OR"/>
    <s v="USA"/>
  </r>
  <r>
    <x v="16"/>
    <s v="Gilliam"/>
    <s v="OR"/>
    <x v="2"/>
    <x v="20"/>
    <n v="28.11"/>
    <x v="31"/>
    <s v="OR"/>
    <s v="USA"/>
  </r>
  <r>
    <x v="16"/>
    <s v="Gilliam"/>
    <s v="OR"/>
    <x v="2"/>
    <x v="20"/>
    <n v="11.03"/>
    <x v="31"/>
    <s v="OR"/>
    <s v="USA"/>
  </r>
  <r>
    <x v="16"/>
    <s v="Gilliam"/>
    <s v="OR"/>
    <x v="2"/>
    <x v="20"/>
    <n v="12.56"/>
    <x v="31"/>
    <s v="OR"/>
    <s v="USA"/>
  </r>
  <r>
    <x v="16"/>
    <s v="Gilliam"/>
    <s v="OR"/>
    <x v="2"/>
    <x v="20"/>
    <n v="13.48"/>
    <x v="31"/>
    <s v="OR"/>
    <s v="USA"/>
  </r>
  <r>
    <x v="16"/>
    <s v="Gilliam"/>
    <s v="OR"/>
    <x v="2"/>
    <x v="20"/>
    <n v="13.6"/>
    <x v="31"/>
    <s v="OR"/>
    <s v="USA"/>
  </r>
  <r>
    <x v="16"/>
    <s v="Gilliam"/>
    <s v="OR"/>
    <x v="2"/>
    <x v="20"/>
    <n v="14.49"/>
    <x v="31"/>
    <s v="OR"/>
    <s v="USA"/>
  </r>
  <r>
    <x v="16"/>
    <s v="Gilliam"/>
    <s v="OR"/>
    <x v="2"/>
    <x v="20"/>
    <n v="14.52"/>
    <x v="31"/>
    <s v="OR"/>
    <s v="USA"/>
  </r>
  <r>
    <x v="16"/>
    <s v="Gilliam"/>
    <s v="OR"/>
    <x v="2"/>
    <x v="20"/>
    <n v="15.389999999999999"/>
    <x v="31"/>
    <s v="OR"/>
    <s v="USA"/>
  </r>
  <r>
    <x v="16"/>
    <s v="Gilliam"/>
    <s v="OR"/>
    <x v="2"/>
    <x v="20"/>
    <n v="15.53"/>
    <x v="31"/>
    <s v="OR"/>
    <s v="USA"/>
  </r>
  <r>
    <x v="16"/>
    <s v="Gilliam"/>
    <s v="OR"/>
    <x v="2"/>
    <x v="20"/>
    <n v="17.11"/>
    <x v="31"/>
    <s v="OR"/>
    <s v="USA"/>
  </r>
  <r>
    <x v="16"/>
    <s v="Gilliam"/>
    <s v="OR"/>
    <x v="2"/>
    <x v="20"/>
    <n v="18.020000000000003"/>
    <x v="31"/>
    <s v="OR"/>
    <s v="USA"/>
  </r>
  <r>
    <x v="16"/>
    <s v="Gilliam"/>
    <s v="OR"/>
    <x v="2"/>
    <x v="20"/>
    <n v="18.690000000000001"/>
    <x v="31"/>
    <s v="OR"/>
    <s v="USA"/>
  </r>
  <r>
    <x v="16"/>
    <s v="Gilliam"/>
    <s v="OR"/>
    <x v="2"/>
    <x v="20"/>
    <n v="21.09"/>
    <x v="31"/>
    <s v="OR"/>
    <s v="USA"/>
  </r>
  <r>
    <x v="16"/>
    <s v="Gilliam"/>
    <s v="OR"/>
    <x v="2"/>
    <x v="20"/>
    <n v="19"/>
    <x v="31"/>
    <s v="OR"/>
    <s v="USA"/>
  </r>
  <r>
    <x v="16"/>
    <s v="Gilliam"/>
    <s v="OR"/>
    <x v="2"/>
    <x v="20"/>
    <n v="46.5"/>
    <x v="31"/>
    <s v="OR"/>
    <s v="USA"/>
  </r>
  <r>
    <x v="16"/>
    <s v="Gilliam"/>
    <s v="OR"/>
    <x v="2"/>
    <x v="20"/>
    <n v="46.77"/>
    <x v="31"/>
    <s v="OR"/>
    <s v="USA"/>
  </r>
  <r>
    <x v="16"/>
    <s v="Gilliam"/>
    <s v="OR"/>
    <x v="2"/>
    <x v="20"/>
    <n v="421.38"/>
    <x v="31"/>
    <s v="OR"/>
    <s v="USA"/>
  </r>
  <r>
    <x v="16"/>
    <s v="Gilliam"/>
    <s v="OR"/>
    <x v="2"/>
    <x v="20"/>
    <n v="56.480000000000004"/>
    <x v="31"/>
    <s v="OR"/>
    <s v="USA"/>
  </r>
  <r>
    <x v="16"/>
    <s v="Gilliam"/>
    <s v="OR"/>
    <x v="2"/>
    <x v="20"/>
    <n v="76.660000000000011"/>
    <x v="31"/>
    <s v="OR"/>
    <s v="USA"/>
  </r>
  <r>
    <x v="16"/>
    <s v="Gilliam"/>
    <s v="OR"/>
    <x v="2"/>
    <x v="20"/>
    <n v="76.930000000000007"/>
    <x v="31"/>
    <s v="OR"/>
    <s v="USA"/>
  </r>
  <r>
    <x v="16"/>
    <s v="Gilliam"/>
    <s v="OR"/>
    <x v="2"/>
    <x v="20"/>
    <n v="78.259999999999991"/>
    <x v="31"/>
    <s v="OR"/>
    <s v="USA"/>
  </r>
  <r>
    <x v="16"/>
    <s v="Gilliam"/>
    <s v="OR"/>
    <x v="2"/>
    <x v="20"/>
    <n v="105.56"/>
    <x v="31"/>
    <s v="OR"/>
    <s v="USA"/>
  </r>
  <r>
    <x v="16"/>
    <s v="Gilliam"/>
    <s v="OR"/>
    <x v="2"/>
    <x v="20"/>
    <n v="106.16"/>
    <x v="31"/>
    <s v="OR"/>
    <s v="USA"/>
  </r>
  <r>
    <x v="16"/>
    <s v="Gilliam"/>
    <s v="OR"/>
    <x v="2"/>
    <x v="20"/>
    <n v="127.48000000000002"/>
    <x v="31"/>
    <s v="OR"/>
    <s v="USA"/>
  </r>
  <r>
    <x v="16"/>
    <s v="Gilliam"/>
    <s v="OR"/>
    <x v="2"/>
    <x v="20"/>
    <n v="128.6"/>
    <x v="31"/>
    <s v="OR"/>
    <s v="USA"/>
  </r>
  <r>
    <x v="16"/>
    <s v="Gilliam"/>
    <s v="OR"/>
    <x v="2"/>
    <x v="20"/>
    <n v="134.61000000000001"/>
    <x v="31"/>
    <s v="OR"/>
    <s v="USA"/>
  </r>
  <r>
    <x v="16"/>
    <s v="Gilliam"/>
    <s v="OR"/>
    <x v="2"/>
    <x v="20"/>
    <n v="142.28000000000003"/>
    <x v="31"/>
    <s v="OR"/>
    <s v="USA"/>
  </r>
  <r>
    <x v="16"/>
    <s v="Gilliam"/>
    <s v="OR"/>
    <x v="2"/>
    <x v="20"/>
    <n v="0"/>
    <x v="31"/>
    <s v="OR"/>
    <s v="USA"/>
  </r>
  <r>
    <x v="16"/>
    <s v="Gilliam"/>
    <s v="OR"/>
    <x v="2"/>
    <x v="20"/>
    <n v="21.08"/>
    <x v="31"/>
    <s v="OR"/>
    <s v="USA"/>
  </r>
  <r>
    <x v="16"/>
    <s v="Gilliam"/>
    <s v="OR"/>
    <x v="2"/>
    <x v="20"/>
    <n v="42.870000000000005"/>
    <x v="31"/>
    <s v="OR"/>
    <s v="USA"/>
  </r>
  <r>
    <x v="16"/>
    <s v="Gilliam"/>
    <s v="OR"/>
    <x v="2"/>
    <x v="20"/>
    <n v="101.03"/>
    <x v="31"/>
    <s v="OR"/>
    <s v="USA"/>
  </r>
  <r>
    <x v="16"/>
    <s v="Gilliam"/>
    <s v="OR"/>
    <x v="2"/>
    <x v="20"/>
    <n v="52.2"/>
    <x v="31"/>
    <s v="OR"/>
    <s v="USA"/>
  </r>
  <r>
    <x v="16"/>
    <s v="Gilliam"/>
    <s v="OR"/>
    <x v="2"/>
    <x v="20"/>
    <n v="251.91"/>
    <x v="31"/>
    <s v="OR"/>
    <s v="USA"/>
  </r>
  <r>
    <x v="16"/>
    <s v="Gilliam"/>
    <s v="OR"/>
    <x v="2"/>
    <x v="20"/>
    <n v="0"/>
    <x v="31"/>
    <s v="OR"/>
    <s v="USA"/>
  </r>
  <r>
    <x v="16"/>
    <s v="Gilliam"/>
    <s v="OR"/>
    <x v="2"/>
    <x v="20"/>
    <n v="15.63"/>
    <x v="31"/>
    <s v="OR"/>
    <s v="USA"/>
  </r>
  <r>
    <x v="16"/>
    <s v="Gilliam"/>
    <s v="OR"/>
    <x v="2"/>
    <x v="20"/>
    <n v="11.160000000000002"/>
    <x v="31"/>
    <s v="OR"/>
    <s v="USA"/>
  </r>
  <r>
    <x v="16"/>
    <s v="Gilliam"/>
    <s v="OR"/>
    <x v="2"/>
    <x v="20"/>
    <n v="19.98"/>
    <x v="31"/>
    <s v="OR"/>
    <s v="USA"/>
  </r>
  <r>
    <x v="16"/>
    <s v="Gilliam"/>
    <s v="OR"/>
    <x v="2"/>
    <x v="20"/>
    <n v="20.72"/>
    <x v="31"/>
    <s v="OR"/>
    <s v="USA"/>
  </r>
  <r>
    <x v="16"/>
    <s v="Gilliam"/>
    <s v="OR"/>
    <x v="2"/>
    <x v="20"/>
    <n v="34.340000000000003"/>
    <x v="31"/>
    <s v="OR"/>
    <s v="USA"/>
  </r>
  <r>
    <x v="16"/>
    <s v="Gilliam"/>
    <s v="OR"/>
    <x v="2"/>
    <x v="20"/>
    <n v="41.68"/>
    <x v="31"/>
    <s v="OR"/>
    <s v="USA"/>
  </r>
  <r>
    <x v="16"/>
    <s v="Gilliam"/>
    <s v="OR"/>
    <x v="2"/>
    <x v="20"/>
    <n v="42.13"/>
    <x v="31"/>
    <s v="OR"/>
    <s v="USA"/>
  </r>
  <r>
    <x v="16"/>
    <s v="Gilliam"/>
    <s v="OR"/>
    <x v="2"/>
    <x v="20"/>
    <n v="76.59"/>
    <x v="31"/>
    <s v="OR"/>
    <s v="USA"/>
  </r>
  <r>
    <x v="16"/>
    <s v="Gilliam"/>
    <s v="OR"/>
    <x v="2"/>
    <x v="20"/>
    <n v="10.130000000000001"/>
    <x v="31"/>
    <s v="OR"/>
    <s v="USA"/>
  </r>
  <r>
    <x v="16"/>
    <s v="Gilliam"/>
    <s v="OR"/>
    <x v="2"/>
    <x v="20"/>
    <n v="10.16"/>
    <x v="31"/>
    <s v="OR"/>
    <s v="USA"/>
  </r>
  <r>
    <x v="16"/>
    <s v="Gilliam"/>
    <s v="OR"/>
    <x v="2"/>
    <x v="20"/>
    <n v="21.240000000000002"/>
    <x v="31"/>
    <s v="OR"/>
    <s v="USA"/>
  </r>
  <r>
    <x v="16"/>
    <s v="Gilliam"/>
    <s v="OR"/>
    <x v="2"/>
    <x v="20"/>
    <n v="19.07"/>
    <x v="31"/>
    <s v="OR"/>
    <s v="USA"/>
  </r>
  <r>
    <x v="16"/>
    <s v="Gilliam"/>
    <s v="OR"/>
    <x v="2"/>
    <x v="20"/>
    <n v="71.17"/>
    <x v="31"/>
    <s v="OR"/>
    <s v="USA"/>
  </r>
  <r>
    <x v="16"/>
    <s v="Gilliam"/>
    <s v="OR"/>
    <x v="2"/>
    <x v="20"/>
    <n v="73.580000000000013"/>
    <x v="31"/>
    <s v="OR"/>
    <s v="USA"/>
  </r>
  <r>
    <x v="16"/>
    <s v="Gilliam"/>
    <s v="OR"/>
    <x v="2"/>
    <x v="20"/>
    <n v="95.839999999999989"/>
    <x v="31"/>
    <s v="OR"/>
    <s v="USA"/>
  </r>
  <r>
    <x v="16"/>
    <s v="Gilliam"/>
    <s v="OR"/>
    <x v="2"/>
    <x v="20"/>
    <n v="125.56"/>
    <x v="31"/>
    <s v="OR"/>
    <s v="USA"/>
  </r>
  <r>
    <x v="16"/>
    <s v="Gilliam"/>
    <s v="OR"/>
    <x v="2"/>
    <x v="20"/>
    <n v="135.19"/>
    <x v="31"/>
    <s v="OR"/>
    <s v="USA"/>
  </r>
  <r>
    <x v="16"/>
    <s v="Gilliam"/>
    <s v="OR"/>
    <x v="2"/>
    <x v="20"/>
    <n v="150.13"/>
    <x v="31"/>
    <s v="OR"/>
    <s v="USA"/>
  </r>
  <r>
    <x v="16"/>
    <s v="Gilliam"/>
    <s v="OR"/>
    <x v="2"/>
    <x v="20"/>
    <n v="154.63"/>
    <x v="31"/>
    <s v="OR"/>
    <s v="USA"/>
  </r>
  <r>
    <x v="16"/>
    <s v="Gilliam"/>
    <s v="OR"/>
    <x v="2"/>
    <x v="20"/>
    <n v="157.79000000000002"/>
    <x v="31"/>
    <s v="OR"/>
    <s v="USA"/>
  </r>
  <r>
    <x v="16"/>
    <s v="Gilliam"/>
    <s v="OR"/>
    <x v="2"/>
    <x v="20"/>
    <n v="174.30999999999997"/>
    <x v="31"/>
    <s v="OR"/>
    <s v="USA"/>
  </r>
  <r>
    <x v="16"/>
    <s v="Gilliam"/>
    <s v="OR"/>
    <x v="2"/>
    <x v="20"/>
    <n v="179.39"/>
    <x v="31"/>
    <s v="OR"/>
    <s v="USA"/>
  </r>
  <r>
    <x v="16"/>
    <s v="Gilliam"/>
    <s v="OR"/>
    <x v="2"/>
    <x v="20"/>
    <n v="251.3"/>
    <x v="31"/>
    <s v="OR"/>
    <s v="USA"/>
  </r>
  <r>
    <x v="16"/>
    <s v="Gilliam"/>
    <s v="OR"/>
    <x v="2"/>
    <x v="20"/>
    <n v="0"/>
    <x v="31"/>
    <s v="OR"/>
    <s v="USA"/>
  </r>
  <r>
    <x v="16"/>
    <s v="Gilliam"/>
    <s v="OR"/>
    <x v="2"/>
    <x v="20"/>
    <n v="29.96"/>
    <x v="31"/>
    <s v="OR"/>
    <s v="USA"/>
  </r>
  <r>
    <x v="16"/>
    <s v="Gilliam"/>
    <s v="OR"/>
    <x v="2"/>
    <x v="20"/>
    <n v="46.74"/>
    <x v="31"/>
    <s v="OR"/>
    <s v="USA"/>
  </r>
  <r>
    <x v="16"/>
    <s v="Gilliam"/>
    <s v="OR"/>
    <x v="2"/>
    <x v="20"/>
    <n v="125.06"/>
    <x v="31"/>
    <s v="OR"/>
    <s v="USA"/>
  </r>
  <r>
    <x v="16"/>
    <s v="Gilliam"/>
    <s v="OR"/>
    <x v="2"/>
    <x v="20"/>
    <n v="0"/>
    <x v="31"/>
    <s v="OR"/>
    <s v="USA"/>
  </r>
  <r>
    <x v="16"/>
    <s v="Gilliam"/>
    <s v="OR"/>
    <x v="2"/>
    <x v="20"/>
    <n v="40.14"/>
    <x v="31"/>
    <s v="OR"/>
    <s v="USA"/>
  </r>
  <r>
    <x v="16"/>
    <s v="Gilliam"/>
    <s v="OR"/>
    <x v="2"/>
    <x v="20"/>
    <n v="53.44"/>
    <x v="31"/>
    <s v="OR"/>
    <s v="USA"/>
  </r>
  <r>
    <x v="16"/>
    <s v="Gilliam"/>
    <s v="OR"/>
    <x v="2"/>
    <x v="20"/>
    <n v="0"/>
    <x v="31"/>
    <s v="OR"/>
    <s v="USA"/>
  </r>
  <r>
    <x v="16"/>
    <s v="Gilliam"/>
    <s v="OR"/>
    <x v="2"/>
    <x v="20"/>
    <n v="20.79"/>
    <x v="31"/>
    <s v="OR"/>
    <s v="USA"/>
  </r>
  <r>
    <x v="16"/>
    <s v="Gilliam"/>
    <s v="OR"/>
    <x v="2"/>
    <x v="20"/>
    <n v="0"/>
    <x v="31"/>
    <s v="OR"/>
    <s v="USA"/>
  </r>
  <r>
    <x v="16"/>
    <s v="Gilliam"/>
    <s v="OR"/>
    <x v="2"/>
    <x v="20"/>
    <n v="6.4499999999999993"/>
    <x v="31"/>
    <s v="OR"/>
    <s v="USA"/>
  </r>
  <r>
    <x v="16"/>
    <s v="Gilliam"/>
    <s v="OR"/>
    <x v="2"/>
    <x v="20"/>
    <n v="6.15"/>
    <x v="31"/>
    <s v="OR"/>
    <s v="USA"/>
  </r>
  <r>
    <x v="16"/>
    <s v="Gilliam"/>
    <s v="OR"/>
    <x v="2"/>
    <x v="20"/>
    <n v="6.74"/>
    <x v="31"/>
    <s v="OR"/>
    <s v="USA"/>
  </r>
  <r>
    <x v="16"/>
    <s v="Gilliam"/>
    <s v="OR"/>
    <x v="2"/>
    <x v="20"/>
    <n v="12.82"/>
    <x v="31"/>
    <s v="OR"/>
    <s v="USA"/>
  </r>
  <r>
    <x v="16"/>
    <s v="Gilliam"/>
    <s v="OR"/>
    <x v="2"/>
    <x v="20"/>
    <n v="24.94"/>
    <x v="31"/>
    <s v="OR"/>
    <s v="USA"/>
  </r>
  <r>
    <x v="16"/>
    <s v="Gilliam"/>
    <s v="OR"/>
    <x v="2"/>
    <x v="20"/>
    <n v="0"/>
    <x v="31"/>
    <s v="OR"/>
    <s v="USA"/>
  </r>
  <r>
    <x v="16"/>
    <s v="Gilliam"/>
    <s v="OR"/>
    <x v="2"/>
    <x v="20"/>
    <n v="5.13"/>
    <x v="31"/>
    <s v="OR"/>
    <s v="USA"/>
  </r>
  <r>
    <x v="16"/>
    <s v="Gilliam"/>
    <s v="OR"/>
    <x v="2"/>
    <x v="20"/>
    <n v="6.5"/>
    <x v="31"/>
    <s v="OR"/>
    <s v="USA"/>
  </r>
  <r>
    <x v="16"/>
    <s v="Gilliam"/>
    <s v="OR"/>
    <x v="2"/>
    <x v="20"/>
    <n v="7.43"/>
    <x v="31"/>
    <s v="OR"/>
    <s v="USA"/>
  </r>
  <r>
    <x v="16"/>
    <s v="Gilliam"/>
    <s v="OR"/>
    <x v="2"/>
    <x v="20"/>
    <n v="8.99"/>
    <x v="31"/>
    <s v="OR"/>
    <s v="USA"/>
  </r>
  <r>
    <x v="16"/>
    <s v="Gilliam"/>
    <s v="OR"/>
    <x v="2"/>
    <x v="20"/>
    <n v="21.13"/>
    <x v="31"/>
    <s v="OR"/>
    <s v="USA"/>
  </r>
  <r>
    <x v="16"/>
    <s v="Gilliam"/>
    <s v="OR"/>
    <x v="2"/>
    <x v="20"/>
    <n v="24.18"/>
    <x v="31"/>
    <s v="OR"/>
    <s v="USA"/>
  </r>
  <r>
    <x v="16"/>
    <s v="Gilliam"/>
    <s v="OR"/>
    <x v="2"/>
    <x v="20"/>
    <n v="27.93"/>
    <x v="31"/>
    <s v="OR"/>
    <s v="USA"/>
  </r>
  <r>
    <x v="16"/>
    <s v="Gilliam"/>
    <s v="OR"/>
    <x v="2"/>
    <x v="6"/>
    <n v="19.869999999999997"/>
    <x v="31"/>
    <s v="OR"/>
    <s v="USA"/>
  </r>
  <r>
    <x v="16"/>
    <s v="Gilliam"/>
    <s v="OR"/>
    <x v="2"/>
    <x v="6"/>
    <n v="0"/>
    <x v="31"/>
    <s v="OR"/>
    <s v="USA"/>
  </r>
  <r>
    <x v="16"/>
    <s v="Gilliam"/>
    <s v="OR"/>
    <x v="2"/>
    <x v="20"/>
    <n v="2.09"/>
    <x v="32"/>
    <s v="WA"/>
    <s v="USA"/>
  </r>
  <r>
    <x v="16"/>
    <s v="Gilliam"/>
    <s v="OR"/>
    <x v="2"/>
    <x v="20"/>
    <n v="2.71"/>
    <x v="32"/>
    <s v="WA"/>
    <s v="USA"/>
  </r>
  <r>
    <x v="16"/>
    <s v="Gilliam"/>
    <s v="OR"/>
    <x v="2"/>
    <x v="14"/>
    <n v="8.14"/>
    <x v="3"/>
    <s v="WA"/>
    <s v="USA"/>
  </r>
  <r>
    <x v="16"/>
    <s v="Gilliam"/>
    <s v="OR"/>
    <x v="2"/>
    <x v="14"/>
    <n v="0"/>
    <x v="3"/>
    <s v="WA"/>
    <s v="USA"/>
  </r>
  <r>
    <x v="16"/>
    <s v="Gilliam"/>
    <s v="OR"/>
    <x v="2"/>
    <x v="14"/>
    <n v="3.52"/>
    <x v="3"/>
    <s v="WA"/>
    <s v="USA"/>
  </r>
  <r>
    <x v="16"/>
    <s v="Gilliam"/>
    <s v="OR"/>
    <x v="2"/>
    <x v="14"/>
    <n v="12.88"/>
    <x v="3"/>
    <s v="WA"/>
    <s v="USA"/>
  </r>
  <r>
    <x v="16"/>
    <s v="Gilliam"/>
    <s v="OR"/>
    <x v="2"/>
    <x v="14"/>
    <n v="14.529999999999998"/>
    <x v="3"/>
    <s v="WA"/>
    <s v="USA"/>
  </r>
  <r>
    <x v="16"/>
    <s v="Gilliam"/>
    <s v="OR"/>
    <x v="2"/>
    <x v="14"/>
    <n v="16.489999999999998"/>
    <x v="3"/>
    <s v="WA"/>
    <s v="USA"/>
  </r>
  <r>
    <x v="16"/>
    <s v="Gilliam"/>
    <s v="OR"/>
    <x v="2"/>
    <x v="14"/>
    <n v="21.13"/>
    <x v="3"/>
    <s v="WA"/>
    <s v="USA"/>
  </r>
  <r>
    <x v="16"/>
    <s v="Gilliam"/>
    <s v="OR"/>
    <x v="2"/>
    <x v="14"/>
    <n v="21.67"/>
    <x v="3"/>
    <s v="WA"/>
    <s v="USA"/>
  </r>
  <r>
    <x v="16"/>
    <s v="Gilliam"/>
    <s v="OR"/>
    <x v="2"/>
    <x v="14"/>
    <n v="24.57"/>
    <x v="3"/>
    <s v="WA"/>
    <s v="USA"/>
  </r>
  <r>
    <x v="16"/>
    <s v="Gilliam"/>
    <s v="OR"/>
    <x v="2"/>
    <x v="14"/>
    <n v="36.58"/>
    <x v="3"/>
    <s v="WA"/>
    <s v="USA"/>
  </r>
  <r>
    <x v="16"/>
    <s v="Gilliam"/>
    <s v="OR"/>
    <x v="2"/>
    <x v="14"/>
    <n v="38.44"/>
    <x v="3"/>
    <s v="WA"/>
    <s v="USA"/>
  </r>
  <r>
    <x v="16"/>
    <s v="Gilliam"/>
    <s v="OR"/>
    <x v="2"/>
    <x v="14"/>
    <n v="41.36"/>
    <x v="3"/>
    <s v="WA"/>
    <s v="USA"/>
  </r>
  <r>
    <x v="16"/>
    <s v="Gilliam"/>
    <s v="OR"/>
    <x v="2"/>
    <x v="14"/>
    <n v="42.61"/>
    <x v="3"/>
    <s v="WA"/>
    <s v="USA"/>
  </r>
  <r>
    <x v="16"/>
    <s v="Gilliam"/>
    <s v="OR"/>
    <x v="2"/>
    <x v="14"/>
    <n v="59.6"/>
    <x v="3"/>
    <s v="WA"/>
    <s v="USA"/>
  </r>
  <r>
    <x v="16"/>
    <s v="Gilliam"/>
    <s v="OR"/>
    <x v="2"/>
    <x v="3"/>
    <n v="45.099999999999994"/>
    <x v="3"/>
    <s v="WA"/>
    <s v="USA"/>
  </r>
  <r>
    <x v="16"/>
    <s v="Gilliam"/>
    <s v="OR"/>
    <x v="2"/>
    <x v="3"/>
    <n v="154.41"/>
    <x v="3"/>
    <s v="WA"/>
    <s v="USA"/>
  </r>
  <r>
    <x v="16"/>
    <s v="Gilliam"/>
    <s v="OR"/>
    <x v="2"/>
    <x v="3"/>
    <n v="24.92"/>
    <x v="3"/>
    <s v="WA"/>
    <s v="USA"/>
  </r>
  <r>
    <x v="16"/>
    <s v="Gilliam"/>
    <s v="OR"/>
    <x v="2"/>
    <x v="3"/>
    <n v="24.12"/>
    <x v="3"/>
    <s v="WA"/>
    <s v="USA"/>
  </r>
  <r>
    <x v="16"/>
    <s v="Gilliam"/>
    <s v="OR"/>
    <x v="2"/>
    <x v="3"/>
    <n v="84.44"/>
    <x v="3"/>
    <s v="WA"/>
    <s v="USA"/>
  </r>
  <r>
    <x v="16"/>
    <s v="Gilliam"/>
    <s v="OR"/>
    <x v="2"/>
    <x v="3"/>
    <n v="107.77000000000001"/>
    <x v="3"/>
    <s v="WA"/>
    <s v="USA"/>
  </r>
  <r>
    <x v="16"/>
    <s v="Gilliam"/>
    <s v="OR"/>
    <x v="2"/>
    <x v="3"/>
    <n v="25.920000000000005"/>
    <x v="3"/>
    <s v="WA"/>
    <s v="USA"/>
  </r>
  <r>
    <x v="16"/>
    <s v="Gilliam"/>
    <s v="OR"/>
    <x v="2"/>
    <x v="3"/>
    <n v="72.62"/>
    <x v="3"/>
    <s v="WA"/>
    <s v="USA"/>
  </r>
  <r>
    <x v="16"/>
    <s v="Gilliam"/>
    <s v="OR"/>
    <x v="2"/>
    <x v="3"/>
    <n v="2.99"/>
    <x v="3"/>
    <s v="WA"/>
    <s v="USA"/>
  </r>
  <r>
    <x v="16"/>
    <s v="Gilliam"/>
    <s v="OR"/>
    <x v="2"/>
    <x v="3"/>
    <n v="0"/>
    <x v="3"/>
    <s v="WA"/>
    <s v="USA"/>
  </r>
  <r>
    <x v="16"/>
    <s v="Gilliam"/>
    <s v="OR"/>
    <x v="2"/>
    <x v="3"/>
    <n v="27.009999999999998"/>
    <x v="3"/>
    <s v="WA"/>
    <s v="USA"/>
  </r>
  <r>
    <x v="16"/>
    <s v="Gilliam"/>
    <s v="OR"/>
    <x v="2"/>
    <x v="3"/>
    <n v="38.410000000000004"/>
    <x v="3"/>
    <s v="WA"/>
    <s v="USA"/>
  </r>
  <r>
    <x v="16"/>
    <s v="Gilliam"/>
    <s v="OR"/>
    <x v="2"/>
    <x v="3"/>
    <n v="253.31000000000003"/>
    <x v="3"/>
    <s v="WA"/>
    <s v="USA"/>
  </r>
  <r>
    <x v="16"/>
    <s v="Gilliam"/>
    <s v="OR"/>
    <x v="2"/>
    <x v="3"/>
    <n v="59.42"/>
    <x v="3"/>
    <s v="WA"/>
    <s v="USA"/>
  </r>
  <r>
    <x v="16"/>
    <s v="Gilliam"/>
    <s v="OR"/>
    <x v="2"/>
    <x v="3"/>
    <n v="154.05999999999997"/>
    <x v="3"/>
    <s v="WA"/>
    <s v="USA"/>
  </r>
  <r>
    <x v="16"/>
    <s v="Gilliam"/>
    <s v="OR"/>
    <x v="2"/>
    <x v="21"/>
    <n v="7.4"/>
    <x v="3"/>
    <s v="WA"/>
    <s v="USA"/>
  </r>
  <r>
    <x v="16"/>
    <s v="Gilliam"/>
    <s v="OR"/>
    <x v="2"/>
    <x v="21"/>
    <n v="15.53"/>
    <x v="3"/>
    <s v="WA"/>
    <s v="USA"/>
  </r>
  <r>
    <x v="16"/>
    <s v="Gilliam"/>
    <s v="OR"/>
    <x v="2"/>
    <x v="21"/>
    <n v="16.809999999999999"/>
    <x v="3"/>
    <s v="WA"/>
    <s v="USA"/>
  </r>
  <r>
    <x v="16"/>
    <s v="Gilliam"/>
    <s v="OR"/>
    <x v="2"/>
    <x v="21"/>
    <n v="18.25"/>
    <x v="3"/>
    <s v="WA"/>
    <s v="USA"/>
  </r>
  <r>
    <x v="16"/>
    <s v="Gilliam"/>
    <s v="OR"/>
    <x v="2"/>
    <x v="21"/>
    <n v="4.3999999999999995"/>
    <x v="3"/>
    <s v="WA"/>
    <s v="USA"/>
  </r>
  <r>
    <x v="16"/>
    <s v="Gilliam"/>
    <s v="OR"/>
    <x v="2"/>
    <x v="21"/>
    <n v="9.2000000000000011"/>
    <x v="3"/>
    <s v="WA"/>
    <s v="USA"/>
  </r>
  <r>
    <x v="16"/>
    <s v="Gilliam"/>
    <s v="OR"/>
    <x v="2"/>
    <x v="21"/>
    <n v="10.25"/>
    <x v="3"/>
    <s v="WA"/>
    <s v="USA"/>
  </r>
  <r>
    <x v="16"/>
    <s v="Gilliam"/>
    <s v="OR"/>
    <x v="2"/>
    <x v="21"/>
    <n v="15.25"/>
    <x v="3"/>
    <s v="WA"/>
    <s v="USA"/>
  </r>
  <r>
    <x v="16"/>
    <s v="Gilliam"/>
    <s v="OR"/>
    <x v="2"/>
    <x v="21"/>
    <n v="0"/>
    <x v="3"/>
    <s v="WA"/>
    <s v="USA"/>
  </r>
  <r>
    <x v="16"/>
    <s v="Gilliam"/>
    <s v="OR"/>
    <x v="2"/>
    <x v="21"/>
    <n v="17.150000000000002"/>
    <x v="3"/>
    <s v="WA"/>
    <s v="USA"/>
  </r>
  <r>
    <x v="16"/>
    <s v="Gilliam"/>
    <s v="OR"/>
    <x v="2"/>
    <x v="22"/>
    <n v="12"/>
    <x v="3"/>
    <s v="WA"/>
    <s v="USA"/>
  </r>
  <r>
    <x v="16"/>
    <s v="Gilliam"/>
    <s v="OR"/>
    <x v="2"/>
    <x v="22"/>
    <n v="15.050000000000002"/>
    <x v="3"/>
    <s v="WA"/>
    <s v="USA"/>
  </r>
  <r>
    <x v="16"/>
    <s v="Gilliam"/>
    <s v="OR"/>
    <x v="2"/>
    <x v="22"/>
    <n v="18.32"/>
    <x v="3"/>
    <s v="WA"/>
    <s v="USA"/>
  </r>
  <r>
    <x v="16"/>
    <s v="Gilliam"/>
    <s v="OR"/>
    <x v="2"/>
    <x v="22"/>
    <n v="20.340000000000003"/>
    <x v="3"/>
    <s v="WA"/>
    <s v="USA"/>
  </r>
  <r>
    <x v="16"/>
    <s v="Gilliam"/>
    <s v="OR"/>
    <x v="2"/>
    <x v="22"/>
    <n v="21.46"/>
    <x v="3"/>
    <s v="WA"/>
    <s v="USA"/>
  </r>
  <r>
    <x v="16"/>
    <s v="Gilliam"/>
    <s v="OR"/>
    <x v="2"/>
    <x v="22"/>
    <n v="21.659999999999997"/>
    <x v="3"/>
    <s v="WA"/>
    <s v="USA"/>
  </r>
  <r>
    <x v="16"/>
    <s v="Gilliam"/>
    <s v="OR"/>
    <x v="2"/>
    <x v="22"/>
    <n v="23.06"/>
    <x v="3"/>
    <s v="WA"/>
    <s v="USA"/>
  </r>
  <r>
    <x v="16"/>
    <s v="Gilliam"/>
    <s v="OR"/>
    <x v="2"/>
    <x v="22"/>
    <n v="23.72"/>
    <x v="3"/>
    <s v="WA"/>
    <s v="USA"/>
  </r>
  <r>
    <x v="16"/>
    <s v="Gilliam"/>
    <s v="OR"/>
    <x v="2"/>
    <x v="22"/>
    <n v="26.229999999999997"/>
    <x v="3"/>
    <s v="WA"/>
    <s v="USA"/>
  </r>
  <r>
    <x v="16"/>
    <s v="Gilliam"/>
    <s v="OR"/>
    <x v="2"/>
    <x v="22"/>
    <n v="26.85"/>
    <x v="3"/>
    <s v="WA"/>
    <s v="USA"/>
  </r>
  <r>
    <x v="16"/>
    <s v="Gilliam"/>
    <s v="OR"/>
    <x v="2"/>
    <x v="22"/>
    <n v="30.33"/>
    <x v="3"/>
    <s v="WA"/>
    <s v="USA"/>
  </r>
  <r>
    <x v="16"/>
    <s v="Gilliam"/>
    <s v="OR"/>
    <x v="2"/>
    <x v="22"/>
    <n v="33.260000000000005"/>
    <x v="3"/>
    <s v="WA"/>
    <s v="USA"/>
  </r>
  <r>
    <x v="16"/>
    <s v="Gilliam"/>
    <s v="OR"/>
    <x v="2"/>
    <x v="22"/>
    <n v="4.37"/>
    <x v="3"/>
    <s v="WA"/>
    <s v="USA"/>
  </r>
  <r>
    <x v="16"/>
    <s v="Gilliam"/>
    <s v="OR"/>
    <x v="2"/>
    <x v="22"/>
    <n v="10.75"/>
    <x v="3"/>
    <s v="WA"/>
    <s v="USA"/>
  </r>
  <r>
    <x v="16"/>
    <s v="Gilliam"/>
    <s v="OR"/>
    <x v="2"/>
    <x v="22"/>
    <n v="12.650000000000002"/>
    <x v="3"/>
    <s v="WA"/>
    <s v="USA"/>
  </r>
  <r>
    <x v="16"/>
    <s v="Gilliam"/>
    <s v="OR"/>
    <x v="2"/>
    <x v="22"/>
    <n v="13.799999999999999"/>
    <x v="3"/>
    <s v="WA"/>
    <s v="USA"/>
  </r>
  <r>
    <x v="16"/>
    <s v="Gilliam"/>
    <s v="OR"/>
    <x v="2"/>
    <x v="22"/>
    <n v="15.200000000000001"/>
    <x v="3"/>
    <s v="WA"/>
    <s v="USA"/>
  </r>
  <r>
    <x v="16"/>
    <s v="Gilliam"/>
    <s v="OR"/>
    <x v="2"/>
    <x v="22"/>
    <n v="15.450000000000001"/>
    <x v="3"/>
    <s v="WA"/>
    <s v="USA"/>
  </r>
  <r>
    <x v="16"/>
    <s v="Gilliam"/>
    <s v="OR"/>
    <x v="2"/>
    <x v="22"/>
    <n v="8.5500000000000007"/>
    <x v="3"/>
    <s v="WA"/>
    <s v="USA"/>
  </r>
  <r>
    <x v="16"/>
    <s v="Gilliam"/>
    <s v="OR"/>
    <x v="2"/>
    <x v="5"/>
    <n v="0"/>
    <x v="3"/>
    <s v="WA"/>
    <s v="USA"/>
  </r>
  <r>
    <x v="16"/>
    <s v="Gilliam"/>
    <s v="OR"/>
    <x v="2"/>
    <x v="5"/>
    <n v="0"/>
    <x v="3"/>
    <s v="WA"/>
    <s v="USA"/>
  </r>
  <r>
    <x v="16"/>
    <s v="Gilliam"/>
    <s v="OR"/>
    <x v="2"/>
    <x v="5"/>
    <n v="12.879999999999999"/>
    <x v="3"/>
    <s v="WA"/>
    <s v="USA"/>
  </r>
  <r>
    <x v="16"/>
    <s v="Gilliam"/>
    <s v="OR"/>
    <x v="2"/>
    <x v="5"/>
    <n v="31.520000000000003"/>
    <x v="3"/>
    <s v="WA"/>
    <s v="USA"/>
  </r>
  <r>
    <x v="16"/>
    <s v="Gilliam"/>
    <s v="OR"/>
    <x v="2"/>
    <x v="5"/>
    <n v="5.32"/>
    <x v="3"/>
    <s v="WA"/>
    <s v="USA"/>
  </r>
  <r>
    <x v="16"/>
    <s v="Gilliam"/>
    <s v="OR"/>
    <x v="2"/>
    <x v="5"/>
    <n v="6.93"/>
    <x v="3"/>
    <s v="WA"/>
    <s v="USA"/>
  </r>
  <r>
    <x v="16"/>
    <s v="Gilliam"/>
    <s v="OR"/>
    <x v="2"/>
    <x v="5"/>
    <n v="7.12"/>
    <x v="3"/>
    <s v="WA"/>
    <s v="USA"/>
  </r>
  <r>
    <x v="16"/>
    <s v="Gilliam"/>
    <s v="OR"/>
    <x v="2"/>
    <x v="5"/>
    <n v="18.690000000000001"/>
    <x v="3"/>
    <s v="WA"/>
    <s v="USA"/>
  </r>
  <r>
    <x v="16"/>
    <s v="Gilliam"/>
    <s v="OR"/>
    <x v="2"/>
    <x v="5"/>
    <n v="0"/>
    <x v="3"/>
    <s v="WA"/>
    <s v="USA"/>
  </r>
  <r>
    <x v="16"/>
    <s v="Gilliam"/>
    <s v="OR"/>
    <x v="2"/>
    <x v="5"/>
    <n v="81.12"/>
    <x v="3"/>
    <s v="WA"/>
    <s v="USA"/>
  </r>
  <r>
    <x v="16"/>
    <s v="Gilliam"/>
    <s v="OR"/>
    <x v="2"/>
    <x v="5"/>
    <n v="20.439999999999998"/>
    <x v="3"/>
    <s v="WA"/>
    <s v="USA"/>
  </r>
  <r>
    <x v="16"/>
    <s v="Gilliam"/>
    <s v="OR"/>
    <x v="2"/>
    <x v="5"/>
    <n v="313.40999999999997"/>
    <x v="3"/>
    <s v="WA"/>
    <s v="USA"/>
  </r>
  <r>
    <x v="16"/>
    <s v="Gilliam"/>
    <s v="OR"/>
    <x v="2"/>
    <x v="5"/>
    <n v="15.72"/>
    <x v="3"/>
    <s v="WA"/>
    <s v="USA"/>
  </r>
  <r>
    <x v="16"/>
    <s v="Gilliam"/>
    <s v="OR"/>
    <x v="2"/>
    <x v="5"/>
    <n v="42.019999999999996"/>
    <x v="3"/>
    <s v="WA"/>
    <s v="USA"/>
  </r>
  <r>
    <x v="16"/>
    <s v="Gilliam"/>
    <s v="OR"/>
    <x v="2"/>
    <x v="25"/>
    <n v="731.98000000000013"/>
    <x v="3"/>
    <s v="WA"/>
    <s v="USA"/>
  </r>
  <r>
    <x v="16"/>
    <s v="Gilliam"/>
    <s v="OR"/>
    <x v="2"/>
    <x v="25"/>
    <n v="759.7299999999999"/>
    <x v="3"/>
    <s v="WA"/>
    <s v="USA"/>
  </r>
  <r>
    <x v="16"/>
    <s v="Gilliam"/>
    <s v="OR"/>
    <x v="2"/>
    <x v="25"/>
    <n v="763.46999999999991"/>
    <x v="3"/>
    <s v="WA"/>
    <s v="USA"/>
  </r>
  <r>
    <x v="16"/>
    <s v="Gilliam"/>
    <s v="OR"/>
    <x v="2"/>
    <x v="25"/>
    <n v="766.84"/>
    <x v="3"/>
    <s v="WA"/>
    <s v="USA"/>
  </r>
  <r>
    <x v="16"/>
    <s v="Gilliam"/>
    <s v="OR"/>
    <x v="2"/>
    <x v="25"/>
    <n v="922.14"/>
    <x v="3"/>
    <s v="WA"/>
    <s v="USA"/>
  </r>
  <r>
    <x v="16"/>
    <s v="Gilliam"/>
    <s v="OR"/>
    <x v="2"/>
    <x v="25"/>
    <n v="946.85"/>
    <x v="3"/>
    <s v="WA"/>
    <s v="USA"/>
  </r>
  <r>
    <x v="16"/>
    <s v="Gilliam"/>
    <s v="OR"/>
    <x v="2"/>
    <x v="25"/>
    <n v="952.16999999999985"/>
    <x v="3"/>
    <s v="WA"/>
    <s v="USA"/>
  </r>
  <r>
    <x v="16"/>
    <s v="Gilliam"/>
    <s v="OR"/>
    <x v="2"/>
    <x v="25"/>
    <n v="961.48"/>
    <x v="3"/>
    <s v="WA"/>
    <s v="USA"/>
  </r>
  <r>
    <x v="16"/>
    <s v="Gilliam"/>
    <s v="OR"/>
    <x v="2"/>
    <x v="25"/>
    <n v="1039.1400000000001"/>
    <x v="3"/>
    <s v="WA"/>
    <s v="USA"/>
  </r>
  <r>
    <x v="16"/>
    <s v="Gilliam"/>
    <s v="OR"/>
    <x v="2"/>
    <x v="25"/>
    <n v="1067.3899999999996"/>
    <x v="3"/>
    <s v="WA"/>
    <s v="USA"/>
  </r>
  <r>
    <x v="16"/>
    <s v="Gilliam"/>
    <s v="OR"/>
    <x v="2"/>
    <x v="25"/>
    <n v="1089.6899999999998"/>
    <x v="3"/>
    <s v="WA"/>
    <s v="USA"/>
  </r>
  <r>
    <x v="16"/>
    <s v="Gilliam"/>
    <s v="OR"/>
    <x v="2"/>
    <x v="25"/>
    <n v="1254.3100000000002"/>
    <x v="3"/>
    <s v="WA"/>
    <s v="USA"/>
  </r>
  <r>
    <x v="16"/>
    <s v="Gilliam"/>
    <s v="OR"/>
    <x v="2"/>
    <x v="20"/>
    <n v="12.76"/>
    <x v="3"/>
    <s v="WA"/>
    <s v="USA"/>
  </r>
  <r>
    <x v="16"/>
    <s v="Gilliam"/>
    <s v="OR"/>
    <x v="2"/>
    <x v="20"/>
    <n v="4.33"/>
    <x v="3"/>
    <s v="WA"/>
    <s v="USA"/>
  </r>
  <r>
    <x v="16"/>
    <s v="Gilliam"/>
    <s v="OR"/>
    <x v="2"/>
    <x v="20"/>
    <n v="21.55"/>
    <x v="3"/>
    <s v="WA"/>
    <s v="USA"/>
  </r>
  <r>
    <x v="16"/>
    <s v="Gilliam"/>
    <s v="OR"/>
    <x v="2"/>
    <x v="20"/>
    <n v="131.56"/>
    <x v="3"/>
    <s v="WA"/>
    <s v="USA"/>
  </r>
  <r>
    <x v="16"/>
    <s v="Gilliam"/>
    <s v="OR"/>
    <x v="2"/>
    <x v="20"/>
    <n v="1.57"/>
    <x v="3"/>
    <s v="WA"/>
    <s v="USA"/>
  </r>
  <r>
    <x v="16"/>
    <s v="Gilliam"/>
    <s v="OR"/>
    <x v="2"/>
    <x v="20"/>
    <n v="4.43"/>
    <x v="3"/>
    <s v="WA"/>
    <s v="USA"/>
  </r>
  <r>
    <x v="16"/>
    <s v="Gilliam"/>
    <s v="OR"/>
    <x v="2"/>
    <x v="20"/>
    <n v="5.13"/>
    <x v="3"/>
    <s v="WA"/>
    <s v="USA"/>
  </r>
  <r>
    <x v="16"/>
    <s v="Gilliam"/>
    <s v="OR"/>
    <x v="2"/>
    <x v="20"/>
    <n v="5.8900000000000006"/>
    <x v="3"/>
    <s v="WA"/>
    <s v="USA"/>
  </r>
  <r>
    <x v="16"/>
    <s v="Gilliam"/>
    <s v="OR"/>
    <x v="2"/>
    <x v="20"/>
    <n v="17.079999999999998"/>
    <x v="3"/>
    <s v="WA"/>
    <s v="USA"/>
  </r>
  <r>
    <x v="16"/>
    <s v="Gilliam"/>
    <s v="OR"/>
    <x v="2"/>
    <x v="20"/>
    <n v="0"/>
    <x v="3"/>
    <s v="WA"/>
    <s v="USA"/>
  </r>
  <r>
    <x v="16"/>
    <s v="Gilliam"/>
    <s v="OR"/>
    <x v="2"/>
    <x v="20"/>
    <n v="0"/>
    <x v="3"/>
    <s v="WA"/>
    <s v="USA"/>
  </r>
  <r>
    <x v="16"/>
    <s v="Gilliam"/>
    <s v="OR"/>
    <x v="2"/>
    <x v="20"/>
    <n v="1.25"/>
    <x v="3"/>
    <s v="WA"/>
    <s v="USA"/>
  </r>
  <r>
    <x v="16"/>
    <s v="Gilliam"/>
    <s v="OR"/>
    <x v="2"/>
    <x v="20"/>
    <n v="4.95"/>
    <x v="3"/>
    <s v="WA"/>
    <s v="USA"/>
  </r>
  <r>
    <x v="16"/>
    <s v="Gilliam"/>
    <s v="OR"/>
    <x v="2"/>
    <x v="20"/>
    <n v="5.5499999999999989"/>
    <x v="3"/>
    <s v="WA"/>
    <s v="USA"/>
  </r>
  <r>
    <x v="16"/>
    <s v="Gilliam"/>
    <s v="OR"/>
    <x v="2"/>
    <x v="20"/>
    <n v="8.25"/>
    <x v="3"/>
    <s v="WA"/>
    <s v="USA"/>
  </r>
  <r>
    <x v="16"/>
    <s v="Gilliam"/>
    <s v="OR"/>
    <x v="2"/>
    <x v="20"/>
    <n v="1.28"/>
    <x v="3"/>
    <s v="WA"/>
    <s v="USA"/>
  </r>
  <r>
    <x v="16"/>
    <s v="Gilliam"/>
    <s v="OR"/>
    <x v="2"/>
    <x v="20"/>
    <n v="17.52"/>
    <x v="3"/>
    <s v="WA"/>
    <s v="USA"/>
  </r>
  <r>
    <x v="16"/>
    <s v="Gilliam"/>
    <s v="OR"/>
    <x v="2"/>
    <x v="20"/>
    <n v="3.6999999999999997"/>
    <x v="3"/>
    <s v="WA"/>
    <s v="USA"/>
  </r>
  <r>
    <x v="16"/>
    <s v="Gilliam"/>
    <s v="OR"/>
    <x v="2"/>
    <x v="20"/>
    <n v="9.42"/>
    <x v="3"/>
    <s v="WA"/>
    <s v="USA"/>
  </r>
  <r>
    <x v="16"/>
    <s v="Gilliam"/>
    <s v="OR"/>
    <x v="2"/>
    <x v="20"/>
    <n v="0"/>
    <x v="3"/>
    <s v="WA"/>
    <s v="USA"/>
  </r>
  <r>
    <x v="16"/>
    <s v="Gilliam"/>
    <s v="OR"/>
    <x v="2"/>
    <x v="20"/>
    <n v="8.9700000000000006"/>
    <x v="3"/>
    <s v="WA"/>
    <s v="USA"/>
  </r>
  <r>
    <x v="16"/>
    <s v="Gilliam"/>
    <s v="OR"/>
    <x v="2"/>
    <x v="20"/>
    <n v="10.72"/>
    <x v="3"/>
    <s v="WA"/>
    <s v="USA"/>
  </r>
  <r>
    <x v="16"/>
    <s v="Gilliam"/>
    <s v="OR"/>
    <x v="2"/>
    <x v="20"/>
    <n v="16.299999999999997"/>
    <x v="3"/>
    <s v="WA"/>
    <s v="USA"/>
  </r>
  <r>
    <x v="16"/>
    <s v="Gilliam"/>
    <s v="OR"/>
    <x v="2"/>
    <x v="20"/>
    <n v="14.76"/>
    <x v="3"/>
    <s v="WA"/>
    <s v="USA"/>
  </r>
  <r>
    <x v="16"/>
    <s v="Gilliam"/>
    <s v="OR"/>
    <x v="2"/>
    <x v="20"/>
    <n v="19.75"/>
    <x v="3"/>
    <s v="WA"/>
    <s v="USA"/>
  </r>
  <r>
    <x v="16"/>
    <s v="Gilliam"/>
    <s v="OR"/>
    <x v="2"/>
    <x v="20"/>
    <n v="0"/>
    <x v="3"/>
    <s v="WA"/>
    <s v="USA"/>
  </r>
  <r>
    <x v="16"/>
    <s v="Gilliam"/>
    <s v="OR"/>
    <x v="2"/>
    <x v="20"/>
    <n v="14.26"/>
    <x v="3"/>
    <s v="WA"/>
    <s v="USA"/>
  </r>
  <r>
    <x v="16"/>
    <s v="Gilliam"/>
    <s v="OR"/>
    <x v="2"/>
    <x v="20"/>
    <n v="14.32"/>
    <x v="3"/>
    <s v="WA"/>
    <s v="USA"/>
  </r>
  <r>
    <x v="16"/>
    <s v="Gilliam"/>
    <s v="OR"/>
    <x v="2"/>
    <x v="20"/>
    <n v="14.75"/>
    <x v="3"/>
    <s v="WA"/>
    <s v="USA"/>
  </r>
  <r>
    <x v="16"/>
    <s v="Gilliam"/>
    <s v="OR"/>
    <x v="2"/>
    <x v="20"/>
    <n v="15.03"/>
    <x v="3"/>
    <s v="WA"/>
    <s v="USA"/>
  </r>
  <r>
    <x v="16"/>
    <s v="Gilliam"/>
    <s v="OR"/>
    <x v="2"/>
    <x v="20"/>
    <n v="15.14"/>
    <x v="3"/>
    <s v="WA"/>
    <s v="USA"/>
  </r>
  <r>
    <x v="16"/>
    <s v="Gilliam"/>
    <s v="OR"/>
    <x v="2"/>
    <x v="20"/>
    <n v="15.61"/>
    <x v="3"/>
    <s v="WA"/>
    <s v="USA"/>
  </r>
  <r>
    <x v="16"/>
    <s v="Gilliam"/>
    <s v="OR"/>
    <x v="2"/>
    <x v="20"/>
    <n v="15.74"/>
    <x v="3"/>
    <s v="WA"/>
    <s v="USA"/>
  </r>
  <r>
    <x v="16"/>
    <s v="Gilliam"/>
    <s v="OR"/>
    <x v="2"/>
    <x v="20"/>
    <n v="0"/>
    <x v="3"/>
    <s v="WA"/>
    <s v="USA"/>
  </r>
  <r>
    <x v="16"/>
    <s v="Gilliam"/>
    <s v="OR"/>
    <x v="2"/>
    <x v="20"/>
    <n v="11.53"/>
    <x v="3"/>
    <s v="WA"/>
    <s v="USA"/>
  </r>
  <r>
    <x v="16"/>
    <s v="Gilliam"/>
    <s v="OR"/>
    <x v="2"/>
    <x v="20"/>
    <n v="20.43"/>
    <x v="3"/>
    <s v="WA"/>
    <s v="USA"/>
  </r>
  <r>
    <x v="16"/>
    <s v="Gilliam"/>
    <s v="OR"/>
    <x v="2"/>
    <x v="20"/>
    <n v="20.7"/>
    <x v="3"/>
    <s v="WA"/>
    <s v="USA"/>
  </r>
  <r>
    <x v="16"/>
    <s v="Gilliam"/>
    <s v="OR"/>
    <x v="2"/>
    <x v="20"/>
    <n v="21.549999999999997"/>
    <x v="3"/>
    <s v="WA"/>
    <s v="USA"/>
  </r>
  <r>
    <x v="16"/>
    <s v="Gilliam"/>
    <s v="OR"/>
    <x v="2"/>
    <x v="20"/>
    <n v="30.830000000000002"/>
    <x v="3"/>
    <s v="WA"/>
    <s v="USA"/>
  </r>
  <r>
    <x v="16"/>
    <s v="Gilliam"/>
    <s v="OR"/>
    <x v="2"/>
    <x v="20"/>
    <n v="31.919999999999998"/>
    <x v="3"/>
    <s v="WA"/>
    <s v="USA"/>
  </r>
  <r>
    <x v="16"/>
    <s v="Gilliam"/>
    <s v="OR"/>
    <x v="2"/>
    <x v="20"/>
    <n v="32.58"/>
    <x v="3"/>
    <s v="WA"/>
    <s v="USA"/>
  </r>
  <r>
    <x v="16"/>
    <s v="Gilliam"/>
    <s v="OR"/>
    <x v="2"/>
    <x v="20"/>
    <n v="32.75"/>
    <x v="3"/>
    <s v="WA"/>
    <s v="USA"/>
  </r>
  <r>
    <x v="16"/>
    <s v="Gilliam"/>
    <s v="OR"/>
    <x v="2"/>
    <x v="20"/>
    <n v="34.75"/>
    <x v="3"/>
    <s v="WA"/>
    <s v="USA"/>
  </r>
  <r>
    <x v="16"/>
    <s v="Gilliam"/>
    <s v="OR"/>
    <x v="2"/>
    <x v="20"/>
    <n v="41.15"/>
    <x v="3"/>
    <s v="WA"/>
    <s v="USA"/>
  </r>
  <r>
    <x v="16"/>
    <s v="Gilliam"/>
    <s v="OR"/>
    <x v="2"/>
    <x v="20"/>
    <n v="5.08"/>
    <x v="3"/>
    <s v="WA"/>
    <s v="USA"/>
  </r>
  <r>
    <x v="16"/>
    <s v="Gilliam"/>
    <s v="OR"/>
    <x v="2"/>
    <x v="14"/>
    <n v="0"/>
    <x v="33"/>
    <s v="WA"/>
    <s v="USA"/>
  </r>
  <r>
    <x v="16"/>
    <s v="Gilliam"/>
    <s v="OR"/>
    <x v="2"/>
    <x v="14"/>
    <n v="6"/>
    <x v="33"/>
    <s v="WA"/>
    <s v="USA"/>
  </r>
  <r>
    <x v="16"/>
    <s v="Gilliam"/>
    <s v="OR"/>
    <x v="2"/>
    <x v="3"/>
    <n v="0"/>
    <x v="33"/>
    <s v="WA"/>
    <s v="USA"/>
  </r>
  <r>
    <x v="16"/>
    <s v="Gilliam"/>
    <s v="OR"/>
    <x v="2"/>
    <x v="3"/>
    <n v="21.23"/>
    <x v="33"/>
    <s v="WA"/>
    <s v="USA"/>
  </r>
  <r>
    <x v="16"/>
    <s v="Gilliam"/>
    <s v="OR"/>
    <x v="2"/>
    <x v="3"/>
    <n v="22.43"/>
    <x v="33"/>
    <s v="WA"/>
    <s v="USA"/>
  </r>
  <r>
    <x v="16"/>
    <s v="Gilliam"/>
    <s v="OR"/>
    <x v="2"/>
    <x v="3"/>
    <n v="26"/>
    <x v="33"/>
    <s v="WA"/>
    <s v="USA"/>
  </r>
  <r>
    <x v="16"/>
    <s v="Gilliam"/>
    <s v="OR"/>
    <x v="2"/>
    <x v="3"/>
    <n v="28.920000000000005"/>
    <x v="33"/>
    <s v="WA"/>
    <s v="USA"/>
  </r>
  <r>
    <x v="16"/>
    <s v="Gilliam"/>
    <s v="OR"/>
    <x v="2"/>
    <x v="3"/>
    <n v="29.65"/>
    <x v="33"/>
    <s v="WA"/>
    <s v="USA"/>
  </r>
  <r>
    <x v="16"/>
    <s v="Gilliam"/>
    <s v="OR"/>
    <x v="2"/>
    <x v="3"/>
    <n v="41.940000000000012"/>
    <x v="33"/>
    <s v="WA"/>
    <s v="USA"/>
  </r>
  <r>
    <x v="16"/>
    <s v="Gilliam"/>
    <s v="OR"/>
    <x v="2"/>
    <x v="3"/>
    <n v="72.78"/>
    <x v="33"/>
    <s v="WA"/>
    <s v="USA"/>
  </r>
  <r>
    <x v="16"/>
    <s v="Gilliam"/>
    <s v="OR"/>
    <x v="2"/>
    <x v="3"/>
    <n v="76.569999999999993"/>
    <x v="33"/>
    <s v="WA"/>
    <s v="USA"/>
  </r>
  <r>
    <x v="16"/>
    <s v="Gilliam"/>
    <s v="OR"/>
    <x v="2"/>
    <x v="3"/>
    <n v="83.69"/>
    <x v="33"/>
    <s v="WA"/>
    <s v="USA"/>
  </r>
  <r>
    <x v="16"/>
    <s v="Gilliam"/>
    <s v="OR"/>
    <x v="2"/>
    <x v="3"/>
    <n v="220.87999999999997"/>
    <x v="33"/>
    <s v="WA"/>
    <s v="USA"/>
  </r>
  <r>
    <x v="16"/>
    <s v="Gilliam"/>
    <s v="OR"/>
    <x v="2"/>
    <x v="3"/>
    <n v="2.95"/>
    <x v="33"/>
    <s v="WA"/>
    <s v="USA"/>
  </r>
  <r>
    <x v="16"/>
    <s v="Gilliam"/>
    <s v="OR"/>
    <x v="2"/>
    <x v="3"/>
    <n v="3"/>
    <x v="33"/>
    <s v="WA"/>
    <s v="USA"/>
  </r>
  <r>
    <x v="16"/>
    <s v="Gilliam"/>
    <s v="OR"/>
    <x v="2"/>
    <x v="3"/>
    <n v="5.47"/>
    <x v="33"/>
    <s v="WA"/>
    <s v="USA"/>
  </r>
  <r>
    <x v="16"/>
    <s v="Gilliam"/>
    <s v="OR"/>
    <x v="2"/>
    <x v="3"/>
    <n v="5.5"/>
    <x v="33"/>
    <s v="WA"/>
    <s v="USA"/>
  </r>
  <r>
    <x v="16"/>
    <s v="Gilliam"/>
    <s v="OR"/>
    <x v="2"/>
    <x v="3"/>
    <n v="0"/>
    <x v="33"/>
    <s v="WA"/>
    <s v="USA"/>
  </r>
  <r>
    <x v="16"/>
    <s v="Gilliam"/>
    <s v="OR"/>
    <x v="2"/>
    <x v="3"/>
    <n v="28.25"/>
    <x v="33"/>
    <s v="WA"/>
    <s v="USA"/>
  </r>
  <r>
    <x v="16"/>
    <s v="Gilliam"/>
    <s v="OR"/>
    <x v="2"/>
    <x v="3"/>
    <n v="167.72999999999996"/>
    <x v="33"/>
    <s v="WA"/>
    <s v="USA"/>
  </r>
  <r>
    <x v="16"/>
    <s v="Gilliam"/>
    <s v="OR"/>
    <x v="2"/>
    <x v="3"/>
    <n v="18.670000000000002"/>
    <x v="33"/>
    <s v="WA"/>
    <s v="USA"/>
  </r>
  <r>
    <x v="16"/>
    <s v="Gilliam"/>
    <s v="OR"/>
    <x v="2"/>
    <x v="22"/>
    <n v="0"/>
    <x v="33"/>
    <s v="WA"/>
    <s v="USA"/>
  </r>
  <r>
    <x v="16"/>
    <s v="Gilliam"/>
    <s v="OR"/>
    <x v="2"/>
    <x v="5"/>
    <n v="104.11"/>
    <x v="33"/>
    <s v="WA"/>
    <s v="USA"/>
  </r>
  <r>
    <x v="16"/>
    <s v="Gilliam"/>
    <s v="OR"/>
    <x v="2"/>
    <x v="5"/>
    <n v="337.32"/>
    <x v="33"/>
    <s v="WA"/>
    <s v="USA"/>
  </r>
  <r>
    <x v="16"/>
    <s v="Gilliam"/>
    <s v="OR"/>
    <x v="2"/>
    <x v="5"/>
    <n v="356.64"/>
    <x v="33"/>
    <s v="WA"/>
    <s v="USA"/>
  </r>
  <r>
    <x v="16"/>
    <s v="Gilliam"/>
    <s v="OR"/>
    <x v="2"/>
    <x v="5"/>
    <n v="0"/>
    <x v="33"/>
    <s v="WA"/>
    <s v="USA"/>
  </r>
  <r>
    <x v="16"/>
    <s v="Gilliam"/>
    <s v="OR"/>
    <x v="2"/>
    <x v="5"/>
    <n v="21.54"/>
    <x v="33"/>
    <s v="WA"/>
    <s v="USA"/>
  </r>
  <r>
    <x v="16"/>
    <s v="Gilliam"/>
    <s v="OR"/>
    <x v="2"/>
    <x v="5"/>
    <n v="1161.99"/>
    <x v="33"/>
    <s v="WA"/>
    <s v="USA"/>
  </r>
  <r>
    <x v="16"/>
    <s v="Gilliam"/>
    <s v="OR"/>
    <x v="2"/>
    <x v="5"/>
    <n v="0"/>
    <x v="33"/>
    <s v="WA"/>
    <s v="USA"/>
  </r>
  <r>
    <x v="16"/>
    <s v="Gilliam"/>
    <s v="OR"/>
    <x v="2"/>
    <x v="5"/>
    <n v="53.47"/>
    <x v="33"/>
    <s v="WA"/>
    <s v="USA"/>
  </r>
  <r>
    <x v="16"/>
    <s v="Gilliam"/>
    <s v="OR"/>
    <x v="2"/>
    <x v="5"/>
    <n v="123.19"/>
    <x v="33"/>
    <s v="WA"/>
    <s v="USA"/>
  </r>
  <r>
    <x v="16"/>
    <s v="Gilliam"/>
    <s v="OR"/>
    <x v="2"/>
    <x v="5"/>
    <n v="235.14000000000001"/>
    <x v="33"/>
    <s v="WA"/>
    <s v="USA"/>
  </r>
  <r>
    <x v="16"/>
    <s v="Gilliam"/>
    <s v="OR"/>
    <x v="2"/>
    <x v="5"/>
    <n v="261.08"/>
    <x v="33"/>
    <s v="WA"/>
    <s v="USA"/>
  </r>
  <r>
    <x v="16"/>
    <s v="Gilliam"/>
    <s v="OR"/>
    <x v="2"/>
    <x v="5"/>
    <n v="365.07"/>
    <x v="33"/>
    <s v="WA"/>
    <s v="USA"/>
  </r>
  <r>
    <x v="16"/>
    <s v="Gilliam"/>
    <s v="OR"/>
    <x v="2"/>
    <x v="5"/>
    <n v="427.58000000000004"/>
    <x v="33"/>
    <s v="WA"/>
    <s v="USA"/>
  </r>
  <r>
    <x v="16"/>
    <s v="Gilliam"/>
    <s v="OR"/>
    <x v="2"/>
    <x v="5"/>
    <n v="518.04000000000008"/>
    <x v="33"/>
    <s v="WA"/>
    <s v="USA"/>
  </r>
  <r>
    <x v="16"/>
    <s v="Gilliam"/>
    <s v="OR"/>
    <x v="2"/>
    <x v="5"/>
    <n v="770.47"/>
    <x v="33"/>
    <s v="WA"/>
    <s v="USA"/>
  </r>
  <r>
    <x v="16"/>
    <s v="Gilliam"/>
    <s v="OR"/>
    <x v="2"/>
    <x v="5"/>
    <n v="0"/>
    <x v="33"/>
    <s v="WA"/>
    <s v="USA"/>
  </r>
  <r>
    <x v="16"/>
    <s v="Gilliam"/>
    <s v="OR"/>
    <x v="2"/>
    <x v="20"/>
    <n v="12.76"/>
    <x v="33"/>
    <s v="WA"/>
    <s v="USA"/>
  </r>
  <r>
    <x v="16"/>
    <s v="Gilliam"/>
    <s v="OR"/>
    <x v="2"/>
    <x v="20"/>
    <n v="12.84"/>
    <x v="33"/>
    <s v="WA"/>
    <s v="USA"/>
  </r>
  <r>
    <x v="16"/>
    <s v="Gilliam"/>
    <s v="OR"/>
    <x v="2"/>
    <x v="20"/>
    <n v="13.09"/>
    <x v="33"/>
    <s v="WA"/>
    <s v="USA"/>
  </r>
  <r>
    <x v="16"/>
    <s v="Gilliam"/>
    <s v="OR"/>
    <x v="2"/>
    <x v="20"/>
    <n v="13.62"/>
    <x v="33"/>
    <s v="WA"/>
    <s v="USA"/>
  </r>
  <r>
    <x v="16"/>
    <s v="Gilliam"/>
    <s v="OR"/>
    <x v="2"/>
    <x v="20"/>
    <n v="18.649999999999999"/>
    <x v="33"/>
    <s v="WA"/>
    <s v="USA"/>
  </r>
  <r>
    <x v="16"/>
    <s v="Gilliam"/>
    <s v="OR"/>
    <x v="2"/>
    <x v="20"/>
    <n v="25.659999999999997"/>
    <x v="33"/>
    <s v="WA"/>
    <s v="USA"/>
  </r>
  <r>
    <x v="16"/>
    <s v="Gilliam"/>
    <s v="OR"/>
    <x v="2"/>
    <x v="20"/>
    <n v="26.770000000000003"/>
    <x v="33"/>
    <s v="WA"/>
    <s v="USA"/>
  </r>
  <r>
    <x v="16"/>
    <s v="Gilliam"/>
    <s v="OR"/>
    <x v="2"/>
    <x v="20"/>
    <n v="28.31"/>
    <x v="33"/>
    <s v="WA"/>
    <s v="USA"/>
  </r>
  <r>
    <x v="16"/>
    <s v="Gilliam"/>
    <s v="OR"/>
    <x v="2"/>
    <x v="20"/>
    <n v="32.200000000000003"/>
    <x v="33"/>
    <s v="WA"/>
    <s v="USA"/>
  </r>
  <r>
    <x v="16"/>
    <s v="Gilliam"/>
    <s v="OR"/>
    <x v="2"/>
    <x v="20"/>
    <n v="40.909999999999997"/>
    <x v="33"/>
    <s v="WA"/>
    <s v="USA"/>
  </r>
  <r>
    <x v="16"/>
    <s v="Gilliam"/>
    <s v="OR"/>
    <x v="2"/>
    <x v="20"/>
    <n v="56.360000000000007"/>
    <x v="33"/>
    <s v="WA"/>
    <s v="USA"/>
  </r>
  <r>
    <x v="16"/>
    <s v="Gilliam"/>
    <s v="OR"/>
    <x v="2"/>
    <x v="20"/>
    <n v="86.779999999999987"/>
    <x v="33"/>
    <s v="WA"/>
    <s v="USA"/>
  </r>
  <r>
    <x v="16"/>
    <s v="Gilliam"/>
    <s v="OR"/>
    <x v="2"/>
    <x v="20"/>
    <n v="105.00999999999999"/>
    <x v="33"/>
    <s v="WA"/>
    <s v="USA"/>
  </r>
  <r>
    <x v="16"/>
    <s v="Gilliam"/>
    <s v="OR"/>
    <x v="2"/>
    <x v="20"/>
    <n v="179.93999999999997"/>
    <x v="33"/>
    <s v="WA"/>
    <s v="USA"/>
  </r>
  <r>
    <x v="16"/>
    <s v="Gilliam"/>
    <s v="OR"/>
    <x v="2"/>
    <x v="20"/>
    <n v="15.21"/>
    <x v="33"/>
    <s v="WA"/>
    <s v="USA"/>
  </r>
  <r>
    <x v="16"/>
    <s v="Gilliam"/>
    <s v="OR"/>
    <x v="2"/>
    <x v="20"/>
    <n v="15.47"/>
    <x v="33"/>
    <s v="WA"/>
    <s v="USA"/>
  </r>
  <r>
    <x v="16"/>
    <s v="Gilliam"/>
    <s v="OR"/>
    <x v="2"/>
    <x v="20"/>
    <n v="16.600000000000001"/>
    <x v="33"/>
    <s v="WA"/>
    <s v="USA"/>
  </r>
  <r>
    <x v="16"/>
    <s v="Gilliam"/>
    <s v="OR"/>
    <x v="2"/>
    <x v="20"/>
    <n v="115.59"/>
    <x v="33"/>
    <s v="WA"/>
    <s v="USA"/>
  </r>
  <r>
    <x v="16"/>
    <s v="Gilliam"/>
    <s v="OR"/>
    <x v="2"/>
    <x v="20"/>
    <n v="172.14000000000001"/>
    <x v="33"/>
    <s v="WA"/>
    <s v="USA"/>
  </r>
  <r>
    <x v="16"/>
    <s v="Gilliam"/>
    <s v="OR"/>
    <x v="2"/>
    <x v="20"/>
    <n v="14.05"/>
    <x v="33"/>
    <s v="WA"/>
    <s v="USA"/>
  </r>
  <r>
    <x v="16"/>
    <s v="Gilliam"/>
    <s v="OR"/>
    <x v="2"/>
    <x v="14"/>
    <n v="13.48"/>
    <x v="1"/>
    <s v="WA"/>
    <s v="USA"/>
  </r>
  <r>
    <x v="16"/>
    <s v="Gilliam"/>
    <s v="OR"/>
    <x v="2"/>
    <x v="14"/>
    <n v="0"/>
    <x v="1"/>
    <s v="WA"/>
    <s v="USA"/>
  </r>
  <r>
    <x v="16"/>
    <s v="Gilliam"/>
    <s v="OR"/>
    <x v="2"/>
    <x v="14"/>
    <n v="2.2000000000000002"/>
    <x v="1"/>
    <s v="WA"/>
    <s v="USA"/>
  </r>
  <r>
    <x v="16"/>
    <s v="Gilliam"/>
    <s v="OR"/>
    <x v="2"/>
    <x v="14"/>
    <n v="0"/>
    <x v="1"/>
    <s v="WA"/>
    <s v="USA"/>
  </r>
  <r>
    <x v="16"/>
    <s v="Gilliam"/>
    <s v="OR"/>
    <x v="2"/>
    <x v="0"/>
    <n v="226.07999999999998"/>
    <x v="1"/>
    <s v="WA"/>
    <s v="USA"/>
  </r>
  <r>
    <x v="16"/>
    <s v="Gilliam"/>
    <s v="OR"/>
    <x v="2"/>
    <x v="3"/>
    <n v="3.35"/>
    <x v="1"/>
    <s v="WA"/>
    <s v="USA"/>
  </r>
  <r>
    <x v="16"/>
    <s v="Gilliam"/>
    <s v="OR"/>
    <x v="2"/>
    <x v="3"/>
    <n v="19.7"/>
    <x v="1"/>
    <s v="WA"/>
    <s v="USA"/>
  </r>
  <r>
    <x v="16"/>
    <s v="Gilliam"/>
    <s v="OR"/>
    <x v="2"/>
    <x v="3"/>
    <n v="0"/>
    <x v="1"/>
    <s v="WA"/>
    <s v="USA"/>
  </r>
  <r>
    <x v="16"/>
    <s v="Gilliam"/>
    <s v="OR"/>
    <x v="2"/>
    <x v="3"/>
    <n v="2.35"/>
    <x v="1"/>
    <s v="WA"/>
    <s v="USA"/>
  </r>
  <r>
    <x v="16"/>
    <s v="Gilliam"/>
    <s v="OR"/>
    <x v="2"/>
    <x v="3"/>
    <n v="3.8"/>
    <x v="1"/>
    <s v="WA"/>
    <s v="USA"/>
  </r>
  <r>
    <x v="16"/>
    <s v="Gilliam"/>
    <s v="OR"/>
    <x v="2"/>
    <x v="3"/>
    <n v="23.680000000000003"/>
    <x v="1"/>
    <s v="WA"/>
    <s v="USA"/>
  </r>
  <r>
    <x v="16"/>
    <s v="Gilliam"/>
    <s v="OR"/>
    <x v="2"/>
    <x v="3"/>
    <n v="0"/>
    <x v="1"/>
    <s v="WA"/>
    <s v="USA"/>
  </r>
  <r>
    <x v="16"/>
    <s v="Gilliam"/>
    <s v="OR"/>
    <x v="2"/>
    <x v="3"/>
    <n v="2.1200000000000006"/>
    <x v="1"/>
    <s v="WA"/>
    <s v="USA"/>
  </r>
  <r>
    <x v="16"/>
    <s v="Gilliam"/>
    <s v="OR"/>
    <x v="2"/>
    <x v="21"/>
    <n v="12.91"/>
    <x v="1"/>
    <s v="WA"/>
    <s v="USA"/>
  </r>
  <r>
    <x v="16"/>
    <s v="Gilliam"/>
    <s v="OR"/>
    <x v="2"/>
    <x v="21"/>
    <n v="11.099999999999998"/>
    <x v="1"/>
    <s v="WA"/>
    <s v="USA"/>
  </r>
  <r>
    <x v="16"/>
    <s v="Gilliam"/>
    <s v="OR"/>
    <x v="2"/>
    <x v="21"/>
    <n v="51.599999999999994"/>
    <x v="1"/>
    <s v="WA"/>
    <s v="USA"/>
  </r>
  <r>
    <x v="16"/>
    <s v="Gilliam"/>
    <s v="OR"/>
    <x v="2"/>
    <x v="22"/>
    <n v="13.33"/>
    <x v="1"/>
    <s v="WA"/>
    <s v="USA"/>
  </r>
  <r>
    <x v="16"/>
    <s v="Gilliam"/>
    <s v="OR"/>
    <x v="2"/>
    <x v="22"/>
    <n v="14.18"/>
    <x v="1"/>
    <s v="WA"/>
    <s v="USA"/>
  </r>
  <r>
    <x v="16"/>
    <s v="Gilliam"/>
    <s v="OR"/>
    <x v="2"/>
    <x v="22"/>
    <n v="16.240000000000002"/>
    <x v="1"/>
    <s v="WA"/>
    <s v="USA"/>
  </r>
  <r>
    <x v="16"/>
    <s v="Gilliam"/>
    <s v="OR"/>
    <x v="2"/>
    <x v="22"/>
    <n v="16.330000000000002"/>
    <x v="1"/>
    <s v="WA"/>
    <s v="USA"/>
  </r>
  <r>
    <x v="16"/>
    <s v="Gilliam"/>
    <s v="OR"/>
    <x v="2"/>
    <x v="22"/>
    <n v="17"/>
    <x v="1"/>
    <s v="WA"/>
    <s v="USA"/>
  </r>
  <r>
    <x v="16"/>
    <s v="Gilliam"/>
    <s v="OR"/>
    <x v="2"/>
    <x v="22"/>
    <n v="17.3"/>
    <x v="1"/>
    <s v="WA"/>
    <s v="USA"/>
  </r>
  <r>
    <x v="16"/>
    <s v="Gilliam"/>
    <s v="OR"/>
    <x v="2"/>
    <x v="22"/>
    <n v="17.93"/>
    <x v="1"/>
    <s v="WA"/>
    <s v="USA"/>
  </r>
  <r>
    <x v="16"/>
    <s v="Gilliam"/>
    <s v="OR"/>
    <x v="2"/>
    <x v="22"/>
    <n v="18.060000000000002"/>
    <x v="1"/>
    <s v="WA"/>
    <s v="USA"/>
  </r>
  <r>
    <x v="16"/>
    <s v="Gilliam"/>
    <s v="OR"/>
    <x v="2"/>
    <x v="22"/>
    <n v="23.41"/>
    <x v="1"/>
    <s v="WA"/>
    <s v="USA"/>
  </r>
  <r>
    <x v="16"/>
    <s v="Gilliam"/>
    <s v="OR"/>
    <x v="2"/>
    <x v="22"/>
    <n v="25.590000000000003"/>
    <x v="1"/>
    <s v="WA"/>
    <s v="USA"/>
  </r>
  <r>
    <x v="16"/>
    <s v="Gilliam"/>
    <s v="OR"/>
    <x v="2"/>
    <x v="22"/>
    <n v="36.379999999999995"/>
    <x v="1"/>
    <s v="WA"/>
    <s v="USA"/>
  </r>
  <r>
    <x v="16"/>
    <s v="Gilliam"/>
    <s v="OR"/>
    <x v="2"/>
    <x v="22"/>
    <n v="36.599999999999994"/>
    <x v="1"/>
    <s v="WA"/>
    <s v="USA"/>
  </r>
  <r>
    <x v="16"/>
    <s v="Gilliam"/>
    <s v="OR"/>
    <x v="2"/>
    <x v="22"/>
    <n v="8.23"/>
    <x v="1"/>
    <s v="WA"/>
    <s v="USA"/>
  </r>
  <r>
    <x v="16"/>
    <s v="Gilliam"/>
    <s v="OR"/>
    <x v="2"/>
    <x v="22"/>
    <n v="179.44000000000003"/>
    <x v="1"/>
    <s v="WA"/>
    <s v="USA"/>
  </r>
  <r>
    <x v="16"/>
    <s v="Gilliam"/>
    <s v="OR"/>
    <x v="2"/>
    <x v="22"/>
    <n v="214.64000000000001"/>
    <x v="1"/>
    <s v="WA"/>
    <s v="USA"/>
  </r>
  <r>
    <x v="16"/>
    <s v="Gilliam"/>
    <s v="OR"/>
    <x v="2"/>
    <x v="22"/>
    <n v="20.92"/>
    <x v="1"/>
    <s v="WA"/>
    <s v="USA"/>
  </r>
  <r>
    <x v="16"/>
    <s v="Gilliam"/>
    <s v="OR"/>
    <x v="2"/>
    <x v="22"/>
    <n v="22.28"/>
    <x v="1"/>
    <s v="WA"/>
    <s v="USA"/>
  </r>
  <r>
    <x v="16"/>
    <s v="Gilliam"/>
    <s v="OR"/>
    <x v="2"/>
    <x v="22"/>
    <n v="23.62"/>
    <x v="1"/>
    <s v="WA"/>
    <s v="USA"/>
  </r>
  <r>
    <x v="16"/>
    <s v="Gilliam"/>
    <s v="OR"/>
    <x v="2"/>
    <x v="22"/>
    <n v="24.47"/>
    <x v="1"/>
    <s v="WA"/>
    <s v="USA"/>
  </r>
  <r>
    <x v="16"/>
    <s v="Gilliam"/>
    <s v="OR"/>
    <x v="2"/>
    <x v="22"/>
    <n v="24.680000000000003"/>
    <x v="1"/>
    <s v="WA"/>
    <s v="USA"/>
  </r>
  <r>
    <x v="16"/>
    <s v="Gilliam"/>
    <s v="OR"/>
    <x v="2"/>
    <x v="22"/>
    <n v="25.41"/>
    <x v="1"/>
    <s v="WA"/>
    <s v="USA"/>
  </r>
  <r>
    <x v="16"/>
    <s v="Gilliam"/>
    <s v="OR"/>
    <x v="2"/>
    <x v="7"/>
    <n v="22736.85"/>
    <x v="1"/>
    <s v="WA"/>
    <s v="USA"/>
  </r>
  <r>
    <x v="16"/>
    <s v="Gilliam"/>
    <s v="OR"/>
    <x v="2"/>
    <x v="5"/>
    <n v="106.95"/>
    <x v="1"/>
    <s v="WA"/>
    <s v="USA"/>
  </r>
  <r>
    <x v="16"/>
    <s v="Gilliam"/>
    <s v="OR"/>
    <x v="2"/>
    <x v="5"/>
    <n v="0"/>
    <x v="1"/>
    <s v="WA"/>
    <s v="USA"/>
  </r>
  <r>
    <x v="16"/>
    <s v="Gilliam"/>
    <s v="OR"/>
    <x v="2"/>
    <x v="5"/>
    <n v="49.58"/>
    <x v="1"/>
    <s v="WA"/>
    <s v="USA"/>
  </r>
  <r>
    <x v="16"/>
    <s v="Gilliam"/>
    <s v="OR"/>
    <x v="2"/>
    <x v="5"/>
    <n v="23.32"/>
    <x v="1"/>
    <s v="WA"/>
    <s v="USA"/>
  </r>
  <r>
    <x v="16"/>
    <s v="Gilliam"/>
    <s v="OR"/>
    <x v="2"/>
    <x v="5"/>
    <n v="407.39000000000004"/>
    <x v="1"/>
    <s v="WA"/>
    <s v="USA"/>
  </r>
  <r>
    <x v="16"/>
    <s v="Gilliam"/>
    <s v="OR"/>
    <x v="2"/>
    <x v="5"/>
    <n v="415.73999999999995"/>
    <x v="1"/>
    <s v="WA"/>
    <s v="USA"/>
  </r>
  <r>
    <x v="16"/>
    <s v="Gilliam"/>
    <s v="OR"/>
    <x v="2"/>
    <x v="5"/>
    <n v="1373.95"/>
    <x v="1"/>
    <s v="WA"/>
    <s v="USA"/>
  </r>
  <r>
    <x v="16"/>
    <s v="Gilliam"/>
    <s v="OR"/>
    <x v="2"/>
    <x v="5"/>
    <n v="58.66"/>
    <x v="1"/>
    <s v="WA"/>
    <s v="USA"/>
  </r>
  <r>
    <x v="16"/>
    <s v="Gilliam"/>
    <s v="OR"/>
    <x v="2"/>
    <x v="5"/>
    <n v="0"/>
    <x v="1"/>
    <s v="WA"/>
    <s v="USA"/>
  </r>
  <r>
    <x v="16"/>
    <s v="Gilliam"/>
    <s v="OR"/>
    <x v="2"/>
    <x v="5"/>
    <n v="1303.3599999999999"/>
    <x v="1"/>
    <s v="WA"/>
    <s v="USA"/>
  </r>
  <r>
    <x v="16"/>
    <s v="Gilliam"/>
    <s v="OR"/>
    <x v="2"/>
    <x v="5"/>
    <n v="17.940000000000001"/>
    <x v="1"/>
    <s v="WA"/>
    <s v="USA"/>
  </r>
  <r>
    <x v="16"/>
    <s v="Gilliam"/>
    <s v="OR"/>
    <x v="2"/>
    <x v="5"/>
    <n v="247.76999999999998"/>
    <x v="1"/>
    <s v="WA"/>
    <s v="USA"/>
  </r>
  <r>
    <x v="16"/>
    <s v="Gilliam"/>
    <s v="OR"/>
    <x v="2"/>
    <x v="5"/>
    <n v="31.78"/>
    <x v="1"/>
    <s v="WA"/>
    <s v="USA"/>
  </r>
  <r>
    <x v="16"/>
    <s v="Gilliam"/>
    <s v="OR"/>
    <x v="2"/>
    <x v="5"/>
    <n v="33.46"/>
    <x v="1"/>
    <s v="WA"/>
    <s v="USA"/>
  </r>
  <r>
    <x v="16"/>
    <s v="Gilliam"/>
    <s v="OR"/>
    <x v="2"/>
    <x v="5"/>
    <n v="38.130000000000003"/>
    <x v="1"/>
    <s v="WA"/>
    <s v="USA"/>
  </r>
  <r>
    <x v="16"/>
    <s v="Gilliam"/>
    <s v="OR"/>
    <x v="2"/>
    <x v="5"/>
    <n v="62.44"/>
    <x v="1"/>
    <s v="WA"/>
    <s v="USA"/>
  </r>
  <r>
    <x v="16"/>
    <s v="Gilliam"/>
    <s v="OR"/>
    <x v="2"/>
    <x v="5"/>
    <n v="63.769999999999996"/>
    <x v="1"/>
    <s v="WA"/>
    <s v="USA"/>
  </r>
  <r>
    <x v="16"/>
    <s v="Gilliam"/>
    <s v="OR"/>
    <x v="2"/>
    <x v="5"/>
    <n v="85.45"/>
    <x v="1"/>
    <s v="WA"/>
    <s v="USA"/>
  </r>
  <r>
    <x v="16"/>
    <s v="Gilliam"/>
    <s v="OR"/>
    <x v="2"/>
    <x v="5"/>
    <n v="127.08"/>
    <x v="1"/>
    <s v="WA"/>
    <s v="USA"/>
  </r>
  <r>
    <x v="16"/>
    <s v="Gilliam"/>
    <s v="OR"/>
    <x v="2"/>
    <x v="5"/>
    <n v="0"/>
    <x v="1"/>
    <s v="WA"/>
    <s v="USA"/>
  </r>
  <r>
    <x v="16"/>
    <s v="Gilliam"/>
    <s v="OR"/>
    <x v="2"/>
    <x v="5"/>
    <n v="66.41"/>
    <x v="1"/>
    <s v="WA"/>
    <s v="USA"/>
  </r>
  <r>
    <x v="16"/>
    <s v="Gilliam"/>
    <s v="OR"/>
    <x v="2"/>
    <x v="5"/>
    <n v="177.98999999999998"/>
    <x v="1"/>
    <s v="WA"/>
    <s v="USA"/>
  </r>
  <r>
    <x v="16"/>
    <s v="Gilliam"/>
    <s v="OR"/>
    <x v="2"/>
    <x v="20"/>
    <n v="0"/>
    <x v="1"/>
    <s v="WA"/>
    <s v="USA"/>
  </r>
  <r>
    <x v="16"/>
    <s v="Gilliam"/>
    <s v="OR"/>
    <x v="2"/>
    <x v="20"/>
    <n v="25.33"/>
    <x v="1"/>
    <s v="WA"/>
    <s v="USA"/>
  </r>
  <r>
    <x v="16"/>
    <s v="Gilliam"/>
    <s v="OR"/>
    <x v="2"/>
    <x v="20"/>
    <n v="7.66"/>
    <x v="1"/>
    <s v="WA"/>
    <s v="USA"/>
  </r>
  <r>
    <x v="16"/>
    <s v="Gilliam"/>
    <s v="OR"/>
    <x v="2"/>
    <x v="20"/>
    <n v="16.05"/>
    <x v="1"/>
    <s v="WA"/>
    <s v="USA"/>
  </r>
  <r>
    <x v="16"/>
    <s v="Gilliam"/>
    <s v="OR"/>
    <x v="2"/>
    <x v="20"/>
    <n v="24.8"/>
    <x v="1"/>
    <s v="WA"/>
    <s v="USA"/>
  </r>
  <r>
    <x v="16"/>
    <s v="Gilliam"/>
    <s v="OR"/>
    <x v="2"/>
    <x v="20"/>
    <n v="49.75"/>
    <x v="1"/>
    <s v="WA"/>
    <s v="USA"/>
  </r>
  <r>
    <x v="16"/>
    <s v="Gilliam"/>
    <s v="OR"/>
    <x v="2"/>
    <x v="20"/>
    <n v="0"/>
    <x v="1"/>
    <s v="WA"/>
    <s v="USA"/>
  </r>
  <r>
    <x v="16"/>
    <s v="Gilliam"/>
    <s v="OR"/>
    <x v="2"/>
    <x v="20"/>
    <n v="428.50000000000006"/>
    <x v="1"/>
    <s v="WA"/>
    <s v="USA"/>
  </r>
  <r>
    <x v="16"/>
    <s v="Gilliam"/>
    <s v="OR"/>
    <x v="2"/>
    <x v="20"/>
    <n v="0"/>
    <x v="1"/>
    <s v="WA"/>
    <s v="USA"/>
  </r>
  <r>
    <x v="16"/>
    <s v="Gilliam"/>
    <s v="OR"/>
    <x v="2"/>
    <x v="20"/>
    <n v="1.99"/>
    <x v="1"/>
    <s v="WA"/>
    <s v="USA"/>
  </r>
  <r>
    <x v="16"/>
    <s v="Gilliam"/>
    <s v="OR"/>
    <x v="2"/>
    <x v="20"/>
    <n v="10.1"/>
    <x v="1"/>
    <s v="WA"/>
    <s v="USA"/>
  </r>
  <r>
    <x v="16"/>
    <s v="Gilliam"/>
    <s v="OR"/>
    <x v="2"/>
    <x v="20"/>
    <n v="0"/>
    <x v="1"/>
    <s v="WA"/>
    <s v="USA"/>
  </r>
  <r>
    <x v="16"/>
    <s v="Gilliam"/>
    <s v="OR"/>
    <x v="2"/>
    <x v="20"/>
    <n v="24.11"/>
    <x v="1"/>
    <s v="WA"/>
    <s v="USA"/>
  </r>
  <r>
    <x v="16"/>
    <s v="Gilliam"/>
    <s v="OR"/>
    <x v="2"/>
    <x v="20"/>
    <n v="24.14"/>
    <x v="1"/>
    <s v="WA"/>
    <s v="USA"/>
  </r>
  <r>
    <x v="16"/>
    <s v="Gilliam"/>
    <s v="OR"/>
    <x v="2"/>
    <x v="20"/>
    <n v="60.9"/>
    <x v="1"/>
    <s v="WA"/>
    <s v="USA"/>
  </r>
  <r>
    <x v="16"/>
    <s v="Gilliam"/>
    <s v="OR"/>
    <x v="2"/>
    <x v="20"/>
    <n v="70.260000000000005"/>
    <x v="1"/>
    <s v="WA"/>
    <s v="USA"/>
  </r>
  <r>
    <x v="16"/>
    <s v="Gilliam"/>
    <s v="OR"/>
    <x v="2"/>
    <x v="20"/>
    <n v="86.339999999999989"/>
    <x v="1"/>
    <s v="WA"/>
    <s v="USA"/>
  </r>
  <r>
    <x v="16"/>
    <s v="Gilliam"/>
    <s v="OR"/>
    <x v="2"/>
    <x v="20"/>
    <n v="87.01"/>
    <x v="1"/>
    <s v="WA"/>
    <s v="USA"/>
  </r>
  <r>
    <x v="16"/>
    <s v="Gilliam"/>
    <s v="OR"/>
    <x v="2"/>
    <x v="20"/>
    <n v="87.550000000000011"/>
    <x v="1"/>
    <s v="WA"/>
    <s v="USA"/>
  </r>
  <r>
    <x v="16"/>
    <s v="Gilliam"/>
    <s v="OR"/>
    <x v="2"/>
    <x v="20"/>
    <n v="89.97999999999999"/>
    <x v="1"/>
    <s v="WA"/>
    <s v="USA"/>
  </r>
  <r>
    <x v="16"/>
    <s v="Gilliam"/>
    <s v="OR"/>
    <x v="2"/>
    <x v="20"/>
    <n v="90.52"/>
    <x v="1"/>
    <s v="WA"/>
    <s v="USA"/>
  </r>
  <r>
    <x v="16"/>
    <s v="Gilliam"/>
    <s v="OR"/>
    <x v="2"/>
    <x v="20"/>
    <n v="101.84999999999998"/>
    <x v="1"/>
    <s v="WA"/>
    <s v="USA"/>
  </r>
  <r>
    <x v="16"/>
    <s v="Gilliam"/>
    <s v="OR"/>
    <x v="2"/>
    <x v="20"/>
    <n v="103.49"/>
    <x v="1"/>
    <s v="WA"/>
    <s v="USA"/>
  </r>
  <r>
    <x v="16"/>
    <s v="Gilliam"/>
    <s v="OR"/>
    <x v="2"/>
    <x v="20"/>
    <n v="112.60000000000001"/>
    <x v="1"/>
    <s v="WA"/>
    <s v="USA"/>
  </r>
  <r>
    <x v="16"/>
    <s v="Gilliam"/>
    <s v="OR"/>
    <x v="2"/>
    <x v="20"/>
    <n v="117.71000000000001"/>
    <x v="1"/>
    <s v="WA"/>
    <s v="USA"/>
  </r>
  <r>
    <x v="16"/>
    <s v="Gilliam"/>
    <s v="OR"/>
    <x v="2"/>
    <x v="20"/>
    <n v="140.60999999999999"/>
    <x v="1"/>
    <s v="WA"/>
    <s v="USA"/>
  </r>
  <r>
    <x v="16"/>
    <s v="Gilliam"/>
    <s v="OR"/>
    <x v="2"/>
    <x v="6"/>
    <n v="0"/>
    <x v="1"/>
    <s v="WA"/>
    <s v="USA"/>
  </r>
  <r>
    <x v="16"/>
    <s v="Gilliam"/>
    <s v="OR"/>
    <x v="2"/>
    <x v="6"/>
    <n v="44.07"/>
    <x v="1"/>
    <s v="WA"/>
    <s v="USA"/>
  </r>
  <r>
    <x v="16"/>
    <s v="Gilliam"/>
    <s v="OR"/>
    <x v="2"/>
    <x v="6"/>
    <n v="66.459999999999994"/>
    <x v="1"/>
    <s v="WA"/>
    <s v="USA"/>
  </r>
  <r>
    <x v="16"/>
    <s v="Gilliam"/>
    <s v="OR"/>
    <x v="2"/>
    <x v="6"/>
    <n v="31.150000000000002"/>
    <x v="1"/>
    <s v="WA"/>
    <s v="USA"/>
  </r>
  <r>
    <x v="16"/>
    <s v="Gilliam"/>
    <s v="OR"/>
    <x v="2"/>
    <x v="6"/>
    <n v="34.6"/>
    <x v="1"/>
    <s v="WA"/>
    <s v="USA"/>
  </r>
  <r>
    <x v="16"/>
    <s v="Gilliam"/>
    <s v="OR"/>
    <x v="2"/>
    <x v="5"/>
    <n v="15.76"/>
    <x v="11"/>
    <s v="WA"/>
    <s v="USA"/>
  </r>
  <r>
    <x v="16"/>
    <s v="Gilliam"/>
    <s v="OR"/>
    <x v="2"/>
    <x v="20"/>
    <n v="0.52"/>
    <x v="11"/>
    <s v="WA"/>
    <s v="USA"/>
  </r>
  <r>
    <x v="16"/>
    <s v="Gilliam"/>
    <s v="OR"/>
    <x v="2"/>
    <x v="3"/>
    <n v="8.85"/>
    <x v="13"/>
    <s v="WA"/>
    <s v="USA"/>
  </r>
  <r>
    <x v="16"/>
    <s v="Gilliam"/>
    <s v="OR"/>
    <x v="2"/>
    <x v="3"/>
    <n v="11.75"/>
    <x v="13"/>
    <s v="WA"/>
    <s v="USA"/>
  </r>
  <r>
    <x v="16"/>
    <s v="Gilliam"/>
    <s v="OR"/>
    <x v="2"/>
    <x v="3"/>
    <n v="29.979999999999997"/>
    <x v="13"/>
    <s v="WA"/>
    <s v="USA"/>
  </r>
  <r>
    <x v="16"/>
    <s v="Gilliam"/>
    <s v="OR"/>
    <x v="2"/>
    <x v="21"/>
    <n v="1.1200000000000001"/>
    <x v="13"/>
    <s v="WA"/>
    <s v="USA"/>
  </r>
  <r>
    <x v="16"/>
    <s v="Gilliam"/>
    <s v="OR"/>
    <x v="2"/>
    <x v="22"/>
    <n v="0"/>
    <x v="13"/>
    <s v="WA"/>
    <s v="USA"/>
  </r>
  <r>
    <x v="16"/>
    <s v="Gilliam"/>
    <s v="OR"/>
    <x v="2"/>
    <x v="22"/>
    <n v="13.39"/>
    <x v="13"/>
    <s v="WA"/>
    <s v="USA"/>
  </r>
  <r>
    <x v="16"/>
    <s v="Gilliam"/>
    <s v="OR"/>
    <x v="2"/>
    <x v="5"/>
    <n v="0"/>
    <x v="13"/>
    <s v="WA"/>
    <s v="USA"/>
  </r>
  <r>
    <x v="16"/>
    <s v="Gilliam"/>
    <s v="OR"/>
    <x v="2"/>
    <x v="5"/>
    <n v="62.089999999999996"/>
    <x v="13"/>
    <s v="WA"/>
    <s v="USA"/>
  </r>
  <r>
    <x v="16"/>
    <s v="Gilliam"/>
    <s v="OR"/>
    <x v="2"/>
    <x v="5"/>
    <n v="14.440000000000001"/>
    <x v="13"/>
    <s v="WA"/>
    <s v="USA"/>
  </r>
  <r>
    <x v="16"/>
    <s v="Gilliam"/>
    <s v="OR"/>
    <x v="2"/>
    <x v="5"/>
    <n v="14.86"/>
    <x v="13"/>
    <s v="WA"/>
    <s v="USA"/>
  </r>
  <r>
    <x v="16"/>
    <s v="Gilliam"/>
    <s v="OR"/>
    <x v="2"/>
    <x v="5"/>
    <n v="18"/>
    <x v="13"/>
    <s v="WA"/>
    <s v="USA"/>
  </r>
  <r>
    <x v="16"/>
    <s v="Gilliam"/>
    <s v="OR"/>
    <x v="2"/>
    <x v="5"/>
    <n v="18.260000000000002"/>
    <x v="13"/>
    <s v="WA"/>
    <s v="USA"/>
  </r>
  <r>
    <x v="16"/>
    <s v="Gilliam"/>
    <s v="OR"/>
    <x v="2"/>
    <x v="5"/>
    <n v="20.399999999999999"/>
    <x v="13"/>
    <s v="WA"/>
    <s v="USA"/>
  </r>
  <r>
    <x v="16"/>
    <s v="Gilliam"/>
    <s v="OR"/>
    <x v="2"/>
    <x v="5"/>
    <n v="23.15"/>
    <x v="13"/>
    <s v="WA"/>
    <s v="USA"/>
  </r>
  <r>
    <x v="16"/>
    <s v="Gilliam"/>
    <s v="OR"/>
    <x v="2"/>
    <x v="5"/>
    <n v="27.67"/>
    <x v="13"/>
    <s v="WA"/>
    <s v="USA"/>
  </r>
  <r>
    <x v="16"/>
    <s v="Gilliam"/>
    <s v="OR"/>
    <x v="2"/>
    <x v="5"/>
    <n v="30.03"/>
    <x v="13"/>
    <s v="WA"/>
    <s v="USA"/>
  </r>
  <r>
    <x v="16"/>
    <s v="Gilliam"/>
    <s v="OR"/>
    <x v="2"/>
    <x v="5"/>
    <n v="30.64"/>
    <x v="13"/>
    <s v="WA"/>
    <s v="USA"/>
  </r>
  <r>
    <x v="16"/>
    <s v="Gilliam"/>
    <s v="OR"/>
    <x v="2"/>
    <x v="5"/>
    <n v="34.54"/>
    <x v="13"/>
    <s v="WA"/>
    <s v="USA"/>
  </r>
  <r>
    <x v="16"/>
    <s v="Gilliam"/>
    <s v="OR"/>
    <x v="2"/>
    <x v="5"/>
    <n v="38.300000000000004"/>
    <x v="13"/>
    <s v="WA"/>
    <s v="USA"/>
  </r>
  <r>
    <x v="16"/>
    <s v="Gilliam"/>
    <s v="OR"/>
    <x v="2"/>
    <x v="5"/>
    <n v="47.099999999999994"/>
    <x v="13"/>
    <s v="WA"/>
    <s v="USA"/>
  </r>
  <r>
    <x v="16"/>
    <s v="Gilliam"/>
    <s v="OR"/>
    <x v="2"/>
    <x v="20"/>
    <n v="0"/>
    <x v="13"/>
    <s v="WA"/>
    <s v="USA"/>
  </r>
  <r>
    <x v="16"/>
    <s v="Gilliam"/>
    <s v="OR"/>
    <x v="2"/>
    <x v="20"/>
    <n v="0.59"/>
    <x v="13"/>
    <s v="WA"/>
    <s v="USA"/>
  </r>
  <r>
    <x v="16"/>
    <s v="Gilliam"/>
    <s v="OR"/>
    <x v="2"/>
    <x v="5"/>
    <n v="125.69000000000001"/>
    <x v="34"/>
    <s v="WA"/>
    <s v="USA"/>
  </r>
  <r>
    <x v="16"/>
    <s v="Gilliam"/>
    <s v="OR"/>
    <x v="2"/>
    <x v="14"/>
    <n v="7.5900000000000007"/>
    <x v="10"/>
    <s v="WA"/>
    <s v="USA"/>
  </r>
  <r>
    <x v="16"/>
    <s v="Gilliam"/>
    <s v="OR"/>
    <x v="2"/>
    <x v="14"/>
    <n v="0"/>
    <x v="10"/>
    <s v="WA"/>
    <s v="USA"/>
  </r>
  <r>
    <x v="16"/>
    <s v="Gilliam"/>
    <s v="OR"/>
    <x v="2"/>
    <x v="14"/>
    <n v="8.82"/>
    <x v="10"/>
    <s v="WA"/>
    <s v="USA"/>
  </r>
  <r>
    <x v="16"/>
    <s v="Gilliam"/>
    <s v="OR"/>
    <x v="2"/>
    <x v="14"/>
    <n v="14.580000000000002"/>
    <x v="10"/>
    <s v="WA"/>
    <s v="USA"/>
  </r>
  <r>
    <x v="16"/>
    <s v="Gilliam"/>
    <s v="OR"/>
    <x v="2"/>
    <x v="14"/>
    <n v="0"/>
    <x v="10"/>
    <s v="WA"/>
    <s v="USA"/>
  </r>
  <r>
    <x v="16"/>
    <s v="Gilliam"/>
    <s v="OR"/>
    <x v="2"/>
    <x v="14"/>
    <n v="11.86"/>
    <x v="10"/>
    <s v="WA"/>
    <s v="USA"/>
  </r>
  <r>
    <x v="16"/>
    <s v="Gilliam"/>
    <s v="OR"/>
    <x v="2"/>
    <x v="14"/>
    <n v="10"/>
    <x v="10"/>
    <s v="WA"/>
    <s v="USA"/>
  </r>
  <r>
    <x v="16"/>
    <s v="Gilliam"/>
    <s v="OR"/>
    <x v="2"/>
    <x v="14"/>
    <n v="0"/>
    <x v="10"/>
    <s v="WA"/>
    <s v="USA"/>
  </r>
  <r>
    <x v="16"/>
    <s v="Gilliam"/>
    <s v="OR"/>
    <x v="2"/>
    <x v="14"/>
    <n v="0"/>
    <x v="10"/>
    <s v="WA"/>
    <s v="USA"/>
  </r>
  <r>
    <x v="16"/>
    <s v="Gilliam"/>
    <s v="OR"/>
    <x v="2"/>
    <x v="14"/>
    <n v="10.83"/>
    <x v="10"/>
    <s v="WA"/>
    <s v="USA"/>
  </r>
  <r>
    <x v="16"/>
    <s v="Gilliam"/>
    <s v="OR"/>
    <x v="2"/>
    <x v="14"/>
    <n v="26.75"/>
    <x v="10"/>
    <s v="WA"/>
    <s v="USA"/>
  </r>
  <r>
    <x v="16"/>
    <s v="Gilliam"/>
    <s v="OR"/>
    <x v="2"/>
    <x v="14"/>
    <n v="72.45"/>
    <x v="10"/>
    <s v="WA"/>
    <s v="USA"/>
  </r>
  <r>
    <x v="16"/>
    <s v="Gilliam"/>
    <s v="OR"/>
    <x v="2"/>
    <x v="14"/>
    <n v="78.73"/>
    <x v="10"/>
    <s v="WA"/>
    <s v="USA"/>
  </r>
  <r>
    <x v="16"/>
    <s v="Gilliam"/>
    <s v="OR"/>
    <x v="2"/>
    <x v="14"/>
    <n v="134.35"/>
    <x v="10"/>
    <s v="WA"/>
    <s v="USA"/>
  </r>
  <r>
    <x v="16"/>
    <s v="Gilliam"/>
    <s v="OR"/>
    <x v="2"/>
    <x v="14"/>
    <n v="153.64000000000001"/>
    <x v="10"/>
    <s v="WA"/>
    <s v="USA"/>
  </r>
  <r>
    <x v="16"/>
    <s v="Gilliam"/>
    <s v="OR"/>
    <x v="2"/>
    <x v="14"/>
    <n v="219.81"/>
    <x v="10"/>
    <s v="WA"/>
    <s v="USA"/>
  </r>
  <r>
    <x v="16"/>
    <s v="Gilliam"/>
    <s v="OR"/>
    <x v="2"/>
    <x v="14"/>
    <n v="64.669999999999987"/>
    <x v="10"/>
    <s v="WA"/>
    <s v="USA"/>
  </r>
  <r>
    <x v="16"/>
    <s v="Gilliam"/>
    <s v="OR"/>
    <x v="2"/>
    <x v="14"/>
    <n v="105.61"/>
    <x v="10"/>
    <s v="WA"/>
    <s v="USA"/>
  </r>
  <r>
    <x v="16"/>
    <s v="Gilliam"/>
    <s v="OR"/>
    <x v="2"/>
    <x v="14"/>
    <n v="0"/>
    <x v="10"/>
    <s v="WA"/>
    <s v="USA"/>
  </r>
  <r>
    <x v="16"/>
    <s v="Gilliam"/>
    <s v="OR"/>
    <x v="2"/>
    <x v="14"/>
    <n v="6.9800000000000013"/>
    <x v="10"/>
    <s v="WA"/>
    <s v="USA"/>
  </r>
  <r>
    <x v="16"/>
    <s v="Gilliam"/>
    <s v="OR"/>
    <x v="2"/>
    <x v="14"/>
    <n v="31.490000000000002"/>
    <x v="10"/>
    <s v="WA"/>
    <s v="USA"/>
  </r>
  <r>
    <x v="16"/>
    <s v="Gilliam"/>
    <s v="OR"/>
    <x v="2"/>
    <x v="22"/>
    <n v="0"/>
    <x v="10"/>
    <s v="WA"/>
    <s v="USA"/>
  </r>
  <r>
    <x v="16"/>
    <s v="Gilliam"/>
    <s v="OR"/>
    <x v="2"/>
    <x v="22"/>
    <n v="1402.2699999999998"/>
    <x v="10"/>
    <s v="WA"/>
    <s v="USA"/>
  </r>
  <r>
    <x v="16"/>
    <s v="Gilliam"/>
    <s v="OR"/>
    <x v="2"/>
    <x v="7"/>
    <n v="96078.58"/>
    <x v="10"/>
    <s v="WA"/>
    <s v="USA"/>
  </r>
  <r>
    <x v="16"/>
    <s v="Gilliam"/>
    <s v="OR"/>
    <x v="2"/>
    <x v="5"/>
    <n v="271.12"/>
    <x v="10"/>
    <s v="WA"/>
    <s v="USA"/>
  </r>
  <r>
    <x v="16"/>
    <s v="Gilliam"/>
    <s v="OR"/>
    <x v="2"/>
    <x v="5"/>
    <n v="873.63000000000022"/>
    <x v="10"/>
    <s v="WA"/>
    <s v="USA"/>
  </r>
  <r>
    <x v="16"/>
    <s v="Gilliam"/>
    <s v="OR"/>
    <x v="2"/>
    <x v="5"/>
    <n v="9.67"/>
    <x v="10"/>
    <s v="WA"/>
    <s v="USA"/>
  </r>
  <r>
    <x v="16"/>
    <s v="Gilliam"/>
    <s v="OR"/>
    <x v="2"/>
    <x v="5"/>
    <n v="0"/>
    <x v="10"/>
    <s v="WA"/>
    <s v="USA"/>
  </r>
  <r>
    <x v="16"/>
    <s v="Gilliam"/>
    <s v="OR"/>
    <x v="2"/>
    <x v="5"/>
    <n v="298.85000000000008"/>
    <x v="10"/>
    <s v="WA"/>
    <s v="USA"/>
  </r>
  <r>
    <x v="16"/>
    <s v="Gilliam"/>
    <s v="OR"/>
    <x v="2"/>
    <x v="5"/>
    <n v="190.06"/>
    <x v="10"/>
    <s v="WA"/>
    <s v="USA"/>
  </r>
  <r>
    <x v="16"/>
    <s v="Gilliam"/>
    <s v="OR"/>
    <x v="2"/>
    <x v="5"/>
    <n v="548.9"/>
    <x v="10"/>
    <s v="WA"/>
    <s v="USA"/>
  </r>
  <r>
    <x v="16"/>
    <s v="Gilliam"/>
    <s v="OR"/>
    <x v="2"/>
    <x v="5"/>
    <n v="2102.6099999999997"/>
    <x v="10"/>
    <s v="WA"/>
    <s v="USA"/>
  </r>
  <r>
    <x v="16"/>
    <s v="Gilliam"/>
    <s v="OR"/>
    <x v="2"/>
    <x v="5"/>
    <n v="5728.6700000000028"/>
    <x v="10"/>
    <s v="WA"/>
    <s v="USA"/>
  </r>
  <r>
    <x v="16"/>
    <s v="Gilliam"/>
    <s v="OR"/>
    <x v="2"/>
    <x v="5"/>
    <n v="214.43"/>
    <x v="10"/>
    <s v="WA"/>
    <s v="USA"/>
  </r>
  <r>
    <x v="16"/>
    <s v="Gilliam"/>
    <s v="OR"/>
    <x v="2"/>
    <x v="5"/>
    <n v="346.26999999999992"/>
    <x v="10"/>
    <s v="WA"/>
    <s v="USA"/>
  </r>
  <r>
    <x v="16"/>
    <s v="Gilliam"/>
    <s v="OR"/>
    <x v="2"/>
    <x v="5"/>
    <n v="0"/>
    <x v="10"/>
    <s v="WA"/>
    <s v="USA"/>
  </r>
  <r>
    <x v="16"/>
    <s v="Gilliam"/>
    <s v="OR"/>
    <x v="2"/>
    <x v="5"/>
    <n v="30.89"/>
    <x v="10"/>
    <s v="WA"/>
    <s v="USA"/>
  </r>
  <r>
    <x v="16"/>
    <s v="Gilliam"/>
    <s v="OR"/>
    <x v="2"/>
    <x v="5"/>
    <n v="30.94"/>
    <x v="10"/>
    <s v="WA"/>
    <s v="USA"/>
  </r>
  <r>
    <x v="16"/>
    <s v="Gilliam"/>
    <s v="OR"/>
    <x v="2"/>
    <x v="5"/>
    <n v="157.91"/>
    <x v="10"/>
    <s v="WA"/>
    <s v="USA"/>
  </r>
  <r>
    <x v="16"/>
    <s v="Gilliam"/>
    <s v="OR"/>
    <x v="2"/>
    <x v="5"/>
    <n v="470.4"/>
    <x v="10"/>
    <s v="WA"/>
    <s v="USA"/>
  </r>
  <r>
    <x v="16"/>
    <s v="Gilliam"/>
    <s v="OR"/>
    <x v="2"/>
    <x v="5"/>
    <n v="506.50000000000006"/>
    <x v="10"/>
    <s v="WA"/>
    <s v="USA"/>
  </r>
  <r>
    <x v="16"/>
    <s v="Gilliam"/>
    <s v="OR"/>
    <x v="2"/>
    <x v="5"/>
    <n v="560.71"/>
    <x v="10"/>
    <s v="WA"/>
    <s v="USA"/>
  </r>
  <r>
    <x v="16"/>
    <s v="Gilliam"/>
    <s v="OR"/>
    <x v="2"/>
    <x v="5"/>
    <n v="661.18999999999994"/>
    <x v="10"/>
    <s v="WA"/>
    <s v="USA"/>
  </r>
  <r>
    <x v="16"/>
    <s v="Gilliam"/>
    <s v="OR"/>
    <x v="2"/>
    <x v="5"/>
    <n v="1135.0000000000002"/>
    <x v="10"/>
    <s v="WA"/>
    <s v="USA"/>
  </r>
  <r>
    <x v="16"/>
    <s v="Gilliam"/>
    <s v="OR"/>
    <x v="2"/>
    <x v="20"/>
    <n v="3770.3499999999995"/>
    <x v="10"/>
    <s v="WA"/>
    <s v="USA"/>
  </r>
  <r>
    <x v="16"/>
    <s v="Gilliam"/>
    <s v="OR"/>
    <x v="2"/>
    <x v="20"/>
    <n v="27725.420000000002"/>
    <x v="10"/>
    <s v="WA"/>
    <s v="USA"/>
  </r>
  <r>
    <x v="16"/>
    <s v="Gilliam"/>
    <s v="OR"/>
    <x v="2"/>
    <x v="20"/>
    <n v="28512.690000000013"/>
    <x v="10"/>
    <s v="WA"/>
    <s v="USA"/>
  </r>
  <r>
    <x v="16"/>
    <s v="Gilliam"/>
    <s v="OR"/>
    <x v="2"/>
    <x v="20"/>
    <n v="38749.740000000013"/>
    <x v="10"/>
    <s v="WA"/>
    <s v="USA"/>
  </r>
  <r>
    <x v="16"/>
    <s v="Gilliam"/>
    <s v="OR"/>
    <x v="2"/>
    <x v="20"/>
    <n v="191.73000000000002"/>
    <x v="10"/>
    <s v="WA"/>
    <s v="USA"/>
  </r>
  <r>
    <x v="16"/>
    <s v="Gilliam"/>
    <s v="OR"/>
    <x v="2"/>
    <x v="20"/>
    <n v="402.59000000000003"/>
    <x v="10"/>
    <s v="WA"/>
    <s v="USA"/>
  </r>
  <r>
    <x v="16"/>
    <s v="Gilliam"/>
    <s v="OR"/>
    <x v="2"/>
    <x v="20"/>
    <n v="0"/>
    <x v="10"/>
    <s v="WA"/>
    <s v="USA"/>
  </r>
  <r>
    <x v="16"/>
    <s v="Gilliam"/>
    <s v="OR"/>
    <x v="2"/>
    <x v="20"/>
    <n v="4.4400000000000004"/>
    <x v="10"/>
    <s v="WA"/>
    <s v="USA"/>
  </r>
  <r>
    <x v="16"/>
    <s v="Gilliam"/>
    <s v="OR"/>
    <x v="2"/>
    <x v="20"/>
    <n v="24.93"/>
    <x v="10"/>
    <s v="WA"/>
    <s v="USA"/>
  </r>
  <r>
    <x v="16"/>
    <s v="Gilliam"/>
    <s v="OR"/>
    <x v="2"/>
    <x v="20"/>
    <n v="24.94"/>
    <x v="10"/>
    <s v="WA"/>
    <s v="USA"/>
  </r>
  <r>
    <x v="16"/>
    <s v="Gilliam"/>
    <s v="OR"/>
    <x v="2"/>
    <x v="20"/>
    <n v="12.51"/>
    <x v="10"/>
    <s v="WA"/>
    <s v="USA"/>
  </r>
  <r>
    <x v="16"/>
    <s v="Gilliam"/>
    <s v="OR"/>
    <x v="2"/>
    <x v="20"/>
    <n v="43.459999999999994"/>
    <x v="10"/>
    <s v="WA"/>
    <s v="USA"/>
  </r>
  <r>
    <x v="16"/>
    <s v="Gilliam"/>
    <s v="OR"/>
    <x v="2"/>
    <x v="20"/>
    <n v="54.58"/>
    <x v="10"/>
    <s v="WA"/>
    <s v="USA"/>
  </r>
  <r>
    <x v="16"/>
    <s v="Gilliam"/>
    <s v="OR"/>
    <x v="2"/>
    <x v="20"/>
    <n v="55.410000000000004"/>
    <x v="10"/>
    <s v="WA"/>
    <s v="USA"/>
  </r>
  <r>
    <x v="16"/>
    <s v="Gilliam"/>
    <s v="OR"/>
    <x v="2"/>
    <x v="20"/>
    <n v="0"/>
    <x v="10"/>
    <s v="WA"/>
    <s v="USA"/>
  </r>
  <r>
    <x v="16"/>
    <s v="Gilliam"/>
    <s v="OR"/>
    <x v="2"/>
    <x v="20"/>
    <n v="3.4"/>
    <x v="10"/>
    <s v="WA"/>
    <s v="USA"/>
  </r>
  <r>
    <x v="16"/>
    <s v="Gilliam"/>
    <s v="OR"/>
    <x v="2"/>
    <x v="20"/>
    <n v="24.88"/>
    <x v="10"/>
    <s v="WA"/>
    <s v="USA"/>
  </r>
  <r>
    <x v="16"/>
    <s v="Gilliam"/>
    <s v="OR"/>
    <x v="2"/>
    <x v="20"/>
    <n v="30.7"/>
    <x v="10"/>
    <s v="WA"/>
    <s v="USA"/>
  </r>
  <r>
    <x v="16"/>
    <s v="Gilliam"/>
    <s v="OR"/>
    <x v="2"/>
    <x v="20"/>
    <n v="0"/>
    <x v="10"/>
    <s v="WA"/>
    <s v="USA"/>
  </r>
  <r>
    <x v="16"/>
    <s v="Gilliam"/>
    <s v="OR"/>
    <x v="2"/>
    <x v="20"/>
    <n v="0"/>
    <x v="10"/>
    <s v="WA"/>
    <s v="USA"/>
  </r>
  <r>
    <x v="16"/>
    <s v="Gilliam"/>
    <s v="OR"/>
    <x v="2"/>
    <x v="20"/>
    <n v="89.63"/>
    <x v="10"/>
    <s v="WA"/>
    <s v="USA"/>
  </r>
  <r>
    <x v="16"/>
    <s v="Gilliam"/>
    <s v="OR"/>
    <x v="2"/>
    <x v="20"/>
    <n v="110.92"/>
    <x v="10"/>
    <s v="WA"/>
    <s v="USA"/>
  </r>
  <r>
    <x v="16"/>
    <s v="Gilliam"/>
    <s v="OR"/>
    <x v="2"/>
    <x v="21"/>
    <n v="0"/>
    <x v="4"/>
    <s v="WA"/>
    <s v="USA"/>
  </r>
  <r>
    <x v="16"/>
    <s v="Gilliam"/>
    <s v="OR"/>
    <x v="2"/>
    <x v="21"/>
    <n v="102.28"/>
    <x v="4"/>
    <s v="WA"/>
    <s v="USA"/>
  </r>
  <r>
    <x v="16"/>
    <s v="Gilliam"/>
    <s v="OR"/>
    <x v="2"/>
    <x v="22"/>
    <n v="1.49"/>
    <x v="4"/>
    <s v="WA"/>
    <s v="USA"/>
  </r>
  <r>
    <x v="17"/>
    <s v="Cowlitz"/>
    <s v="WA"/>
    <x v="2"/>
    <x v="9"/>
    <n v="87846"/>
    <x v="23"/>
    <s v="WA"/>
    <s v="USA"/>
  </r>
  <r>
    <x v="17"/>
    <s v="Cowlitz"/>
    <s v="WA"/>
    <x v="2"/>
    <x v="26"/>
    <n v="12403"/>
    <x v="0"/>
    <s v="WA"/>
    <s v="USA"/>
  </r>
  <r>
    <x v="17"/>
    <s v="Cowlitz"/>
    <s v="WA"/>
    <x v="2"/>
    <x v="26"/>
    <n v="9571"/>
    <x v="7"/>
    <s v="OR"/>
    <s v="USA"/>
  </r>
  <r>
    <x v="17"/>
    <s v="Cowlitz"/>
    <s v="WA"/>
    <x v="2"/>
    <x v="26"/>
    <n v="33654"/>
    <x v="23"/>
    <s v="WA"/>
    <s v="USA"/>
  </r>
  <r>
    <x v="17"/>
    <s v="Cowlitz"/>
    <s v="WA"/>
    <x v="2"/>
    <x v="3"/>
    <n v="1250"/>
    <x v="29"/>
    <s v="WA"/>
    <s v="USA"/>
  </r>
  <r>
    <x v="17"/>
    <s v="Cowlitz"/>
    <s v="WA"/>
    <x v="2"/>
    <x v="3"/>
    <n v="77"/>
    <x v="35"/>
    <s v="WA"/>
    <s v="USA"/>
  </r>
  <r>
    <x v="17"/>
    <s v="Cowlitz"/>
    <s v="WA"/>
    <x v="2"/>
    <x v="3"/>
    <n v="549"/>
    <x v="28"/>
    <s v="WA"/>
    <s v="USA"/>
  </r>
  <r>
    <x v="17"/>
    <s v="Cowlitz"/>
    <s v="WA"/>
    <x v="2"/>
    <x v="3"/>
    <n v="3966"/>
    <x v="3"/>
    <s v="WA"/>
    <s v="USA"/>
  </r>
  <r>
    <x v="17"/>
    <s v="Cowlitz"/>
    <s v="WA"/>
    <x v="2"/>
    <x v="3"/>
    <n v="306"/>
    <x v="7"/>
    <s v="OR"/>
    <s v="USA"/>
  </r>
  <r>
    <x v="17"/>
    <s v="Cowlitz"/>
    <s v="WA"/>
    <x v="2"/>
    <x v="3"/>
    <n v="30954"/>
    <x v="0"/>
    <s v="WA"/>
    <s v="USA"/>
  </r>
  <r>
    <x v="17"/>
    <s v="Cowlitz"/>
    <s v="WA"/>
    <x v="2"/>
    <x v="3"/>
    <n v="1542"/>
    <x v="2"/>
    <s v="WA"/>
    <s v="USA"/>
  </r>
  <r>
    <x v="17"/>
    <s v="Cowlitz"/>
    <s v="WA"/>
    <x v="2"/>
    <x v="3"/>
    <n v="867"/>
    <x v="14"/>
    <s v="WA"/>
    <s v="USA"/>
  </r>
  <r>
    <x v="17"/>
    <s v="Cowlitz"/>
    <s v="WA"/>
    <x v="2"/>
    <x v="3"/>
    <n v="495"/>
    <x v="28"/>
    <s v="WA"/>
    <s v="USA"/>
  </r>
  <r>
    <x v="17"/>
    <s v="Cowlitz"/>
    <s v="WA"/>
    <x v="2"/>
    <x v="3"/>
    <n v="181"/>
    <x v="3"/>
    <s v="WA"/>
    <s v="USA"/>
  </r>
  <r>
    <x v="17"/>
    <s v="Cowlitz"/>
    <s v="WA"/>
    <x v="2"/>
    <x v="3"/>
    <n v="25"/>
    <x v="7"/>
    <s v="OR"/>
    <s v="USA"/>
  </r>
  <r>
    <x v="17"/>
    <s v="Cowlitz"/>
    <s v="WA"/>
    <x v="2"/>
    <x v="3"/>
    <n v="6242"/>
    <x v="23"/>
    <s v="WA"/>
    <s v="USA"/>
  </r>
  <r>
    <x v="17"/>
    <s v="Cowlitz"/>
    <s v="WA"/>
    <x v="2"/>
    <x v="21"/>
    <n v="900"/>
    <x v="7"/>
    <s v="OR"/>
    <s v="USA"/>
  </r>
  <r>
    <x v="17"/>
    <s v="Cowlitz"/>
    <s v="WA"/>
    <x v="2"/>
    <x v="21"/>
    <n v="23303"/>
    <x v="0"/>
    <s v="WA"/>
    <s v="USA"/>
  </r>
  <r>
    <x v="17"/>
    <s v="Cowlitz"/>
    <s v="WA"/>
    <x v="2"/>
    <x v="21"/>
    <n v="6797"/>
    <x v="1"/>
    <s v="WA"/>
    <s v="USA"/>
  </r>
  <r>
    <x v="17"/>
    <s v="Cowlitz"/>
    <s v="WA"/>
    <x v="2"/>
    <x v="21"/>
    <n v="2976"/>
    <x v="14"/>
    <s v="WA"/>
    <s v="USA"/>
  </r>
  <r>
    <x v="17"/>
    <s v="Cowlitz"/>
    <s v="WA"/>
    <x v="2"/>
    <x v="21"/>
    <n v="3234"/>
    <x v="3"/>
    <s v="WA"/>
    <s v="USA"/>
  </r>
  <r>
    <x v="17"/>
    <s v="Cowlitz"/>
    <s v="WA"/>
    <x v="2"/>
    <x v="27"/>
    <n v="228"/>
    <x v="13"/>
    <s v="WA"/>
    <s v="USA"/>
  </r>
  <r>
    <x v="17"/>
    <s v="Cowlitz"/>
    <s v="WA"/>
    <x v="2"/>
    <x v="22"/>
    <n v="1129"/>
    <x v="35"/>
    <s v="WA"/>
    <s v="USA"/>
  </r>
  <r>
    <x v="17"/>
    <s v="Cowlitz"/>
    <s v="WA"/>
    <x v="2"/>
    <x v="22"/>
    <n v="17978"/>
    <x v="2"/>
    <s v="WA"/>
    <s v="USA"/>
  </r>
  <r>
    <x v="17"/>
    <s v="Cowlitz"/>
    <s v="WA"/>
    <x v="2"/>
    <x v="22"/>
    <n v="65"/>
    <x v="13"/>
    <s v="WA"/>
    <s v="USA"/>
  </r>
  <r>
    <x v="17"/>
    <s v="Cowlitz"/>
    <s v="WA"/>
    <x v="2"/>
    <x v="22"/>
    <n v="81"/>
    <x v="14"/>
    <s v="WA"/>
    <s v="USA"/>
  </r>
  <r>
    <x v="17"/>
    <s v="Cowlitz"/>
    <s v="WA"/>
    <x v="2"/>
    <x v="22"/>
    <n v="129838"/>
    <x v="23"/>
    <s v="WA"/>
    <s v="USA"/>
  </r>
  <r>
    <x v="17"/>
    <s v="Cowlitz"/>
    <s v="WA"/>
    <x v="2"/>
    <x v="7"/>
    <n v="1330"/>
    <x v="36"/>
    <s v="WA"/>
    <s v="USA"/>
  </r>
  <r>
    <x v="17"/>
    <s v="Cowlitz"/>
    <s v="WA"/>
    <x v="2"/>
    <x v="7"/>
    <n v="11210"/>
    <x v="37"/>
    <s v="WA"/>
    <s v="USA"/>
  </r>
  <r>
    <x v="17"/>
    <s v="Cowlitz"/>
    <s v="WA"/>
    <x v="2"/>
    <x v="7"/>
    <n v="5404"/>
    <x v="38"/>
    <s v="WA"/>
    <s v="USA"/>
  </r>
  <r>
    <x v="17"/>
    <s v="Cowlitz"/>
    <s v="WA"/>
    <x v="2"/>
    <x v="7"/>
    <n v="99917"/>
    <x v="23"/>
    <s v="WA"/>
    <s v="USA"/>
  </r>
  <r>
    <x v="17"/>
    <s v="Cowlitz"/>
    <s v="WA"/>
    <x v="2"/>
    <x v="5"/>
    <n v="237"/>
    <x v="7"/>
    <s v="OR"/>
    <s v="USA"/>
  </r>
  <r>
    <x v="17"/>
    <s v="Cowlitz"/>
    <s v="WA"/>
    <x v="2"/>
    <x v="5"/>
    <n v="318"/>
    <x v="23"/>
    <s v="WA"/>
    <s v="USA"/>
  </r>
  <r>
    <x v="17"/>
    <s v="Cowlitz"/>
    <s v="WA"/>
    <x v="2"/>
    <x v="5"/>
    <n v="74"/>
    <x v="2"/>
    <s v="WA"/>
    <s v="USA"/>
  </r>
  <r>
    <x v="17"/>
    <s v="Cowlitz"/>
    <s v="WA"/>
    <x v="2"/>
    <x v="5"/>
    <n v="26391"/>
    <x v="13"/>
    <s v="WA"/>
    <s v="USA"/>
  </r>
  <r>
    <x v="17"/>
    <s v="Cowlitz"/>
    <s v="WA"/>
    <x v="2"/>
    <x v="5"/>
    <n v="1073"/>
    <x v="14"/>
    <s v="WA"/>
    <s v="USA"/>
  </r>
  <r>
    <x v="17"/>
    <s v="Cowlitz"/>
    <s v="WA"/>
    <x v="2"/>
    <x v="5"/>
    <n v="1515"/>
    <x v="28"/>
    <s v="WA"/>
    <s v="USA"/>
  </r>
  <r>
    <x v="17"/>
    <s v="Cowlitz"/>
    <s v="WA"/>
    <x v="2"/>
    <x v="5"/>
    <n v="8"/>
    <x v="3"/>
    <s v="WA"/>
    <s v="USA"/>
  </r>
  <r>
    <x v="17"/>
    <s v="Cowlitz"/>
    <s v="WA"/>
    <x v="2"/>
    <x v="5"/>
    <n v="28"/>
    <x v="27"/>
    <s v="WA"/>
    <s v="USA"/>
  </r>
  <r>
    <x v="17"/>
    <s v="Cowlitz"/>
    <s v="WA"/>
    <x v="2"/>
    <x v="5"/>
    <n v="32"/>
    <x v="36"/>
    <s v="WA"/>
    <s v="USA"/>
  </r>
  <r>
    <x v="17"/>
    <s v="Cowlitz"/>
    <s v="WA"/>
    <x v="2"/>
    <x v="5"/>
    <n v="1300"/>
    <x v="37"/>
    <s v="WA"/>
    <s v="USA"/>
  </r>
  <r>
    <x v="17"/>
    <s v="Cowlitz"/>
    <s v="WA"/>
    <x v="2"/>
    <x v="5"/>
    <n v="2044"/>
    <x v="29"/>
    <s v="WA"/>
    <s v="USA"/>
  </r>
  <r>
    <x v="17"/>
    <s v="Cowlitz"/>
    <s v="WA"/>
    <x v="2"/>
    <x v="5"/>
    <n v="737"/>
    <x v="35"/>
    <s v="WA"/>
    <s v="USA"/>
  </r>
  <r>
    <x v="17"/>
    <s v="Cowlitz"/>
    <s v="WA"/>
    <x v="2"/>
    <x v="5"/>
    <n v="12403"/>
    <x v="0"/>
    <s v="WA"/>
    <s v="USA"/>
  </r>
  <r>
    <x v="17"/>
    <s v="Cowlitz"/>
    <s v="WA"/>
    <x v="2"/>
    <x v="25"/>
    <n v="30085"/>
    <x v="0"/>
    <s v="WA"/>
    <s v="USA"/>
  </r>
  <r>
    <x v="18"/>
    <s v="Spokane"/>
    <s v="WA"/>
    <x v="0"/>
    <x v="0"/>
    <n v="52355"/>
    <x v="11"/>
    <s v="WA"/>
    <s v="USA"/>
  </r>
  <r>
    <x v="18"/>
    <s v="Spokane"/>
    <s v="WA"/>
    <x v="0"/>
    <x v="0"/>
    <n v="52355"/>
    <x v="11"/>
    <s v="WA"/>
    <s v="USA"/>
  </r>
  <r>
    <x v="19"/>
    <s v="Pierce"/>
    <s v="WA"/>
    <x v="0"/>
    <x v="0"/>
    <n v="169"/>
    <x v="3"/>
    <s v="WA"/>
    <s v="USA"/>
  </r>
  <r>
    <x v="19"/>
    <s v="Pierce"/>
    <s v="WA"/>
    <x v="0"/>
    <x v="8"/>
    <n v="31"/>
    <x v="3"/>
    <s v="WA"/>
    <s v="USA"/>
  </r>
  <r>
    <x v="19"/>
    <s v="Pierce"/>
    <s v="WA"/>
    <x v="0"/>
    <x v="1"/>
    <n v="5000"/>
    <x v="3"/>
    <s v="WA"/>
    <s v="USA"/>
  </r>
  <r>
    <x v="20"/>
    <s v="Douglas"/>
    <s v="WA"/>
    <x v="0"/>
    <x v="2"/>
    <n v="90"/>
    <x v="15"/>
    <s v="WA"/>
    <s v="USA"/>
  </r>
  <r>
    <x v="20"/>
    <s v="Douglas"/>
    <s v="WA"/>
    <x v="0"/>
    <x v="0"/>
    <n v="105"/>
    <x v="15"/>
    <s v="WA"/>
    <s v="USA"/>
  </r>
  <r>
    <x v="20"/>
    <s v="Douglas"/>
    <s v="WA"/>
    <x v="0"/>
    <x v="1"/>
    <n v="450"/>
    <x v="15"/>
    <s v="WA"/>
    <s v="USA"/>
  </r>
  <r>
    <x v="20"/>
    <s v="Douglas"/>
    <s v="WA"/>
    <x v="0"/>
    <x v="19"/>
    <n v="337.5"/>
    <x v="15"/>
    <s v="WA"/>
    <s v="USA"/>
  </r>
  <r>
    <x v="21"/>
    <s v="Grant"/>
    <s v="WA"/>
    <x v="2"/>
    <x v="14"/>
    <n v="107.63"/>
    <x v="26"/>
    <s v="WA"/>
    <s v="USA"/>
  </r>
  <r>
    <x v="21"/>
    <s v="Grant"/>
    <s v="WA"/>
    <x v="2"/>
    <x v="7"/>
    <n v="107872.54"/>
    <x v="26"/>
    <s v="WA"/>
    <s v="USA"/>
  </r>
  <r>
    <x v="22"/>
    <s v="Snohomish"/>
    <s v="WA"/>
    <x v="0"/>
    <x v="11"/>
    <n v="30"/>
    <x v="1"/>
    <s v="WA"/>
    <s v="USA"/>
  </r>
  <r>
    <x v="23"/>
    <s v="Chelan"/>
    <s v="WA"/>
    <x v="0"/>
    <x v="2"/>
    <n v="300"/>
    <x v="21"/>
    <s v="WA"/>
    <s v="USA"/>
  </r>
  <r>
    <x v="23"/>
    <s v="Chelan"/>
    <s v="WA"/>
    <x v="0"/>
    <x v="10"/>
    <n v="30"/>
    <x v="21"/>
    <s v="WA"/>
    <s v="USA"/>
  </r>
  <r>
    <x v="23"/>
    <s v="Chelan"/>
    <s v="WA"/>
    <x v="0"/>
    <x v="0"/>
    <n v="10690"/>
    <x v="21"/>
    <s v="WA"/>
    <s v="USA"/>
  </r>
  <r>
    <x v="23"/>
    <s v="Chelan"/>
    <s v="WA"/>
    <x v="0"/>
    <x v="8"/>
    <n v="320"/>
    <x v="21"/>
    <s v="WA"/>
    <s v="USA"/>
  </r>
  <r>
    <x v="24"/>
    <s v="All State"/>
    <s v="OR"/>
    <x v="2"/>
    <x v="14"/>
    <n v="34.299999999999997"/>
    <x v="25"/>
    <s v="WA"/>
    <s v="USA"/>
  </r>
  <r>
    <x v="24"/>
    <s v="All State"/>
    <s v="OR"/>
    <x v="2"/>
    <x v="14"/>
    <n v="0.14000000000000001"/>
    <x v="14"/>
    <s v="WA"/>
    <s v="USA"/>
  </r>
  <r>
    <x v="24"/>
    <s v="All State"/>
    <s v="OR"/>
    <x v="2"/>
    <x v="14"/>
    <n v="2.99"/>
    <x v="14"/>
    <s v="WA"/>
    <s v="USA"/>
  </r>
  <r>
    <x v="24"/>
    <s v="All State"/>
    <s v="OR"/>
    <x v="2"/>
    <x v="9"/>
    <n v="1591.75"/>
    <x v="14"/>
    <s v="WA"/>
    <s v="USA"/>
  </r>
  <r>
    <x v="24"/>
    <s v="All State"/>
    <s v="OR"/>
    <x v="2"/>
    <x v="9"/>
    <n v="67.42"/>
    <x v="14"/>
    <s v="WA"/>
    <s v="USA"/>
  </r>
  <r>
    <x v="24"/>
    <s v="All State"/>
    <s v="OR"/>
    <x v="2"/>
    <x v="22"/>
    <n v="1552.67"/>
    <x v="14"/>
    <s v="WA"/>
    <s v="USA"/>
  </r>
  <r>
    <x v="24"/>
    <s v="All State"/>
    <s v="OR"/>
    <x v="2"/>
    <x v="22"/>
    <n v="989.06"/>
    <x v="14"/>
    <s v="WA"/>
    <s v="USA"/>
  </r>
  <r>
    <x v="24"/>
    <s v="All State"/>
    <s v="OR"/>
    <x v="2"/>
    <x v="7"/>
    <n v="38155.43"/>
    <x v="17"/>
    <s v="WA"/>
    <s v="USA"/>
  </r>
  <r>
    <x v="24"/>
    <s v="All State"/>
    <s v="OR"/>
    <x v="2"/>
    <x v="7"/>
    <n v="14385.6"/>
    <x v="34"/>
    <s v="WA"/>
    <s v="USA"/>
  </r>
  <r>
    <x v="24"/>
    <s v="All State"/>
    <s v="OR"/>
    <x v="2"/>
    <x v="7"/>
    <n v="10.75"/>
    <x v="39"/>
    <s v="WA"/>
    <s v="USA"/>
  </r>
  <r>
    <x v="24"/>
    <s v="All State"/>
    <s v="OR"/>
    <x v="2"/>
    <x v="7"/>
    <n v="698.3"/>
    <x v="39"/>
    <s v="WA"/>
    <s v="USA"/>
  </r>
  <r>
    <x v="24"/>
    <s v="All State"/>
    <s v="OR"/>
    <x v="2"/>
    <x v="7"/>
    <n v="3.55"/>
    <x v="4"/>
    <s v="WA"/>
    <s v="USA"/>
  </r>
  <r>
    <x v="24"/>
    <s v="All State"/>
    <s v="OR"/>
    <x v="2"/>
    <x v="7"/>
    <n v="103452.07"/>
    <x v="25"/>
    <s v="WA"/>
    <s v="USA"/>
  </r>
  <r>
    <x v="24"/>
    <s v="All State"/>
    <s v="OR"/>
    <x v="2"/>
    <x v="7"/>
    <n v="197593.91"/>
    <x v="14"/>
    <s v="WA"/>
    <s v="USA"/>
  </r>
  <r>
    <x v="24"/>
    <s v="All State"/>
    <s v="OR"/>
    <x v="2"/>
    <x v="7"/>
    <n v="60471.43"/>
    <x v="14"/>
    <s v="WA"/>
    <s v="USA"/>
  </r>
  <r>
    <x v="24"/>
    <s v="All State"/>
    <s v="OR"/>
    <x v="2"/>
    <x v="5"/>
    <n v="11.98"/>
    <x v="14"/>
    <s v="WA"/>
    <s v="USA"/>
  </r>
  <r>
    <x v="24"/>
    <s v="All State"/>
    <s v="OR"/>
    <x v="2"/>
    <x v="28"/>
    <n v="13.11"/>
    <x v="14"/>
    <s v="WA"/>
    <s v="USA"/>
  </r>
  <r>
    <x v="24"/>
    <s v="All State"/>
    <s v="OR"/>
    <x v="2"/>
    <x v="28"/>
    <n v="7.23"/>
    <x v="14"/>
    <s v="WA"/>
    <s v="USA"/>
  </r>
  <r>
    <x v="25"/>
    <s v="Spokane"/>
    <s v="WA"/>
    <x v="1"/>
    <x v="14"/>
    <n v="76.88"/>
    <x v="7"/>
    <s v="ID"/>
    <s v="USA"/>
  </r>
  <r>
    <x v="25"/>
    <s v="Spokane"/>
    <s v="WA"/>
    <x v="1"/>
    <x v="14"/>
    <n v="2.0299999999999998"/>
    <x v="7"/>
    <s v="MT"/>
    <s v="USA"/>
  </r>
  <r>
    <x v="25"/>
    <s v="Spokane"/>
    <s v="WA"/>
    <x v="1"/>
    <x v="14"/>
    <n v="0.45"/>
    <x v="7"/>
    <s v="OR"/>
    <s v="USA"/>
  </r>
  <r>
    <x v="25"/>
    <s v="Spokane"/>
    <s v="WA"/>
    <x v="1"/>
    <x v="14"/>
    <n v="4.13"/>
    <x v="9"/>
    <s v="WA"/>
    <s v="USA"/>
  </r>
  <r>
    <x v="25"/>
    <s v="Spokane"/>
    <s v="WA"/>
    <x v="1"/>
    <x v="14"/>
    <n v="0.9"/>
    <x v="13"/>
    <s v="WA"/>
    <s v="USA"/>
  </r>
  <r>
    <x v="25"/>
    <s v="Spokane"/>
    <s v="WA"/>
    <x v="1"/>
    <x v="14"/>
    <n v="32.97"/>
    <x v="34"/>
    <s v="WA"/>
    <s v="USA"/>
  </r>
  <r>
    <x v="25"/>
    <s v="Spokane"/>
    <s v="WA"/>
    <x v="1"/>
    <x v="14"/>
    <n v="0.08"/>
    <x v="10"/>
    <s v="WA"/>
    <s v="USA"/>
  </r>
  <r>
    <x v="25"/>
    <s v="Spokane"/>
    <s v="WA"/>
    <x v="1"/>
    <x v="14"/>
    <n v="36.299999999999997"/>
    <x v="8"/>
    <s v="WA"/>
    <s v="USA"/>
  </r>
  <r>
    <x v="25"/>
    <s v="Spokane"/>
    <s v="WA"/>
    <x v="1"/>
    <x v="14"/>
    <n v="8.85"/>
    <x v="4"/>
    <s v="WA"/>
    <s v="USA"/>
  </r>
  <r>
    <x v="25"/>
    <s v="Spokane"/>
    <s v="WA"/>
    <x v="1"/>
    <x v="14"/>
    <n v="0.23"/>
    <x v="35"/>
    <s v="WA"/>
    <s v="USA"/>
  </r>
  <r>
    <x v="25"/>
    <s v="Spokane"/>
    <s v="WA"/>
    <x v="1"/>
    <x v="14"/>
    <n v="4.28"/>
    <x v="19"/>
    <s v="WA"/>
    <s v="USA"/>
  </r>
  <r>
    <x v="25"/>
    <s v="Spokane"/>
    <s v="WA"/>
    <x v="1"/>
    <x v="14"/>
    <n v="1.2"/>
    <x v="37"/>
    <s v="WA"/>
    <s v="USA"/>
  </r>
  <r>
    <x v="25"/>
    <s v="Spokane"/>
    <s v="WA"/>
    <x v="1"/>
    <x v="14"/>
    <n v="12.23"/>
    <x v="32"/>
    <s v="WA"/>
    <s v="USA"/>
  </r>
  <r>
    <x v="25"/>
    <s v="Spokane"/>
    <s v="WA"/>
    <x v="1"/>
    <x v="14"/>
    <n v="10.88"/>
    <x v="1"/>
    <s v="WA"/>
    <s v="USA"/>
  </r>
  <r>
    <x v="25"/>
    <s v="Spokane"/>
    <s v="WA"/>
    <x v="1"/>
    <x v="14"/>
    <n v="1551.59"/>
    <x v="11"/>
    <s v="WA"/>
    <s v="USA"/>
  </r>
  <r>
    <x v="25"/>
    <s v="Spokane"/>
    <s v="WA"/>
    <x v="1"/>
    <x v="14"/>
    <n v="5.0999999999999996"/>
    <x v="24"/>
    <s v="WA"/>
    <s v="USA"/>
  </r>
  <r>
    <x v="25"/>
    <s v="Spokane"/>
    <s v="WA"/>
    <x v="1"/>
    <x v="14"/>
    <n v="3.39"/>
    <x v="25"/>
    <s v="WA"/>
    <s v="USA"/>
  </r>
  <r>
    <x v="25"/>
    <s v="Spokane"/>
    <s v="WA"/>
    <x v="1"/>
    <x v="14"/>
    <n v="14.33"/>
    <x v="26"/>
    <s v="WA"/>
    <s v="USA"/>
  </r>
  <r>
    <x v="25"/>
    <s v="Spokane"/>
    <s v="WA"/>
    <x v="1"/>
    <x v="14"/>
    <n v="0.3"/>
    <x v="0"/>
    <s v="WA"/>
    <s v="USA"/>
  </r>
  <r>
    <x v="25"/>
    <s v="Spokane"/>
    <s v="WA"/>
    <x v="1"/>
    <x v="14"/>
    <n v="0.65"/>
    <x v="12"/>
    <s v="WA"/>
    <s v="USA"/>
  </r>
  <r>
    <x v="25"/>
    <s v="Spokane"/>
    <s v="WA"/>
    <x v="1"/>
    <x v="14"/>
    <n v="0.38"/>
    <x v="30"/>
    <s v="WA"/>
    <s v="USA"/>
  </r>
  <r>
    <x v="25"/>
    <s v="Spokane"/>
    <s v="WA"/>
    <x v="1"/>
    <x v="14"/>
    <n v="16.350000000000001"/>
    <x v="18"/>
    <s v="WA"/>
    <s v="USA"/>
  </r>
  <r>
    <x v="25"/>
    <s v="Spokane"/>
    <s v="WA"/>
    <x v="1"/>
    <x v="14"/>
    <n v="1.35"/>
    <x v="5"/>
    <s v="WA"/>
    <s v="USA"/>
  </r>
  <r>
    <x v="25"/>
    <s v="Spokane"/>
    <s v="WA"/>
    <x v="1"/>
    <x v="14"/>
    <n v="26.22"/>
    <x v="17"/>
    <s v="WA"/>
    <s v="USA"/>
  </r>
  <r>
    <x v="25"/>
    <s v="Spokane"/>
    <s v="WA"/>
    <x v="1"/>
    <x v="14"/>
    <n v="5.18"/>
    <x v="21"/>
    <s v="WA"/>
    <s v="USA"/>
  </r>
  <r>
    <x v="25"/>
    <s v="Spokane"/>
    <s v="WA"/>
    <x v="1"/>
    <x v="14"/>
    <n v="0.38"/>
    <x v="39"/>
    <s v="WA"/>
    <s v="USA"/>
  </r>
  <r>
    <x v="25"/>
    <s v="Spokane"/>
    <s v="WA"/>
    <x v="1"/>
    <x v="14"/>
    <n v="1.35"/>
    <x v="15"/>
    <s v="WA"/>
    <s v="USA"/>
  </r>
  <r>
    <x v="25"/>
    <s v="Spokane"/>
    <s v="WA"/>
    <x v="1"/>
    <x v="3"/>
    <n v="12.33"/>
    <x v="18"/>
    <s v="WA"/>
    <s v="USA"/>
  </r>
  <r>
    <x v="25"/>
    <s v="Spokane"/>
    <s v="WA"/>
    <x v="1"/>
    <x v="3"/>
    <n v="0.88"/>
    <x v="17"/>
    <s v="WA"/>
    <s v="USA"/>
  </r>
  <r>
    <x v="25"/>
    <s v="Spokane"/>
    <s v="WA"/>
    <x v="1"/>
    <x v="3"/>
    <n v="9.5"/>
    <x v="21"/>
    <s v="WA"/>
    <s v="USA"/>
  </r>
  <r>
    <x v="25"/>
    <s v="Spokane"/>
    <s v="WA"/>
    <x v="1"/>
    <x v="3"/>
    <n v="9.75"/>
    <x v="15"/>
    <s v="WA"/>
    <s v="USA"/>
  </r>
  <r>
    <x v="25"/>
    <s v="Spokane"/>
    <s v="WA"/>
    <x v="1"/>
    <x v="3"/>
    <n v="2.5"/>
    <x v="25"/>
    <s v="WA"/>
    <s v="USA"/>
  </r>
  <r>
    <x v="25"/>
    <s v="Spokane"/>
    <s v="WA"/>
    <x v="1"/>
    <x v="3"/>
    <n v="0.75"/>
    <x v="26"/>
    <s v="WA"/>
    <s v="USA"/>
  </r>
  <r>
    <x v="25"/>
    <s v="Spokane"/>
    <s v="WA"/>
    <x v="1"/>
    <x v="3"/>
    <n v="67134.89"/>
    <x v="11"/>
    <s v="WA"/>
    <s v="USA"/>
  </r>
  <r>
    <x v="25"/>
    <s v="Spokane"/>
    <s v="WA"/>
    <x v="1"/>
    <x v="3"/>
    <n v="32.380000000000003"/>
    <x v="9"/>
    <s v="WA"/>
    <s v="USA"/>
  </r>
  <r>
    <x v="25"/>
    <s v="Spokane"/>
    <s v="WA"/>
    <x v="1"/>
    <x v="3"/>
    <n v="10.67"/>
    <x v="8"/>
    <s v="WA"/>
    <s v="USA"/>
  </r>
  <r>
    <x v="25"/>
    <s v="Spokane"/>
    <s v="WA"/>
    <x v="1"/>
    <x v="3"/>
    <n v="1.5"/>
    <x v="4"/>
    <s v="WA"/>
    <s v="USA"/>
  </r>
  <r>
    <x v="25"/>
    <s v="Spokane"/>
    <s v="WA"/>
    <x v="1"/>
    <x v="3"/>
    <n v="1.25"/>
    <x v="7"/>
    <s v="MT"/>
    <s v="USA"/>
  </r>
  <r>
    <x v="25"/>
    <s v="Spokane"/>
    <s v="WA"/>
    <x v="1"/>
    <x v="3"/>
    <n v="0.38"/>
    <x v="7"/>
    <s v="OR"/>
    <s v="USA"/>
  </r>
  <r>
    <x v="25"/>
    <s v="Spokane"/>
    <s v="WA"/>
    <x v="1"/>
    <x v="3"/>
    <n v="16.149999999999999"/>
    <x v="0"/>
    <s v="WA"/>
    <s v="USA"/>
  </r>
  <r>
    <x v="25"/>
    <s v="Spokane"/>
    <s v="WA"/>
    <x v="1"/>
    <x v="3"/>
    <n v="4.5"/>
    <x v="12"/>
    <s v="WA"/>
    <s v="USA"/>
  </r>
  <r>
    <x v="25"/>
    <s v="Spokane"/>
    <s v="WA"/>
    <x v="1"/>
    <x v="3"/>
    <n v="67.7"/>
    <x v="19"/>
    <s v="WA"/>
    <s v="USA"/>
  </r>
  <r>
    <x v="25"/>
    <s v="Spokane"/>
    <s v="WA"/>
    <x v="1"/>
    <x v="3"/>
    <n v="1.75"/>
    <x v="40"/>
    <s v="WA"/>
    <s v="USA"/>
  </r>
  <r>
    <x v="25"/>
    <s v="Spokane"/>
    <s v="WA"/>
    <x v="1"/>
    <x v="3"/>
    <n v="1.5"/>
    <x v="32"/>
    <s v="WA"/>
    <s v="USA"/>
  </r>
  <r>
    <x v="25"/>
    <s v="Spokane"/>
    <s v="WA"/>
    <x v="1"/>
    <x v="3"/>
    <n v="0.5"/>
    <x v="1"/>
    <s v="WA"/>
    <s v="USA"/>
  </r>
  <r>
    <x v="25"/>
    <s v="Spokane"/>
    <s v="WA"/>
    <x v="1"/>
    <x v="15"/>
    <n v="3112.85"/>
    <x v="11"/>
    <s v="WA"/>
    <s v="USA"/>
  </r>
  <r>
    <x v="25"/>
    <s v="Spokane"/>
    <s v="WA"/>
    <x v="1"/>
    <x v="5"/>
    <n v="28.95"/>
    <x v="32"/>
    <s v="WA"/>
    <s v="USA"/>
  </r>
  <r>
    <x v="25"/>
    <s v="Spokane"/>
    <s v="WA"/>
    <x v="1"/>
    <x v="5"/>
    <n v="1408.52"/>
    <x v="11"/>
    <s v="WA"/>
    <s v="USA"/>
  </r>
  <r>
    <x v="25"/>
    <s v="Spokane"/>
    <s v="WA"/>
    <x v="1"/>
    <x v="5"/>
    <n v="258.05"/>
    <x v="7"/>
    <s v="ID"/>
    <s v="USA"/>
  </r>
  <r>
    <x v="25"/>
    <s v="Spokane"/>
    <s v="WA"/>
    <x v="1"/>
    <x v="5"/>
    <n v="12.6"/>
    <x v="18"/>
    <s v="WA"/>
    <s v="USA"/>
  </r>
  <r>
    <x v="25"/>
    <s v="Spokane"/>
    <s v="WA"/>
    <x v="1"/>
    <x v="5"/>
    <n v="1.64"/>
    <x v="26"/>
    <s v="WA"/>
    <s v="USA"/>
  </r>
  <r>
    <x v="25"/>
    <s v="Spokane"/>
    <s v="WA"/>
    <x v="1"/>
    <x v="5"/>
    <n v="8.11"/>
    <x v="12"/>
    <s v="WA"/>
    <s v="USA"/>
  </r>
  <r>
    <x v="25"/>
    <s v="Spokane"/>
    <s v="WA"/>
    <x v="1"/>
    <x v="20"/>
    <n v="1427.48"/>
    <x v="7"/>
    <s v="ID"/>
    <s v="USA"/>
  </r>
  <r>
    <x v="25"/>
    <s v="Spokane"/>
    <s v="WA"/>
    <x v="1"/>
    <x v="20"/>
    <n v="70"/>
    <x v="7"/>
    <s v="XX"/>
    <s v="USA"/>
  </r>
  <r>
    <x v="25"/>
    <s v="Spokane"/>
    <s v="WA"/>
    <x v="1"/>
    <x v="20"/>
    <n v="24.67"/>
    <x v="26"/>
    <s v="WA"/>
    <s v="USA"/>
  </r>
  <r>
    <x v="25"/>
    <s v="Spokane"/>
    <s v="WA"/>
    <x v="1"/>
    <x v="20"/>
    <n v="67.17"/>
    <x v="32"/>
    <s v="WA"/>
    <s v="USA"/>
  </r>
  <r>
    <x v="25"/>
    <s v="Spokane"/>
    <s v="WA"/>
    <x v="1"/>
    <x v="20"/>
    <n v="32055.97"/>
    <x v="11"/>
    <s v="WA"/>
    <s v="USA"/>
  </r>
  <r>
    <x v="25"/>
    <s v="Spokane"/>
    <s v="WA"/>
    <x v="1"/>
    <x v="20"/>
    <n v="9.84"/>
    <x v="9"/>
    <s v="WA"/>
    <s v="USA"/>
  </r>
  <r>
    <x v="25"/>
    <s v="Spokane"/>
    <s v="WA"/>
    <x v="1"/>
    <x v="20"/>
    <n v="250.8"/>
    <x v="10"/>
    <s v="WA"/>
    <s v="USA"/>
  </r>
  <r>
    <x v="25"/>
    <s v="Spokane"/>
    <s v="WA"/>
    <x v="1"/>
    <x v="20"/>
    <n v="101.35"/>
    <x v="8"/>
    <s v="WA"/>
    <s v="USA"/>
  </r>
  <r>
    <x v="25"/>
    <s v="Spokane"/>
    <s v="WA"/>
    <x v="1"/>
    <x v="20"/>
    <n v="43.27"/>
    <x v="18"/>
    <s v="WA"/>
    <s v="USA"/>
  </r>
  <r>
    <x v="25"/>
    <s v="Spokane"/>
    <s v="WA"/>
    <x v="1"/>
    <x v="20"/>
    <n v="12.68"/>
    <x v="17"/>
    <s v="WA"/>
    <s v="USA"/>
  </r>
  <r>
    <x v="25"/>
    <s v="Spokane"/>
    <s v="WA"/>
    <x v="1"/>
    <x v="20"/>
    <n v="176.76"/>
    <x v="25"/>
    <s v="WA"/>
    <s v="USA"/>
  </r>
  <r>
    <x v="25"/>
    <s v="Spokane"/>
    <s v="WA"/>
    <x v="1"/>
    <x v="28"/>
    <n v="537.70000000000005"/>
    <x v="0"/>
    <s v="WA"/>
    <s v="USA"/>
  </r>
  <r>
    <x v="25"/>
    <s v="Spokane"/>
    <s v="WA"/>
    <x v="1"/>
    <x v="28"/>
    <n v="3.46"/>
    <x v="7"/>
    <s v="ID"/>
    <s v="USA"/>
  </r>
  <r>
    <x v="25"/>
    <s v="Spokane"/>
    <s v="WA"/>
    <x v="1"/>
    <x v="28"/>
    <n v="9.6199999999999992"/>
    <x v="8"/>
    <s v="WA"/>
    <s v="USA"/>
  </r>
  <r>
    <x v="26"/>
    <s v="Douglas"/>
    <s v="WA"/>
    <x v="2"/>
    <x v="14"/>
    <n v="683.95"/>
    <x v="21"/>
    <s v="WA"/>
    <s v="USA"/>
  </r>
  <r>
    <x v="26"/>
    <s v="Douglas"/>
    <s v="WA"/>
    <x v="2"/>
    <x v="14"/>
    <n v="23.75"/>
    <x v="12"/>
    <s v="WA"/>
    <s v="USA"/>
  </r>
  <r>
    <x v="26"/>
    <s v="Douglas"/>
    <s v="WA"/>
    <x v="2"/>
    <x v="14"/>
    <n v="72.930000000000007"/>
    <x v="33"/>
    <s v="WA"/>
    <s v="USA"/>
  </r>
  <r>
    <x v="26"/>
    <s v="Douglas"/>
    <s v="WA"/>
    <x v="2"/>
    <x v="14"/>
    <n v="123.61"/>
    <x v="15"/>
    <s v="WA"/>
    <s v="USA"/>
  </r>
  <r>
    <x v="26"/>
    <s v="Douglas"/>
    <s v="WA"/>
    <x v="2"/>
    <x v="0"/>
    <n v="621.70000000000005"/>
    <x v="21"/>
    <s v="WA"/>
    <s v="USA"/>
  </r>
  <r>
    <x v="26"/>
    <s v="Douglas"/>
    <s v="WA"/>
    <x v="2"/>
    <x v="0"/>
    <n v="218.72"/>
    <x v="15"/>
    <s v="WA"/>
    <s v="USA"/>
  </r>
  <r>
    <x v="26"/>
    <s v="Douglas"/>
    <s v="WA"/>
    <x v="2"/>
    <x v="3"/>
    <n v="8346.66"/>
    <x v="21"/>
    <s v="WA"/>
    <s v="USA"/>
  </r>
  <r>
    <x v="26"/>
    <s v="Douglas"/>
    <s v="WA"/>
    <x v="2"/>
    <x v="3"/>
    <n v="3125.14"/>
    <x v="0"/>
    <s v="WA"/>
    <s v="USA"/>
  </r>
  <r>
    <x v="26"/>
    <s v="Douglas"/>
    <s v="WA"/>
    <x v="2"/>
    <x v="3"/>
    <n v="140.07"/>
    <x v="40"/>
    <s v="WA"/>
    <s v="USA"/>
  </r>
  <r>
    <x v="26"/>
    <s v="Douglas"/>
    <s v="WA"/>
    <x v="2"/>
    <x v="3"/>
    <n v="63.88"/>
    <x v="1"/>
    <s v="WA"/>
    <s v="USA"/>
  </r>
  <r>
    <x v="26"/>
    <s v="Douglas"/>
    <s v="WA"/>
    <x v="2"/>
    <x v="3"/>
    <n v="2092.91"/>
    <x v="15"/>
    <s v="WA"/>
    <s v="USA"/>
  </r>
  <r>
    <x v="26"/>
    <s v="Douglas"/>
    <s v="WA"/>
    <x v="2"/>
    <x v="7"/>
    <n v="29478.29"/>
    <x v="12"/>
    <s v="WA"/>
    <s v="USA"/>
  </r>
  <r>
    <x v="26"/>
    <s v="Douglas"/>
    <s v="WA"/>
    <x v="2"/>
    <x v="7"/>
    <n v="12511.88"/>
    <x v="1"/>
    <s v="WA"/>
    <s v="USA"/>
  </r>
  <r>
    <x v="26"/>
    <s v="Douglas"/>
    <s v="WA"/>
    <x v="2"/>
    <x v="7"/>
    <n v="79237.3"/>
    <x v="11"/>
    <s v="WA"/>
    <s v="USA"/>
  </r>
  <r>
    <x v="26"/>
    <s v="Douglas"/>
    <s v="WA"/>
    <x v="2"/>
    <x v="7"/>
    <n v="21273.18"/>
    <x v="15"/>
    <s v="WA"/>
    <s v="USA"/>
  </r>
  <r>
    <x v="26"/>
    <s v="Douglas"/>
    <s v="WA"/>
    <x v="2"/>
    <x v="7"/>
    <n v="78763.149999999994"/>
    <x v="21"/>
    <s v="WA"/>
    <s v="USA"/>
  </r>
  <r>
    <x v="26"/>
    <s v="Douglas"/>
    <s v="WA"/>
    <x v="2"/>
    <x v="5"/>
    <n v="104.78"/>
    <x v="4"/>
    <s v="WA"/>
    <s v="USA"/>
  </r>
  <r>
    <x v="26"/>
    <s v="Douglas"/>
    <s v="WA"/>
    <x v="2"/>
    <x v="5"/>
    <n v="16289.94"/>
    <x v="0"/>
    <s v="WA"/>
    <s v="USA"/>
  </r>
  <r>
    <x v="26"/>
    <s v="Douglas"/>
    <s v="WA"/>
    <x v="2"/>
    <x v="5"/>
    <n v="2427.87"/>
    <x v="12"/>
    <s v="WA"/>
    <s v="USA"/>
  </r>
  <r>
    <x v="26"/>
    <s v="Douglas"/>
    <s v="WA"/>
    <x v="2"/>
    <x v="5"/>
    <n v="524.53"/>
    <x v="40"/>
    <s v="WA"/>
    <s v="USA"/>
  </r>
  <r>
    <x v="26"/>
    <s v="Douglas"/>
    <s v="WA"/>
    <x v="2"/>
    <x v="5"/>
    <n v="1032.4000000000001"/>
    <x v="33"/>
    <s v="WA"/>
    <s v="USA"/>
  </r>
  <r>
    <x v="26"/>
    <s v="Douglas"/>
    <s v="WA"/>
    <x v="2"/>
    <x v="5"/>
    <n v="97.48"/>
    <x v="11"/>
    <s v="WA"/>
    <s v="USA"/>
  </r>
  <r>
    <x v="26"/>
    <s v="Douglas"/>
    <s v="WA"/>
    <x v="2"/>
    <x v="5"/>
    <n v="2884.83"/>
    <x v="10"/>
    <s v="WA"/>
    <s v="USA"/>
  </r>
  <r>
    <x v="26"/>
    <s v="Douglas"/>
    <s v="WA"/>
    <x v="2"/>
    <x v="5"/>
    <n v="33150.89"/>
    <x v="21"/>
    <s v="WA"/>
    <s v="USA"/>
  </r>
  <r>
    <x v="26"/>
    <s v="Douglas"/>
    <s v="WA"/>
    <x v="2"/>
    <x v="5"/>
    <n v="2983.75"/>
    <x v="26"/>
    <s v="WA"/>
    <s v="USA"/>
  </r>
  <r>
    <x v="26"/>
    <s v="Douglas"/>
    <s v="WA"/>
    <x v="2"/>
    <x v="20"/>
    <n v="16673.25"/>
    <x v="10"/>
    <s v="WA"/>
    <s v="USA"/>
  </r>
  <r>
    <x v="26"/>
    <s v="Douglas"/>
    <s v="WA"/>
    <x v="2"/>
    <x v="20"/>
    <n v="49.47"/>
    <x v="4"/>
    <s v="WA"/>
    <s v="USA"/>
  </r>
  <r>
    <x v="26"/>
    <s v="Douglas"/>
    <s v="WA"/>
    <x v="2"/>
    <x v="20"/>
    <n v="28.42"/>
    <x v="7"/>
    <s v="ID"/>
    <s v="USA"/>
  </r>
  <r>
    <x v="26"/>
    <s v="Douglas"/>
    <s v="WA"/>
    <x v="2"/>
    <x v="20"/>
    <n v="4186.8999999999996"/>
    <x v="7"/>
    <s v="BC"/>
    <s v="CANADA"/>
  </r>
  <r>
    <x v="26"/>
    <s v="Douglas"/>
    <s v="WA"/>
    <x v="2"/>
    <x v="20"/>
    <n v="469.78"/>
    <x v="15"/>
    <s v="WA"/>
    <s v="USA"/>
  </r>
  <r>
    <x v="26"/>
    <s v="Douglas"/>
    <s v="WA"/>
    <x v="2"/>
    <x v="20"/>
    <n v="1465.88"/>
    <x v="12"/>
    <s v="WA"/>
    <s v="USA"/>
  </r>
  <r>
    <x v="26"/>
    <s v="Douglas"/>
    <s v="WA"/>
    <x v="2"/>
    <x v="20"/>
    <n v="47.45"/>
    <x v="40"/>
    <s v="WA"/>
    <s v="USA"/>
  </r>
  <r>
    <x v="26"/>
    <s v="Douglas"/>
    <s v="WA"/>
    <x v="2"/>
    <x v="20"/>
    <n v="76.13"/>
    <x v="3"/>
    <s v="WA"/>
    <s v="USA"/>
  </r>
  <r>
    <x v="26"/>
    <s v="Douglas"/>
    <s v="WA"/>
    <x v="2"/>
    <x v="20"/>
    <n v="295.07"/>
    <x v="33"/>
    <s v="WA"/>
    <s v="USA"/>
  </r>
  <r>
    <x v="26"/>
    <s v="Douglas"/>
    <s v="WA"/>
    <x v="2"/>
    <x v="20"/>
    <n v="2137.34"/>
    <x v="1"/>
    <s v="WA"/>
    <s v="USA"/>
  </r>
  <r>
    <x v="26"/>
    <s v="Douglas"/>
    <s v="WA"/>
    <x v="2"/>
    <x v="20"/>
    <n v="7.11"/>
    <x v="9"/>
    <s v="WA"/>
    <s v="USA"/>
  </r>
  <r>
    <x v="26"/>
    <s v="Douglas"/>
    <s v="WA"/>
    <x v="2"/>
    <x v="20"/>
    <n v="64.36"/>
    <x v="18"/>
    <s v="WA"/>
    <s v="USA"/>
  </r>
  <r>
    <x v="26"/>
    <s v="Douglas"/>
    <s v="WA"/>
    <x v="2"/>
    <x v="20"/>
    <n v="15138.94"/>
    <x v="21"/>
    <s v="WA"/>
    <s v="USA"/>
  </r>
  <r>
    <x v="26"/>
    <s v="Douglas"/>
    <s v="WA"/>
    <x v="2"/>
    <x v="20"/>
    <n v="70.03"/>
    <x v="25"/>
    <s v="WA"/>
    <s v="USA"/>
  </r>
  <r>
    <x v="26"/>
    <s v="Douglas"/>
    <s v="WA"/>
    <x v="2"/>
    <x v="20"/>
    <n v="3596.49"/>
    <x v="26"/>
    <s v="WA"/>
    <s v="USA"/>
  </r>
  <r>
    <x v="26"/>
    <s v="Douglas"/>
    <s v="WA"/>
    <x v="2"/>
    <x v="20"/>
    <n v="4821.32"/>
    <x v="0"/>
    <s v="WA"/>
    <s v="USA"/>
  </r>
  <r>
    <x v="27"/>
    <s v="Benton"/>
    <s v="WA"/>
    <x v="2"/>
    <x v="3"/>
    <n v="8993.0300000000007"/>
    <x v="17"/>
    <s v="WA"/>
    <s v="USA"/>
  </r>
  <r>
    <x v="27"/>
    <s v="Benton"/>
    <s v="WA"/>
    <x v="2"/>
    <x v="29"/>
    <n v="1772.88"/>
    <x v="17"/>
    <s v="WA"/>
    <s v="USA"/>
  </r>
  <r>
    <x v="27"/>
    <s v="Benton"/>
    <s v="WA"/>
    <x v="2"/>
    <x v="29"/>
    <n v="10"/>
    <x v="25"/>
    <s v="WA"/>
    <s v="USA"/>
  </r>
  <r>
    <x v="27"/>
    <s v="Benton"/>
    <s v="WA"/>
    <x v="2"/>
    <x v="7"/>
    <n v="44654.78"/>
    <x v="17"/>
    <s v="WA"/>
    <s v="USA"/>
  </r>
  <r>
    <x v="27"/>
    <s v="Benton"/>
    <s v="WA"/>
    <x v="2"/>
    <x v="7"/>
    <n v="25"/>
    <x v="25"/>
    <s v="WA"/>
    <s v="USA"/>
  </r>
  <r>
    <x v="27"/>
    <s v="Benton"/>
    <s v="WA"/>
    <x v="2"/>
    <x v="5"/>
    <n v="24.99"/>
    <x v="17"/>
    <s v="WA"/>
    <s v="USA"/>
  </r>
  <r>
    <x v="28"/>
    <s v="Clark"/>
    <s v="WA"/>
    <x v="1"/>
    <x v="15"/>
    <n v="2692.5"/>
    <x v="14"/>
    <s v="WA"/>
    <s v="USA"/>
  </r>
  <r>
    <x v="28"/>
    <s v="Clark"/>
    <s v="WA"/>
    <x v="1"/>
    <x v="6"/>
    <n v="720"/>
    <x v="14"/>
    <s v="WA"/>
    <s v="USA"/>
  </r>
  <r>
    <x v="29"/>
    <s v="Clallam"/>
    <s v="WA"/>
    <x v="1"/>
    <x v="9"/>
    <n v="9809"/>
    <x v="22"/>
    <s v="WA"/>
    <s v="USA"/>
  </r>
  <r>
    <x v="30"/>
    <s v="Pierce"/>
    <s v="WA"/>
    <x v="2"/>
    <x v="14"/>
    <n v="9404"/>
    <x v="3"/>
    <s v="WA"/>
    <s v="USA"/>
  </r>
  <r>
    <x v="30"/>
    <s v="Pierce"/>
    <s v="WA"/>
    <x v="2"/>
    <x v="26"/>
    <n v="117563"/>
    <x v="3"/>
    <s v="WA"/>
    <s v="USA"/>
  </r>
  <r>
    <x v="30"/>
    <s v="Pierce"/>
    <s v="WA"/>
    <x v="2"/>
    <x v="3"/>
    <n v="39076"/>
    <x v="3"/>
    <s v="WA"/>
    <s v="USA"/>
  </r>
  <r>
    <x v="30"/>
    <s v="Pierce"/>
    <s v="WA"/>
    <x v="2"/>
    <x v="21"/>
    <n v="298321"/>
    <x v="3"/>
    <s v="WA"/>
    <s v="USA"/>
  </r>
  <r>
    <x v="30"/>
    <s v="Pierce"/>
    <s v="WA"/>
    <x v="2"/>
    <x v="22"/>
    <n v="38606"/>
    <x v="3"/>
    <s v="WA"/>
    <s v="USA"/>
  </r>
  <r>
    <x v="30"/>
    <s v="Pierce"/>
    <s v="WA"/>
    <x v="2"/>
    <x v="22"/>
    <n v="359"/>
    <x v="3"/>
    <s v="WA"/>
    <s v="USA"/>
  </r>
  <r>
    <x v="30"/>
    <s v="Pierce"/>
    <s v="WA"/>
    <x v="2"/>
    <x v="16"/>
    <n v="3"/>
    <x v="3"/>
    <s v="WA"/>
    <s v="USA"/>
  </r>
  <r>
    <x v="30"/>
    <s v="Pierce"/>
    <s v="WA"/>
    <x v="2"/>
    <x v="18"/>
    <n v="1710"/>
    <x v="3"/>
    <s v="WA"/>
    <s v="USA"/>
  </r>
  <r>
    <x v="30"/>
    <s v="Pierce"/>
    <s v="WA"/>
    <x v="2"/>
    <x v="7"/>
    <n v="546785"/>
    <x v="3"/>
    <s v="WA"/>
    <s v="USA"/>
  </r>
  <r>
    <x v="30"/>
    <s v="Pierce"/>
    <s v="WA"/>
    <x v="2"/>
    <x v="11"/>
    <n v="48092"/>
    <x v="3"/>
    <s v="WA"/>
    <s v="USA"/>
  </r>
  <r>
    <x v="30"/>
    <s v="Pierce"/>
    <s v="WA"/>
    <x v="2"/>
    <x v="6"/>
    <n v="957"/>
    <x v="3"/>
    <s v="WA"/>
    <s v="USA"/>
  </r>
  <r>
    <x v="31"/>
    <s v="Spokane"/>
    <s v="WA"/>
    <x v="2"/>
    <x v="18"/>
    <n v="4.7300000000000004"/>
    <x v="11"/>
    <s v="WA"/>
    <s v="USA"/>
  </r>
  <r>
    <x v="31"/>
    <s v="Spokane"/>
    <s v="WA"/>
    <x v="2"/>
    <x v="7"/>
    <n v="7265.25"/>
    <x v="11"/>
    <s v="WA"/>
    <s v="USA"/>
  </r>
  <r>
    <x v="31"/>
    <s v="Spokane"/>
    <s v="WA"/>
    <x v="2"/>
    <x v="17"/>
    <n v="6.3"/>
    <x v="9"/>
    <s v="WA"/>
    <s v="USA"/>
  </r>
  <r>
    <x v="32"/>
    <s v="Okanogan"/>
    <s v="WA"/>
    <x v="2"/>
    <x v="30"/>
    <n v="78.67"/>
    <x v="40"/>
    <s v="WA"/>
    <s v="USA"/>
  </r>
  <r>
    <x v="32"/>
    <s v="Okanogan"/>
    <s v="WA"/>
    <x v="2"/>
    <x v="14"/>
    <n v="14.72"/>
    <x v="40"/>
    <s v="WA"/>
    <s v="USA"/>
  </r>
  <r>
    <x v="32"/>
    <s v="Okanogan"/>
    <s v="WA"/>
    <x v="2"/>
    <x v="21"/>
    <n v="107.22"/>
    <x v="40"/>
    <s v="WA"/>
    <s v="USA"/>
  </r>
  <r>
    <x v="32"/>
    <s v="Okanogan"/>
    <s v="WA"/>
    <x v="2"/>
    <x v="7"/>
    <n v="29189"/>
    <x v="40"/>
    <s v="WA"/>
    <s v="USA"/>
  </r>
  <r>
    <x v="32"/>
    <s v="Okanogan"/>
    <s v="WA"/>
    <x v="2"/>
    <x v="7"/>
    <n v="6614"/>
    <x v="15"/>
    <s v="WA"/>
    <s v="USA"/>
  </r>
  <r>
    <x v="32"/>
    <s v="Okanogan"/>
    <s v="WA"/>
    <x v="2"/>
    <x v="20"/>
    <n v="167.73"/>
    <x v="40"/>
    <s v="WA"/>
    <s v="USA"/>
  </r>
  <r>
    <x v="32"/>
    <s v="Okanogan"/>
    <s v="WA"/>
    <x v="2"/>
    <x v="28"/>
    <n v="5.08"/>
    <x v="40"/>
    <s v="WA"/>
    <s v="USA"/>
  </r>
  <r>
    <x v="33"/>
    <s v="Benton"/>
    <s v="WA"/>
    <x v="0"/>
    <x v="2"/>
    <n v="216"/>
    <x v="17"/>
    <s v="WA"/>
    <s v="USA"/>
  </r>
  <r>
    <x v="33"/>
    <s v="Benton"/>
    <s v="WA"/>
    <x v="0"/>
    <x v="0"/>
    <n v="108"/>
    <x v="17"/>
    <s v="WA"/>
    <s v="USA"/>
  </r>
  <r>
    <x v="33"/>
    <s v="Benton"/>
    <s v="WA"/>
    <x v="0"/>
    <x v="1"/>
    <n v="3"/>
    <x v="17"/>
    <s v="WA"/>
    <s v="USA"/>
  </r>
  <r>
    <x v="34"/>
    <s v="Jefferson"/>
    <s v="WA"/>
    <x v="1"/>
    <x v="9"/>
    <n v="4370.1000000000004"/>
    <x v="27"/>
    <s v="WA"/>
    <s v="USA"/>
  </r>
  <r>
    <x v="34"/>
    <s v="Jefferson"/>
    <s v="WA"/>
    <x v="1"/>
    <x v="3"/>
    <n v="125"/>
    <x v="27"/>
    <s v="WA"/>
    <s v="USA"/>
  </r>
  <r>
    <x v="34"/>
    <s v="Jefferson"/>
    <s v="WA"/>
    <x v="1"/>
    <x v="15"/>
    <n v="196.5"/>
    <x v="27"/>
    <s v="WA"/>
    <s v="USA"/>
  </r>
  <r>
    <x v="35"/>
    <s v="Benton"/>
    <s v="WA"/>
    <x v="0"/>
    <x v="2"/>
    <n v="28.5"/>
    <x v="17"/>
    <s v="WA"/>
    <s v="USA"/>
  </r>
  <r>
    <x v="35"/>
    <s v="Benton"/>
    <s v="WA"/>
    <x v="0"/>
    <x v="0"/>
    <n v="7.13"/>
    <x v="21"/>
    <s v="WA"/>
    <s v="USA"/>
  </r>
  <r>
    <x v="35"/>
    <s v="Benton"/>
    <s v="WA"/>
    <x v="0"/>
    <x v="8"/>
    <n v="35.630000000000003"/>
    <x v="17"/>
    <s v="WA"/>
    <s v="USA"/>
  </r>
  <r>
    <x v="35"/>
    <s v="Benton"/>
    <s v="WA"/>
    <x v="0"/>
    <x v="19"/>
    <n v="12"/>
    <x v="17"/>
    <s v="WA"/>
    <s v="USA"/>
  </r>
  <r>
    <x v="36"/>
    <s v="Klickitat"/>
    <s v="WA"/>
    <x v="2"/>
    <x v="14"/>
    <n v="187.25"/>
    <x v="1"/>
    <s v="WA"/>
    <s v="USA"/>
  </r>
  <r>
    <x v="36"/>
    <s v="Klickitat"/>
    <s v="WA"/>
    <x v="2"/>
    <x v="14"/>
    <n v="92.53"/>
    <x v="11"/>
    <s v="WA"/>
    <s v="USA"/>
  </r>
  <r>
    <x v="36"/>
    <s v="Klickitat"/>
    <s v="WA"/>
    <x v="2"/>
    <x v="14"/>
    <n v="88.54"/>
    <x v="13"/>
    <s v="WA"/>
    <s v="USA"/>
  </r>
  <r>
    <x v="36"/>
    <s v="Klickitat"/>
    <s v="WA"/>
    <x v="2"/>
    <x v="14"/>
    <n v="355.5"/>
    <x v="10"/>
    <s v="WA"/>
    <s v="USA"/>
  </r>
  <r>
    <x v="36"/>
    <s v="Klickitat"/>
    <s v="WA"/>
    <x v="2"/>
    <x v="14"/>
    <n v="19.57"/>
    <x v="27"/>
    <s v="WA"/>
    <s v="USA"/>
  </r>
  <r>
    <x v="36"/>
    <s v="Klickitat"/>
    <s v="WA"/>
    <x v="2"/>
    <x v="14"/>
    <n v="3591.21"/>
    <x v="0"/>
    <s v="WA"/>
    <s v="USA"/>
  </r>
  <r>
    <x v="36"/>
    <s v="Klickitat"/>
    <s v="WA"/>
    <x v="2"/>
    <x v="14"/>
    <n v="24.35"/>
    <x v="28"/>
    <s v="WA"/>
    <s v="USA"/>
  </r>
  <r>
    <x v="36"/>
    <s v="Klickitat"/>
    <s v="WA"/>
    <x v="2"/>
    <x v="14"/>
    <n v="112"/>
    <x v="35"/>
    <s v="WA"/>
    <s v="USA"/>
  </r>
  <r>
    <x v="36"/>
    <s v="Klickitat"/>
    <s v="WA"/>
    <x v="2"/>
    <x v="14"/>
    <n v="606.22"/>
    <x v="3"/>
    <s v="WA"/>
    <s v="USA"/>
  </r>
  <r>
    <x v="36"/>
    <s v="Klickitat"/>
    <s v="WA"/>
    <x v="2"/>
    <x v="14"/>
    <n v="86.43"/>
    <x v="33"/>
    <s v="WA"/>
    <s v="USA"/>
  </r>
  <r>
    <x v="36"/>
    <s v="Klickitat"/>
    <s v="WA"/>
    <x v="2"/>
    <x v="14"/>
    <n v="105.01"/>
    <x v="7"/>
    <s v="AK"/>
    <s v="USA"/>
  </r>
  <r>
    <x v="36"/>
    <s v="Klickitat"/>
    <s v="WA"/>
    <x v="2"/>
    <x v="14"/>
    <n v="0.39"/>
    <x v="7"/>
    <s v="CA"/>
    <s v="USA"/>
  </r>
  <r>
    <x v="36"/>
    <s v="Klickitat"/>
    <s v="WA"/>
    <x v="2"/>
    <x v="14"/>
    <n v="11.62"/>
    <x v="22"/>
    <s v="WA"/>
    <s v="USA"/>
  </r>
  <r>
    <x v="36"/>
    <s v="Klickitat"/>
    <s v="WA"/>
    <x v="2"/>
    <x v="14"/>
    <n v="5.66"/>
    <x v="23"/>
    <s v="WA"/>
    <s v="USA"/>
  </r>
  <r>
    <x v="36"/>
    <s v="Klickitat"/>
    <s v="WA"/>
    <x v="2"/>
    <x v="14"/>
    <n v="50.3"/>
    <x v="2"/>
    <s v="WA"/>
    <s v="USA"/>
  </r>
  <r>
    <x v="36"/>
    <s v="Klickitat"/>
    <s v="WA"/>
    <x v="2"/>
    <x v="14"/>
    <n v="43.35"/>
    <x v="16"/>
    <s v="WA"/>
    <s v="USA"/>
  </r>
  <r>
    <x v="36"/>
    <s v="Klickitat"/>
    <s v="WA"/>
    <x v="2"/>
    <x v="31"/>
    <n v="66618.399999999994"/>
    <x v="11"/>
    <s v="WA"/>
    <s v="USA"/>
  </r>
  <r>
    <x v="36"/>
    <s v="Klickitat"/>
    <s v="WA"/>
    <x v="2"/>
    <x v="32"/>
    <n v="158.26"/>
    <x v="7"/>
    <s v="AK"/>
    <s v="USA"/>
  </r>
  <r>
    <x v="36"/>
    <s v="Klickitat"/>
    <s v="WA"/>
    <x v="2"/>
    <x v="32"/>
    <n v="105.11"/>
    <x v="7"/>
    <s v="OR"/>
    <s v="USA"/>
  </r>
  <r>
    <x v="36"/>
    <s v="Klickitat"/>
    <s v="WA"/>
    <x v="2"/>
    <x v="32"/>
    <n v="632.57000000000005"/>
    <x v="0"/>
    <s v="WA"/>
    <s v="USA"/>
  </r>
  <r>
    <x v="36"/>
    <s v="Klickitat"/>
    <s v="WA"/>
    <x v="2"/>
    <x v="3"/>
    <n v="4554.57"/>
    <x v="33"/>
    <s v="WA"/>
    <s v="USA"/>
  </r>
  <r>
    <x v="36"/>
    <s v="Klickitat"/>
    <s v="WA"/>
    <x v="2"/>
    <x v="3"/>
    <n v="69968.17"/>
    <x v="1"/>
    <s v="WA"/>
    <s v="USA"/>
  </r>
  <r>
    <x v="36"/>
    <s v="Klickitat"/>
    <s v="WA"/>
    <x v="2"/>
    <x v="3"/>
    <n v="2674.97"/>
    <x v="11"/>
    <s v="WA"/>
    <s v="USA"/>
  </r>
  <r>
    <x v="36"/>
    <s v="Klickitat"/>
    <s v="WA"/>
    <x v="2"/>
    <x v="3"/>
    <n v="631.37"/>
    <x v="13"/>
    <s v="WA"/>
    <s v="USA"/>
  </r>
  <r>
    <x v="36"/>
    <s v="Klickitat"/>
    <s v="WA"/>
    <x v="2"/>
    <x v="3"/>
    <n v="1187.18"/>
    <x v="10"/>
    <s v="WA"/>
    <s v="USA"/>
  </r>
  <r>
    <x v="36"/>
    <s v="Klickitat"/>
    <s v="WA"/>
    <x v="2"/>
    <x v="3"/>
    <n v="33.43"/>
    <x v="27"/>
    <s v="WA"/>
    <s v="USA"/>
  </r>
  <r>
    <x v="36"/>
    <s v="Klickitat"/>
    <s v="WA"/>
    <x v="2"/>
    <x v="3"/>
    <n v="205544.65"/>
    <x v="0"/>
    <s v="WA"/>
    <s v="USA"/>
  </r>
  <r>
    <x v="36"/>
    <s v="Klickitat"/>
    <s v="WA"/>
    <x v="2"/>
    <x v="3"/>
    <n v="31.79"/>
    <x v="30"/>
    <s v="WA"/>
    <s v="USA"/>
  </r>
  <r>
    <x v="36"/>
    <s v="Klickitat"/>
    <s v="WA"/>
    <x v="2"/>
    <x v="3"/>
    <n v="5538.05"/>
    <x v="35"/>
    <s v="WA"/>
    <s v="USA"/>
  </r>
  <r>
    <x v="36"/>
    <s v="Klickitat"/>
    <s v="WA"/>
    <x v="2"/>
    <x v="3"/>
    <n v="25255.83"/>
    <x v="3"/>
    <s v="WA"/>
    <s v="USA"/>
  </r>
  <r>
    <x v="36"/>
    <s v="Klickitat"/>
    <s v="WA"/>
    <x v="2"/>
    <x v="3"/>
    <n v="24.13"/>
    <x v="38"/>
    <s v="WA"/>
    <s v="USA"/>
  </r>
  <r>
    <x v="36"/>
    <s v="Klickitat"/>
    <s v="WA"/>
    <x v="2"/>
    <x v="3"/>
    <n v="93.49"/>
    <x v="7"/>
    <s v="XX"/>
    <s v="Guam"/>
  </r>
  <r>
    <x v="36"/>
    <s v="Klickitat"/>
    <s v="WA"/>
    <x v="2"/>
    <x v="3"/>
    <n v="0.01"/>
    <x v="17"/>
    <s v="WA"/>
    <s v="USA"/>
  </r>
  <r>
    <x v="36"/>
    <s v="Klickitat"/>
    <s v="WA"/>
    <x v="2"/>
    <x v="3"/>
    <n v="130.97999999999999"/>
    <x v="22"/>
    <s v="WA"/>
    <s v="USA"/>
  </r>
  <r>
    <x v="36"/>
    <s v="Klickitat"/>
    <s v="WA"/>
    <x v="2"/>
    <x v="3"/>
    <n v="33.28"/>
    <x v="23"/>
    <s v="WA"/>
    <s v="USA"/>
  </r>
  <r>
    <x v="36"/>
    <s v="Klickitat"/>
    <s v="WA"/>
    <x v="2"/>
    <x v="3"/>
    <n v="1090.8"/>
    <x v="25"/>
    <s v="WA"/>
    <s v="USA"/>
  </r>
  <r>
    <x v="36"/>
    <s v="Klickitat"/>
    <s v="WA"/>
    <x v="2"/>
    <x v="3"/>
    <n v="885.22"/>
    <x v="16"/>
    <s v="WA"/>
    <s v="USA"/>
  </r>
  <r>
    <x v="36"/>
    <s v="Klickitat"/>
    <s v="WA"/>
    <x v="2"/>
    <x v="3"/>
    <n v="341.01"/>
    <x v="7"/>
    <s v="AK"/>
    <s v="USA"/>
  </r>
  <r>
    <x v="36"/>
    <s v="Klickitat"/>
    <s v="WA"/>
    <x v="2"/>
    <x v="3"/>
    <n v="42945.2"/>
    <x v="7"/>
    <s v="BC"/>
    <s v="CANADA"/>
  </r>
  <r>
    <x v="36"/>
    <s v="Klickitat"/>
    <s v="WA"/>
    <x v="2"/>
    <x v="3"/>
    <n v="2.67"/>
    <x v="7"/>
    <s v="CA"/>
    <s v="USA"/>
  </r>
  <r>
    <x v="36"/>
    <s v="Klickitat"/>
    <s v="WA"/>
    <x v="2"/>
    <x v="21"/>
    <n v="4894.63"/>
    <x v="1"/>
    <s v="WA"/>
    <s v="USA"/>
  </r>
  <r>
    <x v="36"/>
    <s v="Klickitat"/>
    <s v="WA"/>
    <x v="2"/>
    <x v="21"/>
    <n v="576.85"/>
    <x v="13"/>
    <s v="WA"/>
    <s v="USA"/>
  </r>
  <r>
    <x v="36"/>
    <s v="Klickitat"/>
    <s v="WA"/>
    <x v="2"/>
    <x v="21"/>
    <n v="3882.46"/>
    <x v="10"/>
    <s v="WA"/>
    <s v="USA"/>
  </r>
  <r>
    <x v="36"/>
    <s v="Klickitat"/>
    <s v="WA"/>
    <x v="2"/>
    <x v="21"/>
    <n v="149.03"/>
    <x v="7"/>
    <s v="AK"/>
    <s v="USA"/>
  </r>
  <r>
    <x v="36"/>
    <s v="Klickitat"/>
    <s v="WA"/>
    <x v="2"/>
    <x v="21"/>
    <n v="10.119999999999999"/>
    <x v="17"/>
    <s v="WA"/>
    <s v="USA"/>
  </r>
  <r>
    <x v="36"/>
    <s v="Klickitat"/>
    <s v="WA"/>
    <x v="2"/>
    <x v="21"/>
    <n v="64760.160000000003"/>
    <x v="0"/>
    <s v="WA"/>
    <s v="USA"/>
  </r>
  <r>
    <x v="36"/>
    <s v="Klickitat"/>
    <s v="WA"/>
    <x v="2"/>
    <x v="21"/>
    <n v="158.71"/>
    <x v="12"/>
    <s v="WA"/>
    <s v="USA"/>
  </r>
  <r>
    <x v="36"/>
    <s v="Klickitat"/>
    <s v="WA"/>
    <x v="2"/>
    <x v="21"/>
    <n v="2496.8000000000002"/>
    <x v="3"/>
    <s v="WA"/>
    <s v="USA"/>
  </r>
  <r>
    <x v="36"/>
    <s v="Klickitat"/>
    <s v="WA"/>
    <x v="2"/>
    <x v="21"/>
    <n v="121.63"/>
    <x v="33"/>
    <s v="WA"/>
    <s v="USA"/>
  </r>
  <r>
    <x v="36"/>
    <s v="Klickitat"/>
    <s v="WA"/>
    <x v="2"/>
    <x v="27"/>
    <n v="88.08"/>
    <x v="7"/>
    <s v="AK"/>
    <s v="USA"/>
  </r>
  <r>
    <x v="36"/>
    <s v="Klickitat"/>
    <s v="WA"/>
    <x v="2"/>
    <x v="27"/>
    <n v="160.32"/>
    <x v="3"/>
    <s v="WA"/>
    <s v="USA"/>
  </r>
  <r>
    <x v="36"/>
    <s v="Klickitat"/>
    <s v="WA"/>
    <x v="2"/>
    <x v="22"/>
    <n v="182.42"/>
    <x v="13"/>
    <s v="WA"/>
    <s v="USA"/>
  </r>
  <r>
    <x v="36"/>
    <s v="Klickitat"/>
    <s v="WA"/>
    <x v="2"/>
    <x v="22"/>
    <n v="1490.76"/>
    <x v="10"/>
    <s v="WA"/>
    <s v="USA"/>
  </r>
  <r>
    <x v="36"/>
    <s v="Klickitat"/>
    <s v="WA"/>
    <x v="2"/>
    <x v="22"/>
    <n v="3701.61"/>
    <x v="4"/>
    <s v="WA"/>
    <s v="USA"/>
  </r>
  <r>
    <x v="36"/>
    <s v="Klickitat"/>
    <s v="WA"/>
    <x v="2"/>
    <x v="22"/>
    <n v="2129.27"/>
    <x v="30"/>
    <s v="WA"/>
    <s v="USA"/>
  </r>
  <r>
    <x v="36"/>
    <s v="Klickitat"/>
    <s v="WA"/>
    <x v="2"/>
    <x v="22"/>
    <n v="5185.55"/>
    <x v="35"/>
    <s v="WA"/>
    <s v="USA"/>
  </r>
  <r>
    <x v="36"/>
    <s v="Klickitat"/>
    <s v="WA"/>
    <x v="2"/>
    <x v="22"/>
    <n v="941.73"/>
    <x v="3"/>
    <s v="WA"/>
    <s v="USA"/>
  </r>
  <r>
    <x v="36"/>
    <s v="Klickitat"/>
    <s v="WA"/>
    <x v="2"/>
    <x v="22"/>
    <n v="1282.32"/>
    <x v="33"/>
    <s v="WA"/>
    <s v="USA"/>
  </r>
  <r>
    <x v="36"/>
    <s v="Klickitat"/>
    <s v="WA"/>
    <x v="2"/>
    <x v="22"/>
    <n v="9714.6200000000008"/>
    <x v="1"/>
    <s v="WA"/>
    <s v="USA"/>
  </r>
  <r>
    <x v="36"/>
    <s v="Klickitat"/>
    <s v="WA"/>
    <x v="2"/>
    <x v="22"/>
    <n v="3009.04"/>
    <x v="11"/>
    <s v="WA"/>
    <s v="USA"/>
  </r>
  <r>
    <x v="36"/>
    <s v="Klickitat"/>
    <s v="WA"/>
    <x v="2"/>
    <x v="22"/>
    <n v="14533.88"/>
    <x v="23"/>
    <s v="WA"/>
    <s v="USA"/>
  </r>
  <r>
    <x v="36"/>
    <s v="Klickitat"/>
    <s v="WA"/>
    <x v="2"/>
    <x v="22"/>
    <n v="2068.58"/>
    <x v="25"/>
    <s v="WA"/>
    <s v="USA"/>
  </r>
  <r>
    <x v="36"/>
    <s v="Klickitat"/>
    <s v="WA"/>
    <x v="2"/>
    <x v="22"/>
    <n v="1869.44"/>
    <x v="2"/>
    <s v="WA"/>
    <s v="USA"/>
  </r>
  <r>
    <x v="36"/>
    <s v="Klickitat"/>
    <s v="WA"/>
    <x v="2"/>
    <x v="22"/>
    <n v="7166.25"/>
    <x v="27"/>
    <s v="WA"/>
    <s v="USA"/>
  </r>
  <r>
    <x v="36"/>
    <s v="Klickitat"/>
    <s v="WA"/>
    <x v="2"/>
    <x v="22"/>
    <n v="6816.79"/>
    <x v="0"/>
    <s v="WA"/>
    <s v="USA"/>
  </r>
  <r>
    <x v="36"/>
    <s v="Klickitat"/>
    <s v="WA"/>
    <x v="2"/>
    <x v="22"/>
    <n v="1101.31"/>
    <x v="28"/>
    <s v="WA"/>
    <s v="USA"/>
  </r>
  <r>
    <x v="36"/>
    <s v="Klickitat"/>
    <s v="WA"/>
    <x v="2"/>
    <x v="22"/>
    <n v="23253.16"/>
    <x v="7"/>
    <s v="BC"/>
    <s v="CANADA"/>
  </r>
  <r>
    <x v="36"/>
    <s v="Klickitat"/>
    <s v="WA"/>
    <x v="2"/>
    <x v="22"/>
    <n v="25.17"/>
    <x v="7"/>
    <s v="CA"/>
    <s v="USA"/>
  </r>
  <r>
    <x v="36"/>
    <s v="Klickitat"/>
    <s v="WA"/>
    <x v="2"/>
    <x v="22"/>
    <n v="156.91999999999999"/>
    <x v="7"/>
    <s v="OR"/>
    <s v="USA"/>
  </r>
  <r>
    <x v="36"/>
    <s v="Klickitat"/>
    <s v="WA"/>
    <x v="2"/>
    <x v="22"/>
    <n v="240.24"/>
    <x v="18"/>
    <s v="WA"/>
    <s v="USA"/>
  </r>
  <r>
    <x v="36"/>
    <s v="Klickitat"/>
    <s v="WA"/>
    <x v="2"/>
    <x v="22"/>
    <n v="19.16"/>
    <x v="17"/>
    <s v="WA"/>
    <s v="USA"/>
  </r>
  <r>
    <x v="36"/>
    <s v="Klickitat"/>
    <s v="WA"/>
    <x v="2"/>
    <x v="22"/>
    <n v="1.74"/>
    <x v="22"/>
    <s v="WA"/>
    <s v="USA"/>
  </r>
  <r>
    <x v="36"/>
    <s v="Klickitat"/>
    <s v="WA"/>
    <x v="2"/>
    <x v="22"/>
    <n v="425.46"/>
    <x v="7"/>
    <s v="AK"/>
    <s v="USA"/>
  </r>
  <r>
    <x v="36"/>
    <s v="Klickitat"/>
    <s v="WA"/>
    <x v="2"/>
    <x v="18"/>
    <n v="1574.4"/>
    <x v="35"/>
    <s v="WA"/>
    <s v="USA"/>
  </r>
  <r>
    <x v="36"/>
    <s v="Klickitat"/>
    <s v="WA"/>
    <x v="2"/>
    <x v="18"/>
    <n v="3338.41"/>
    <x v="7"/>
    <s v="BC"/>
    <s v="CANADA"/>
  </r>
  <r>
    <x v="36"/>
    <s v="Klickitat"/>
    <s v="WA"/>
    <x v="2"/>
    <x v="7"/>
    <n v="23254.21"/>
    <x v="7"/>
    <s v="AK"/>
    <s v="USA"/>
  </r>
  <r>
    <x v="36"/>
    <s v="Klickitat"/>
    <s v="WA"/>
    <x v="2"/>
    <x v="7"/>
    <n v="153913.45000000001"/>
    <x v="7"/>
    <s v="BC"/>
    <s v="CANADA"/>
  </r>
  <r>
    <x v="36"/>
    <s v="Klickitat"/>
    <s v="WA"/>
    <x v="2"/>
    <x v="7"/>
    <n v="48.47"/>
    <x v="7"/>
    <s v="CA"/>
    <s v="USA"/>
  </r>
  <r>
    <x v="36"/>
    <s v="Klickitat"/>
    <s v="WA"/>
    <x v="2"/>
    <x v="7"/>
    <n v="43221.63"/>
    <x v="22"/>
    <s v="WA"/>
    <s v="USA"/>
  </r>
  <r>
    <x v="36"/>
    <s v="Klickitat"/>
    <s v="WA"/>
    <x v="2"/>
    <x v="7"/>
    <n v="550.51"/>
    <x v="23"/>
    <s v="WA"/>
    <s v="USA"/>
  </r>
  <r>
    <x v="36"/>
    <s v="Klickitat"/>
    <s v="WA"/>
    <x v="2"/>
    <x v="7"/>
    <n v="2257.65"/>
    <x v="24"/>
    <s v="WA"/>
    <s v="USA"/>
  </r>
  <r>
    <x v="36"/>
    <s v="Klickitat"/>
    <s v="WA"/>
    <x v="2"/>
    <x v="7"/>
    <n v="168977.19"/>
    <x v="13"/>
    <s v="WA"/>
    <s v="USA"/>
  </r>
  <r>
    <x v="36"/>
    <s v="Klickitat"/>
    <s v="WA"/>
    <x v="2"/>
    <x v="7"/>
    <n v="46783.1"/>
    <x v="10"/>
    <s v="WA"/>
    <s v="USA"/>
  </r>
  <r>
    <x v="36"/>
    <s v="Klickitat"/>
    <s v="WA"/>
    <x v="2"/>
    <x v="7"/>
    <n v="25539.17"/>
    <x v="8"/>
    <s v="WA"/>
    <s v="USA"/>
  </r>
  <r>
    <x v="36"/>
    <s v="Klickitat"/>
    <s v="WA"/>
    <x v="2"/>
    <x v="7"/>
    <n v="7074.3"/>
    <x v="32"/>
    <s v="WA"/>
    <s v="USA"/>
  </r>
  <r>
    <x v="36"/>
    <s v="Klickitat"/>
    <s v="WA"/>
    <x v="2"/>
    <x v="7"/>
    <n v="187.01"/>
    <x v="3"/>
    <s v="WA"/>
    <s v="USA"/>
  </r>
  <r>
    <x v="36"/>
    <s v="Klickitat"/>
    <s v="WA"/>
    <x v="2"/>
    <x v="7"/>
    <n v="4722.78"/>
    <x v="38"/>
    <s v="WA"/>
    <s v="USA"/>
  </r>
  <r>
    <x v="36"/>
    <s v="Klickitat"/>
    <s v="WA"/>
    <x v="2"/>
    <x v="7"/>
    <n v="95655.18"/>
    <x v="33"/>
    <s v="WA"/>
    <s v="USA"/>
  </r>
  <r>
    <x v="36"/>
    <s v="Klickitat"/>
    <s v="WA"/>
    <x v="2"/>
    <x v="7"/>
    <n v="448976.63"/>
    <x v="1"/>
    <s v="WA"/>
    <s v="USA"/>
  </r>
  <r>
    <x v="36"/>
    <s v="Klickitat"/>
    <s v="WA"/>
    <x v="2"/>
    <x v="7"/>
    <n v="5047.1000000000004"/>
    <x v="11"/>
    <s v="WA"/>
    <s v="USA"/>
  </r>
  <r>
    <x v="36"/>
    <s v="Klickitat"/>
    <s v="WA"/>
    <x v="2"/>
    <x v="7"/>
    <n v="44175.21"/>
    <x v="16"/>
    <s v="WA"/>
    <s v="USA"/>
  </r>
  <r>
    <x v="36"/>
    <s v="Klickitat"/>
    <s v="WA"/>
    <x v="2"/>
    <x v="7"/>
    <n v="18976.919999999998"/>
    <x v="27"/>
    <s v="WA"/>
    <s v="USA"/>
  </r>
  <r>
    <x v="36"/>
    <s v="Klickitat"/>
    <s v="WA"/>
    <x v="2"/>
    <x v="7"/>
    <n v="20408.14"/>
    <x v="30"/>
    <s v="WA"/>
    <s v="USA"/>
  </r>
  <r>
    <x v="36"/>
    <s v="Klickitat"/>
    <s v="WA"/>
    <x v="2"/>
    <x v="7"/>
    <n v="66121.460000000006"/>
    <x v="35"/>
    <s v="WA"/>
    <s v="USA"/>
  </r>
  <r>
    <x v="36"/>
    <s v="Klickitat"/>
    <s v="WA"/>
    <x v="2"/>
    <x v="7"/>
    <n v="2079.5100000000002"/>
    <x v="19"/>
    <s v="WA"/>
    <s v="USA"/>
  </r>
  <r>
    <x v="36"/>
    <s v="Klickitat"/>
    <s v="WA"/>
    <x v="2"/>
    <x v="7"/>
    <n v="30063.67"/>
    <x v="29"/>
    <s v="WA"/>
    <s v="USA"/>
  </r>
  <r>
    <x v="36"/>
    <s v="Klickitat"/>
    <s v="WA"/>
    <x v="2"/>
    <x v="5"/>
    <n v="285.89"/>
    <x v="10"/>
    <s v="WA"/>
    <s v="USA"/>
  </r>
  <r>
    <x v="36"/>
    <s v="Klickitat"/>
    <s v="WA"/>
    <x v="2"/>
    <x v="5"/>
    <n v="3699.22"/>
    <x v="3"/>
    <s v="WA"/>
    <s v="USA"/>
  </r>
  <r>
    <x v="36"/>
    <s v="Klickitat"/>
    <s v="WA"/>
    <x v="2"/>
    <x v="5"/>
    <n v="256.33"/>
    <x v="38"/>
    <s v="WA"/>
    <s v="USA"/>
  </r>
  <r>
    <x v="36"/>
    <s v="Klickitat"/>
    <s v="WA"/>
    <x v="2"/>
    <x v="5"/>
    <n v="1433.26"/>
    <x v="33"/>
    <s v="WA"/>
    <s v="USA"/>
  </r>
  <r>
    <x v="36"/>
    <s v="Klickitat"/>
    <s v="WA"/>
    <x v="2"/>
    <x v="5"/>
    <n v="31988.48"/>
    <x v="1"/>
    <s v="WA"/>
    <s v="USA"/>
  </r>
  <r>
    <x v="36"/>
    <s v="Klickitat"/>
    <s v="WA"/>
    <x v="2"/>
    <x v="5"/>
    <n v="0.09"/>
    <x v="11"/>
    <s v="WA"/>
    <s v="USA"/>
  </r>
  <r>
    <x v="36"/>
    <s v="Klickitat"/>
    <s v="WA"/>
    <x v="2"/>
    <x v="5"/>
    <n v="507.54"/>
    <x v="13"/>
    <s v="WA"/>
    <s v="USA"/>
  </r>
  <r>
    <x v="36"/>
    <s v="Klickitat"/>
    <s v="WA"/>
    <x v="2"/>
    <x v="5"/>
    <n v="308290.28999999998"/>
    <x v="0"/>
    <s v="WA"/>
    <s v="USA"/>
  </r>
  <r>
    <x v="36"/>
    <s v="Klickitat"/>
    <s v="WA"/>
    <x v="2"/>
    <x v="5"/>
    <n v="914.4"/>
    <x v="28"/>
    <s v="WA"/>
    <s v="USA"/>
  </r>
  <r>
    <x v="36"/>
    <s v="Klickitat"/>
    <s v="WA"/>
    <x v="2"/>
    <x v="5"/>
    <n v="19.37"/>
    <x v="12"/>
    <s v="WA"/>
    <s v="USA"/>
  </r>
  <r>
    <x v="36"/>
    <s v="Klickitat"/>
    <s v="WA"/>
    <x v="2"/>
    <x v="5"/>
    <n v="3.62"/>
    <x v="30"/>
    <s v="WA"/>
    <s v="USA"/>
  </r>
  <r>
    <x v="36"/>
    <s v="Klickitat"/>
    <s v="WA"/>
    <x v="2"/>
    <x v="5"/>
    <n v="84.23"/>
    <x v="35"/>
    <s v="WA"/>
    <s v="USA"/>
  </r>
  <r>
    <x v="36"/>
    <s v="Klickitat"/>
    <s v="WA"/>
    <x v="2"/>
    <x v="5"/>
    <n v="24.93"/>
    <x v="29"/>
    <s v="WA"/>
    <s v="USA"/>
  </r>
  <r>
    <x v="36"/>
    <s v="Klickitat"/>
    <s v="WA"/>
    <x v="2"/>
    <x v="5"/>
    <n v="496.95"/>
    <x v="17"/>
    <s v="WA"/>
    <s v="USA"/>
  </r>
  <r>
    <x v="36"/>
    <s v="Klickitat"/>
    <s v="WA"/>
    <x v="2"/>
    <x v="5"/>
    <n v="241"/>
    <x v="21"/>
    <s v="WA"/>
    <s v="USA"/>
  </r>
  <r>
    <x v="36"/>
    <s v="Klickitat"/>
    <s v="WA"/>
    <x v="2"/>
    <x v="5"/>
    <n v="1.36"/>
    <x v="14"/>
    <s v="WA"/>
    <s v="USA"/>
  </r>
  <r>
    <x v="36"/>
    <s v="Klickitat"/>
    <s v="WA"/>
    <x v="2"/>
    <x v="5"/>
    <n v="370.53"/>
    <x v="25"/>
    <s v="WA"/>
    <s v="USA"/>
  </r>
  <r>
    <x v="36"/>
    <s v="Klickitat"/>
    <s v="WA"/>
    <x v="2"/>
    <x v="5"/>
    <n v="926.89"/>
    <x v="2"/>
    <s v="WA"/>
    <s v="USA"/>
  </r>
  <r>
    <x v="36"/>
    <s v="Klickitat"/>
    <s v="WA"/>
    <x v="2"/>
    <x v="5"/>
    <n v="1540.63"/>
    <x v="16"/>
    <s v="WA"/>
    <s v="USA"/>
  </r>
  <r>
    <x v="36"/>
    <s v="Klickitat"/>
    <s v="WA"/>
    <x v="2"/>
    <x v="5"/>
    <n v="297.16000000000003"/>
    <x v="7"/>
    <s v="AK"/>
    <s v="USA"/>
  </r>
  <r>
    <x v="36"/>
    <s v="Klickitat"/>
    <s v="WA"/>
    <x v="2"/>
    <x v="5"/>
    <n v="701.28"/>
    <x v="7"/>
    <s v="BC"/>
    <s v="CANADA"/>
  </r>
  <r>
    <x v="36"/>
    <s v="Klickitat"/>
    <s v="WA"/>
    <x v="2"/>
    <x v="28"/>
    <n v="638.67999999999995"/>
    <x v="4"/>
    <s v="WA"/>
    <s v="USA"/>
  </r>
  <r>
    <x v="36"/>
    <s v="Klickitat"/>
    <s v="WA"/>
    <x v="2"/>
    <x v="28"/>
    <n v="3374.81"/>
    <x v="7"/>
    <s v="BC"/>
    <s v="CANADA"/>
  </r>
  <r>
    <x v="36"/>
    <s v="Klickitat"/>
    <s v="WA"/>
    <x v="2"/>
    <x v="28"/>
    <n v="21.92"/>
    <x v="7"/>
    <s v="CA"/>
    <s v="USA"/>
  </r>
  <r>
    <x v="36"/>
    <s v="Klickitat"/>
    <s v="WA"/>
    <x v="2"/>
    <x v="28"/>
    <n v="660.22"/>
    <x v="7"/>
    <s v="OR"/>
    <s v="USA"/>
  </r>
  <r>
    <x v="36"/>
    <s v="Klickitat"/>
    <s v="WA"/>
    <x v="2"/>
    <x v="28"/>
    <n v="258.02"/>
    <x v="11"/>
    <s v="WA"/>
    <s v="USA"/>
  </r>
  <r>
    <x v="37"/>
    <s v="Kittitas"/>
    <s v="WA"/>
    <x v="1"/>
    <x v="3"/>
    <n v="28214"/>
    <x v="12"/>
    <s v="WA"/>
    <s v="USA"/>
  </r>
  <r>
    <x v="38"/>
    <s v="Skagit"/>
    <s v="WA"/>
    <x v="1"/>
    <x v="32"/>
    <n v="409"/>
    <x v="33"/>
    <s v="WA"/>
    <s v="USA"/>
  </r>
  <r>
    <x v="39"/>
    <s v="Spokane"/>
    <s v="WA"/>
    <x v="3"/>
    <x v="18"/>
    <n v="1.45"/>
    <x v="11"/>
    <s v="WA"/>
    <s v="USA"/>
  </r>
  <r>
    <x v="39"/>
    <s v="Spokane"/>
    <s v="WA"/>
    <x v="3"/>
    <x v="7"/>
    <n v="38.79"/>
    <x v="19"/>
    <s v="WA"/>
    <s v="USA"/>
  </r>
  <r>
    <x v="39"/>
    <s v="Spokane"/>
    <s v="WA"/>
    <x v="3"/>
    <x v="7"/>
    <n v="1.59"/>
    <x v="32"/>
    <s v="WA"/>
    <s v="USA"/>
  </r>
  <r>
    <x v="39"/>
    <s v="Spokane"/>
    <s v="WA"/>
    <x v="3"/>
    <x v="7"/>
    <n v="82.09"/>
    <x v="9"/>
    <s v="WA"/>
    <s v="USA"/>
  </r>
  <r>
    <x v="39"/>
    <s v="Spokane"/>
    <s v="WA"/>
    <x v="3"/>
    <x v="7"/>
    <n v="15.49"/>
    <x v="8"/>
    <s v="WA"/>
    <s v="USA"/>
  </r>
  <r>
    <x v="39"/>
    <s v="Spokane"/>
    <s v="WA"/>
    <x v="3"/>
    <x v="7"/>
    <n v="367.08"/>
    <x v="7"/>
    <s v="AK"/>
    <s v="USA"/>
  </r>
  <r>
    <x v="39"/>
    <s v="Spokane"/>
    <s v="WA"/>
    <x v="3"/>
    <x v="7"/>
    <n v="9.2200000000000006"/>
    <x v="7"/>
    <s v="ID"/>
    <s v="USA"/>
  </r>
  <r>
    <x v="39"/>
    <s v="Spokane"/>
    <s v="WA"/>
    <x v="3"/>
    <x v="7"/>
    <n v="0.56000000000000005"/>
    <x v="7"/>
    <s v="OR"/>
    <s v="USA"/>
  </r>
  <r>
    <x v="39"/>
    <s v="Spokane"/>
    <s v="WA"/>
    <x v="3"/>
    <x v="7"/>
    <n v="229.21"/>
    <x v="7"/>
    <s v="XX"/>
    <s v="Export"/>
  </r>
  <r>
    <x v="39"/>
    <s v="Spokane"/>
    <s v="WA"/>
    <x v="3"/>
    <x v="7"/>
    <n v="237141.89"/>
    <x v="11"/>
    <s v="WA"/>
    <s v="USA"/>
  </r>
  <r>
    <x v="39"/>
    <s v="Spokane"/>
    <s v="WA"/>
    <x v="3"/>
    <x v="11"/>
    <n v="76.489999999999995"/>
    <x v="11"/>
    <s v="WA"/>
    <s v="USA"/>
  </r>
  <r>
    <x v="39"/>
    <s v="Spokane"/>
    <s v="WA"/>
    <x v="3"/>
    <x v="28"/>
    <n v="21.67"/>
    <x v="11"/>
    <s v="WA"/>
    <s v="USA"/>
  </r>
  <r>
    <x v="40"/>
    <s v="Grays Harbor"/>
    <s v="WA"/>
    <x v="1"/>
    <x v="3"/>
    <n v="11018"/>
    <x v="2"/>
    <s v="WA"/>
    <s v="USA"/>
  </r>
  <r>
    <x v="40"/>
    <s v="Grays Harbor"/>
    <s v="WA"/>
    <x v="1"/>
    <x v="33"/>
    <n v="2487.08"/>
    <x v="2"/>
    <s v="WA"/>
    <s v="USA"/>
  </r>
  <r>
    <x v="40"/>
    <s v="Grays Harbor"/>
    <s v="WA"/>
    <x v="1"/>
    <x v="1"/>
    <n v="40700.61"/>
    <x v="2"/>
    <s v="WA"/>
    <s v="USA"/>
  </r>
  <r>
    <x v="40"/>
    <s v="Grays Harbor"/>
    <s v="WA"/>
    <x v="1"/>
    <x v="6"/>
    <n v="8054.4"/>
    <x v="2"/>
    <s v="WA"/>
    <s v="USA"/>
  </r>
  <r>
    <x v="41"/>
    <s v="Stevens"/>
    <s v="WA"/>
    <x v="2"/>
    <x v="14"/>
    <n v="50.05"/>
    <x v="9"/>
    <s v="WA"/>
    <s v="USA"/>
  </r>
  <r>
    <x v="41"/>
    <s v="Stevens"/>
    <s v="WA"/>
    <x v="2"/>
    <x v="9"/>
    <n v="1827.82"/>
    <x v="9"/>
    <s v="WA"/>
    <s v="USA"/>
  </r>
  <r>
    <x v="41"/>
    <s v="Stevens"/>
    <s v="WA"/>
    <x v="2"/>
    <x v="3"/>
    <n v="1469.4"/>
    <x v="9"/>
    <s v="WA"/>
    <s v="USA"/>
  </r>
  <r>
    <x v="41"/>
    <s v="Stevens"/>
    <s v="WA"/>
    <x v="2"/>
    <x v="21"/>
    <n v="7720.43"/>
    <x v="9"/>
    <s v="WA"/>
    <s v="USA"/>
  </r>
  <r>
    <x v="41"/>
    <s v="Stevens"/>
    <s v="WA"/>
    <x v="2"/>
    <x v="7"/>
    <n v="21882.29"/>
    <x v="9"/>
    <s v="WA"/>
    <s v="USA"/>
  </r>
  <r>
    <x v="41"/>
    <s v="Stevens"/>
    <s v="WA"/>
    <x v="2"/>
    <x v="7"/>
    <n v="3861.84"/>
    <x v="9"/>
    <s v="WA"/>
    <s v="USA"/>
  </r>
  <r>
    <x v="41"/>
    <s v="Stevens"/>
    <s v="WA"/>
    <x v="2"/>
    <x v="5"/>
    <n v="101.68"/>
    <x v="9"/>
    <s v="WA"/>
    <s v="USA"/>
  </r>
  <r>
    <x v="41"/>
    <s v="Stevens"/>
    <s v="WA"/>
    <x v="2"/>
    <x v="28"/>
    <n v="28.34"/>
    <x v="9"/>
    <s v="WA"/>
    <s v="USA"/>
  </r>
  <r>
    <x v="41"/>
    <s v="Stevens"/>
    <s v="WA"/>
    <x v="2"/>
    <x v="17"/>
    <n v="173.57"/>
    <x v="9"/>
    <s v="WA"/>
    <s v="USA"/>
  </r>
  <r>
    <x v="42"/>
    <s v="Walla Walla"/>
    <s v="WA"/>
    <x v="2"/>
    <x v="14"/>
    <n v="77.2"/>
    <x v="34"/>
    <s v="WA"/>
    <s v="USA"/>
  </r>
  <r>
    <x v="42"/>
    <s v="Walla Walla"/>
    <s v="WA"/>
    <x v="2"/>
    <x v="0"/>
    <n v="1225.1300000000001"/>
    <x v="34"/>
    <s v="WA"/>
    <s v="USA"/>
  </r>
  <r>
    <x v="42"/>
    <s v="Walla Walla"/>
    <s v="WA"/>
    <x v="2"/>
    <x v="3"/>
    <n v="66.81"/>
    <x v="34"/>
    <s v="WA"/>
    <s v="USA"/>
  </r>
  <r>
    <x v="42"/>
    <s v="Walla Walla"/>
    <s v="WA"/>
    <x v="2"/>
    <x v="21"/>
    <n v="32.24"/>
    <x v="34"/>
    <s v="WA"/>
    <s v="USA"/>
  </r>
  <r>
    <x v="42"/>
    <s v="Walla Walla"/>
    <s v="WA"/>
    <x v="2"/>
    <x v="18"/>
    <n v="33.520000000000003"/>
    <x v="34"/>
    <s v="WA"/>
    <s v="USA"/>
  </r>
  <r>
    <x v="42"/>
    <s v="Walla Walla"/>
    <s v="WA"/>
    <x v="2"/>
    <x v="34"/>
    <n v="15.05"/>
    <x v="34"/>
    <s v="WA"/>
    <s v="USA"/>
  </r>
  <r>
    <x v="42"/>
    <s v="Walla Walla"/>
    <s v="WA"/>
    <x v="2"/>
    <x v="7"/>
    <n v="50024.24"/>
    <x v="34"/>
    <s v="WA"/>
    <s v="USA"/>
  </r>
  <r>
    <x v="42"/>
    <s v="Walla Walla"/>
    <s v="WA"/>
    <x v="2"/>
    <x v="6"/>
    <n v="3.36"/>
    <x v="34"/>
    <s v="WA"/>
    <s v="USA"/>
  </r>
  <r>
    <x v="42"/>
    <s v="Walla Walla"/>
    <s v="WA"/>
    <x v="2"/>
    <x v="17"/>
    <n v="2.72"/>
    <x v="34"/>
    <s v="WA"/>
    <s v="USA"/>
  </r>
  <r>
    <x v="43"/>
    <s v="Yakima"/>
    <s v="WA"/>
    <x v="2"/>
    <x v="14"/>
    <n v="664"/>
    <x v="4"/>
    <s v="WA"/>
    <s v="USA"/>
  </r>
  <r>
    <x v="43"/>
    <s v="Yakima"/>
    <s v="WA"/>
    <x v="2"/>
    <x v="7"/>
    <n v="170905"/>
    <x v="4"/>
    <s v="WA"/>
    <s v="USA"/>
  </r>
  <r>
    <x v="44"/>
    <s v="Skagit"/>
    <s v="WA"/>
    <x v="1"/>
    <x v="32"/>
    <n v="156"/>
    <x v="33"/>
    <s v="WA"/>
    <s v="USA"/>
  </r>
  <r>
    <x v="45"/>
    <s v="Lewis"/>
    <s v="WA"/>
    <x v="1"/>
    <x v="9"/>
    <n v="2517"/>
    <x v="35"/>
    <s v="WA"/>
    <s v="USA"/>
  </r>
  <r>
    <x v="45"/>
    <s v="Lewis"/>
    <s v="WA"/>
    <x v="1"/>
    <x v="9"/>
    <n v="649.6"/>
    <x v="35"/>
    <s v="WA"/>
    <s v="USA"/>
  </r>
  <r>
    <x v="46"/>
    <s v="Pierce"/>
    <s v="WA"/>
    <x v="0"/>
    <x v="2"/>
    <n v="4049"/>
    <x v="3"/>
    <s v="WA"/>
    <s v="USA"/>
  </r>
  <r>
    <x v="46"/>
    <s v="Pierce"/>
    <s v="WA"/>
    <x v="0"/>
    <x v="10"/>
    <n v="521"/>
    <x v="3"/>
    <s v="WA"/>
    <s v="USA"/>
  </r>
  <r>
    <x v="46"/>
    <s v="Pierce"/>
    <s v="WA"/>
    <x v="0"/>
    <x v="12"/>
    <n v="1215"/>
    <x v="3"/>
    <s v="WA"/>
    <s v="USA"/>
  </r>
  <r>
    <x v="46"/>
    <s v="Pierce"/>
    <s v="WA"/>
    <x v="0"/>
    <x v="0"/>
    <n v="3512"/>
    <x v="3"/>
    <s v="WA"/>
    <s v="USA"/>
  </r>
  <r>
    <x v="46"/>
    <s v="Pierce"/>
    <s v="WA"/>
    <x v="0"/>
    <x v="0"/>
    <n v="4000"/>
    <x v="0"/>
    <s v="WA"/>
    <s v="USA"/>
  </r>
  <r>
    <x v="46"/>
    <s v="Pierce"/>
    <s v="WA"/>
    <x v="0"/>
    <x v="13"/>
    <n v="181"/>
    <x v="3"/>
    <s v="WA"/>
    <s v="USA"/>
  </r>
  <r>
    <x v="46"/>
    <s v="Pierce"/>
    <s v="WA"/>
    <x v="0"/>
    <x v="1"/>
    <n v="105124"/>
    <x v="3"/>
    <s v="WA"/>
    <s v="USA"/>
  </r>
  <r>
    <x v="46"/>
    <s v="Pierce"/>
    <s v="WA"/>
    <x v="0"/>
    <x v="1"/>
    <n v="10000"/>
    <x v="0"/>
    <s v="WA"/>
    <s v="USA"/>
  </r>
  <r>
    <x v="47"/>
    <s v="All State"/>
    <s v="OR"/>
    <x v="2"/>
    <x v="14"/>
    <n v="21.98"/>
    <x v="2"/>
    <s v="WA"/>
    <s v="USA"/>
  </r>
  <r>
    <x v="47"/>
    <s v="All State"/>
    <s v="OR"/>
    <x v="2"/>
    <x v="14"/>
    <n v="2.66"/>
    <x v="14"/>
    <s v="WA"/>
    <s v="USA"/>
  </r>
  <r>
    <x v="47"/>
    <s v="All State"/>
    <s v="OR"/>
    <x v="2"/>
    <x v="3"/>
    <n v="230"/>
    <x v="37"/>
    <s v="WA"/>
    <s v="USA"/>
  </r>
  <r>
    <x v="47"/>
    <s v="All State"/>
    <s v="OR"/>
    <x v="2"/>
    <x v="18"/>
    <n v="1"/>
    <x v="41"/>
    <s v="WA"/>
    <s v="USA"/>
  </r>
  <r>
    <x v="47"/>
    <s v="All State"/>
    <s v="OR"/>
    <x v="2"/>
    <x v="7"/>
    <n v="3252.7"/>
    <x v="37"/>
    <s v="WA"/>
    <s v="USA"/>
  </r>
  <r>
    <x v="47"/>
    <s v="All State"/>
    <s v="OR"/>
    <x v="2"/>
    <x v="7"/>
    <n v="51231.8"/>
    <x v="2"/>
    <s v="WA"/>
    <s v="USA"/>
  </r>
  <r>
    <x v="47"/>
    <s v="All State"/>
    <s v="OR"/>
    <x v="2"/>
    <x v="7"/>
    <n v="3499.44"/>
    <x v="41"/>
    <s v="WA"/>
    <s v="USA"/>
  </r>
  <r>
    <x v="47"/>
    <s v="All State"/>
    <s v="OR"/>
    <x v="2"/>
    <x v="7"/>
    <n v="29241.86"/>
    <x v="14"/>
    <s v="WA"/>
    <s v="USA"/>
  </r>
  <r>
    <x v="47"/>
    <s v="All State"/>
    <s v="OR"/>
    <x v="2"/>
    <x v="17"/>
    <n v="20"/>
    <x v="37"/>
    <s v="WA"/>
    <s v="USA"/>
  </r>
  <r>
    <x v="48"/>
    <s v="Douglas"/>
    <s v="WA"/>
    <x v="0"/>
    <x v="2"/>
    <n v="1000"/>
    <x v="15"/>
    <s v="WA"/>
    <s v="USA"/>
  </r>
  <r>
    <x v="48"/>
    <s v="Douglas"/>
    <s v="WA"/>
    <x v="0"/>
    <x v="0"/>
    <n v="500"/>
    <x v="15"/>
    <s v="WA"/>
    <s v="USA"/>
  </r>
  <r>
    <x v="49"/>
    <s v="Douglas"/>
    <s v="WA"/>
    <x v="0"/>
    <x v="2"/>
    <n v="808"/>
    <x v="21"/>
    <s v="WA"/>
    <s v="USA"/>
  </r>
  <r>
    <x v="49"/>
    <s v="Douglas"/>
    <s v="WA"/>
    <x v="0"/>
    <x v="2"/>
    <n v="1758"/>
    <x v="15"/>
    <s v="WA"/>
    <s v="USA"/>
  </r>
  <r>
    <x v="49"/>
    <s v="Douglas"/>
    <s v="WA"/>
    <x v="0"/>
    <x v="0"/>
    <n v="1292"/>
    <x v="21"/>
    <s v="WA"/>
    <s v="USA"/>
  </r>
  <r>
    <x v="49"/>
    <s v="Douglas"/>
    <s v="WA"/>
    <x v="0"/>
    <x v="0"/>
    <n v="2815"/>
    <x v="15"/>
    <s v="WA"/>
    <s v="USA"/>
  </r>
  <r>
    <x v="49"/>
    <s v="Douglas"/>
    <s v="WA"/>
    <x v="0"/>
    <x v="8"/>
    <n v="3594"/>
    <x v="15"/>
    <s v="WA"/>
    <s v="USA"/>
  </r>
  <r>
    <x v="50"/>
    <s v="Yakima"/>
    <s v="WA"/>
    <x v="1"/>
    <x v="6"/>
    <n v="63"/>
    <x v="4"/>
    <s v="WA"/>
    <s v="USA"/>
  </r>
</pivotCacheRecords>
</file>

<file path=xl/pivotCache/pivotCacheRecords3.xml><?xml version="1.0" encoding="utf-8"?>
<pivotCacheRecords xmlns="http://schemas.openxmlformats.org/spreadsheetml/2006/main" xmlns:r="http://schemas.openxmlformats.org/officeDocument/2006/relationships" count="2245">
  <r>
    <x v="0"/>
    <s v="Municipal Solid Waste Landfill (351)"/>
    <s v="Okanogan"/>
    <s v="Washington"/>
    <s v="Limited Purpose Landfill"/>
    <x v="0"/>
    <x v="0"/>
    <n v="39.950000000000003"/>
    <x v="0"/>
    <s v="WA"/>
    <s v="USA"/>
  </r>
  <r>
    <x v="1"/>
    <s v="Limited Purpose Landfill"/>
    <s v="Whitman"/>
    <s v="Washington"/>
    <s v="Limited Purpose Landfill"/>
    <x v="1"/>
    <x v="1"/>
    <n v="233.87"/>
    <x v="1"/>
    <s v="WA"/>
    <s v="USA"/>
  </r>
  <r>
    <x v="2"/>
    <s v="Municipal Solid Waste Landfill (351)"/>
    <s v="King"/>
    <s v="Washington"/>
    <s v="Limited Purpose Landfill"/>
    <x v="1"/>
    <x v="1"/>
    <n v="257.73"/>
    <x v="2"/>
    <s v="WA"/>
    <s v="USA"/>
  </r>
  <r>
    <x v="3"/>
    <s v="Municipal Solid Waste Landfill (351)"/>
    <s v="All State"/>
    <s v="Oregon"/>
    <s v="MSW Landfill"/>
    <x v="1"/>
    <x v="1"/>
    <n v="0"/>
    <x v="3"/>
    <s v="WA"/>
    <s v="USA"/>
  </r>
  <r>
    <x v="3"/>
    <s v="Municipal Solid Waste Landfill (351)"/>
    <s v="All State"/>
    <s v="Oregon"/>
    <s v="MSW Landfill"/>
    <x v="1"/>
    <x v="1"/>
    <n v="38.74"/>
    <x v="3"/>
    <s v="WA"/>
    <s v="USA"/>
  </r>
  <r>
    <x v="3"/>
    <s v="Municipal Solid Waste Landfill (351)"/>
    <s v="All State"/>
    <s v="Oregon"/>
    <s v="MSW Landfill"/>
    <x v="1"/>
    <x v="1"/>
    <n v="9.2200000000000006"/>
    <x v="3"/>
    <s v="WA"/>
    <s v="USA"/>
  </r>
  <r>
    <x v="3"/>
    <s v="Municipal Solid Waste Landfill (351)"/>
    <s v="All State"/>
    <s v="Oregon"/>
    <s v="MSW Landfill"/>
    <x v="1"/>
    <x v="1"/>
    <n v="163.78"/>
    <x v="4"/>
    <s v="WA"/>
    <s v="USA"/>
  </r>
  <r>
    <x v="3"/>
    <s v="Municipal Solid Waste Landfill (351)"/>
    <s v="All State"/>
    <s v="Oregon"/>
    <s v="MSW Landfill"/>
    <x v="1"/>
    <x v="1"/>
    <n v="70.41"/>
    <x v="4"/>
    <s v="WA"/>
    <s v="USA"/>
  </r>
  <r>
    <x v="3"/>
    <s v="Municipal Solid Waste Landfill (351)"/>
    <s v="All State"/>
    <s v="Oregon"/>
    <s v="MSW Landfill"/>
    <x v="1"/>
    <x v="1"/>
    <n v="25"/>
    <x v="4"/>
    <s v="WA"/>
    <s v="USA"/>
  </r>
  <r>
    <x v="3"/>
    <s v="Municipal Solid Waste Landfill (351)"/>
    <s v="All State"/>
    <s v="Oregon"/>
    <s v="MSW Landfill"/>
    <x v="1"/>
    <x v="1"/>
    <n v="14.780000000000001"/>
    <x v="4"/>
    <s v="WA"/>
    <s v="USA"/>
  </r>
  <r>
    <x v="3"/>
    <s v="Municipal Solid Waste Landfill (351)"/>
    <s v="All State"/>
    <s v="Oregon"/>
    <s v="MSW Landfill"/>
    <x v="1"/>
    <x v="1"/>
    <n v="11.730000000000002"/>
    <x v="4"/>
    <s v="WA"/>
    <s v="USA"/>
  </r>
  <r>
    <x v="3"/>
    <s v="Municipal Solid Waste Landfill (351)"/>
    <s v="All State"/>
    <s v="Oregon"/>
    <s v="MSW Landfill"/>
    <x v="1"/>
    <x v="1"/>
    <n v="0"/>
    <x v="4"/>
    <s v="WA"/>
    <s v="USA"/>
  </r>
  <r>
    <x v="3"/>
    <s v="Municipal Solid Waste Landfill (351)"/>
    <s v="All State"/>
    <s v="Oregon"/>
    <s v="MSW Landfill"/>
    <x v="1"/>
    <x v="1"/>
    <n v="4.05"/>
    <x v="4"/>
    <s v="WA"/>
    <s v="USA"/>
  </r>
  <r>
    <x v="3"/>
    <s v="Municipal Solid Waste Landfill (351)"/>
    <s v="All State"/>
    <s v="Oregon"/>
    <s v="MSW Landfill"/>
    <x v="1"/>
    <x v="1"/>
    <n v="19.45"/>
    <x v="5"/>
    <s v="WA"/>
    <s v="USA"/>
  </r>
  <r>
    <x v="3"/>
    <s v="Municipal Solid Waste Landfill (351)"/>
    <s v="All State"/>
    <s v="Oregon"/>
    <s v="MSW Landfill"/>
    <x v="1"/>
    <x v="1"/>
    <n v="0"/>
    <x v="5"/>
    <s v="WA"/>
    <s v="USA"/>
  </r>
  <r>
    <x v="3"/>
    <s v="Municipal Solid Waste Landfill (351)"/>
    <s v="All State"/>
    <s v="Oregon"/>
    <s v="MSW Landfill"/>
    <x v="1"/>
    <x v="1"/>
    <n v="19.670000000000002"/>
    <x v="6"/>
    <s v="WA"/>
    <s v="USA"/>
  </r>
  <r>
    <x v="3"/>
    <s v="Municipal Solid Waste Landfill (351)"/>
    <s v="All State"/>
    <s v="Oregon"/>
    <s v="MSW Landfill"/>
    <x v="1"/>
    <x v="1"/>
    <n v="6.63"/>
    <x v="6"/>
    <s v="WA"/>
    <s v="USA"/>
  </r>
  <r>
    <x v="3"/>
    <s v="Municipal Solid Waste Landfill (351)"/>
    <s v="All State"/>
    <s v="Oregon"/>
    <s v="MSW Landfill"/>
    <x v="1"/>
    <x v="1"/>
    <n v="0"/>
    <x v="2"/>
    <s v="WA"/>
    <s v="USA"/>
  </r>
  <r>
    <x v="3"/>
    <s v="Municipal Solid Waste Landfill (351)"/>
    <s v="All State"/>
    <s v="Oregon"/>
    <s v="MSW Landfill"/>
    <x v="1"/>
    <x v="1"/>
    <n v="105.38"/>
    <x v="2"/>
    <s v="WA"/>
    <s v="USA"/>
  </r>
  <r>
    <x v="3"/>
    <s v="Municipal Solid Waste Landfill (351)"/>
    <s v="All State"/>
    <s v="Oregon"/>
    <s v="MSW Landfill"/>
    <x v="1"/>
    <x v="1"/>
    <n v="0"/>
    <x v="2"/>
    <s v="WA"/>
    <s v="USA"/>
  </r>
  <r>
    <x v="3"/>
    <s v="Municipal Solid Waste Landfill (351)"/>
    <s v="All State"/>
    <s v="Oregon"/>
    <s v="MSW Landfill"/>
    <x v="1"/>
    <x v="1"/>
    <n v="20.63"/>
    <x v="2"/>
    <s v="WA"/>
    <s v="USA"/>
  </r>
  <r>
    <x v="3"/>
    <s v="Municipal Solid Waste Landfill (351)"/>
    <s v="All State"/>
    <s v="Oregon"/>
    <s v="MSW Landfill"/>
    <x v="1"/>
    <x v="1"/>
    <n v="0"/>
    <x v="2"/>
    <s v="WA"/>
    <s v="USA"/>
  </r>
  <r>
    <x v="3"/>
    <s v="Municipal Solid Waste Landfill (351)"/>
    <s v="All State"/>
    <s v="Oregon"/>
    <s v="MSW Landfill"/>
    <x v="1"/>
    <x v="1"/>
    <n v="22.150000000000002"/>
    <x v="2"/>
    <s v="WA"/>
    <s v="USA"/>
  </r>
  <r>
    <x v="3"/>
    <s v="Municipal Solid Waste Landfill (351)"/>
    <s v="All State"/>
    <s v="Oregon"/>
    <s v="MSW Landfill"/>
    <x v="1"/>
    <x v="1"/>
    <n v="0"/>
    <x v="2"/>
    <s v="WA"/>
    <s v="USA"/>
  </r>
  <r>
    <x v="3"/>
    <s v="Municipal Solid Waste Landfill (351)"/>
    <s v="All State"/>
    <s v="Oregon"/>
    <s v="MSW Landfill"/>
    <x v="1"/>
    <x v="1"/>
    <n v="23.900000000000002"/>
    <x v="2"/>
    <s v="WA"/>
    <s v="USA"/>
  </r>
  <r>
    <x v="3"/>
    <s v="Municipal Solid Waste Landfill (351)"/>
    <s v="All State"/>
    <s v="Oregon"/>
    <s v="MSW Landfill"/>
    <x v="1"/>
    <x v="1"/>
    <n v="0"/>
    <x v="2"/>
    <s v="WA"/>
    <s v="USA"/>
  </r>
  <r>
    <x v="3"/>
    <s v="Municipal Solid Waste Landfill (351)"/>
    <s v="All State"/>
    <s v="Oregon"/>
    <s v="MSW Landfill"/>
    <x v="1"/>
    <x v="1"/>
    <n v="39.99"/>
    <x v="2"/>
    <s v="WA"/>
    <s v="USA"/>
  </r>
  <r>
    <x v="3"/>
    <s v="Municipal Solid Waste Landfill (351)"/>
    <s v="All State"/>
    <s v="Oregon"/>
    <s v="MSW Landfill"/>
    <x v="1"/>
    <x v="1"/>
    <n v="44.019999999999996"/>
    <x v="2"/>
    <s v="WA"/>
    <s v="USA"/>
  </r>
  <r>
    <x v="3"/>
    <s v="Municipal Solid Waste Landfill (351)"/>
    <s v="All State"/>
    <s v="Oregon"/>
    <s v="MSW Landfill"/>
    <x v="1"/>
    <x v="1"/>
    <n v="5.5499999999999989"/>
    <x v="2"/>
    <s v="WA"/>
    <s v="USA"/>
  </r>
  <r>
    <x v="3"/>
    <s v="Municipal Solid Waste Landfill (351)"/>
    <s v="All State"/>
    <s v="Oregon"/>
    <s v="MSW Landfill"/>
    <x v="1"/>
    <x v="1"/>
    <n v="7.580000000000001"/>
    <x v="2"/>
    <s v="WA"/>
    <s v="USA"/>
  </r>
  <r>
    <x v="3"/>
    <s v="Municipal Solid Waste Landfill (351)"/>
    <s v="All State"/>
    <s v="Oregon"/>
    <s v="MSW Landfill"/>
    <x v="1"/>
    <x v="1"/>
    <n v="7.16"/>
    <x v="2"/>
    <s v="WA"/>
    <s v="USA"/>
  </r>
  <r>
    <x v="3"/>
    <s v="Municipal Solid Waste Landfill (351)"/>
    <s v="All State"/>
    <s v="Oregon"/>
    <s v="MSW Landfill"/>
    <x v="1"/>
    <x v="1"/>
    <n v="163.44999999999999"/>
    <x v="2"/>
    <s v="WA"/>
    <s v="USA"/>
  </r>
  <r>
    <x v="1"/>
    <s v="Limited Purpose Landfill"/>
    <s v="Whitman"/>
    <s v="Washington"/>
    <s v="Limited Purpose Landfill"/>
    <x v="1"/>
    <x v="1"/>
    <n v="24.07"/>
    <x v="7"/>
    <s v="ID"/>
    <s v="USA"/>
  </r>
  <r>
    <x v="3"/>
    <s v="Municipal Solid Waste Landfill (351)"/>
    <s v="All State"/>
    <s v="Oregon"/>
    <s v="MSW Landfill"/>
    <x v="1"/>
    <x v="1"/>
    <n v="75.12"/>
    <x v="2"/>
    <s v="WA"/>
    <s v="USA"/>
  </r>
  <r>
    <x v="3"/>
    <s v="Municipal Solid Waste Landfill (351)"/>
    <s v="All State"/>
    <s v="Oregon"/>
    <s v="MSW Landfill"/>
    <x v="1"/>
    <x v="1"/>
    <n v="35.35"/>
    <x v="2"/>
    <s v="WA"/>
    <s v="USA"/>
  </r>
  <r>
    <x v="3"/>
    <s v="Municipal Solid Waste Landfill (351)"/>
    <s v="All State"/>
    <s v="Oregon"/>
    <s v="MSW Landfill"/>
    <x v="1"/>
    <x v="1"/>
    <n v="0"/>
    <x v="2"/>
    <s v="WA"/>
    <s v="USA"/>
  </r>
  <r>
    <x v="3"/>
    <s v="Municipal Solid Waste Landfill (351)"/>
    <s v="All State"/>
    <s v="Oregon"/>
    <s v="MSW Landfill"/>
    <x v="1"/>
    <x v="1"/>
    <n v="0"/>
    <x v="2"/>
    <s v="WA"/>
    <s v="USA"/>
  </r>
  <r>
    <x v="3"/>
    <s v="Municipal Solid Waste Landfill (351)"/>
    <s v="All State"/>
    <s v="Oregon"/>
    <s v="MSW Landfill"/>
    <x v="1"/>
    <x v="1"/>
    <n v="10.820000000000002"/>
    <x v="2"/>
    <s v="WA"/>
    <s v="USA"/>
  </r>
  <r>
    <x v="3"/>
    <s v="Municipal Solid Waste Landfill (351)"/>
    <s v="All State"/>
    <s v="Oregon"/>
    <s v="MSW Landfill"/>
    <x v="1"/>
    <x v="1"/>
    <n v="0"/>
    <x v="2"/>
    <s v="WA"/>
    <s v="USA"/>
  </r>
  <r>
    <x v="3"/>
    <s v="Municipal Solid Waste Landfill (351)"/>
    <s v="All State"/>
    <s v="Oregon"/>
    <s v="MSW Landfill"/>
    <x v="1"/>
    <x v="1"/>
    <n v="2.7100000000000004"/>
    <x v="2"/>
    <s v="WA"/>
    <s v="USA"/>
  </r>
  <r>
    <x v="3"/>
    <s v="Municipal Solid Waste Landfill (351)"/>
    <s v="All State"/>
    <s v="Oregon"/>
    <s v="MSW Landfill"/>
    <x v="1"/>
    <x v="1"/>
    <n v="0"/>
    <x v="2"/>
    <s v="WA"/>
    <s v="USA"/>
  </r>
  <r>
    <x v="3"/>
    <s v="Municipal Solid Waste Landfill (351)"/>
    <s v="All State"/>
    <s v="Oregon"/>
    <s v="MSW Landfill"/>
    <x v="1"/>
    <x v="1"/>
    <n v="31.810000000000002"/>
    <x v="2"/>
    <s v="WA"/>
    <s v="USA"/>
  </r>
  <r>
    <x v="3"/>
    <s v="Municipal Solid Waste Landfill (351)"/>
    <s v="All State"/>
    <s v="Oregon"/>
    <s v="MSW Landfill"/>
    <x v="1"/>
    <x v="1"/>
    <n v="27.95"/>
    <x v="2"/>
    <s v="WA"/>
    <s v="USA"/>
  </r>
  <r>
    <x v="3"/>
    <s v="Municipal Solid Waste Landfill (351)"/>
    <s v="All State"/>
    <s v="Oregon"/>
    <s v="MSW Landfill"/>
    <x v="1"/>
    <x v="1"/>
    <n v="25.699999999999996"/>
    <x v="2"/>
    <s v="WA"/>
    <s v="USA"/>
  </r>
  <r>
    <x v="3"/>
    <s v="Municipal Solid Waste Landfill (351)"/>
    <s v="All State"/>
    <s v="Oregon"/>
    <s v="MSW Landfill"/>
    <x v="1"/>
    <x v="1"/>
    <n v="0"/>
    <x v="2"/>
    <s v="WA"/>
    <s v="USA"/>
  </r>
  <r>
    <x v="3"/>
    <s v="Municipal Solid Waste Landfill (351)"/>
    <s v="All State"/>
    <s v="Oregon"/>
    <s v="MSW Landfill"/>
    <x v="1"/>
    <x v="1"/>
    <n v="22.3"/>
    <x v="2"/>
    <s v="WA"/>
    <s v="USA"/>
  </r>
  <r>
    <x v="3"/>
    <s v="Municipal Solid Waste Landfill (351)"/>
    <s v="All State"/>
    <s v="Oregon"/>
    <s v="MSW Landfill"/>
    <x v="1"/>
    <x v="1"/>
    <n v="10.48"/>
    <x v="8"/>
    <s v="WA"/>
    <s v="USA"/>
  </r>
  <r>
    <x v="3"/>
    <s v="Municipal Solid Waste Landfill (351)"/>
    <s v="All State"/>
    <s v="Oregon"/>
    <s v="MSW Landfill"/>
    <x v="1"/>
    <x v="1"/>
    <n v="4.13"/>
    <x v="8"/>
    <s v="WA"/>
    <s v="USA"/>
  </r>
  <r>
    <x v="3"/>
    <s v="Municipal Solid Waste Landfill (351)"/>
    <s v="All State"/>
    <s v="Oregon"/>
    <s v="MSW Landfill"/>
    <x v="1"/>
    <x v="1"/>
    <n v="3.85"/>
    <x v="8"/>
    <s v="WA"/>
    <s v="USA"/>
  </r>
  <r>
    <x v="3"/>
    <s v="Municipal Solid Waste Landfill (351)"/>
    <s v="All State"/>
    <s v="Oregon"/>
    <s v="MSW Landfill"/>
    <x v="1"/>
    <x v="1"/>
    <n v="3.31"/>
    <x v="8"/>
    <s v="WA"/>
    <s v="USA"/>
  </r>
  <r>
    <x v="3"/>
    <s v="Municipal Solid Waste Landfill (351)"/>
    <s v="All State"/>
    <s v="Oregon"/>
    <s v="MSW Landfill"/>
    <x v="1"/>
    <x v="1"/>
    <n v="2.7"/>
    <x v="8"/>
    <s v="WA"/>
    <s v="USA"/>
  </r>
  <r>
    <x v="3"/>
    <s v="Municipal Solid Waste Landfill (351)"/>
    <s v="All State"/>
    <s v="Oregon"/>
    <s v="MSW Landfill"/>
    <x v="1"/>
    <x v="1"/>
    <n v="1.91"/>
    <x v="8"/>
    <s v="WA"/>
    <s v="USA"/>
  </r>
  <r>
    <x v="3"/>
    <s v="Municipal Solid Waste Landfill (351)"/>
    <s v="All State"/>
    <s v="Oregon"/>
    <s v="MSW Landfill"/>
    <x v="1"/>
    <x v="1"/>
    <n v="1.55"/>
    <x v="8"/>
    <s v="WA"/>
    <s v="USA"/>
  </r>
  <r>
    <x v="3"/>
    <s v="Municipal Solid Waste Landfill (351)"/>
    <s v="All State"/>
    <s v="Oregon"/>
    <s v="MSW Landfill"/>
    <x v="1"/>
    <x v="1"/>
    <n v="1.34"/>
    <x v="8"/>
    <s v="WA"/>
    <s v="USA"/>
  </r>
  <r>
    <x v="3"/>
    <s v="Municipal Solid Waste Landfill (351)"/>
    <s v="All State"/>
    <s v="Oregon"/>
    <s v="MSW Landfill"/>
    <x v="1"/>
    <x v="1"/>
    <n v="1.27"/>
    <x v="8"/>
    <s v="WA"/>
    <s v="USA"/>
  </r>
  <r>
    <x v="3"/>
    <s v="Municipal Solid Waste Landfill (351)"/>
    <s v="All State"/>
    <s v="Oregon"/>
    <s v="MSW Landfill"/>
    <x v="1"/>
    <x v="1"/>
    <n v="0.62"/>
    <x v="8"/>
    <s v="WA"/>
    <s v="USA"/>
  </r>
  <r>
    <x v="3"/>
    <s v="Municipal Solid Waste Landfill (351)"/>
    <s v="All State"/>
    <s v="Oregon"/>
    <s v="MSW Landfill"/>
    <x v="1"/>
    <x v="1"/>
    <n v="0.4"/>
    <x v="8"/>
    <s v="WA"/>
    <s v="USA"/>
  </r>
  <r>
    <x v="3"/>
    <s v="Municipal Solid Waste Landfill (351)"/>
    <s v="All State"/>
    <s v="Oregon"/>
    <s v="MSW Landfill"/>
    <x v="1"/>
    <x v="1"/>
    <n v="0.15"/>
    <x v="8"/>
    <s v="WA"/>
    <s v="USA"/>
  </r>
  <r>
    <x v="3"/>
    <s v="Municipal Solid Waste Landfill (351)"/>
    <s v="All State"/>
    <s v="Oregon"/>
    <s v="MSW Landfill"/>
    <x v="1"/>
    <x v="1"/>
    <n v="9.76"/>
    <x v="8"/>
    <s v="WA"/>
    <s v="USA"/>
  </r>
  <r>
    <x v="3"/>
    <s v="Municipal Solid Waste Landfill (351)"/>
    <s v="All State"/>
    <s v="Oregon"/>
    <s v="MSW Landfill"/>
    <x v="1"/>
    <x v="1"/>
    <n v="7.8400000000000016"/>
    <x v="8"/>
    <s v="WA"/>
    <s v="USA"/>
  </r>
  <r>
    <x v="3"/>
    <s v="Municipal Solid Waste Landfill (351)"/>
    <s v="All State"/>
    <s v="Oregon"/>
    <s v="MSW Landfill"/>
    <x v="1"/>
    <x v="1"/>
    <n v="0"/>
    <x v="8"/>
    <s v="WA"/>
    <s v="USA"/>
  </r>
  <r>
    <x v="3"/>
    <s v="Municipal Solid Waste Landfill (351)"/>
    <s v="All State"/>
    <s v="Oregon"/>
    <s v="MSW Landfill"/>
    <x v="1"/>
    <x v="1"/>
    <n v="30.300000000000004"/>
    <x v="8"/>
    <s v="WA"/>
    <s v="USA"/>
  </r>
  <r>
    <x v="3"/>
    <s v="Municipal Solid Waste Landfill (351)"/>
    <s v="All State"/>
    <s v="Oregon"/>
    <s v="MSW Landfill"/>
    <x v="1"/>
    <x v="1"/>
    <n v="89.56"/>
    <x v="8"/>
    <s v="WA"/>
    <s v="USA"/>
  </r>
  <r>
    <x v="3"/>
    <s v="Municipal Solid Waste Landfill (351)"/>
    <s v="All State"/>
    <s v="Oregon"/>
    <s v="MSW Landfill"/>
    <x v="1"/>
    <x v="1"/>
    <n v="539.36"/>
    <x v="8"/>
    <s v="WA"/>
    <s v="USA"/>
  </r>
  <r>
    <x v="3"/>
    <s v="Municipal Solid Waste Landfill (351)"/>
    <s v="All State"/>
    <s v="Oregon"/>
    <s v="MSW Landfill"/>
    <x v="1"/>
    <x v="1"/>
    <n v="0"/>
    <x v="8"/>
    <s v="WA"/>
    <s v="USA"/>
  </r>
  <r>
    <x v="3"/>
    <s v="Municipal Solid Waste Landfill (351)"/>
    <s v="All State"/>
    <s v="Oregon"/>
    <s v="MSW Landfill"/>
    <x v="1"/>
    <x v="1"/>
    <n v="0"/>
    <x v="9"/>
    <s v="WA"/>
    <s v="USA"/>
  </r>
  <r>
    <x v="3"/>
    <s v="Municipal Solid Waste Landfill (351)"/>
    <s v="All State"/>
    <s v="Oregon"/>
    <s v="MSW Landfill"/>
    <x v="1"/>
    <x v="1"/>
    <n v="0"/>
    <x v="10"/>
    <s v="WA"/>
    <s v="USA"/>
  </r>
  <r>
    <x v="3"/>
    <s v="Municipal Solid Waste Landfill (351)"/>
    <s v="All State"/>
    <s v="Oregon"/>
    <s v="MSW Landfill"/>
    <x v="1"/>
    <x v="1"/>
    <n v="4.67"/>
    <x v="10"/>
    <s v="WA"/>
    <s v="USA"/>
  </r>
  <r>
    <x v="3"/>
    <s v="Municipal Solid Waste Landfill (351)"/>
    <s v="All State"/>
    <s v="Oregon"/>
    <s v="MSW Landfill"/>
    <x v="1"/>
    <x v="1"/>
    <n v="2.0699999999999998"/>
    <x v="10"/>
    <s v="WA"/>
    <s v="USA"/>
  </r>
  <r>
    <x v="3"/>
    <s v="Municipal Solid Waste Landfill (351)"/>
    <s v="All State"/>
    <s v="Oregon"/>
    <s v="MSW Landfill"/>
    <x v="1"/>
    <x v="1"/>
    <n v="0"/>
    <x v="10"/>
    <s v="WA"/>
    <s v="USA"/>
  </r>
  <r>
    <x v="3"/>
    <s v="Municipal Solid Waste Landfill (351)"/>
    <s v="All State"/>
    <s v="Oregon"/>
    <s v="MSW Landfill"/>
    <x v="1"/>
    <x v="1"/>
    <n v="63.309999999999995"/>
    <x v="10"/>
    <s v="WA"/>
    <s v="USA"/>
  </r>
  <r>
    <x v="3"/>
    <s v="Municipal Solid Waste Landfill (351)"/>
    <s v="All State"/>
    <s v="Oregon"/>
    <s v="MSW Landfill"/>
    <x v="1"/>
    <x v="1"/>
    <n v="58.53"/>
    <x v="10"/>
    <s v="WA"/>
    <s v="USA"/>
  </r>
  <r>
    <x v="3"/>
    <s v="Municipal Solid Waste Landfill (351)"/>
    <s v="All State"/>
    <s v="Oregon"/>
    <s v="MSW Landfill"/>
    <x v="1"/>
    <x v="1"/>
    <n v="57.6"/>
    <x v="10"/>
    <s v="WA"/>
    <s v="USA"/>
  </r>
  <r>
    <x v="3"/>
    <s v="Municipal Solid Waste Landfill (351)"/>
    <s v="All State"/>
    <s v="Oregon"/>
    <s v="MSW Landfill"/>
    <x v="1"/>
    <x v="1"/>
    <n v="41.49"/>
    <x v="10"/>
    <s v="WA"/>
    <s v="USA"/>
  </r>
  <r>
    <x v="3"/>
    <s v="Municipal Solid Waste Landfill (351)"/>
    <s v="All State"/>
    <s v="Oregon"/>
    <s v="MSW Landfill"/>
    <x v="1"/>
    <x v="1"/>
    <n v="39.14"/>
    <x v="10"/>
    <s v="WA"/>
    <s v="USA"/>
  </r>
  <r>
    <x v="3"/>
    <s v="Municipal Solid Waste Landfill (351)"/>
    <s v="All State"/>
    <s v="Oregon"/>
    <s v="MSW Landfill"/>
    <x v="1"/>
    <x v="1"/>
    <n v="24.85"/>
    <x v="10"/>
    <s v="WA"/>
    <s v="USA"/>
  </r>
  <r>
    <x v="3"/>
    <s v="Municipal Solid Waste Landfill (351)"/>
    <s v="All State"/>
    <s v="Oregon"/>
    <s v="MSW Landfill"/>
    <x v="1"/>
    <x v="1"/>
    <n v="19.649999999999999"/>
    <x v="10"/>
    <s v="WA"/>
    <s v="USA"/>
  </r>
  <r>
    <x v="3"/>
    <s v="Municipal Solid Waste Landfill (351)"/>
    <s v="All State"/>
    <s v="Oregon"/>
    <s v="MSW Landfill"/>
    <x v="1"/>
    <x v="1"/>
    <n v="18.88"/>
    <x v="10"/>
    <s v="WA"/>
    <s v="USA"/>
  </r>
  <r>
    <x v="3"/>
    <s v="Municipal Solid Waste Landfill (351)"/>
    <s v="All State"/>
    <s v="Oregon"/>
    <s v="MSW Landfill"/>
    <x v="1"/>
    <x v="1"/>
    <n v="18.77"/>
    <x v="10"/>
    <s v="WA"/>
    <s v="USA"/>
  </r>
  <r>
    <x v="3"/>
    <s v="Municipal Solid Waste Landfill (351)"/>
    <s v="All State"/>
    <s v="Oregon"/>
    <s v="MSW Landfill"/>
    <x v="1"/>
    <x v="1"/>
    <n v="16.13"/>
    <x v="10"/>
    <s v="WA"/>
    <s v="USA"/>
  </r>
  <r>
    <x v="3"/>
    <s v="Municipal Solid Waste Landfill (351)"/>
    <s v="All State"/>
    <s v="Oregon"/>
    <s v="MSW Landfill"/>
    <x v="1"/>
    <x v="1"/>
    <n v="16.03"/>
    <x v="10"/>
    <s v="WA"/>
    <s v="USA"/>
  </r>
  <r>
    <x v="3"/>
    <s v="Municipal Solid Waste Landfill (351)"/>
    <s v="All State"/>
    <s v="Oregon"/>
    <s v="MSW Landfill"/>
    <x v="1"/>
    <x v="1"/>
    <n v="34.35"/>
    <x v="10"/>
    <s v="WA"/>
    <s v="USA"/>
  </r>
  <r>
    <x v="3"/>
    <s v="Municipal Solid Waste Landfill (351)"/>
    <s v="All State"/>
    <s v="Oregon"/>
    <s v="MSW Landfill"/>
    <x v="1"/>
    <x v="1"/>
    <n v="95.25"/>
    <x v="10"/>
    <s v="WA"/>
    <s v="USA"/>
  </r>
  <r>
    <x v="3"/>
    <s v="Municipal Solid Waste Landfill (351)"/>
    <s v="All State"/>
    <s v="Oregon"/>
    <s v="MSW Landfill"/>
    <x v="1"/>
    <x v="1"/>
    <n v="0"/>
    <x v="10"/>
    <s v="WA"/>
    <s v="USA"/>
  </r>
  <r>
    <x v="3"/>
    <s v="Municipal Solid Waste Landfill (351)"/>
    <s v="All State"/>
    <s v="Oregon"/>
    <s v="MSW Landfill"/>
    <x v="1"/>
    <x v="1"/>
    <n v="0"/>
    <x v="10"/>
    <s v="WA"/>
    <s v="USA"/>
  </r>
  <r>
    <x v="3"/>
    <s v="Municipal Solid Waste Landfill (351)"/>
    <s v="All State"/>
    <s v="Oregon"/>
    <s v="MSW Landfill"/>
    <x v="1"/>
    <x v="1"/>
    <n v="38.39"/>
    <x v="11"/>
    <s v="WA"/>
    <s v="USA"/>
  </r>
  <r>
    <x v="3"/>
    <s v="Municipal Solid Waste Landfill (351)"/>
    <s v="All State"/>
    <s v="Oregon"/>
    <s v="MSW Landfill"/>
    <x v="1"/>
    <x v="1"/>
    <n v="16.069999999999997"/>
    <x v="11"/>
    <s v="WA"/>
    <s v="USA"/>
  </r>
  <r>
    <x v="3"/>
    <s v="Municipal Solid Waste Landfill (351)"/>
    <s v="All State"/>
    <s v="Oregon"/>
    <s v="MSW Landfill"/>
    <x v="1"/>
    <x v="1"/>
    <n v="0"/>
    <x v="11"/>
    <s v="WA"/>
    <s v="USA"/>
  </r>
  <r>
    <x v="3"/>
    <s v="Municipal Solid Waste Landfill (351)"/>
    <s v="All State"/>
    <s v="Oregon"/>
    <s v="MSW Landfill"/>
    <x v="1"/>
    <x v="1"/>
    <n v="0"/>
    <x v="11"/>
    <s v="WA"/>
    <s v="USA"/>
  </r>
  <r>
    <x v="3"/>
    <s v="Municipal Solid Waste Landfill (351)"/>
    <s v="All State"/>
    <s v="Oregon"/>
    <s v="MSW Landfill"/>
    <x v="1"/>
    <x v="1"/>
    <n v="18.569999999999997"/>
    <x v="12"/>
    <s v="WA"/>
    <s v="USA"/>
  </r>
  <r>
    <x v="3"/>
    <s v="Municipal Solid Waste Landfill (351)"/>
    <s v="All State"/>
    <s v="Oregon"/>
    <s v="MSW Landfill"/>
    <x v="1"/>
    <x v="1"/>
    <n v="0"/>
    <x v="12"/>
    <s v="WA"/>
    <s v="USA"/>
  </r>
  <r>
    <x v="3"/>
    <s v="Municipal Solid Waste Landfill (351)"/>
    <s v="All State"/>
    <s v="Oregon"/>
    <s v="MSW Landfill"/>
    <x v="1"/>
    <x v="1"/>
    <n v="0"/>
    <x v="12"/>
    <s v="WA"/>
    <s v="USA"/>
  </r>
  <r>
    <x v="3"/>
    <s v="Municipal Solid Waste Landfill (351)"/>
    <s v="All State"/>
    <s v="Oregon"/>
    <s v="MSW Landfill"/>
    <x v="1"/>
    <x v="1"/>
    <n v="0"/>
    <x v="12"/>
    <s v="WA"/>
    <s v="USA"/>
  </r>
  <r>
    <x v="3"/>
    <s v="Municipal Solid Waste Landfill (351)"/>
    <s v="All State"/>
    <s v="Oregon"/>
    <s v="MSW Landfill"/>
    <x v="1"/>
    <x v="1"/>
    <n v="8.77"/>
    <x v="13"/>
    <s v="WA"/>
    <s v="USA"/>
  </r>
  <r>
    <x v="3"/>
    <s v="Municipal Solid Waste Landfill (351)"/>
    <s v="All State"/>
    <s v="Oregon"/>
    <s v="MSW Landfill"/>
    <x v="1"/>
    <x v="1"/>
    <n v="0"/>
    <x v="13"/>
    <s v="WA"/>
    <s v="USA"/>
  </r>
  <r>
    <x v="3"/>
    <s v="Municipal Solid Waste Landfill (351)"/>
    <s v="All State"/>
    <s v="Oregon"/>
    <s v="MSW Landfill"/>
    <x v="1"/>
    <x v="1"/>
    <n v="8.8000000000000007"/>
    <x v="13"/>
    <s v="WA"/>
    <s v="USA"/>
  </r>
  <r>
    <x v="3"/>
    <s v="Municipal Solid Waste Landfill (351)"/>
    <s v="All State"/>
    <s v="Oregon"/>
    <s v="MSW Landfill"/>
    <x v="1"/>
    <x v="1"/>
    <n v="8.1"/>
    <x v="13"/>
    <s v="WA"/>
    <s v="USA"/>
  </r>
  <r>
    <x v="3"/>
    <s v="Municipal Solid Waste Landfill (351)"/>
    <s v="All State"/>
    <s v="Oregon"/>
    <s v="MSW Landfill"/>
    <x v="1"/>
    <x v="1"/>
    <n v="7.38"/>
    <x v="13"/>
    <s v="WA"/>
    <s v="USA"/>
  </r>
  <r>
    <x v="3"/>
    <s v="Municipal Solid Waste Landfill (351)"/>
    <s v="All State"/>
    <s v="Oregon"/>
    <s v="MSW Landfill"/>
    <x v="1"/>
    <x v="1"/>
    <n v="3.3"/>
    <x v="13"/>
    <s v="WA"/>
    <s v="USA"/>
  </r>
  <r>
    <x v="3"/>
    <s v="Municipal Solid Waste Landfill (351)"/>
    <s v="All State"/>
    <s v="Oregon"/>
    <s v="MSW Landfill"/>
    <x v="1"/>
    <x v="1"/>
    <n v="2.75"/>
    <x v="13"/>
    <s v="WA"/>
    <s v="USA"/>
  </r>
  <r>
    <x v="3"/>
    <s v="Municipal Solid Waste Landfill (351)"/>
    <s v="All State"/>
    <s v="Oregon"/>
    <s v="MSW Landfill"/>
    <x v="1"/>
    <x v="1"/>
    <n v="19.43"/>
    <x v="13"/>
    <s v="WA"/>
    <s v="USA"/>
  </r>
  <r>
    <x v="3"/>
    <s v="Municipal Solid Waste Landfill (351)"/>
    <s v="All State"/>
    <s v="Oregon"/>
    <s v="MSW Landfill"/>
    <x v="1"/>
    <x v="1"/>
    <n v="3.54"/>
    <x v="13"/>
    <s v="WA"/>
    <s v="USA"/>
  </r>
  <r>
    <x v="3"/>
    <s v="Municipal Solid Waste Landfill (351)"/>
    <s v="All State"/>
    <s v="Oregon"/>
    <s v="MSW Landfill"/>
    <x v="1"/>
    <x v="1"/>
    <n v="56.36"/>
    <x v="13"/>
    <s v="WA"/>
    <s v="USA"/>
  </r>
  <r>
    <x v="3"/>
    <s v="Municipal Solid Waste Landfill (351)"/>
    <s v="All State"/>
    <s v="Oregon"/>
    <s v="MSW Landfill"/>
    <x v="1"/>
    <x v="1"/>
    <n v="15.36"/>
    <x v="13"/>
    <s v="WA"/>
    <s v="USA"/>
  </r>
  <r>
    <x v="3"/>
    <s v="Municipal Solid Waste Landfill (351)"/>
    <s v="All State"/>
    <s v="Oregon"/>
    <s v="MSW Landfill"/>
    <x v="1"/>
    <x v="1"/>
    <n v="110.41999999999999"/>
    <x v="13"/>
    <s v="WA"/>
    <s v="USA"/>
  </r>
  <r>
    <x v="3"/>
    <s v="Municipal Solid Waste Landfill (351)"/>
    <s v="All State"/>
    <s v="Oregon"/>
    <s v="MSW Landfill"/>
    <x v="1"/>
    <x v="1"/>
    <n v="14.39"/>
    <x v="13"/>
    <s v="WA"/>
    <s v="USA"/>
  </r>
  <r>
    <x v="3"/>
    <s v="Municipal Solid Waste Landfill (351)"/>
    <s v="All State"/>
    <s v="Oregon"/>
    <s v="MSW Landfill"/>
    <x v="1"/>
    <x v="1"/>
    <n v="0"/>
    <x v="13"/>
    <s v="WA"/>
    <s v="USA"/>
  </r>
  <r>
    <x v="4"/>
    <s v="Municipal Solid Waste Landfill (351)"/>
    <s v="Grant"/>
    <s v="Washington"/>
    <s v="Limited Purpose Landfill"/>
    <x v="1"/>
    <x v="1"/>
    <n v="31.16"/>
    <x v="14"/>
    <s v="WA"/>
    <s v="USA"/>
  </r>
  <r>
    <x v="5"/>
    <s v="Municipal Solid Waste Landfill (351)"/>
    <s v="All State"/>
    <s v="Oregon"/>
    <s v="MSW Landfill"/>
    <x v="1"/>
    <x v="1"/>
    <n v="316.47000000000003"/>
    <x v="15"/>
    <s v="WA"/>
    <s v="USA"/>
  </r>
  <r>
    <x v="5"/>
    <s v="Municipal Solid Waste Landfill (351)"/>
    <s v="All State"/>
    <s v="Oregon"/>
    <s v="MSW Landfill"/>
    <x v="1"/>
    <x v="1"/>
    <n v="2.2200000000000002"/>
    <x v="16"/>
    <s v="WA"/>
    <s v="USA"/>
  </r>
  <r>
    <x v="5"/>
    <s v="Municipal Solid Waste Landfill (351)"/>
    <s v="All State"/>
    <s v="Oregon"/>
    <s v="MSW Landfill"/>
    <x v="1"/>
    <x v="1"/>
    <n v="213.03"/>
    <x v="17"/>
    <s v="WA"/>
    <s v="USA"/>
  </r>
  <r>
    <x v="5"/>
    <s v="Municipal Solid Waste Landfill (351)"/>
    <s v="All State"/>
    <s v="Oregon"/>
    <s v="MSW Landfill"/>
    <x v="1"/>
    <x v="1"/>
    <n v="0.44"/>
    <x v="18"/>
    <s v="WA"/>
    <s v="USA"/>
  </r>
  <r>
    <x v="5"/>
    <s v="Municipal Solid Waste Landfill (351)"/>
    <s v="All State"/>
    <s v="Oregon"/>
    <s v="MSW Landfill"/>
    <x v="1"/>
    <x v="1"/>
    <n v="0.69"/>
    <x v="18"/>
    <s v="WA"/>
    <s v="USA"/>
  </r>
  <r>
    <x v="5"/>
    <s v="Municipal Solid Waste Landfill (351)"/>
    <s v="All State"/>
    <s v="Oregon"/>
    <s v="MSW Landfill"/>
    <x v="1"/>
    <x v="1"/>
    <n v="0.08"/>
    <x v="18"/>
    <s v="WA"/>
    <s v="USA"/>
  </r>
  <r>
    <x v="5"/>
    <s v="Municipal Solid Waste Landfill (351)"/>
    <s v="All State"/>
    <s v="Oregon"/>
    <s v="MSW Landfill"/>
    <x v="1"/>
    <x v="1"/>
    <n v="24.87"/>
    <x v="2"/>
    <s v="WA"/>
    <s v="USA"/>
  </r>
  <r>
    <x v="5"/>
    <s v="Municipal Solid Waste Landfill (351)"/>
    <s v="All State"/>
    <s v="Oregon"/>
    <s v="MSW Landfill"/>
    <x v="1"/>
    <x v="1"/>
    <n v="1.87"/>
    <x v="10"/>
    <s v="WA"/>
    <s v="USA"/>
  </r>
  <r>
    <x v="6"/>
    <s v="Limited Purpose Landfill"/>
    <s v="Spokane"/>
    <s v="Washington"/>
    <s v="Limited Purpose Landfill"/>
    <x v="1"/>
    <x v="1"/>
    <n v="10.88"/>
    <x v="19"/>
    <s v="WA"/>
    <s v="USA"/>
  </r>
  <r>
    <x v="6"/>
    <s v="Limited Purpose Landfill"/>
    <s v="Spokane"/>
    <s v="Washington"/>
    <s v="Limited Purpose Landfill"/>
    <x v="1"/>
    <x v="1"/>
    <n v="1.73"/>
    <x v="20"/>
    <s v="WA"/>
    <s v="USA"/>
  </r>
  <r>
    <x v="6"/>
    <s v="Limited Purpose Landfill"/>
    <s v="Spokane"/>
    <s v="Washington"/>
    <s v="Limited Purpose Landfill"/>
    <x v="1"/>
    <x v="1"/>
    <n v="48.9"/>
    <x v="15"/>
    <s v="WA"/>
    <s v="USA"/>
  </r>
  <r>
    <x v="6"/>
    <s v="Limited Purpose Landfill"/>
    <s v="Spokane"/>
    <s v="Washington"/>
    <s v="Limited Purpose Landfill"/>
    <x v="1"/>
    <x v="1"/>
    <n v="5.63"/>
    <x v="3"/>
    <s v="WA"/>
    <s v="USA"/>
  </r>
  <r>
    <x v="6"/>
    <s v="Limited Purpose Landfill"/>
    <s v="Spokane"/>
    <s v="Washington"/>
    <s v="Limited Purpose Landfill"/>
    <x v="1"/>
    <x v="1"/>
    <n v="2.0299999999999998"/>
    <x v="17"/>
    <s v="WA"/>
    <s v="USA"/>
  </r>
  <r>
    <x v="6"/>
    <s v="Limited Purpose Landfill"/>
    <s v="Spokane"/>
    <s v="Washington"/>
    <s v="Limited Purpose Landfill"/>
    <x v="1"/>
    <x v="1"/>
    <n v="2.4"/>
    <x v="21"/>
    <s v="WA"/>
    <s v="USA"/>
  </r>
  <r>
    <x v="6"/>
    <s v="Limited Purpose Landfill"/>
    <s v="Spokane"/>
    <s v="Washington"/>
    <s v="Limited Purpose Landfill"/>
    <x v="1"/>
    <x v="1"/>
    <n v="1.5"/>
    <x v="22"/>
    <s v="WA"/>
    <s v="USA"/>
  </r>
  <r>
    <x v="6"/>
    <s v="Limited Purpose Landfill"/>
    <s v="Spokane"/>
    <s v="Washington"/>
    <s v="Limited Purpose Landfill"/>
    <x v="1"/>
    <x v="1"/>
    <n v="5.24"/>
    <x v="18"/>
    <s v="WA"/>
    <s v="USA"/>
  </r>
  <r>
    <x v="6"/>
    <s v="Limited Purpose Landfill"/>
    <s v="Spokane"/>
    <s v="Washington"/>
    <s v="Limited Purpose Landfill"/>
    <x v="1"/>
    <x v="1"/>
    <n v="10.52"/>
    <x v="14"/>
    <s v="WA"/>
    <s v="USA"/>
  </r>
  <r>
    <x v="6"/>
    <s v="Limited Purpose Landfill"/>
    <s v="Spokane"/>
    <s v="Washington"/>
    <s v="Limited Purpose Landfill"/>
    <x v="1"/>
    <x v="1"/>
    <n v="0.3"/>
    <x v="2"/>
    <s v="WA"/>
    <s v="USA"/>
  </r>
  <r>
    <x v="6"/>
    <s v="Limited Purpose Landfill"/>
    <s v="Spokane"/>
    <s v="Washington"/>
    <s v="Limited Purpose Landfill"/>
    <x v="1"/>
    <x v="1"/>
    <n v="4.58"/>
    <x v="8"/>
    <s v="WA"/>
    <s v="USA"/>
  </r>
  <r>
    <x v="6"/>
    <s v="Limited Purpose Landfill"/>
    <s v="Spokane"/>
    <s v="Washington"/>
    <s v="Limited Purpose Landfill"/>
    <x v="1"/>
    <x v="1"/>
    <n v="10.199999999999999"/>
    <x v="23"/>
    <s v="WA"/>
    <s v="USA"/>
  </r>
  <r>
    <x v="6"/>
    <s v="Limited Purpose Landfill"/>
    <s v="Spokane"/>
    <s v="Washington"/>
    <s v="Limited Purpose Landfill"/>
    <x v="1"/>
    <x v="1"/>
    <n v="2.9"/>
    <x v="24"/>
    <s v="WA"/>
    <s v="USA"/>
  </r>
  <r>
    <x v="6"/>
    <s v="Limited Purpose Landfill"/>
    <s v="Spokane"/>
    <s v="Washington"/>
    <s v="Limited Purpose Landfill"/>
    <x v="1"/>
    <x v="1"/>
    <n v="13.82"/>
    <x v="0"/>
    <s v="WA"/>
    <s v="USA"/>
  </r>
  <r>
    <x v="6"/>
    <s v="Limited Purpose Landfill"/>
    <s v="Spokane"/>
    <s v="Washington"/>
    <s v="Limited Purpose Landfill"/>
    <x v="1"/>
    <x v="1"/>
    <n v="15.23"/>
    <x v="25"/>
    <s v="WA"/>
    <s v="USA"/>
  </r>
  <r>
    <x v="6"/>
    <s v="Limited Purpose Landfill"/>
    <s v="Spokane"/>
    <s v="Washington"/>
    <s v="Limited Purpose Landfill"/>
    <x v="1"/>
    <x v="1"/>
    <n v="2.1"/>
    <x v="12"/>
    <s v="WA"/>
    <s v="USA"/>
  </r>
  <r>
    <x v="6"/>
    <s v="Limited Purpose Landfill"/>
    <s v="Spokane"/>
    <s v="Washington"/>
    <s v="Limited Purpose Landfill"/>
    <x v="1"/>
    <x v="1"/>
    <n v="1465.29"/>
    <x v="26"/>
    <s v="WA"/>
    <s v="USA"/>
  </r>
  <r>
    <x v="6"/>
    <s v="Limited Purpose Landfill"/>
    <s v="Spokane"/>
    <s v="Washington"/>
    <s v="Limited Purpose Landfill"/>
    <x v="1"/>
    <x v="1"/>
    <n v="29.24"/>
    <x v="27"/>
    <s v="WA"/>
    <s v="USA"/>
  </r>
  <r>
    <x v="6"/>
    <s v="Limited Purpose Landfill"/>
    <s v="Spokane"/>
    <s v="Washington"/>
    <s v="Limited Purpose Landfill"/>
    <x v="1"/>
    <x v="1"/>
    <n v="50.27"/>
    <x v="1"/>
    <s v="WA"/>
    <s v="USA"/>
  </r>
  <r>
    <x v="7"/>
    <s v="Municipal Solid Waste Landfill (351)"/>
    <s v="Douglas"/>
    <s v="Washington"/>
    <s v="Limited Purpose Landfill"/>
    <x v="1"/>
    <x v="1"/>
    <n v="1.39"/>
    <x v="19"/>
    <s v="WA"/>
    <s v="USA"/>
  </r>
  <r>
    <x v="7"/>
    <s v="Municipal Solid Waste Landfill (351)"/>
    <s v="Douglas"/>
    <s v="Washington"/>
    <s v="Limited Purpose Landfill"/>
    <x v="1"/>
    <x v="1"/>
    <n v="7.05"/>
    <x v="15"/>
    <s v="WA"/>
    <s v="USA"/>
  </r>
  <r>
    <x v="7"/>
    <s v="Municipal Solid Waste Landfill (351)"/>
    <s v="Douglas"/>
    <s v="Washington"/>
    <s v="Limited Purpose Landfill"/>
    <x v="1"/>
    <x v="1"/>
    <n v="242.94"/>
    <x v="3"/>
    <s v="WA"/>
    <s v="USA"/>
  </r>
  <r>
    <x v="7"/>
    <s v="Municipal Solid Waste Landfill (351)"/>
    <s v="Douglas"/>
    <s v="Washington"/>
    <s v="Limited Purpose Landfill"/>
    <x v="1"/>
    <x v="1"/>
    <n v="84.39"/>
    <x v="21"/>
    <s v="WA"/>
    <s v="USA"/>
  </r>
  <r>
    <x v="7"/>
    <s v="Municipal Solid Waste Landfill (351)"/>
    <s v="Douglas"/>
    <s v="Washington"/>
    <s v="Limited Purpose Landfill"/>
    <x v="1"/>
    <x v="1"/>
    <n v="0.42"/>
    <x v="22"/>
    <s v="WA"/>
    <s v="USA"/>
  </r>
  <r>
    <x v="7"/>
    <s v="Municipal Solid Waste Landfill (351)"/>
    <s v="Douglas"/>
    <s v="Washington"/>
    <s v="Limited Purpose Landfill"/>
    <x v="1"/>
    <x v="1"/>
    <n v="1.06"/>
    <x v="18"/>
    <s v="WA"/>
    <s v="USA"/>
  </r>
  <r>
    <x v="7"/>
    <s v="Municipal Solid Waste Landfill (351)"/>
    <s v="Douglas"/>
    <s v="Washington"/>
    <s v="Limited Purpose Landfill"/>
    <x v="1"/>
    <x v="1"/>
    <n v="17.32"/>
    <x v="14"/>
    <s v="WA"/>
    <s v="USA"/>
  </r>
  <r>
    <x v="7"/>
    <s v="Municipal Solid Waste Landfill (351)"/>
    <s v="Douglas"/>
    <s v="Washington"/>
    <s v="Limited Purpose Landfill"/>
    <x v="1"/>
    <x v="1"/>
    <n v="0.79"/>
    <x v="2"/>
    <s v="WA"/>
    <s v="USA"/>
  </r>
  <r>
    <x v="7"/>
    <s v="Municipal Solid Waste Landfill (351)"/>
    <s v="Douglas"/>
    <s v="Washington"/>
    <s v="Limited Purpose Landfill"/>
    <x v="1"/>
    <x v="1"/>
    <n v="14.6"/>
    <x v="8"/>
    <s v="WA"/>
    <s v="USA"/>
  </r>
  <r>
    <x v="7"/>
    <s v="Municipal Solid Waste Landfill (351)"/>
    <s v="Douglas"/>
    <s v="Washington"/>
    <s v="Limited Purpose Landfill"/>
    <x v="1"/>
    <x v="1"/>
    <n v="108.64"/>
    <x v="23"/>
    <s v="WA"/>
    <s v="USA"/>
  </r>
  <r>
    <x v="7"/>
    <s v="Municipal Solid Waste Landfill (351)"/>
    <s v="Douglas"/>
    <s v="Washington"/>
    <s v="Limited Purpose Landfill"/>
    <x v="1"/>
    <x v="1"/>
    <n v="0.46"/>
    <x v="24"/>
    <s v="WA"/>
    <s v="USA"/>
  </r>
  <r>
    <x v="7"/>
    <s v="Municipal Solid Waste Landfill (351)"/>
    <s v="Douglas"/>
    <s v="Washington"/>
    <s v="Limited Purpose Landfill"/>
    <x v="1"/>
    <x v="1"/>
    <n v="14.38"/>
    <x v="0"/>
    <s v="WA"/>
    <s v="USA"/>
  </r>
  <r>
    <x v="7"/>
    <s v="Municipal Solid Waste Landfill (351)"/>
    <s v="Douglas"/>
    <s v="Washington"/>
    <s v="Limited Purpose Landfill"/>
    <x v="1"/>
    <x v="1"/>
    <n v="27.63"/>
    <x v="11"/>
    <s v="WA"/>
    <s v="USA"/>
  </r>
  <r>
    <x v="7"/>
    <s v="Municipal Solid Waste Landfill (351)"/>
    <s v="Douglas"/>
    <s v="Washington"/>
    <s v="Limited Purpose Landfill"/>
    <x v="1"/>
    <x v="1"/>
    <n v="7.14"/>
    <x v="12"/>
    <s v="WA"/>
    <s v="USA"/>
  </r>
  <r>
    <x v="7"/>
    <s v="Municipal Solid Waste Landfill (351)"/>
    <s v="Douglas"/>
    <s v="Washington"/>
    <s v="Limited Purpose Landfill"/>
    <x v="1"/>
    <x v="1"/>
    <n v="16.63"/>
    <x v="13"/>
    <s v="WA"/>
    <s v="USA"/>
  </r>
  <r>
    <x v="7"/>
    <s v="Municipal Solid Waste Landfill (351)"/>
    <s v="Douglas"/>
    <s v="Washington"/>
    <s v="Limited Purpose Landfill"/>
    <x v="1"/>
    <x v="1"/>
    <n v="2.88"/>
    <x v="28"/>
    <s v="WA"/>
    <s v="USA"/>
  </r>
  <r>
    <x v="8"/>
    <s v="Municipal Solid Waste Landfill (351)"/>
    <s v="Pierce"/>
    <s v="Washington"/>
    <s v="Limited Purpose Landfill"/>
    <x v="1"/>
    <x v="1"/>
    <n v="730"/>
    <x v="10"/>
    <s v="WA"/>
    <s v="USA"/>
  </r>
  <r>
    <x v="0"/>
    <s v="Municipal Solid Waste Landfill (351)"/>
    <s v="Okanogan"/>
    <s v="Washington"/>
    <s v="Limited Purpose Landfill"/>
    <x v="1"/>
    <x v="1"/>
    <n v="15.95"/>
    <x v="0"/>
    <s v="WA"/>
    <s v="USA"/>
  </r>
  <r>
    <x v="9"/>
    <s v="Municipal Solid Waste Landfill (351)"/>
    <s v="Klickitat"/>
    <s v="Washington"/>
    <s v="Limited Purpose Landfill"/>
    <x v="1"/>
    <x v="1"/>
    <n v="84"/>
    <x v="29"/>
    <s v="WA"/>
    <s v="USA"/>
  </r>
  <r>
    <x v="9"/>
    <s v="Municipal Solid Waste Landfill (351)"/>
    <s v="Klickitat"/>
    <s v="Washington"/>
    <s v="Limited Purpose Landfill"/>
    <x v="1"/>
    <x v="1"/>
    <n v="9"/>
    <x v="4"/>
    <s v="WA"/>
    <s v="USA"/>
  </r>
  <r>
    <x v="9"/>
    <s v="Municipal Solid Waste Landfill (351)"/>
    <s v="Klickitat"/>
    <s v="Washington"/>
    <s v="Limited Purpose Landfill"/>
    <x v="1"/>
    <x v="1"/>
    <n v="47"/>
    <x v="5"/>
    <s v="WA"/>
    <s v="USA"/>
  </r>
  <r>
    <x v="9"/>
    <s v="Municipal Solid Waste Landfill (351)"/>
    <s v="Klickitat"/>
    <s v="Washington"/>
    <s v="Limited Purpose Landfill"/>
    <x v="1"/>
    <x v="1"/>
    <n v="47"/>
    <x v="6"/>
    <s v="WA"/>
    <s v="USA"/>
  </r>
  <r>
    <x v="9"/>
    <s v="Municipal Solid Waste Landfill (351)"/>
    <s v="Klickitat"/>
    <s v="Washington"/>
    <s v="Limited Purpose Landfill"/>
    <x v="1"/>
    <x v="1"/>
    <n v="2924"/>
    <x v="2"/>
    <s v="WA"/>
    <s v="USA"/>
  </r>
  <r>
    <x v="9"/>
    <s v="Municipal Solid Waste Landfill (351)"/>
    <s v="Klickitat"/>
    <s v="Washington"/>
    <s v="Limited Purpose Landfill"/>
    <x v="1"/>
    <x v="1"/>
    <n v="174"/>
    <x v="8"/>
    <s v="WA"/>
    <s v="USA"/>
  </r>
  <r>
    <x v="9"/>
    <s v="Municipal Solid Waste Landfill (351)"/>
    <s v="Klickitat"/>
    <s v="Washington"/>
    <s v="Limited Purpose Landfill"/>
    <x v="1"/>
    <x v="1"/>
    <n v="8"/>
    <x v="30"/>
    <s v="WA"/>
    <s v="USA"/>
  </r>
  <r>
    <x v="9"/>
    <s v="Municipal Solid Waste Landfill (351)"/>
    <s v="Klickitat"/>
    <s v="Washington"/>
    <s v="Limited Purpose Landfill"/>
    <x v="1"/>
    <x v="1"/>
    <n v="42"/>
    <x v="31"/>
    <s v="WA"/>
    <s v="USA"/>
  </r>
  <r>
    <x v="9"/>
    <s v="Municipal Solid Waste Landfill (351)"/>
    <s v="Klickitat"/>
    <s v="Washington"/>
    <s v="Limited Purpose Landfill"/>
    <x v="1"/>
    <x v="1"/>
    <n v="68"/>
    <x v="9"/>
    <s v="WA"/>
    <s v="USA"/>
  </r>
  <r>
    <x v="9"/>
    <s v="Municipal Solid Waste Landfill (351)"/>
    <s v="Klickitat"/>
    <s v="Washington"/>
    <s v="Limited Purpose Landfill"/>
    <x v="1"/>
    <x v="1"/>
    <n v="647"/>
    <x v="10"/>
    <s v="WA"/>
    <s v="USA"/>
  </r>
  <r>
    <x v="9"/>
    <s v="Municipal Solid Waste Landfill (351)"/>
    <s v="Klickitat"/>
    <s v="Washington"/>
    <s v="Limited Purpose Landfill"/>
    <x v="1"/>
    <x v="1"/>
    <n v="134"/>
    <x v="12"/>
    <s v="WA"/>
    <s v="USA"/>
  </r>
  <r>
    <x v="9"/>
    <s v="Municipal Solid Waste Landfill (351)"/>
    <s v="Klickitat"/>
    <s v="Washington"/>
    <s v="Limited Purpose Landfill"/>
    <x v="1"/>
    <x v="1"/>
    <n v="23"/>
    <x v="26"/>
    <s v="WA"/>
    <s v="USA"/>
  </r>
  <r>
    <x v="9"/>
    <s v="Municipal Solid Waste Landfill (351)"/>
    <s v="Klickitat"/>
    <s v="Washington"/>
    <s v="Limited Purpose Landfill"/>
    <x v="1"/>
    <x v="1"/>
    <n v="95"/>
    <x v="32"/>
    <s v="WA"/>
    <s v="USA"/>
  </r>
  <r>
    <x v="9"/>
    <s v="Municipal Solid Waste Landfill (351)"/>
    <s v="Klickitat"/>
    <s v="Washington"/>
    <s v="Limited Purpose Landfill"/>
    <x v="1"/>
    <x v="1"/>
    <n v="71"/>
    <x v="13"/>
    <s v="WA"/>
    <s v="USA"/>
  </r>
  <r>
    <x v="10"/>
    <s v="Municipal Solid Waste Landfill (351)"/>
    <s v="Stevens"/>
    <s v="Washington"/>
    <s v="Limited Purpose Landfill"/>
    <x v="1"/>
    <x v="1"/>
    <n v="0.91"/>
    <x v="33"/>
    <s v="WA"/>
    <s v="USA"/>
  </r>
  <r>
    <x v="11"/>
    <s v="Municipal Solid Waste Landfill (351)"/>
    <s v="Walla Walla"/>
    <s v="Washington"/>
    <s v="Limited Purpose Landfill"/>
    <x v="1"/>
    <x v="1"/>
    <n v="53.29"/>
    <x v="27"/>
    <s v="WA"/>
    <s v="USA"/>
  </r>
  <r>
    <x v="12"/>
    <s v="Municipal Solid Waste Landfill (351)"/>
    <s v="Yakima"/>
    <s v="Washington"/>
    <s v="Limited Purpose Landfill"/>
    <x v="1"/>
    <x v="1"/>
    <n v="909"/>
    <x v="28"/>
    <s v="WA"/>
    <s v="USA"/>
  </r>
  <r>
    <x v="13"/>
    <s v="Municipal Solid Waste Landfill (351)"/>
    <s v="Out Of State"/>
    <s v="Oregon"/>
    <s v="MSW Landfill"/>
    <x v="1"/>
    <x v="1"/>
    <n v="19.72"/>
    <x v="5"/>
    <s v="WA"/>
    <s v="USA"/>
  </r>
  <r>
    <x v="13"/>
    <s v="Municipal Solid Waste Landfill (351)"/>
    <s v="Out Of State"/>
    <s v="Oregon"/>
    <s v="MSW Landfill"/>
    <x v="1"/>
    <x v="1"/>
    <n v="0.05"/>
    <x v="16"/>
    <s v="WA"/>
    <s v="USA"/>
  </r>
  <r>
    <x v="6"/>
    <s v="Limited Purpose Landfill"/>
    <s v="Spokane"/>
    <s v="Washington"/>
    <s v="Limited Purpose Landfill"/>
    <x v="1"/>
    <x v="1"/>
    <n v="0.75"/>
    <x v="7"/>
    <s v="MT"/>
    <s v="USA"/>
  </r>
  <r>
    <x v="6"/>
    <s v="Limited Purpose Landfill"/>
    <s v="Spokane"/>
    <s v="Washington"/>
    <s v="Limited Purpose Landfill"/>
    <x v="1"/>
    <x v="1"/>
    <n v="3.84"/>
    <x v="7"/>
    <s v="OR"/>
    <s v="USA"/>
  </r>
  <r>
    <x v="6"/>
    <s v="Limited Purpose Landfill"/>
    <s v="Spokane"/>
    <s v="Washington"/>
    <s v="Limited Purpose Landfill"/>
    <x v="1"/>
    <x v="1"/>
    <n v="293.05"/>
    <x v="7"/>
    <s v="ID"/>
    <s v="USA"/>
  </r>
  <r>
    <x v="9"/>
    <s v="Municipal Solid Waste Landfill (351)"/>
    <s v="Klickitat"/>
    <s v="Washington"/>
    <s v="Limited Purpose Landfill"/>
    <x v="1"/>
    <x v="1"/>
    <n v="35"/>
    <x v="7"/>
    <s v="AK"/>
    <s v="USA"/>
  </r>
  <r>
    <x v="14"/>
    <s v="Limited Purpose Landfill"/>
    <s v="Stevens"/>
    <s v="Washington"/>
    <s v="Limited Purpose Landfill"/>
    <x v="2"/>
    <x v="2"/>
    <n v="21530.6"/>
    <x v="33"/>
    <s v="WA"/>
    <s v="USA"/>
  </r>
  <r>
    <x v="3"/>
    <s v="Municipal Solid Waste Landfill (351)"/>
    <s v="All State"/>
    <s v="Oregon"/>
    <s v="MSW Landfill"/>
    <x v="2"/>
    <x v="2"/>
    <n v="312.69999999999993"/>
    <x v="29"/>
    <s v="WA"/>
    <s v="USA"/>
  </r>
  <r>
    <x v="3"/>
    <s v="Municipal Solid Waste Landfill (351)"/>
    <s v="All State"/>
    <s v="Oregon"/>
    <s v="MSW Landfill"/>
    <x v="2"/>
    <x v="2"/>
    <n v="0.1"/>
    <x v="2"/>
    <s v="WA"/>
    <s v="USA"/>
  </r>
  <r>
    <x v="15"/>
    <s v="Municipal Solid Waste Landfill (351)"/>
    <s v="Cowlitz"/>
    <s v="Washington"/>
    <s v="Limited Purpose Landfill"/>
    <x v="2"/>
    <x v="2"/>
    <n v="82835"/>
    <x v="4"/>
    <s v="WA"/>
    <s v="USA"/>
  </r>
  <r>
    <x v="16"/>
    <s v="Limited Purpose Landfill"/>
    <s v="Clallam"/>
    <s v="Washington"/>
    <s v="Limited Purpose Landfill"/>
    <x v="2"/>
    <x v="2"/>
    <n v="9159"/>
    <x v="29"/>
    <s v="WA"/>
    <s v="USA"/>
  </r>
  <r>
    <x v="17"/>
    <s v="Limited Purpose Landfill"/>
    <s v="Jefferson"/>
    <s v="Washington"/>
    <s v="Limited Purpose Landfill"/>
    <x v="2"/>
    <x v="2"/>
    <n v="4864.3"/>
    <x v="34"/>
    <s v="WA"/>
    <s v="USA"/>
  </r>
  <r>
    <x v="10"/>
    <s v="Municipal Solid Waste Landfill (351)"/>
    <s v="Stevens"/>
    <s v="Washington"/>
    <s v="Limited Purpose Landfill"/>
    <x v="2"/>
    <x v="2"/>
    <n v="1909.04"/>
    <x v="33"/>
    <s v="WA"/>
    <s v="USA"/>
  </r>
  <r>
    <x v="9"/>
    <s v="Municipal Solid Waste Landfill (351)"/>
    <s v="Klickitat"/>
    <s v="Washington"/>
    <s v="Limited Purpose Landfill"/>
    <x v="3"/>
    <x v="3"/>
    <n v="69422"/>
    <x v="26"/>
    <s v="WA"/>
    <s v="USA"/>
  </r>
  <r>
    <x v="18"/>
    <s v="Inert Waste Landfill"/>
    <s v="Snohomish"/>
    <s v="Washington"/>
    <s v="Inert Waste Landfill"/>
    <x v="4"/>
    <x v="4"/>
    <n v="199772"/>
    <x v="12"/>
    <s v="WA"/>
    <s v="USA"/>
  </r>
  <r>
    <x v="19"/>
    <s v="Inert Waste Landfill"/>
    <s v="Grays Harbor"/>
    <s v="Washington"/>
    <s v="Inert Waste Landfill"/>
    <x v="4"/>
    <x v="4"/>
    <n v="8"/>
    <x v="5"/>
    <s v="WA"/>
    <s v="USA"/>
  </r>
  <r>
    <x v="20"/>
    <s v="Inert Waste Landfill"/>
    <s v="Spokane"/>
    <s v="Washington"/>
    <s v="Inert Waste Landfill"/>
    <x v="4"/>
    <x v="4"/>
    <n v="1604"/>
    <x v="26"/>
    <s v="WA"/>
    <s v="USA"/>
  </r>
  <r>
    <x v="21"/>
    <s v="Inert Waste Landfill"/>
    <s v="Whitman"/>
    <s v="Washington"/>
    <s v="Inert Waste Landfill"/>
    <x v="4"/>
    <x v="4"/>
    <n v="683"/>
    <x v="1"/>
    <s v="WA"/>
    <s v="USA"/>
  </r>
  <r>
    <x v="22"/>
    <s v="Inert Waste Landfill"/>
    <s v="Spokane"/>
    <s v="Washington"/>
    <s v="Inert Waste Landfill"/>
    <x v="4"/>
    <x v="4"/>
    <n v="1600"/>
    <x v="26"/>
    <s v="WA"/>
    <s v="USA"/>
  </r>
  <r>
    <x v="23"/>
    <s v="Inert Waste Landfill"/>
    <s v="Benton"/>
    <s v="Washington"/>
    <s v="Inert Waste Landfill"/>
    <x v="4"/>
    <x v="4"/>
    <n v="92"/>
    <x v="15"/>
    <s v="WA"/>
    <s v="USA"/>
  </r>
  <r>
    <x v="24"/>
    <s v="Inert Waste Landfill"/>
    <s v="Walla Walla"/>
    <s v="Washington"/>
    <s v="Inert Waste Landfill"/>
    <x v="4"/>
    <x v="4"/>
    <n v="230"/>
    <x v="27"/>
    <s v="WA"/>
    <s v="USA"/>
  </r>
  <r>
    <x v="25"/>
    <s v="Inert Waste Landfill"/>
    <s v="Chelan"/>
    <s v="Washington"/>
    <s v="Inert Waste Landfill"/>
    <x v="4"/>
    <x v="4"/>
    <n v="110"/>
    <x v="3"/>
    <s v="WA"/>
    <s v="USA"/>
  </r>
  <r>
    <x v="26"/>
    <s v="Inert Waste Landfill"/>
    <s v="Snohomish"/>
    <s v="Washington"/>
    <s v="Inert Waste Landfill"/>
    <x v="4"/>
    <x v="4"/>
    <n v="100.26"/>
    <x v="12"/>
    <s v="WA"/>
    <s v="USA"/>
  </r>
  <r>
    <x v="27"/>
    <s v="Inert Waste Landfill"/>
    <s v="Benton"/>
    <s v="Washington"/>
    <s v="Inert Waste Landfill"/>
    <x v="4"/>
    <x v="4"/>
    <n v="387"/>
    <x v="15"/>
    <s v="WA"/>
    <s v="USA"/>
  </r>
  <r>
    <x v="28"/>
    <s v="Inert Waste Landfill"/>
    <s v="Benton"/>
    <s v="Washington"/>
    <s v="Inert Waste Landfill"/>
    <x v="4"/>
    <x v="4"/>
    <n v="68.75"/>
    <x v="15"/>
    <s v="WA"/>
    <s v="USA"/>
  </r>
  <r>
    <x v="29"/>
    <s v="Inert Waste Landfill"/>
    <s v="Pierce"/>
    <s v="Washington"/>
    <s v="Inert Waste Landfill"/>
    <x v="4"/>
    <x v="4"/>
    <n v="9498"/>
    <x v="10"/>
    <s v="WA"/>
    <s v="USA"/>
  </r>
  <r>
    <x v="30"/>
    <s v="Inert Waste Landfill"/>
    <s v="Douglas"/>
    <s v="Washington"/>
    <s v="Inert Waste Landfill"/>
    <x v="4"/>
    <x v="4"/>
    <n v="765"/>
    <x v="21"/>
    <s v="WA"/>
    <s v="USA"/>
  </r>
  <r>
    <x v="3"/>
    <s v="Municipal Solid Waste Landfill (351)"/>
    <s v="All State"/>
    <s v="Oregon"/>
    <s v="MSW Landfill"/>
    <x v="5"/>
    <x v="4"/>
    <n v="7.3299999999999992"/>
    <x v="2"/>
    <s v="WA"/>
    <s v="USA"/>
  </r>
  <r>
    <x v="15"/>
    <s v="Municipal Solid Waste Landfill (351)"/>
    <s v="Cowlitz"/>
    <s v="Washington"/>
    <s v="Limited Purpose Landfill"/>
    <x v="6"/>
    <x v="5"/>
    <n v="50099"/>
    <x v="2"/>
    <s v="WA"/>
    <s v="USA"/>
  </r>
  <r>
    <x v="8"/>
    <s v="Municipal Solid Waste Landfill (351)"/>
    <s v="Pierce"/>
    <s v="Washington"/>
    <s v="Limited Purpose Landfill"/>
    <x v="6"/>
    <x v="5"/>
    <n v="121964"/>
    <x v="10"/>
    <s v="WA"/>
    <s v="USA"/>
  </r>
  <r>
    <x v="15"/>
    <s v="Municipal Solid Waste Landfill (351)"/>
    <s v="Cowlitz"/>
    <s v="Washington"/>
    <s v="Limited Purpose Landfill"/>
    <x v="6"/>
    <x v="6"/>
    <n v="47705"/>
    <x v="7"/>
    <s v="OR"/>
    <s v="USA"/>
  </r>
  <r>
    <x v="2"/>
    <s v="Municipal Solid Waste Landfill (351)"/>
    <s v="King"/>
    <s v="Washington"/>
    <s v="Limited Purpose Landfill"/>
    <x v="7"/>
    <x v="7"/>
    <n v="2556.6999999999998"/>
    <x v="2"/>
    <s v="WA"/>
    <s v="USA"/>
  </r>
  <r>
    <x v="8"/>
    <s v="Municipal Solid Waste Landfill (351)"/>
    <s v="Pierce"/>
    <s v="Washington"/>
    <s v="Limited Purpose Landfill"/>
    <x v="7"/>
    <x v="7"/>
    <n v="575"/>
    <x v="10"/>
    <s v="WA"/>
    <s v="USA"/>
  </r>
  <r>
    <x v="31"/>
    <s v="Limited Purpose Landfill"/>
    <s v="Skagit"/>
    <s v="Washington"/>
    <s v="Limited Purpose Landfill"/>
    <x v="7"/>
    <x v="7"/>
    <n v="204"/>
    <x v="11"/>
    <s v="WA"/>
    <s v="USA"/>
  </r>
  <r>
    <x v="9"/>
    <s v="Municipal Solid Waste Landfill (351)"/>
    <s v="Klickitat"/>
    <s v="Washington"/>
    <s v="Limited Purpose Landfill"/>
    <x v="7"/>
    <x v="6"/>
    <n v="155"/>
    <x v="7"/>
    <s v="AK"/>
    <s v="USA"/>
  </r>
  <r>
    <x v="9"/>
    <s v="Municipal Solid Waste Landfill (351)"/>
    <s v="Klickitat"/>
    <s v="Washington"/>
    <s v="Limited Purpose Landfill"/>
    <x v="7"/>
    <x v="6"/>
    <n v="323"/>
    <x v="7"/>
    <s v="OR"/>
    <s v="USA"/>
  </r>
  <r>
    <x v="32"/>
    <s v="Inert Waste Landfill"/>
    <s v="Whatcom"/>
    <s v="Washington"/>
    <s v="Inert Waste Landfill"/>
    <x v="8"/>
    <x v="4"/>
    <n v="0.5"/>
    <x v="13"/>
    <s v="WA"/>
    <s v="USA"/>
  </r>
  <r>
    <x v="22"/>
    <s v="Inert Waste Landfill"/>
    <s v="Spokane"/>
    <s v="Washington"/>
    <s v="Inert Waste Landfill"/>
    <x v="8"/>
    <x v="4"/>
    <n v="12"/>
    <x v="26"/>
    <s v="WA"/>
    <s v="USA"/>
  </r>
  <r>
    <x v="25"/>
    <s v="Inert Waste Landfill"/>
    <s v="Chelan"/>
    <s v="Washington"/>
    <s v="Inert Waste Landfill"/>
    <x v="8"/>
    <x v="4"/>
    <n v="210"/>
    <x v="3"/>
    <s v="WA"/>
    <s v="USA"/>
  </r>
  <r>
    <x v="29"/>
    <s v="Inert Waste Landfill"/>
    <s v="Pierce"/>
    <s v="Washington"/>
    <s v="Inert Waste Landfill"/>
    <x v="8"/>
    <x v="4"/>
    <n v="483"/>
    <x v="10"/>
    <s v="WA"/>
    <s v="USA"/>
  </r>
  <r>
    <x v="22"/>
    <s v="Inert Waste Landfill"/>
    <s v="Spokane"/>
    <s v="Washington"/>
    <s v="Inert Waste Landfill"/>
    <x v="9"/>
    <x v="4"/>
    <n v="0.5"/>
    <x v="26"/>
    <s v="WA"/>
    <s v="USA"/>
  </r>
  <r>
    <x v="29"/>
    <s v="Inert Waste Landfill"/>
    <s v="Pierce"/>
    <s v="Washington"/>
    <s v="Inert Waste Landfill"/>
    <x v="9"/>
    <x v="4"/>
    <n v="725"/>
    <x v="10"/>
    <s v="WA"/>
    <s v="USA"/>
  </r>
  <r>
    <x v="18"/>
    <s v="Inert Waste Landfill"/>
    <s v="Snohomish"/>
    <s v="Washington"/>
    <s v="Inert Waste Landfill"/>
    <x v="10"/>
    <x v="4"/>
    <n v="6677"/>
    <x v="12"/>
    <s v="WA"/>
    <s v="USA"/>
  </r>
  <r>
    <x v="20"/>
    <s v="Inert Waste Landfill"/>
    <s v="Spokane"/>
    <s v="Washington"/>
    <s v="Inert Waste Landfill"/>
    <x v="10"/>
    <x v="4"/>
    <n v="1041"/>
    <x v="26"/>
    <s v="WA"/>
    <s v="USA"/>
  </r>
  <r>
    <x v="3"/>
    <s v="Municipal Solid Waste Landfill (351)"/>
    <s v="All State"/>
    <s v="Oregon"/>
    <s v="MSW Landfill"/>
    <x v="10"/>
    <x v="4"/>
    <n v="492.63"/>
    <x v="2"/>
    <s v="WA"/>
    <s v="USA"/>
  </r>
  <r>
    <x v="3"/>
    <s v="Municipal Solid Waste Landfill (351)"/>
    <s v="All State"/>
    <s v="Oregon"/>
    <s v="MSW Landfill"/>
    <x v="10"/>
    <x v="4"/>
    <n v="441.99"/>
    <x v="2"/>
    <s v="WA"/>
    <s v="USA"/>
  </r>
  <r>
    <x v="3"/>
    <s v="Municipal Solid Waste Landfill (351)"/>
    <s v="All State"/>
    <s v="Oregon"/>
    <s v="MSW Landfill"/>
    <x v="10"/>
    <x v="4"/>
    <n v="253.81000000000003"/>
    <x v="2"/>
    <s v="WA"/>
    <s v="USA"/>
  </r>
  <r>
    <x v="3"/>
    <s v="Municipal Solid Waste Landfill (351)"/>
    <s v="All State"/>
    <s v="Oregon"/>
    <s v="MSW Landfill"/>
    <x v="10"/>
    <x v="4"/>
    <n v="217.31"/>
    <x v="2"/>
    <s v="WA"/>
    <s v="USA"/>
  </r>
  <r>
    <x v="3"/>
    <s v="Municipal Solid Waste Landfill (351)"/>
    <s v="All State"/>
    <s v="Oregon"/>
    <s v="MSW Landfill"/>
    <x v="10"/>
    <x v="4"/>
    <n v="85.029999999999987"/>
    <x v="2"/>
    <s v="WA"/>
    <s v="USA"/>
  </r>
  <r>
    <x v="3"/>
    <s v="Municipal Solid Waste Landfill (351)"/>
    <s v="All State"/>
    <s v="Oregon"/>
    <s v="MSW Landfill"/>
    <x v="10"/>
    <x v="4"/>
    <n v="72.33"/>
    <x v="2"/>
    <s v="WA"/>
    <s v="USA"/>
  </r>
  <r>
    <x v="3"/>
    <s v="Municipal Solid Waste Landfill (351)"/>
    <s v="All State"/>
    <s v="Oregon"/>
    <s v="MSW Landfill"/>
    <x v="10"/>
    <x v="4"/>
    <n v="58.55"/>
    <x v="2"/>
    <s v="WA"/>
    <s v="USA"/>
  </r>
  <r>
    <x v="3"/>
    <s v="Municipal Solid Waste Landfill (351)"/>
    <s v="All State"/>
    <s v="Oregon"/>
    <s v="MSW Landfill"/>
    <x v="10"/>
    <x v="4"/>
    <n v="56.67"/>
    <x v="2"/>
    <s v="WA"/>
    <s v="USA"/>
  </r>
  <r>
    <x v="3"/>
    <s v="Municipal Solid Waste Landfill (351)"/>
    <s v="All State"/>
    <s v="Oregon"/>
    <s v="MSW Landfill"/>
    <x v="10"/>
    <x v="4"/>
    <n v="47.39"/>
    <x v="2"/>
    <s v="WA"/>
    <s v="USA"/>
  </r>
  <r>
    <x v="3"/>
    <s v="Municipal Solid Waste Landfill (351)"/>
    <s v="All State"/>
    <s v="Oregon"/>
    <s v="MSW Landfill"/>
    <x v="10"/>
    <x v="4"/>
    <n v="35.630000000000003"/>
    <x v="2"/>
    <s v="WA"/>
    <s v="USA"/>
  </r>
  <r>
    <x v="3"/>
    <s v="Municipal Solid Waste Landfill (351)"/>
    <s v="All State"/>
    <s v="Oregon"/>
    <s v="MSW Landfill"/>
    <x v="10"/>
    <x v="4"/>
    <n v="26.169999999999998"/>
    <x v="2"/>
    <s v="WA"/>
    <s v="USA"/>
  </r>
  <r>
    <x v="3"/>
    <s v="Municipal Solid Waste Landfill (351)"/>
    <s v="All State"/>
    <s v="Oregon"/>
    <s v="MSW Landfill"/>
    <x v="10"/>
    <x v="4"/>
    <n v="15.8"/>
    <x v="2"/>
    <s v="WA"/>
    <s v="USA"/>
  </r>
  <r>
    <x v="3"/>
    <s v="Municipal Solid Waste Landfill (351)"/>
    <s v="All State"/>
    <s v="Oregon"/>
    <s v="MSW Landfill"/>
    <x v="10"/>
    <x v="4"/>
    <n v="14.54"/>
    <x v="2"/>
    <s v="WA"/>
    <s v="USA"/>
  </r>
  <r>
    <x v="3"/>
    <s v="Municipal Solid Waste Landfill (351)"/>
    <s v="All State"/>
    <s v="Oregon"/>
    <s v="MSW Landfill"/>
    <x v="10"/>
    <x v="4"/>
    <n v="12.79"/>
    <x v="2"/>
    <s v="WA"/>
    <s v="USA"/>
  </r>
  <r>
    <x v="3"/>
    <s v="Municipal Solid Waste Landfill (351)"/>
    <s v="All State"/>
    <s v="Oregon"/>
    <s v="MSW Landfill"/>
    <x v="10"/>
    <x v="4"/>
    <n v="7.580000000000001"/>
    <x v="2"/>
    <s v="WA"/>
    <s v="USA"/>
  </r>
  <r>
    <x v="3"/>
    <s v="Municipal Solid Waste Landfill (351)"/>
    <s v="All State"/>
    <s v="Oregon"/>
    <s v="MSW Landfill"/>
    <x v="10"/>
    <x v="4"/>
    <n v="4.9400000000000004"/>
    <x v="2"/>
    <s v="WA"/>
    <s v="USA"/>
  </r>
  <r>
    <x v="3"/>
    <s v="Municipal Solid Waste Landfill (351)"/>
    <s v="All State"/>
    <s v="Oregon"/>
    <s v="MSW Landfill"/>
    <x v="10"/>
    <x v="4"/>
    <n v="42.45"/>
    <x v="2"/>
    <s v="WA"/>
    <s v="USA"/>
  </r>
  <r>
    <x v="3"/>
    <s v="Municipal Solid Waste Landfill (351)"/>
    <s v="All State"/>
    <s v="Oregon"/>
    <s v="MSW Landfill"/>
    <x v="10"/>
    <x v="4"/>
    <n v="389.57"/>
    <x v="12"/>
    <s v="WA"/>
    <s v="USA"/>
  </r>
  <r>
    <x v="3"/>
    <s v="Municipal Solid Waste Landfill (351)"/>
    <s v="All State"/>
    <s v="Oregon"/>
    <s v="MSW Landfill"/>
    <x v="10"/>
    <x v="4"/>
    <n v="380.39000000000004"/>
    <x v="12"/>
    <s v="WA"/>
    <s v="USA"/>
  </r>
  <r>
    <x v="3"/>
    <s v="Municipal Solid Waste Landfill (351)"/>
    <s v="All State"/>
    <s v="Oregon"/>
    <s v="MSW Landfill"/>
    <x v="10"/>
    <x v="4"/>
    <n v="332.04000000000008"/>
    <x v="12"/>
    <s v="WA"/>
    <s v="USA"/>
  </r>
  <r>
    <x v="3"/>
    <s v="Municipal Solid Waste Landfill (351)"/>
    <s v="All State"/>
    <s v="Oregon"/>
    <s v="MSW Landfill"/>
    <x v="10"/>
    <x v="4"/>
    <n v="46.690000000000005"/>
    <x v="12"/>
    <s v="WA"/>
    <s v="USA"/>
  </r>
  <r>
    <x v="3"/>
    <s v="Municipal Solid Waste Landfill (351)"/>
    <s v="All State"/>
    <s v="Oregon"/>
    <s v="MSW Landfill"/>
    <x v="10"/>
    <x v="4"/>
    <n v="28.700000000000003"/>
    <x v="12"/>
    <s v="WA"/>
    <s v="USA"/>
  </r>
  <r>
    <x v="3"/>
    <s v="Municipal Solid Waste Landfill (351)"/>
    <s v="All State"/>
    <s v="Oregon"/>
    <s v="MSW Landfill"/>
    <x v="10"/>
    <x v="4"/>
    <n v="20.310000000000002"/>
    <x v="12"/>
    <s v="WA"/>
    <s v="USA"/>
  </r>
  <r>
    <x v="3"/>
    <s v="Municipal Solid Waste Landfill (351)"/>
    <s v="All State"/>
    <s v="Oregon"/>
    <s v="MSW Landfill"/>
    <x v="10"/>
    <x v="4"/>
    <n v="18.670000000000002"/>
    <x v="12"/>
    <s v="WA"/>
    <s v="USA"/>
  </r>
  <r>
    <x v="3"/>
    <s v="Municipal Solid Waste Landfill (351)"/>
    <s v="All State"/>
    <s v="Oregon"/>
    <s v="MSW Landfill"/>
    <x v="10"/>
    <x v="4"/>
    <n v="1.95"/>
    <x v="12"/>
    <s v="WA"/>
    <s v="USA"/>
  </r>
  <r>
    <x v="25"/>
    <s v="Inert Waste Landfill"/>
    <s v="Chelan"/>
    <s v="Washington"/>
    <s v="Inert Waste Landfill"/>
    <x v="10"/>
    <x v="4"/>
    <n v="1290"/>
    <x v="3"/>
    <s v="WA"/>
    <s v="USA"/>
  </r>
  <r>
    <x v="29"/>
    <s v="Inert Waste Landfill"/>
    <s v="Pierce"/>
    <s v="Washington"/>
    <s v="Inert Waste Landfill"/>
    <x v="10"/>
    <x v="4"/>
    <n v="4000"/>
    <x v="2"/>
    <s v="WA"/>
    <s v="USA"/>
  </r>
  <r>
    <x v="29"/>
    <s v="Inert Waste Landfill"/>
    <s v="Pierce"/>
    <s v="Washington"/>
    <s v="Inert Waste Landfill"/>
    <x v="10"/>
    <x v="4"/>
    <n v="300"/>
    <x v="8"/>
    <s v="WA"/>
    <s v="USA"/>
  </r>
  <r>
    <x v="29"/>
    <s v="Inert Waste Landfill"/>
    <s v="Pierce"/>
    <s v="Washington"/>
    <s v="Inert Waste Landfill"/>
    <x v="10"/>
    <x v="4"/>
    <n v="200"/>
    <x v="12"/>
    <s v="WA"/>
    <s v="USA"/>
  </r>
  <r>
    <x v="29"/>
    <s v="Inert Waste Landfill"/>
    <s v="Pierce"/>
    <s v="Washington"/>
    <s v="Inert Waste Landfill"/>
    <x v="10"/>
    <x v="4"/>
    <n v="300"/>
    <x v="32"/>
    <s v="WA"/>
    <s v="USA"/>
  </r>
  <r>
    <x v="3"/>
    <s v="Municipal Solid Waste Landfill (351)"/>
    <s v="All State"/>
    <s v="Oregon"/>
    <s v="MSW Landfill"/>
    <x v="11"/>
    <x v="8"/>
    <n v="25.78"/>
    <x v="29"/>
    <s v="WA"/>
    <s v="USA"/>
  </r>
  <r>
    <x v="3"/>
    <s v="Municipal Solid Waste Landfill (351)"/>
    <s v="All State"/>
    <s v="Oregon"/>
    <s v="MSW Landfill"/>
    <x v="11"/>
    <x v="8"/>
    <n v="38.56"/>
    <x v="29"/>
    <s v="WA"/>
    <s v="USA"/>
  </r>
  <r>
    <x v="3"/>
    <s v="Municipal Solid Waste Landfill (351)"/>
    <s v="All State"/>
    <s v="Oregon"/>
    <s v="MSW Landfill"/>
    <x v="11"/>
    <x v="8"/>
    <n v="0.8"/>
    <x v="16"/>
    <s v="WA"/>
    <s v="USA"/>
  </r>
  <r>
    <x v="3"/>
    <s v="Municipal Solid Waste Landfill (351)"/>
    <s v="All State"/>
    <s v="Oregon"/>
    <s v="MSW Landfill"/>
    <x v="11"/>
    <x v="8"/>
    <n v="99.54"/>
    <x v="6"/>
    <s v="WA"/>
    <s v="USA"/>
  </r>
  <r>
    <x v="3"/>
    <s v="Municipal Solid Waste Landfill (351)"/>
    <s v="All State"/>
    <s v="Oregon"/>
    <s v="MSW Landfill"/>
    <x v="11"/>
    <x v="8"/>
    <n v="12.940000000000001"/>
    <x v="6"/>
    <s v="WA"/>
    <s v="USA"/>
  </r>
  <r>
    <x v="3"/>
    <s v="Municipal Solid Waste Landfill (351)"/>
    <s v="All State"/>
    <s v="Oregon"/>
    <s v="MSW Landfill"/>
    <x v="11"/>
    <x v="8"/>
    <n v="8.4"/>
    <x v="6"/>
    <s v="WA"/>
    <s v="USA"/>
  </r>
  <r>
    <x v="3"/>
    <s v="Municipal Solid Waste Landfill (351)"/>
    <s v="All State"/>
    <s v="Oregon"/>
    <s v="MSW Landfill"/>
    <x v="11"/>
    <x v="8"/>
    <n v="6.72"/>
    <x v="6"/>
    <s v="WA"/>
    <s v="USA"/>
  </r>
  <r>
    <x v="3"/>
    <s v="Municipal Solid Waste Landfill (351)"/>
    <s v="All State"/>
    <s v="Oregon"/>
    <s v="MSW Landfill"/>
    <x v="11"/>
    <x v="8"/>
    <n v="145.85"/>
    <x v="2"/>
    <s v="WA"/>
    <s v="USA"/>
  </r>
  <r>
    <x v="3"/>
    <s v="Municipal Solid Waste Landfill (351)"/>
    <s v="All State"/>
    <s v="Oregon"/>
    <s v="MSW Landfill"/>
    <x v="11"/>
    <x v="8"/>
    <n v="136.41"/>
    <x v="2"/>
    <s v="WA"/>
    <s v="USA"/>
  </r>
  <r>
    <x v="3"/>
    <s v="Municipal Solid Waste Landfill (351)"/>
    <s v="All State"/>
    <s v="Oregon"/>
    <s v="MSW Landfill"/>
    <x v="11"/>
    <x v="8"/>
    <n v="116"/>
    <x v="2"/>
    <s v="WA"/>
    <s v="USA"/>
  </r>
  <r>
    <x v="3"/>
    <s v="Municipal Solid Waste Landfill (351)"/>
    <s v="All State"/>
    <s v="Oregon"/>
    <s v="MSW Landfill"/>
    <x v="11"/>
    <x v="8"/>
    <n v="103.78999999999999"/>
    <x v="2"/>
    <s v="WA"/>
    <s v="USA"/>
  </r>
  <r>
    <x v="3"/>
    <s v="Municipal Solid Waste Landfill (351)"/>
    <s v="All State"/>
    <s v="Oregon"/>
    <s v="MSW Landfill"/>
    <x v="11"/>
    <x v="8"/>
    <n v="102.03"/>
    <x v="2"/>
    <s v="WA"/>
    <s v="USA"/>
  </r>
  <r>
    <x v="3"/>
    <s v="Municipal Solid Waste Landfill (351)"/>
    <s v="All State"/>
    <s v="Oregon"/>
    <s v="MSW Landfill"/>
    <x v="11"/>
    <x v="8"/>
    <n v="99.83"/>
    <x v="2"/>
    <s v="WA"/>
    <s v="USA"/>
  </r>
  <r>
    <x v="3"/>
    <s v="Municipal Solid Waste Landfill (351)"/>
    <s v="All State"/>
    <s v="Oregon"/>
    <s v="MSW Landfill"/>
    <x v="11"/>
    <x v="8"/>
    <n v="87.68"/>
    <x v="2"/>
    <s v="WA"/>
    <s v="USA"/>
  </r>
  <r>
    <x v="3"/>
    <s v="Municipal Solid Waste Landfill (351)"/>
    <s v="All State"/>
    <s v="Oregon"/>
    <s v="MSW Landfill"/>
    <x v="11"/>
    <x v="8"/>
    <n v="72.98"/>
    <x v="2"/>
    <s v="WA"/>
    <s v="USA"/>
  </r>
  <r>
    <x v="3"/>
    <s v="Municipal Solid Waste Landfill (351)"/>
    <s v="All State"/>
    <s v="Oregon"/>
    <s v="MSW Landfill"/>
    <x v="11"/>
    <x v="8"/>
    <n v="49.26"/>
    <x v="2"/>
    <s v="WA"/>
    <s v="USA"/>
  </r>
  <r>
    <x v="3"/>
    <s v="Municipal Solid Waste Landfill (351)"/>
    <s v="All State"/>
    <s v="Oregon"/>
    <s v="MSW Landfill"/>
    <x v="11"/>
    <x v="8"/>
    <n v="48.53"/>
    <x v="2"/>
    <s v="WA"/>
    <s v="USA"/>
  </r>
  <r>
    <x v="3"/>
    <s v="Municipal Solid Waste Landfill (351)"/>
    <s v="All State"/>
    <s v="Oregon"/>
    <s v="MSW Landfill"/>
    <x v="11"/>
    <x v="8"/>
    <n v="28.16"/>
    <x v="2"/>
    <s v="WA"/>
    <s v="USA"/>
  </r>
  <r>
    <x v="3"/>
    <s v="Municipal Solid Waste Landfill (351)"/>
    <s v="All State"/>
    <s v="Oregon"/>
    <s v="MSW Landfill"/>
    <x v="11"/>
    <x v="8"/>
    <n v="23.23"/>
    <x v="2"/>
    <s v="WA"/>
    <s v="USA"/>
  </r>
  <r>
    <x v="3"/>
    <s v="Municipal Solid Waste Landfill (351)"/>
    <s v="All State"/>
    <s v="Oregon"/>
    <s v="MSW Landfill"/>
    <x v="11"/>
    <x v="8"/>
    <n v="4314.74"/>
    <x v="2"/>
    <s v="WA"/>
    <s v="USA"/>
  </r>
  <r>
    <x v="3"/>
    <s v="Municipal Solid Waste Landfill (351)"/>
    <s v="All State"/>
    <s v="Oregon"/>
    <s v="MSW Landfill"/>
    <x v="11"/>
    <x v="8"/>
    <n v="4010.5900000000011"/>
    <x v="2"/>
    <s v="WA"/>
    <s v="USA"/>
  </r>
  <r>
    <x v="3"/>
    <s v="Municipal Solid Waste Landfill (351)"/>
    <s v="All State"/>
    <s v="Oregon"/>
    <s v="MSW Landfill"/>
    <x v="11"/>
    <x v="8"/>
    <n v="3980.4700000000007"/>
    <x v="2"/>
    <s v="WA"/>
    <s v="USA"/>
  </r>
  <r>
    <x v="3"/>
    <s v="Municipal Solid Waste Landfill (351)"/>
    <s v="All State"/>
    <s v="Oregon"/>
    <s v="MSW Landfill"/>
    <x v="11"/>
    <x v="8"/>
    <n v="5323.5499999999993"/>
    <x v="2"/>
    <s v="WA"/>
    <s v="USA"/>
  </r>
  <r>
    <x v="3"/>
    <s v="Municipal Solid Waste Landfill (351)"/>
    <s v="All State"/>
    <s v="Oregon"/>
    <s v="MSW Landfill"/>
    <x v="11"/>
    <x v="8"/>
    <n v="4359.4999999999982"/>
    <x v="2"/>
    <s v="WA"/>
    <s v="USA"/>
  </r>
  <r>
    <x v="3"/>
    <s v="Municipal Solid Waste Landfill (351)"/>
    <s v="All State"/>
    <s v="Oregon"/>
    <s v="MSW Landfill"/>
    <x v="11"/>
    <x v="8"/>
    <n v="4357.93"/>
    <x v="2"/>
    <s v="WA"/>
    <s v="USA"/>
  </r>
  <r>
    <x v="3"/>
    <s v="Municipal Solid Waste Landfill (351)"/>
    <s v="All State"/>
    <s v="Oregon"/>
    <s v="MSW Landfill"/>
    <x v="11"/>
    <x v="8"/>
    <n v="3996.15"/>
    <x v="2"/>
    <s v="WA"/>
    <s v="USA"/>
  </r>
  <r>
    <x v="3"/>
    <s v="Municipal Solid Waste Landfill (351)"/>
    <s v="All State"/>
    <s v="Oregon"/>
    <s v="MSW Landfill"/>
    <x v="11"/>
    <x v="8"/>
    <n v="3936.7699999999991"/>
    <x v="2"/>
    <s v="WA"/>
    <s v="USA"/>
  </r>
  <r>
    <x v="3"/>
    <s v="Municipal Solid Waste Landfill (351)"/>
    <s v="All State"/>
    <s v="Oregon"/>
    <s v="MSW Landfill"/>
    <x v="11"/>
    <x v="8"/>
    <n v="3921.650000000001"/>
    <x v="2"/>
    <s v="WA"/>
    <s v="USA"/>
  </r>
  <r>
    <x v="3"/>
    <s v="Municipal Solid Waste Landfill (351)"/>
    <s v="All State"/>
    <s v="Oregon"/>
    <s v="MSW Landfill"/>
    <x v="11"/>
    <x v="8"/>
    <n v="3816.1599999999985"/>
    <x v="2"/>
    <s v="WA"/>
    <s v="USA"/>
  </r>
  <r>
    <x v="3"/>
    <s v="Municipal Solid Waste Landfill (351)"/>
    <s v="All State"/>
    <s v="Oregon"/>
    <s v="MSW Landfill"/>
    <x v="11"/>
    <x v="8"/>
    <n v="3577.110000000001"/>
    <x v="2"/>
    <s v="WA"/>
    <s v="USA"/>
  </r>
  <r>
    <x v="3"/>
    <s v="Municipal Solid Waste Landfill (351)"/>
    <s v="All State"/>
    <s v="Oregon"/>
    <s v="MSW Landfill"/>
    <x v="11"/>
    <x v="8"/>
    <n v="3528.94"/>
    <x v="2"/>
    <s v="WA"/>
    <s v="USA"/>
  </r>
  <r>
    <x v="3"/>
    <s v="Municipal Solid Waste Landfill (351)"/>
    <s v="All State"/>
    <s v="Oregon"/>
    <s v="MSW Landfill"/>
    <x v="11"/>
    <x v="8"/>
    <n v="330.05999999999995"/>
    <x v="2"/>
    <s v="WA"/>
    <s v="USA"/>
  </r>
  <r>
    <x v="3"/>
    <s v="Municipal Solid Waste Landfill (351)"/>
    <s v="All State"/>
    <s v="Oregon"/>
    <s v="MSW Landfill"/>
    <x v="11"/>
    <x v="8"/>
    <n v="163.28000000000003"/>
    <x v="2"/>
    <s v="WA"/>
    <s v="USA"/>
  </r>
  <r>
    <x v="3"/>
    <s v="Municipal Solid Waste Landfill (351)"/>
    <s v="All State"/>
    <s v="Oregon"/>
    <s v="MSW Landfill"/>
    <x v="11"/>
    <x v="8"/>
    <n v="78.849999999999994"/>
    <x v="2"/>
    <s v="WA"/>
    <s v="USA"/>
  </r>
  <r>
    <x v="3"/>
    <s v="Municipal Solid Waste Landfill (351)"/>
    <s v="All State"/>
    <s v="Oregon"/>
    <s v="MSW Landfill"/>
    <x v="11"/>
    <x v="8"/>
    <n v="21.92"/>
    <x v="2"/>
    <s v="WA"/>
    <s v="USA"/>
  </r>
  <r>
    <x v="3"/>
    <s v="Municipal Solid Waste Landfill (351)"/>
    <s v="All State"/>
    <s v="Oregon"/>
    <s v="MSW Landfill"/>
    <x v="11"/>
    <x v="8"/>
    <n v="100.11"/>
    <x v="2"/>
    <s v="WA"/>
    <s v="USA"/>
  </r>
  <r>
    <x v="3"/>
    <s v="Municipal Solid Waste Landfill (351)"/>
    <s v="All State"/>
    <s v="Oregon"/>
    <s v="MSW Landfill"/>
    <x v="11"/>
    <x v="8"/>
    <n v="63.349999999999994"/>
    <x v="2"/>
    <s v="WA"/>
    <s v="USA"/>
  </r>
  <r>
    <x v="3"/>
    <s v="Municipal Solid Waste Landfill (351)"/>
    <s v="All State"/>
    <s v="Oregon"/>
    <s v="MSW Landfill"/>
    <x v="11"/>
    <x v="8"/>
    <n v="29.229999999999997"/>
    <x v="2"/>
    <s v="WA"/>
    <s v="USA"/>
  </r>
  <r>
    <x v="3"/>
    <s v="Municipal Solid Waste Landfill (351)"/>
    <s v="All State"/>
    <s v="Oregon"/>
    <s v="MSW Landfill"/>
    <x v="11"/>
    <x v="8"/>
    <n v="248.12"/>
    <x v="2"/>
    <s v="WA"/>
    <s v="USA"/>
  </r>
  <r>
    <x v="3"/>
    <s v="Municipal Solid Waste Landfill (351)"/>
    <s v="All State"/>
    <s v="Oregon"/>
    <s v="MSW Landfill"/>
    <x v="11"/>
    <x v="8"/>
    <n v="164.91"/>
    <x v="2"/>
    <s v="WA"/>
    <s v="USA"/>
  </r>
  <r>
    <x v="3"/>
    <s v="Municipal Solid Waste Landfill (351)"/>
    <s v="All State"/>
    <s v="Oregon"/>
    <s v="MSW Landfill"/>
    <x v="11"/>
    <x v="8"/>
    <n v="55.860000000000007"/>
    <x v="2"/>
    <s v="WA"/>
    <s v="USA"/>
  </r>
  <r>
    <x v="3"/>
    <s v="Municipal Solid Waste Landfill (351)"/>
    <s v="All State"/>
    <s v="Oregon"/>
    <s v="MSW Landfill"/>
    <x v="11"/>
    <x v="8"/>
    <n v="147.34"/>
    <x v="2"/>
    <s v="WA"/>
    <s v="USA"/>
  </r>
  <r>
    <x v="3"/>
    <s v="Municipal Solid Waste Landfill (351)"/>
    <s v="All State"/>
    <s v="Oregon"/>
    <s v="MSW Landfill"/>
    <x v="11"/>
    <x v="8"/>
    <n v="133.51999999999998"/>
    <x v="2"/>
    <s v="WA"/>
    <s v="USA"/>
  </r>
  <r>
    <x v="3"/>
    <s v="Municipal Solid Waste Landfill (351)"/>
    <s v="All State"/>
    <s v="Oregon"/>
    <s v="MSW Landfill"/>
    <x v="11"/>
    <x v="8"/>
    <n v="125.53999999999999"/>
    <x v="2"/>
    <s v="WA"/>
    <s v="USA"/>
  </r>
  <r>
    <x v="3"/>
    <s v="Municipal Solid Waste Landfill (351)"/>
    <s v="All State"/>
    <s v="Oregon"/>
    <s v="MSW Landfill"/>
    <x v="11"/>
    <x v="8"/>
    <n v="65.42"/>
    <x v="2"/>
    <s v="WA"/>
    <s v="USA"/>
  </r>
  <r>
    <x v="3"/>
    <s v="Municipal Solid Waste Landfill (351)"/>
    <s v="All State"/>
    <s v="Oregon"/>
    <s v="MSW Landfill"/>
    <x v="11"/>
    <x v="8"/>
    <n v="57.199999999999996"/>
    <x v="2"/>
    <s v="WA"/>
    <s v="USA"/>
  </r>
  <r>
    <x v="3"/>
    <s v="Municipal Solid Waste Landfill (351)"/>
    <s v="All State"/>
    <s v="Oregon"/>
    <s v="MSW Landfill"/>
    <x v="11"/>
    <x v="8"/>
    <n v="40.180000000000007"/>
    <x v="2"/>
    <s v="WA"/>
    <s v="USA"/>
  </r>
  <r>
    <x v="3"/>
    <s v="Municipal Solid Waste Landfill (351)"/>
    <s v="All State"/>
    <s v="Oregon"/>
    <s v="MSW Landfill"/>
    <x v="11"/>
    <x v="8"/>
    <n v="32.56"/>
    <x v="2"/>
    <s v="WA"/>
    <s v="USA"/>
  </r>
  <r>
    <x v="3"/>
    <s v="Municipal Solid Waste Landfill (351)"/>
    <s v="All State"/>
    <s v="Oregon"/>
    <s v="MSW Landfill"/>
    <x v="11"/>
    <x v="8"/>
    <n v="28.199999999999996"/>
    <x v="2"/>
    <s v="WA"/>
    <s v="USA"/>
  </r>
  <r>
    <x v="3"/>
    <s v="Municipal Solid Waste Landfill (351)"/>
    <s v="All State"/>
    <s v="Oregon"/>
    <s v="MSW Landfill"/>
    <x v="11"/>
    <x v="8"/>
    <n v="16.819999999999997"/>
    <x v="2"/>
    <s v="WA"/>
    <s v="USA"/>
  </r>
  <r>
    <x v="3"/>
    <s v="Municipal Solid Waste Landfill (351)"/>
    <s v="All State"/>
    <s v="Oregon"/>
    <s v="MSW Landfill"/>
    <x v="11"/>
    <x v="8"/>
    <n v="449.50000000000006"/>
    <x v="2"/>
    <s v="WA"/>
    <s v="USA"/>
  </r>
  <r>
    <x v="3"/>
    <s v="Municipal Solid Waste Landfill (351)"/>
    <s v="All State"/>
    <s v="Oregon"/>
    <s v="MSW Landfill"/>
    <x v="11"/>
    <x v="8"/>
    <n v="129.97999999999999"/>
    <x v="2"/>
    <s v="WA"/>
    <s v="USA"/>
  </r>
  <r>
    <x v="3"/>
    <s v="Municipal Solid Waste Landfill (351)"/>
    <s v="All State"/>
    <s v="Oregon"/>
    <s v="MSW Landfill"/>
    <x v="11"/>
    <x v="8"/>
    <n v="52.100000000000009"/>
    <x v="2"/>
    <s v="WA"/>
    <s v="USA"/>
  </r>
  <r>
    <x v="3"/>
    <s v="Municipal Solid Waste Landfill (351)"/>
    <s v="All State"/>
    <s v="Oregon"/>
    <s v="MSW Landfill"/>
    <x v="11"/>
    <x v="8"/>
    <n v="0"/>
    <x v="2"/>
    <s v="WA"/>
    <s v="USA"/>
  </r>
  <r>
    <x v="3"/>
    <s v="Municipal Solid Waste Landfill (351)"/>
    <s v="All State"/>
    <s v="Oregon"/>
    <s v="MSW Landfill"/>
    <x v="11"/>
    <x v="8"/>
    <n v="63.120000000000005"/>
    <x v="2"/>
    <s v="WA"/>
    <s v="USA"/>
  </r>
  <r>
    <x v="3"/>
    <s v="Municipal Solid Waste Landfill (351)"/>
    <s v="All State"/>
    <s v="Oregon"/>
    <s v="MSW Landfill"/>
    <x v="11"/>
    <x v="8"/>
    <n v="16.819999999999997"/>
    <x v="2"/>
    <s v="WA"/>
    <s v="USA"/>
  </r>
  <r>
    <x v="3"/>
    <s v="Municipal Solid Waste Landfill (351)"/>
    <s v="All State"/>
    <s v="Oregon"/>
    <s v="MSW Landfill"/>
    <x v="11"/>
    <x v="8"/>
    <n v="14.53"/>
    <x v="2"/>
    <s v="WA"/>
    <s v="USA"/>
  </r>
  <r>
    <x v="3"/>
    <s v="Municipal Solid Waste Landfill (351)"/>
    <s v="All State"/>
    <s v="Oregon"/>
    <s v="MSW Landfill"/>
    <x v="11"/>
    <x v="8"/>
    <n v="74.45"/>
    <x v="2"/>
    <s v="WA"/>
    <s v="USA"/>
  </r>
  <r>
    <x v="3"/>
    <s v="Municipal Solid Waste Landfill (351)"/>
    <s v="All State"/>
    <s v="Oregon"/>
    <s v="MSW Landfill"/>
    <x v="11"/>
    <x v="8"/>
    <n v="0.72"/>
    <x v="2"/>
    <s v="WA"/>
    <s v="USA"/>
  </r>
  <r>
    <x v="3"/>
    <s v="Municipal Solid Waste Landfill (351)"/>
    <s v="All State"/>
    <s v="Oregon"/>
    <s v="MSW Landfill"/>
    <x v="11"/>
    <x v="8"/>
    <n v="272.05"/>
    <x v="2"/>
    <s v="WA"/>
    <s v="USA"/>
  </r>
  <r>
    <x v="3"/>
    <s v="Municipal Solid Waste Landfill (351)"/>
    <s v="All State"/>
    <s v="Oregon"/>
    <s v="MSW Landfill"/>
    <x v="11"/>
    <x v="8"/>
    <n v="165.86"/>
    <x v="2"/>
    <s v="WA"/>
    <s v="USA"/>
  </r>
  <r>
    <x v="3"/>
    <s v="Municipal Solid Waste Landfill (351)"/>
    <s v="All State"/>
    <s v="Oregon"/>
    <s v="MSW Landfill"/>
    <x v="11"/>
    <x v="8"/>
    <n v="81.41"/>
    <x v="2"/>
    <s v="WA"/>
    <s v="USA"/>
  </r>
  <r>
    <x v="3"/>
    <s v="Municipal Solid Waste Landfill (351)"/>
    <s v="All State"/>
    <s v="Oregon"/>
    <s v="MSW Landfill"/>
    <x v="11"/>
    <x v="8"/>
    <n v="16.580000000000002"/>
    <x v="2"/>
    <s v="WA"/>
    <s v="USA"/>
  </r>
  <r>
    <x v="3"/>
    <s v="Municipal Solid Waste Landfill (351)"/>
    <s v="All State"/>
    <s v="Oregon"/>
    <s v="MSW Landfill"/>
    <x v="11"/>
    <x v="8"/>
    <n v="12.320000000000002"/>
    <x v="2"/>
    <s v="WA"/>
    <s v="USA"/>
  </r>
  <r>
    <x v="3"/>
    <s v="Municipal Solid Waste Landfill (351)"/>
    <s v="All State"/>
    <s v="Oregon"/>
    <s v="MSW Landfill"/>
    <x v="11"/>
    <x v="8"/>
    <n v="12.299999999999999"/>
    <x v="2"/>
    <s v="WA"/>
    <s v="USA"/>
  </r>
  <r>
    <x v="3"/>
    <s v="Municipal Solid Waste Landfill (351)"/>
    <s v="All State"/>
    <s v="Oregon"/>
    <s v="MSW Landfill"/>
    <x v="11"/>
    <x v="8"/>
    <n v="12.019999999999998"/>
    <x v="2"/>
    <s v="WA"/>
    <s v="USA"/>
  </r>
  <r>
    <x v="3"/>
    <s v="Municipal Solid Waste Landfill (351)"/>
    <s v="All State"/>
    <s v="Oregon"/>
    <s v="MSW Landfill"/>
    <x v="11"/>
    <x v="8"/>
    <n v="49.710000000000008"/>
    <x v="2"/>
    <s v="WA"/>
    <s v="USA"/>
  </r>
  <r>
    <x v="3"/>
    <s v="Municipal Solid Waste Landfill (351)"/>
    <s v="All State"/>
    <s v="Oregon"/>
    <s v="MSW Landfill"/>
    <x v="11"/>
    <x v="8"/>
    <n v="35.39"/>
    <x v="2"/>
    <s v="WA"/>
    <s v="USA"/>
  </r>
  <r>
    <x v="3"/>
    <s v="Municipal Solid Waste Landfill (351)"/>
    <s v="All State"/>
    <s v="Oregon"/>
    <s v="MSW Landfill"/>
    <x v="11"/>
    <x v="8"/>
    <n v="193.96999999999997"/>
    <x v="2"/>
    <s v="WA"/>
    <s v="USA"/>
  </r>
  <r>
    <x v="3"/>
    <s v="Municipal Solid Waste Landfill (351)"/>
    <s v="All State"/>
    <s v="Oregon"/>
    <s v="MSW Landfill"/>
    <x v="11"/>
    <x v="8"/>
    <n v="186.28"/>
    <x v="2"/>
    <s v="WA"/>
    <s v="USA"/>
  </r>
  <r>
    <x v="3"/>
    <s v="Municipal Solid Waste Landfill (351)"/>
    <s v="All State"/>
    <s v="Oregon"/>
    <s v="MSW Landfill"/>
    <x v="11"/>
    <x v="8"/>
    <n v="125.63999999999999"/>
    <x v="2"/>
    <s v="WA"/>
    <s v="USA"/>
  </r>
  <r>
    <x v="3"/>
    <s v="Municipal Solid Waste Landfill (351)"/>
    <s v="All State"/>
    <s v="Oregon"/>
    <s v="MSW Landfill"/>
    <x v="11"/>
    <x v="8"/>
    <n v="117.36000000000001"/>
    <x v="2"/>
    <s v="WA"/>
    <s v="USA"/>
  </r>
  <r>
    <x v="3"/>
    <s v="Municipal Solid Waste Landfill (351)"/>
    <s v="All State"/>
    <s v="Oregon"/>
    <s v="MSW Landfill"/>
    <x v="11"/>
    <x v="8"/>
    <n v="114.88"/>
    <x v="2"/>
    <s v="WA"/>
    <s v="USA"/>
  </r>
  <r>
    <x v="3"/>
    <s v="Municipal Solid Waste Landfill (351)"/>
    <s v="All State"/>
    <s v="Oregon"/>
    <s v="MSW Landfill"/>
    <x v="11"/>
    <x v="8"/>
    <n v="113.94"/>
    <x v="2"/>
    <s v="WA"/>
    <s v="USA"/>
  </r>
  <r>
    <x v="3"/>
    <s v="Municipal Solid Waste Landfill (351)"/>
    <s v="All State"/>
    <s v="Oregon"/>
    <s v="MSW Landfill"/>
    <x v="11"/>
    <x v="8"/>
    <n v="77.480000000000018"/>
    <x v="2"/>
    <s v="WA"/>
    <s v="USA"/>
  </r>
  <r>
    <x v="3"/>
    <s v="Municipal Solid Waste Landfill (351)"/>
    <s v="All State"/>
    <s v="Oregon"/>
    <s v="MSW Landfill"/>
    <x v="11"/>
    <x v="8"/>
    <n v="67.509999999999991"/>
    <x v="2"/>
    <s v="WA"/>
    <s v="USA"/>
  </r>
  <r>
    <x v="3"/>
    <s v="Municipal Solid Waste Landfill (351)"/>
    <s v="All State"/>
    <s v="Oregon"/>
    <s v="MSW Landfill"/>
    <x v="11"/>
    <x v="8"/>
    <n v="56.070000000000007"/>
    <x v="2"/>
    <s v="WA"/>
    <s v="USA"/>
  </r>
  <r>
    <x v="3"/>
    <s v="Municipal Solid Waste Landfill (351)"/>
    <s v="All State"/>
    <s v="Oregon"/>
    <s v="MSW Landfill"/>
    <x v="11"/>
    <x v="8"/>
    <n v="55.39"/>
    <x v="2"/>
    <s v="WA"/>
    <s v="USA"/>
  </r>
  <r>
    <x v="3"/>
    <s v="Municipal Solid Waste Landfill (351)"/>
    <s v="All State"/>
    <s v="Oregon"/>
    <s v="MSW Landfill"/>
    <x v="11"/>
    <x v="8"/>
    <n v="50.620000000000005"/>
    <x v="2"/>
    <s v="WA"/>
    <s v="USA"/>
  </r>
  <r>
    <x v="3"/>
    <s v="Municipal Solid Waste Landfill (351)"/>
    <s v="All State"/>
    <s v="Oregon"/>
    <s v="MSW Landfill"/>
    <x v="11"/>
    <x v="8"/>
    <n v="26.98"/>
    <x v="2"/>
    <s v="WA"/>
    <s v="USA"/>
  </r>
  <r>
    <x v="3"/>
    <s v="Municipal Solid Waste Landfill (351)"/>
    <s v="All State"/>
    <s v="Oregon"/>
    <s v="MSW Landfill"/>
    <x v="11"/>
    <x v="8"/>
    <n v="13563.210000000003"/>
    <x v="2"/>
    <s v="WA"/>
    <s v="USA"/>
  </r>
  <r>
    <x v="3"/>
    <s v="Municipal Solid Waste Landfill (351)"/>
    <s v="All State"/>
    <s v="Oregon"/>
    <s v="MSW Landfill"/>
    <x v="11"/>
    <x v="8"/>
    <n v="13362.700000000013"/>
    <x v="2"/>
    <s v="WA"/>
    <s v="USA"/>
  </r>
  <r>
    <x v="3"/>
    <s v="Municipal Solid Waste Landfill (351)"/>
    <s v="All State"/>
    <s v="Oregon"/>
    <s v="MSW Landfill"/>
    <x v="11"/>
    <x v="8"/>
    <n v="12761.969999999998"/>
    <x v="2"/>
    <s v="WA"/>
    <s v="USA"/>
  </r>
  <r>
    <x v="3"/>
    <s v="Municipal Solid Waste Landfill (351)"/>
    <s v="All State"/>
    <s v="Oregon"/>
    <s v="MSW Landfill"/>
    <x v="11"/>
    <x v="8"/>
    <n v="12453.779999999995"/>
    <x v="2"/>
    <s v="WA"/>
    <s v="USA"/>
  </r>
  <r>
    <x v="3"/>
    <s v="Municipal Solid Waste Landfill (351)"/>
    <s v="All State"/>
    <s v="Oregon"/>
    <s v="MSW Landfill"/>
    <x v="11"/>
    <x v="8"/>
    <n v="12263.289999999986"/>
    <x v="2"/>
    <s v="WA"/>
    <s v="USA"/>
  </r>
  <r>
    <x v="3"/>
    <s v="Municipal Solid Waste Landfill (351)"/>
    <s v="All State"/>
    <s v="Oregon"/>
    <s v="MSW Landfill"/>
    <x v="11"/>
    <x v="8"/>
    <n v="12034.440000000008"/>
    <x v="2"/>
    <s v="WA"/>
    <s v="USA"/>
  </r>
  <r>
    <x v="3"/>
    <s v="Municipal Solid Waste Landfill (351)"/>
    <s v="All State"/>
    <s v="Oregon"/>
    <s v="MSW Landfill"/>
    <x v="11"/>
    <x v="8"/>
    <n v="10910.550000000007"/>
    <x v="2"/>
    <s v="WA"/>
    <s v="USA"/>
  </r>
  <r>
    <x v="3"/>
    <s v="Municipal Solid Waste Landfill (351)"/>
    <s v="All State"/>
    <s v="Oregon"/>
    <s v="MSW Landfill"/>
    <x v="11"/>
    <x v="8"/>
    <n v="10712.630000000001"/>
    <x v="2"/>
    <s v="WA"/>
    <s v="USA"/>
  </r>
  <r>
    <x v="3"/>
    <s v="Municipal Solid Waste Landfill (351)"/>
    <s v="All State"/>
    <s v="Oregon"/>
    <s v="MSW Landfill"/>
    <x v="11"/>
    <x v="8"/>
    <n v="9649.9900000000071"/>
    <x v="2"/>
    <s v="WA"/>
    <s v="USA"/>
  </r>
  <r>
    <x v="3"/>
    <s v="Municipal Solid Waste Landfill (351)"/>
    <s v="All State"/>
    <s v="Oregon"/>
    <s v="MSW Landfill"/>
    <x v="11"/>
    <x v="8"/>
    <n v="7994.0899999999983"/>
    <x v="2"/>
    <s v="WA"/>
    <s v="USA"/>
  </r>
  <r>
    <x v="3"/>
    <s v="Municipal Solid Waste Landfill (351)"/>
    <s v="All State"/>
    <s v="Oregon"/>
    <s v="MSW Landfill"/>
    <x v="11"/>
    <x v="8"/>
    <n v="7932.3699999999963"/>
    <x v="2"/>
    <s v="WA"/>
    <s v="USA"/>
  </r>
  <r>
    <x v="3"/>
    <s v="Municipal Solid Waste Landfill (351)"/>
    <s v="All State"/>
    <s v="Oregon"/>
    <s v="MSW Landfill"/>
    <x v="11"/>
    <x v="8"/>
    <n v="5541.9699999999993"/>
    <x v="2"/>
    <s v="WA"/>
    <s v="USA"/>
  </r>
  <r>
    <x v="3"/>
    <s v="Municipal Solid Waste Landfill (351)"/>
    <s v="All State"/>
    <s v="Oregon"/>
    <s v="MSW Landfill"/>
    <x v="11"/>
    <x v="8"/>
    <n v="144.41"/>
    <x v="2"/>
    <s v="WA"/>
    <s v="USA"/>
  </r>
  <r>
    <x v="3"/>
    <s v="Municipal Solid Waste Landfill (351)"/>
    <s v="All State"/>
    <s v="Oregon"/>
    <s v="MSW Landfill"/>
    <x v="11"/>
    <x v="8"/>
    <n v="77.820000000000007"/>
    <x v="2"/>
    <s v="WA"/>
    <s v="USA"/>
  </r>
  <r>
    <x v="3"/>
    <s v="Municipal Solid Waste Landfill (351)"/>
    <s v="All State"/>
    <s v="Oregon"/>
    <s v="MSW Landfill"/>
    <x v="11"/>
    <x v="8"/>
    <n v="46.620000000000005"/>
    <x v="2"/>
    <s v="WA"/>
    <s v="USA"/>
  </r>
  <r>
    <x v="3"/>
    <s v="Municipal Solid Waste Landfill (351)"/>
    <s v="All State"/>
    <s v="Oregon"/>
    <s v="MSW Landfill"/>
    <x v="11"/>
    <x v="8"/>
    <n v="44.8"/>
    <x v="2"/>
    <s v="WA"/>
    <s v="USA"/>
  </r>
  <r>
    <x v="3"/>
    <s v="Municipal Solid Waste Landfill (351)"/>
    <s v="All State"/>
    <s v="Oregon"/>
    <s v="MSW Landfill"/>
    <x v="11"/>
    <x v="8"/>
    <n v="19.150000000000002"/>
    <x v="2"/>
    <s v="WA"/>
    <s v="USA"/>
  </r>
  <r>
    <x v="3"/>
    <s v="Municipal Solid Waste Landfill (351)"/>
    <s v="All State"/>
    <s v="Oregon"/>
    <s v="MSW Landfill"/>
    <x v="11"/>
    <x v="8"/>
    <n v="19.05"/>
    <x v="2"/>
    <s v="WA"/>
    <s v="USA"/>
  </r>
  <r>
    <x v="3"/>
    <s v="Municipal Solid Waste Landfill (351)"/>
    <s v="All State"/>
    <s v="Oregon"/>
    <s v="MSW Landfill"/>
    <x v="11"/>
    <x v="8"/>
    <n v="17.7"/>
    <x v="2"/>
    <s v="WA"/>
    <s v="USA"/>
  </r>
  <r>
    <x v="3"/>
    <s v="Municipal Solid Waste Landfill (351)"/>
    <s v="All State"/>
    <s v="Oregon"/>
    <s v="MSW Landfill"/>
    <x v="11"/>
    <x v="8"/>
    <n v="0"/>
    <x v="2"/>
    <s v="WA"/>
    <s v="USA"/>
  </r>
  <r>
    <x v="3"/>
    <s v="Municipal Solid Waste Landfill (351)"/>
    <s v="All State"/>
    <s v="Oregon"/>
    <s v="MSW Landfill"/>
    <x v="11"/>
    <x v="8"/>
    <n v="94.12"/>
    <x v="2"/>
    <s v="WA"/>
    <s v="USA"/>
  </r>
  <r>
    <x v="3"/>
    <s v="Municipal Solid Waste Landfill (351)"/>
    <s v="All State"/>
    <s v="Oregon"/>
    <s v="MSW Landfill"/>
    <x v="11"/>
    <x v="8"/>
    <n v="5372.7299999999968"/>
    <x v="2"/>
    <s v="WA"/>
    <s v="USA"/>
  </r>
  <r>
    <x v="3"/>
    <s v="Municipal Solid Waste Landfill (351)"/>
    <s v="All State"/>
    <s v="Oregon"/>
    <s v="MSW Landfill"/>
    <x v="11"/>
    <x v="8"/>
    <n v="5019.3099999999995"/>
    <x v="2"/>
    <s v="WA"/>
    <s v="USA"/>
  </r>
  <r>
    <x v="3"/>
    <s v="Municipal Solid Waste Landfill (351)"/>
    <s v="All State"/>
    <s v="Oregon"/>
    <s v="MSW Landfill"/>
    <x v="11"/>
    <x v="8"/>
    <n v="4955.550000000002"/>
    <x v="2"/>
    <s v="WA"/>
    <s v="USA"/>
  </r>
  <r>
    <x v="3"/>
    <s v="Municipal Solid Waste Landfill (351)"/>
    <s v="All State"/>
    <s v="Oregon"/>
    <s v="MSW Landfill"/>
    <x v="11"/>
    <x v="8"/>
    <n v="4426.7300000000014"/>
    <x v="2"/>
    <s v="WA"/>
    <s v="USA"/>
  </r>
  <r>
    <x v="3"/>
    <s v="Municipal Solid Waste Landfill (351)"/>
    <s v="All State"/>
    <s v="Oregon"/>
    <s v="MSW Landfill"/>
    <x v="11"/>
    <x v="8"/>
    <n v="3403.7399999999993"/>
    <x v="2"/>
    <s v="WA"/>
    <s v="USA"/>
  </r>
  <r>
    <x v="3"/>
    <s v="Municipal Solid Waste Landfill (351)"/>
    <s v="All State"/>
    <s v="Oregon"/>
    <s v="MSW Landfill"/>
    <x v="11"/>
    <x v="8"/>
    <n v="6512.0099999999929"/>
    <x v="2"/>
    <s v="WA"/>
    <s v="USA"/>
  </r>
  <r>
    <x v="3"/>
    <s v="Municipal Solid Waste Landfill (351)"/>
    <s v="All State"/>
    <s v="Oregon"/>
    <s v="MSW Landfill"/>
    <x v="11"/>
    <x v="8"/>
    <n v="6054.7400000000034"/>
    <x v="2"/>
    <s v="WA"/>
    <s v="USA"/>
  </r>
  <r>
    <x v="3"/>
    <s v="Municipal Solid Waste Landfill (351)"/>
    <s v="All State"/>
    <s v="Oregon"/>
    <s v="MSW Landfill"/>
    <x v="11"/>
    <x v="8"/>
    <n v="5948.78"/>
    <x v="2"/>
    <s v="WA"/>
    <s v="USA"/>
  </r>
  <r>
    <x v="3"/>
    <s v="Municipal Solid Waste Landfill (351)"/>
    <s v="All State"/>
    <s v="Oregon"/>
    <s v="MSW Landfill"/>
    <x v="11"/>
    <x v="8"/>
    <n v="5827.6999999999989"/>
    <x v="2"/>
    <s v="WA"/>
    <s v="USA"/>
  </r>
  <r>
    <x v="3"/>
    <s v="Municipal Solid Waste Landfill (351)"/>
    <s v="All State"/>
    <s v="Oregon"/>
    <s v="MSW Landfill"/>
    <x v="11"/>
    <x v="8"/>
    <n v="5668.5"/>
    <x v="2"/>
    <s v="WA"/>
    <s v="USA"/>
  </r>
  <r>
    <x v="3"/>
    <s v="Municipal Solid Waste Landfill (351)"/>
    <s v="All State"/>
    <s v="Oregon"/>
    <s v="MSW Landfill"/>
    <x v="11"/>
    <x v="8"/>
    <n v="5068.9699999999948"/>
    <x v="2"/>
    <s v="WA"/>
    <s v="USA"/>
  </r>
  <r>
    <x v="3"/>
    <s v="Municipal Solid Waste Landfill (351)"/>
    <s v="All State"/>
    <s v="Oregon"/>
    <s v="MSW Landfill"/>
    <x v="11"/>
    <x v="8"/>
    <n v="5058.7399999999961"/>
    <x v="2"/>
    <s v="WA"/>
    <s v="USA"/>
  </r>
  <r>
    <x v="3"/>
    <s v="Municipal Solid Waste Landfill (351)"/>
    <s v="All State"/>
    <s v="Oregon"/>
    <s v="MSW Landfill"/>
    <x v="11"/>
    <x v="8"/>
    <n v="5011.91"/>
    <x v="2"/>
    <s v="WA"/>
    <s v="USA"/>
  </r>
  <r>
    <x v="3"/>
    <s v="Municipal Solid Waste Landfill (351)"/>
    <s v="All State"/>
    <s v="Oregon"/>
    <s v="MSW Landfill"/>
    <x v="11"/>
    <x v="8"/>
    <n v="4882.609999999996"/>
    <x v="2"/>
    <s v="WA"/>
    <s v="USA"/>
  </r>
  <r>
    <x v="3"/>
    <s v="Municipal Solid Waste Landfill (351)"/>
    <s v="All State"/>
    <s v="Oregon"/>
    <s v="MSW Landfill"/>
    <x v="11"/>
    <x v="8"/>
    <n v="4630.88"/>
    <x v="2"/>
    <s v="WA"/>
    <s v="USA"/>
  </r>
  <r>
    <x v="3"/>
    <s v="Municipal Solid Waste Landfill (351)"/>
    <s v="All State"/>
    <s v="Oregon"/>
    <s v="MSW Landfill"/>
    <x v="11"/>
    <x v="8"/>
    <n v="3911.7400000000011"/>
    <x v="2"/>
    <s v="WA"/>
    <s v="USA"/>
  </r>
  <r>
    <x v="3"/>
    <s v="Municipal Solid Waste Landfill (351)"/>
    <s v="All State"/>
    <s v="Oregon"/>
    <s v="MSW Landfill"/>
    <x v="11"/>
    <x v="8"/>
    <n v="2928.8300000000008"/>
    <x v="2"/>
    <s v="WA"/>
    <s v="USA"/>
  </r>
  <r>
    <x v="3"/>
    <s v="Municipal Solid Waste Landfill (351)"/>
    <s v="All State"/>
    <s v="Oregon"/>
    <s v="MSW Landfill"/>
    <x v="11"/>
    <x v="8"/>
    <n v="117.96000000000001"/>
    <x v="2"/>
    <s v="WA"/>
    <s v="USA"/>
  </r>
  <r>
    <x v="3"/>
    <s v="Municipal Solid Waste Landfill (351)"/>
    <s v="All State"/>
    <s v="Oregon"/>
    <s v="MSW Landfill"/>
    <x v="11"/>
    <x v="8"/>
    <n v="96.919999999999987"/>
    <x v="2"/>
    <s v="WA"/>
    <s v="USA"/>
  </r>
  <r>
    <x v="3"/>
    <s v="Municipal Solid Waste Landfill (351)"/>
    <s v="All State"/>
    <s v="Oregon"/>
    <s v="MSW Landfill"/>
    <x v="11"/>
    <x v="8"/>
    <n v="30.900000000000002"/>
    <x v="2"/>
    <s v="WA"/>
    <s v="USA"/>
  </r>
  <r>
    <x v="3"/>
    <s v="Municipal Solid Waste Landfill (351)"/>
    <s v="All State"/>
    <s v="Oregon"/>
    <s v="MSW Landfill"/>
    <x v="11"/>
    <x v="8"/>
    <n v="0"/>
    <x v="2"/>
    <s v="WA"/>
    <s v="USA"/>
  </r>
  <r>
    <x v="3"/>
    <s v="Municipal Solid Waste Landfill (351)"/>
    <s v="All State"/>
    <s v="Oregon"/>
    <s v="MSW Landfill"/>
    <x v="11"/>
    <x v="8"/>
    <n v="262.66999999999996"/>
    <x v="2"/>
    <s v="WA"/>
    <s v="USA"/>
  </r>
  <r>
    <x v="3"/>
    <s v="Municipal Solid Waste Landfill (351)"/>
    <s v="All State"/>
    <s v="Oregon"/>
    <s v="MSW Landfill"/>
    <x v="11"/>
    <x v="8"/>
    <n v="291.95999999999998"/>
    <x v="2"/>
    <s v="WA"/>
    <s v="USA"/>
  </r>
  <r>
    <x v="3"/>
    <s v="Municipal Solid Waste Landfill (351)"/>
    <s v="All State"/>
    <s v="Oregon"/>
    <s v="MSW Landfill"/>
    <x v="11"/>
    <x v="8"/>
    <n v="209.46999999999997"/>
    <x v="2"/>
    <s v="WA"/>
    <s v="USA"/>
  </r>
  <r>
    <x v="3"/>
    <s v="Municipal Solid Waste Landfill (351)"/>
    <s v="All State"/>
    <s v="Oregon"/>
    <s v="MSW Landfill"/>
    <x v="11"/>
    <x v="8"/>
    <n v="110.97999999999999"/>
    <x v="2"/>
    <s v="WA"/>
    <s v="USA"/>
  </r>
  <r>
    <x v="3"/>
    <s v="Municipal Solid Waste Landfill (351)"/>
    <s v="All State"/>
    <s v="Oregon"/>
    <s v="MSW Landfill"/>
    <x v="11"/>
    <x v="8"/>
    <n v="80.63"/>
    <x v="2"/>
    <s v="WA"/>
    <s v="USA"/>
  </r>
  <r>
    <x v="3"/>
    <s v="Municipal Solid Waste Landfill (351)"/>
    <s v="All State"/>
    <s v="Oregon"/>
    <s v="MSW Landfill"/>
    <x v="11"/>
    <x v="8"/>
    <n v="79.490000000000009"/>
    <x v="2"/>
    <s v="WA"/>
    <s v="USA"/>
  </r>
  <r>
    <x v="3"/>
    <s v="Municipal Solid Waste Landfill (351)"/>
    <s v="All State"/>
    <s v="Oregon"/>
    <s v="MSW Landfill"/>
    <x v="11"/>
    <x v="8"/>
    <n v="45.47"/>
    <x v="2"/>
    <s v="WA"/>
    <s v="USA"/>
  </r>
  <r>
    <x v="3"/>
    <s v="Municipal Solid Waste Landfill (351)"/>
    <s v="All State"/>
    <s v="Oregon"/>
    <s v="MSW Landfill"/>
    <x v="11"/>
    <x v="8"/>
    <n v="0"/>
    <x v="2"/>
    <s v="WA"/>
    <s v="USA"/>
  </r>
  <r>
    <x v="3"/>
    <s v="Municipal Solid Waste Landfill (351)"/>
    <s v="All State"/>
    <s v="Oregon"/>
    <s v="MSW Landfill"/>
    <x v="11"/>
    <x v="8"/>
    <n v="3348.6599999999989"/>
    <x v="2"/>
    <s v="WA"/>
    <s v="USA"/>
  </r>
  <r>
    <x v="3"/>
    <s v="Municipal Solid Waste Landfill (351)"/>
    <s v="All State"/>
    <s v="Oregon"/>
    <s v="MSW Landfill"/>
    <x v="11"/>
    <x v="8"/>
    <n v="3145.0600000000013"/>
    <x v="2"/>
    <s v="WA"/>
    <s v="USA"/>
  </r>
  <r>
    <x v="3"/>
    <s v="Municipal Solid Waste Landfill (351)"/>
    <s v="All State"/>
    <s v="Oregon"/>
    <s v="MSW Landfill"/>
    <x v="11"/>
    <x v="8"/>
    <n v="2954.0899999999983"/>
    <x v="2"/>
    <s v="WA"/>
    <s v="USA"/>
  </r>
  <r>
    <x v="3"/>
    <s v="Municipal Solid Waste Landfill (351)"/>
    <s v="All State"/>
    <s v="Oregon"/>
    <s v="MSW Landfill"/>
    <x v="11"/>
    <x v="8"/>
    <n v="2795.32"/>
    <x v="2"/>
    <s v="WA"/>
    <s v="USA"/>
  </r>
  <r>
    <x v="3"/>
    <s v="Municipal Solid Waste Landfill (351)"/>
    <s v="All State"/>
    <s v="Oregon"/>
    <s v="MSW Landfill"/>
    <x v="11"/>
    <x v="8"/>
    <n v="2708.1300000000015"/>
    <x v="2"/>
    <s v="WA"/>
    <s v="USA"/>
  </r>
  <r>
    <x v="3"/>
    <s v="Municipal Solid Waste Landfill (351)"/>
    <s v="All State"/>
    <s v="Oregon"/>
    <s v="MSW Landfill"/>
    <x v="11"/>
    <x v="8"/>
    <n v="2536.66"/>
    <x v="2"/>
    <s v="WA"/>
    <s v="USA"/>
  </r>
  <r>
    <x v="3"/>
    <s v="Municipal Solid Waste Landfill (351)"/>
    <s v="All State"/>
    <s v="Oregon"/>
    <s v="MSW Landfill"/>
    <x v="11"/>
    <x v="8"/>
    <n v="2491.5199999999986"/>
    <x v="2"/>
    <s v="WA"/>
    <s v="USA"/>
  </r>
  <r>
    <x v="3"/>
    <s v="Municipal Solid Waste Landfill (351)"/>
    <s v="All State"/>
    <s v="Oregon"/>
    <s v="MSW Landfill"/>
    <x v="11"/>
    <x v="8"/>
    <n v="2485.1899999999996"/>
    <x v="2"/>
    <s v="WA"/>
    <s v="USA"/>
  </r>
  <r>
    <x v="3"/>
    <s v="Municipal Solid Waste Landfill (351)"/>
    <s v="All State"/>
    <s v="Oregon"/>
    <s v="MSW Landfill"/>
    <x v="11"/>
    <x v="8"/>
    <n v="2404.8100000000009"/>
    <x v="2"/>
    <s v="WA"/>
    <s v="USA"/>
  </r>
  <r>
    <x v="3"/>
    <s v="Municipal Solid Waste Landfill (351)"/>
    <s v="All State"/>
    <s v="Oregon"/>
    <s v="MSW Landfill"/>
    <x v="11"/>
    <x v="8"/>
    <n v="2320.1899999999987"/>
    <x v="2"/>
    <s v="WA"/>
    <s v="USA"/>
  </r>
  <r>
    <x v="3"/>
    <s v="Municipal Solid Waste Landfill (351)"/>
    <s v="All State"/>
    <s v="Oregon"/>
    <s v="MSW Landfill"/>
    <x v="11"/>
    <x v="8"/>
    <n v="2178.6399999999994"/>
    <x v="2"/>
    <s v="WA"/>
    <s v="USA"/>
  </r>
  <r>
    <x v="3"/>
    <s v="Municipal Solid Waste Landfill (351)"/>
    <s v="All State"/>
    <s v="Oregon"/>
    <s v="MSW Landfill"/>
    <x v="11"/>
    <x v="8"/>
    <n v="1799.92"/>
    <x v="2"/>
    <s v="WA"/>
    <s v="USA"/>
  </r>
  <r>
    <x v="3"/>
    <s v="Municipal Solid Waste Landfill (351)"/>
    <s v="All State"/>
    <s v="Oregon"/>
    <s v="MSW Landfill"/>
    <x v="11"/>
    <x v="8"/>
    <n v="0"/>
    <x v="2"/>
    <s v="WA"/>
    <s v="USA"/>
  </r>
  <r>
    <x v="3"/>
    <s v="Municipal Solid Waste Landfill (351)"/>
    <s v="All State"/>
    <s v="Oregon"/>
    <s v="MSW Landfill"/>
    <x v="11"/>
    <x v="8"/>
    <n v="75.97"/>
    <x v="8"/>
    <s v="WA"/>
    <s v="USA"/>
  </r>
  <r>
    <x v="3"/>
    <s v="Municipal Solid Waste Landfill (351)"/>
    <s v="All State"/>
    <s v="Oregon"/>
    <s v="MSW Landfill"/>
    <x v="11"/>
    <x v="8"/>
    <n v="43.41"/>
    <x v="8"/>
    <s v="WA"/>
    <s v="USA"/>
  </r>
  <r>
    <x v="3"/>
    <s v="Municipal Solid Waste Landfill (351)"/>
    <s v="All State"/>
    <s v="Oregon"/>
    <s v="MSW Landfill"/>
    <x v="11"/>
    <x v="8"/>
    <n v="157.74"/>
    <x v="8"/>
    <s v="WA"/>
    <s v="USA"/>
  </r>
  <r>
    <x v="3"/>
    <s v="Municipal Solid Waste Landfill (351)"/>
    <s v="All State"/>
    <s v="Oregon"/>
    <s v="MSW Landfill"/>
    <x v="11"/>
    <x v="8"/>
    <n v="97.72999999999999"/>
    <x v="8"/>
    <s v="WA"/>
    <s v="USA"/>
  </r>
  <r>
    <x v="3"/>
    <s v="Municipal Solid Waste Landfill (351)"/>
    <s v="All State"/>
    <s v="Oregon"/>
    <s v="MSW Landfill"/>
    <x v="11"/>
    <x v="8"/>
    <n v="33.54"/>
    <x v="8"/>
    <s v="WA"/>
    <s v="USA"/>
  </r>
  <r>
    <x v="3"/>
    <s v="Municipal Solid Waste Landfill (351)"/>
    <s v="All State"/>
    <s v="Oregon"/>
    <s v="MSW Landfill"/>
    <x v="11"/>
    <x v="8"/>
    <n v="345.42000000000007"/>
    <x v="8"/>
    <s v="WA"/>
    <s v="USA"/>
  </r>
  <r>
    <x v="3"/>
    <s v="Municipal Solid Waste Landfill (351)"/>
    <s v="All State"/>
    <s v="Oregon"/>
    <s v="MSW Landfill"/>
    <x v="11"/>
    <x v="8"/>
    <n v="215.81"/>
    <x v="8"/>
    <s v="WA"/>
    <s v="USA"/>
  </r>
  <r>
    <x v="3"/>
    <s v="Municipal Solid Waste Landfill (351)"/>
    <s v="All State"/>
    <s v="Oregon"/>
    <s v="MSW Landfill"/>
    <x v="11"/>
    <x v="8"/>
    <n v="200.38"/>
    <x v="8"/>
    <s v="WA"/>
    <s v="USA"/>
  </r>
  <r>
    <x v="3"/>
    <s v="Municipal Solid Waste Landfill (351)"/>
    <s v="All State"/>
    <s v="Oregon"/>
    <s v="MSW Landfill"/>
    <x v="11"/>
    <x v="8"/>
    <n v="189.00999999999996"/>
    <x v="8"/>
    <s v="WA"/>
    <s v="USA"/>
  </r>
  <r>
    <x v="3"/>
    <s v="Municipal Solid Waste Landfill (351)"/>
    <s v="All State"/>
    <s v="Oregon"/>
    <s v="MSW Landfill"/>
    <x v="11"/>
    <x v="8"/>
    <n v="159.92000000000002"/>
    <x v="8"/>
    <s v="WA"/>
    <s v="USA"/>
  </r>
  <r>
    <x v="3"/>
    <s v="Municipal Solid Waste Landfill (351)"/>
    <s v="All State"/>
    <s v="Oregon"/>
    <s v="MSW Landfill"/>
    <x v="11"/>
    <x v="8"/>
    <n v="79.460000000000008"/>
    <x v="8"/>
    <s v="WA"/>
    <s v="USA"/>
  </r>
  <r>
    <x v="3"/>
    <s v="Municipal Solid Waste Landfill (351)"/>
    <s v="All State"/>
    <s v="Oregon"/>
    <s v="MSW Landfill"/>
    <x v="11"/>
    <x v="8"/>
    <n v="11.49"/>
    <x v="8"/>
    <s v="WA"/>
    <s v="USA"/>
  </r>
  <r>
    <x v="3"/>
    <s v="Municipal Solid Waste Landfill (351)"/>
    <s v="All State"/>
    <s v="Oregon"/>
    <s v="MSW Landfill"/>
    <x v="11"/>
    <x v="8"/>
    <n v="0"/>
    <x v="8"/>
    <s v="WA"/>
    <s v="USA"/>
  </r>
  <r>
    <x v="3"/>
    <s v="Municipal Solid Waste Landfill (351)"/>
    <s v="All State"/>
    <s v="Oregon"/>
    <s v="MSW Landfill"/>
    <x v="11"/>
    <x v="8"/>
    <n v="1381.39"/>
    <x v="9"/>
    <s v="WA"/>
    <s v="USA"/>
  </r>
  <r>
    <x v="3"/>
    <s v="Municipal Solid Waste Landfill (351)"/>
    <s v="All State"/>
    <s v="Oregon"/>
    <s v="MSW Landfill"/>
    <x v="11"/>
    <x v="8"/>
    <n v="1260.3100000000004"/>
    <x v="9"/>
    <s v="WA"/>
    <s v="USA"/>
  </r>
  <r>
    <x v="3"/>
    <s v="Municipal Solid Waste Landfill (351)"/>
    <s v="All State"/>
    <s v="Oregon"/>
    <s v="MSW Landfill"/>
    <x v="11"/>
    <x v="8"/>
    <n v="961.62000000000023"/>
    <x v="9"/>
    <s v="WA"/>
    <s v="USA"/>
  </r>
  <r>
    <x v="3"/>
    <s v="Municipal Solid Waste Landfill (351)"/>
    <s v="All State"/>
    <s v="Oregon"/>
    <s v="MSW Landfill"/>
    <x v="11"/>
    <x v="8"/>
    <n v="835"/>
    <x v="9"/>
    <s v="WA"/>
    <s v="USA"/>
  </r>
  <r>
    <x v="3"/>
    <s v="Municipal Solid Waste Landfill (351)"/>
    <s v="All State"/>
    <s v="Oregon"/>
    <s v="MSW Landfill"/>
    <x v="11"/>
    <x v="8"/>
    <n v="816.37999999999977"/>
    <x v="9"/>
    <s v="WA"/>
    <s v="USA"/>
  </r>
  <r>
    <x v="3"/>
    <s v="Municipal Solid Waste Landfill (351)"/>
    <s v="All State"/>
    <s v="Oregon"/>
    <s v="MSW Landfill"/>
    <x v="11"/>
    <x v="8"/>
    <n v="761.49999999999989"/>
    <x v="9"/>
    <s v="WA"/>
    <s v="USA"/>
  </r>
  <r>
    <x v="3"/>
    <s v="Municipal Solid Waste Landfill (351)"/>
    <s v="All State"/>
    <s v="Oregon"/>
    <s v="MSW Landfill"/>
    <x v="11"/>
    <x v="8"/>
    <n v="710.45999999999992"/>
    <x v="9"/>
    <s v="WA"/>
    <s v="USA"/>
  </r>
  <r>
    <x v="3"/>
    <s v="Municipal Solid Waste Landfill (351)"/>
    <s v="All State"/>
    <s v="Oregon"/>
    <s v="MSW Landfill"/>
    <x v="11"/>
    <x v="8"/>
    <n v="694.31999999999994"/>
    <x v="9"/>
    <s v="WA"/>
    <s v="USA"/>
  </r>
  <r>
    <x v="3"/>
    <s v="Municipal Solid Waste Landfill (351)"/>
    <s v="All State"/>
    <s v="Oregon"/>
    <s v="MSW Landfill"/>
    <x v="11"/>
    <x v="8"/>
    <n v="631.35"/>
    <x v="9"/>
    <s v="WA"/>
    <s v="USA"/>
  </r>
  <r>
    <x v="3"/>
    <s v="Municipal Solid Waste Landfill (351)"/>
    <s v="All State"/>
    <s v="Oregon"/>
    <s v="MSW Landfill"/>
    <x v="11"/>
    <x v="8"/>
    <n v="584.91999999999996"/>
    <x v="9"/>
    <s v="WA"/>
    <s v="USA"/>
  </r>
  <r>
    <x v="3"/>
    <s v="Municipal Solid Waste Landfill (351)"/>
    <s v="All State"/>
    <s v="Oregon"/>
    <s v="MSW Landfill"/>
    <x v="11"/>
    <x v="8"/>
    <n v="435.3599999999999"/>
    <x v="9"/>
    <s v="WA"/>
    <s v="USA"/>
  </r>
  <r>
    <x v="3"/>
    <s v="Municipal Solid Waste Landfill (351)"/>
    <s v="All State"/>
    <s v="Oregon"/>
    <s v="MSW Landfill"/>
    <x v="11"/>
    <x v="8"/>
    <n v="241.26"/>
    <x v="9"/>
    <s v="WA"/>
    <s v="USA"/>
  </r>
  <r>
    <x v="3"/>
    <s v="Municipal Solid Waste Landfill (351)"/>
    <s v="All State"/>
    <s v="Oregon"/>
    <s v="MSW Landfill"/>
    <x v="11"/>
    <x v="8"/>
    <n v="47.010000000000005"/>
    <x v="10"/>
    <s v="WA"/>
    <s v="USA"/>
  </r>
  <r>
    <x v="3"/>
    <s v="Municipal Solid Waste Landfill (351)"/>
    <s v="All State"/>
    <s v="Oregon"/>
    <s v="MSW Landfill"/>
    <x v="11"/>
    <x v="8"/>
    <n v="43.329999999999991"/>
    <x v="10"/>
    <s v="WA"/>
    <s v="USA"/>
  </r>
  <r>
    <x v="3"/>
    <s v="Municipal Solid Waste Landfill (351)"/>
    <s v="All State"/>
    <s v="Oregon"/>
    <s v="MSW Landfill"/>
    <x v="11"/>
    <x v="8"/>
    <n v="32.119999999999997"/>
    <x v="10"/>
    <s v="WA"/>
    <s v="USA"/>
  </r>
  <r>
    <x v="3"/>
    <s v="Municipal Solid Waste Landfill (351)"/>
    <s v="All State"/>
    <s v="Oregon"/>
    <s v="MSW Landfill"/>
    <x v="11"/>
    <x v="8"/>
    <n v="30.48"/>
    <x v="10"/>
    <s v="WA"/>
    <s v="USA"/>
  </r>
  <r>
    <x v="3"/>
    <s v="Municipal Solid Waste Landfill (351)"/>
    <s v="All State"/>
    <s v="Oregon"/>
    <s v="MSW Landfill"/>
    <x v="11"/>
    <x v="8"/>
    <n v="28.470000000000002"/>
    <x v="10"/>
    <s v="WA"/>
    <s v="USA"/>
  </r>
  <r>
    <x v="3"/>
    <s v="Municipal Solid Waste Landfill (351)"/>
    <s v="All State"/>
    <s v="Oregon"/>
    <s v="MSW Landfill"/>
    <x v="11"/>
    <x v="8"/>
    <n v="25.13"/>
    <x v="10"/>
    <s v="WA"/>
    <s v="USA"/>
  </r>
  <r>
    <x v="3"/>
    <s v="Municipal Solid Waste Landfill (351)"/>
    <s v="All State"/>
    <s v="Oregon"/>
    <s v="MSW Landfill"/>
    <x v="11"/>
    <x v="8"/>
    <n v="22.32"/>
    <x v="10"/>
    <s v="WA"/>
    <s v="USA"/>
  </r>
  <r>
    <x v="3"/>
    <s v="Municipal Solid Waste Landfill (351)"/>
    <s v="All State"/>
    <s v="Oregon"/>
    <s v="MSW Landfill"/>
    <x v="11"/>
    <x v="8"/>
    <n v="30.430000000000003"/>
    <x v="10"/>
    <s v="WA"/>
    <s v="USA"/>
  </r>
  <r>
    <x v="3"/>
    <s v="Municipal Solid Waste Landfill (351)"/>
    <s v="All State"/>
    <s v="Oregon"/>
    <s v="MSW Landfill"/>
    <x v="11"/>
    <x v="8"/>
    <n v="21.99"/>
    <x v="10"/>
    <s v="WA"/>
    <s v="USA"/>
  </r>
  <r>
    <x v="3"/>
    <s v="Municipal Solid Waste Landfill (351)"/>
    <s v="All State"/>
    <s v="Oregon"/>
    <s v="MSW Landfill"/>
    <x v="11"/>
    <x v="8"/>
    <n v="2.59"/>
    <x v="10"/>
    <s v="WA"/>
    <s v="USA"/>
  </r>
  <r>
    <x v="3"/>
    <s v="Municipal Solid Waste Landfill (351)"/>
    <s v="All State"/>
    <s v="Oregon"/>
    <s v="MSW Landfill"/>
    <x v="11"/>
    <x v="8"/>
    <n v="196.36999999999998"/>
    <x v="10"/>
    <s v="WA"/>
    <s v="USA"/>
  </r>
  <r>
    <x v="3"/>
    <s v="Municipal Solid Waste Landfill (351)"/>
    <s v="All State"/>
    <s v="Oregon"/>
    <s v="MSW Landfill"/>
    <x v="11"/>
    <x v="8"/>
    <n v="125.76"/>
    <x v="10"/>
    <s v="WA"/>
    <s v="USA"/>
  </r>
  <r>
    <x v="3"/>
    <s v="Municipal Solid Waste Landfill (351)"/>
    <s v="All State"/>
    <s v="Oregon"/>
    <s v="MSW Landfill"/>
    <x v="11"/>
    <x v="8"/>
    <n v="120.25"/>
    <x v="10"/>
    <s v="WA"/>
    <s v="USA"/>
  </r>
  <r>
    <x v="3"/>
    <s v="Municipal Solid Waste Landfill (351)"/>
    <s v="All State"/>
    <s v="Oregon"/>
    <s v="MSW Landfill"/>
    <x v="11"/>
    <x v="8"/>
    <n v="14.669999999999998"/>
    <x v="10"/>
    <s v="WA"/>
    <s v="USA"/>
  </r>
  <r>
    <x v="3"/>
    <s v="Municipal Solid Waste Landfill (351)"/>
    <s v="All State"/>
    <s v="Oregon"/>
    <s v="MSW Landfill"/>
    <x v="11"/>
    <x v="8"/>
    <n v="0"/>
    <x v="10"/>
    <s v="WA"/>
    <s v="USA"/>
  </r>
  <r>
    <x v="3"/>
    <s v="Municipal Solid Waste Landfill (351)"/>
    <s v="All State"/>
    <s v="Oregon"/>
    <s v="MSW Landfill"/>
    <x v="11"/>
    <x v="8"/>
    <n v="59.66"/>
    <x v="10"/>
    <s v="WA"/>
    <s v="USA"/>
  </r>
  <r>
    <x v="3"/>
    <s v="Municipal Solid Waste Landfill (351)"/>
    <s v="All State"/>
    <s v="Oregon"/>
    <s v="MSW Landfill"/>
    <x v="11"/>
    <x v="8"/>
    <n v="30.959999999999997"/>
    <x v="10"/>
    <s v="WA"/>
    <s v="USA"/>
  </r>
  <r>
    <x v="3"/>
    <s v="Municipal Solid Waste Landfill (351)"/>
    <s v="All State"/>
    <s v="Oregon"/>
    <s v="MSW Landfill"/>
    <x v="11"/>
    <x v="8"/>
    <n v="22.12"/>
    <x v="10"/>
    <s v="WA"/>
    <s v="USA"/>
  </r>
  <r>
    <x v="3"/>
    <s v="Municipal Solid Waste Landfill (351)"/>
    <s v="All State"/>
    <s v="Oregon"/>
    <s v="MSW Landfill"/>
    <x v="11"/>
    <x v="8"/>
    <n v="15.88"/>
    <x v="10"/>
    <s v="WA"/>
    <s v="USA"/>
  </r>
  <r>
    <x v="3"/>
    <s v="Municipal Solid Waste Landfill (351)"/>
    <s v="All State"/>
    <s v="Oregon"/>
    <s v="MSW Landfill"/>
    <x v="11"/>
    <x v="8"/>
    <n v="0"/>
    <x v="11"/>
    <s v="WA"/>
    <s v="USA"/>
  </r>
  <r>
    <x v="3"/>
    <s v="Municipal Solid Waste Landfill (351)"/>
    <s v="All State"/>
    <s v="Oregon"/>
    <s v="MSW Landfill"/>
    <x v="11"/>
    <x v="8"/>
    <n v="242.21000000000004"/>
    <x v="11"/>
    <s v="WA"/>
    <s v="USA"/>
  </r>
  <r>
    <x v="3"/>
    <s v="Municipal Solid Waste Landfill (351)"/>
    <s v="All State"/>
    <s v="Oregon"/>
    <s v="MSW Landfill"/>
    <x v="11"/>
    <x v="8"/>
    <n v="91.05"/>
    <x v="11"/>
    <s v="WA"/>
    <s v="USA"/>
  </r>
  <r>
    <x v="3"/>
    <s v="Municipal Solid Waste Landfill (351)"/>
    <s v="All State"/>
    <s v="Oregon"/>
    <s v="MSW Landfill"/>
    <x v="11"/>
    <x v="8"/>
    <n v="90.25"/>
    <x v="11"/>
    <s v="WA"/>
    <s v="USA"/>
  </r>
  <r>
    <x v="3"/>
    <s v="Municipal Solid Waste Landfill (351)"/>
    <s v="All State"/>
    <s v="Oregon"/>
    <s v="MSW Landfill"/>
    <x v="11"/>
    <x v="8"/>
    <n v="68.53"/>
    <x v="11"/>
    <s v="WA"/>
    <s v="USA"/>
  </r>
  <r>
    <x v="3"/>
    <s v="Municipal Solid Waste Landfill (351)"/>
    <s v="All State"/>
    <s v="Oregon"/>
    <s v="MSW Landfill"/>
    <x v="11"/>
    <x v="8"/>
    <n v="68.100000000000009"/>
    <x v="11"/>
    <s v="WA"/>
    <s v="USA"/>
  </r>
  <r>
    <x v="3"/>
    <s v="Municipal Solid Waste Landfill (351)"/>
    <s v="All State"/>
    <s v="Oregon"/>
    <s v="MSW Landfill"/>
    <x v="11"/>
    <x v="8"/>
    <n v="49.53"/>
    <x v="11"/>
    <s v="WA"/>
    <s v="USA"/>
  </r>
  <r>
    <x v="3"/>
    <s v="Municipal Solid Waste Landfill (351)"/>
    <s v="All State"/>
    <s v="Oregon"/>
    <s v="MSW Landfill"/>
    <x v="11"/>
    <x v="8"/>
    <n v="44.51"/>
    <x v="11"/>
    <s v="WA"/>
    <s v="USA"/>
  </r>
  <r>
    <x v="3"/>
    <s v="Municipal Solid Waste Landfill (351)"/>
    <s v="All State"/>
    <s v="Oregon"/>
    <s v="MSW Landfill"/>
    <x v="11"/>
    <x v="8"/>
    <n v="12.37"/>
    <x v="11"/>
    <s v="WA"/>
    <s v="USA"/>
  </r>
  <r>
    <x v="3"/>
    <s v="Municipal Solid Waste Landfill (351)"/>
    <s v="All State"/>
    <s v="Oregon"/>
    <s v="MSW Landfill"/>
    <x v="11"/>
    <x v="8"/>
    <n v="12.09"/>
    <x v="11"/>
    <s v="WA"/>
    <s v="USA"/>
  </r>
  <r>
    <x v="3"/>
    <s v="Municipal Solid Waste Landfill (351)"/>
    <s v="All State"/>
    <s v="Oregon"/>
    <s v="MSW Landfill"/>
    <x v="11"/>
    <x v="8"/>
    <n v="19.45"/>
    <x v="11"/>
    <s v="WA"/>
    <s v="USA"/>
  </r>
  <r>
    <x v="3"/>
    <s v="Municipal Solid Waste Landfill (351)"/>
    <s v="All State"/>
    <s v="Oregon"/>
    <s v="MSW Landfill"/>
    <x v="11"/>
    <x v="8"/>
    <n v="13.299999999999999"/>
    <x v="11"/>
    <s v="WA"/>
    <s v="USA"/>
  </r>
  <r>
    <x v="3"/>
    <s v="Municipal Solid Waste Landfill (351)"/>
    <s v="All State"/>
    <s v="Oregon"/>
    <s v="MSW Landfill"/>
    <x v="11"/>
    <x v="8"/>
    <n v="313.99"/>
    <x v="11"/>
    <s v="WA"/>
    <s v="USA"/>
  </r>
  <r>
    <x v="3"/>
    <s v="Municipal Solid Waste Landfill (351)"/>
    <s v="All State"/>
    <s v="Oregon"/>
    <s v="MSW Landfill"/>
    <x v="11"/>
    <x v="8"/>
    <n v="169.59"/>
    <x v="11"/>
    <s v="WA"/>
    <s v="USA"/>
  </r>
  <r>
    <x v="3"/>
    <s v="Municipal Solid Waste Landfill (351)"/>
    <s v="All State"/>
    <s v="Oregon"/>
    <s v="MSW Landfill"/>
    <x v="11"/>
    <x v="8"/>
    <n v="97.48"/>
    <x v="11"/>
    <s v="WA"/>
    <s v="USA"/>
  </r>
  <r>
    <x v="3"/>
    <s v="Municipal Solid Waste Landfill (351)"/>
    <s v="All State"/>
    <s v="Oregon"/>
    <s v="MSW Landfill"/>
    <x v="11"/>
    <x v="8"/>
    <n v="48.429999999999993"/>
    <x v="11"/>
    <s v="WA"/>
    <s v="USA"/>
  </r>
  <r>
    <x v="3"/>
    <s v="Municipal Solid Waste Landfill (351)"/>
    <s v="All State"/>
    <s v="Oregon"/>
    <s v="MSW Landfill"/>
    <x v="11"/>
    <x v="8"/>
    <n v="17.170000000000002"/>
    <x v="11"/>
    <s v="WA"/>
    <s v="USA"/>
  </r>
  <r>
    <x v="3"/>
    <s v="Municipal Solid Waste Landfill (351)"/>
    <s v="All State"/>
    <s v="Oregon"/>
    <s v="MSW Landfill"/>
    <x v="11"/>
    <x v="8"/>
    <n v="17.260000000000002"/>
    <x v="11"/>
    <s v="WA"/>
    <s v="USA"/>
  </r>
  <r>
    <x v="3"/>
    <s v="Municipal Solid Waste Landfill (351)"/>
    <s v="All State"/>
    <s v="Oregon"/>
    <s v="MSW Landfill"/>
    <x v="11"/>
    <x v="8"/>
    <n v="0"/>
    <x v="12"/>
    <s v="WA"/>
    <s v="USA"/>
  </r>
  <r>
    <x v="3"/>
    <s v="Municipal Solid Waste Landfill (351)"/>
    <s v="All State"/>
    <s v="Oregon"/>
    <s v="MSW Landfill"/>
    <x v="11"/>
    <x v="8"/>
    <n v="479.49000000000007"/>
    <x v="12"/>
    <s v="WA"/>
    <s v="USA"/>
  </r>
  <r>
    <x v="3"/>
    <s v="Municipal Solid Waste Landfill (351)"/>
    <s v="All State"/>
    <s v="Oregon"/>
    <s v="MSW Landfill"/>
    <x v="11"/>
    <x v="8"/>
    <n v="46.75"/>
    <x v="12"/>
    <s v="WA"/>
    <s v="USA"/>
  </r>
  <r>
    <x v="3"/>
    <s v="Municipal Solid Waste Landfill (351)"/>
    <s v="All State"/>
    <s v="Oregon"/>
    <s v="MSW Landfill"/>
    <x v="11"/>
    <x v="8"/>
    <n v="0"/>
    <x v="12"/>
    <s v="WA"/>
    <s v="USA"/>
  </r>
  <r>
    <x v="3"/>
    <s v="Municipal Solid Waste Landfill (351)"/>
    <s v="All State"/>
    <s v="Oregon"/>
    <s v="MSW Landfill"/>
    <x v="11"/>
    <x v="8"/>
    <n v="20.029999999999998"/>
    <x v="32"/>
    <s v="WA"/>
    <s v="USA"/>
  </r>
  <r>
    <x v="3"/>
    <s v="Municipal Solid Waste Landfill (351)"/>
    <s v="All State"/>
    <s v="Oregon"/>
    <s v="MSW Landfill"/>
    <x v="11"/>
    <x v="8"/>
    <n v="8.99"/>
    <x v="32"/>
    <s v="WA"/>
    <s v="USA"/>
  </r>
  <r>
    <x v="3"/>
    <s v="Municipal Solid Waste Landfill (351)"/>
    <s v="All State"/>
    <s v="Oregon"/>
    <s v="MSW Landfill"/>
    <x v="11"/>
    <x v="8"/>
    <n v="5.95"/>
    <x v="32"/>
    <s v="WA"/>
    <s v="USA"/>
  </r>
  <r>
    <x v="3"/>
    <s v="Municipal Solid Waste Landfill (351)"/>
    <s v="All State"/>
    <s v="Oregon"/>
    <s v="MSW Landfill"/>
    <x v="11"/>
    <x v="8"/>
    <n v="39.429999999999993"/>
    <x v="32"/>
    <s v="WA"/>
    <s v="USA"/>
  </r>
  <r>
    <x v="3"/>
    <s v="Municipal Solid Waste Landfill (351)"/>
    <s v="All State"/>
    <s v="Oregon"/>
    <s v="MSW Landfill"/>
    <x v="11"/>
    <x v="8"/>
    <n v="22.849999999999998"/>
    <x v="32"/>
    <s v="WA"/>
    <s v="USA"/>
  </r>
  <r>
    <x v="3"/>
    <s v="Municipal Solid Waste Landfill (351)"/>
    <s v="All State"/>
    <s v="Oregon"/>
    <s v="MSW Landfill"/>
    <x v="11"/>
    <x v="8"/>
    <n v="19.63"/>
    <x v="32"/>
    <s v="WA"/>
    <s v="USA"/>
  </r>
  <r>
    <x v="3"/>
    <s v="Municipal Solid Waste Landfill (351)"/>
    <s v="All State"/>
    <s v="Oregon"/>
    <s v="MSW Landfill"/>
    <x v="11"/>
    <x v="8"/>
    <n v="17.599999999999998"/>
    <x v="32"/>
    <s v="WA"/>
    <s v="USA"/>
  </r>
  <r>
    <x v="3"/>
    <s v="Municipal Solid Waste Landfill (351)"/>
    <s v="All State"/>
    <s v="Oregon"/>
    <s v="MSW Landfill"/>
    <x v="11"/>
    <x v="8"/>
    <n v="0"/>
    <x v="32"/>
    <s v="WA"/>
    <s v="USA"/>
  </r>
  <r>
    <x v="3"/>
    <s v="Municipal Solid Waste Landfill (351)"/>
    <s v="All State"/>
    <s v="Oregon"/>
    <s v="MSW Landfill"/>
    <x v="11"/>
    <x v="8"/>
    <n v="42.67"/>
    <x v="13"/>
    <s v="WA"/>
    <s v="USA"/>
  </r>
  <r>
    <x v="3"/>
    <s v="Municipal Solid Waste Landfill (351)"/>
    <s v="All State"/>
    <s v="Oregon"/>
    <s v="MSW Landfill"/>
    <x v="11"/>
    <x v="8"/>
    <n v="22.87"/>
    <x v="28"/>
    <s v="WA"/>
    <s v="USA"/>
  </r>
  <r>
    <x v="33"/>
    <s v="Limited Purpose Landfill"/>
    <s v="Yakima"/>
    <s v="Washington"/>
    <s v="Limited Purpose Landfill"/>
    <x v="11"/>
    <x v="8"/>
    <n v="76350"/>
    <x v="2"/>
    <s v="WA"/>
    <s v="USA"/>
  </r>
  <r>
    <x v="33"/>
    <s v="Limited Purpose Landfill"/>
    <s v="Yakima"/>
    <s v="Washington"/>
    <s v="Limited Purpose Landfill"/>
    <x v="11"/>
    <x v="8"/>
    <n v="3225"/>
    <x v="10"/>
    <s v="WA"/>
    <s v="USA"/>
  </r>
  <r>
    <x v="33"/>
    <s v="Limited Purpose Landfill"/>
    <s v="Yakima"/>
    <s v="Washington"/>
    <s v="Limited Purpose Landfill"/>
    <x v="11"/>
    <x v="8"/>
    <n v="2592"/>
    <x v="12"/>
    <s v="WA"/>
    <s v="USA"/>
  </r>
  <r>
    <x v="33"/>
    <s v="Limited Purpose Landfill"/>
    <s v="Yakima"/>
    <s v="Washington"/>
    <s v="Limited Purpose Landfill"/>
    <x v="11"/>
    <x v="8"/>
    <n v="2856"/>
    <x v="26"/>
    <s v="WA"/>
    <s v="USA"/>
  </r>
  <r>
    <x v="33"/>
    <s v="Limited Purpose Landfill"/>
    <s v="Yakima"/>
    <s v="Washington"/>
    <s v="Limited Purpose Landfill"/>
    <x v="11"/>
    <x v="8"/>
    <n v="98404"/>
    <x v="28"/>
    <s v="WA"/>
    <s v="USA"/>
  </r>
  <r>
    <x v="1"/>
    <s v="Limited Purpose Landfill"/>
    <s v="Whitman"/>
    <s v="Washington"/>
    <s v="Limited Purpose Landfill"/>
    <x v="11"/>
    <x v="8"/>
    <n v="507.39"/>
    <x v="1"/>
    <s v="WA"/>
    <s v="USA"/>
  </r>
  <r>
    <x v="34"/>
    <s v="Limited Purpose Landfill"/>
    <s v="Yakima"/>
    <s v="Washington"/>
    <s v="Limited Purpose Landfill"/>
    <x v="11"/>
    <x v="8"/>
    <n v="32"/>
    <x v="15"/>
    <s v="WA"/>
    <s v="USA"/>
  </r>
  <r>
    <x v="34"/>
    <s v="Limited Purpose Landfill"/>
    <s v="Yakima"/>
    <s v="Washington"/>
    <s v="Limited Purpose Landfill"/>
    <x v="11"/>
    <x v="8"/>
    <n v="117"/>
    <x v="18"/>
    <s v="WA"/>
    <s v="USA"/>
  </r>
  <r>
    <x v="34"/>
    <s v="Limited Purpose Landfill"/>
    <s v="Yakima"/>
    <s v="Washington"/>
    <s v="Limited Purpose Landfill"/>
    <x v="11"/>
    <x v="8"/>
    <n v="967"/>
    <x v="2"/>
    <s v="WA"/>
    <s v="USA"/>
  </r>
  <r>
    <x v="34"/>
    <s v="Limited Purpose Landfill"/>
    <s v="Yakima"/>
    <s v="Washington"/>
    <s v="Limited Purpose Landfill"/>
    <x v="11"/>
    <x v="8"/>
    <n v="207"/>
    <x v="2"/>
    <s v="WA"/>
    <s v="USA"/>
  </r>
  <r>
    <x v="34"/>
    <s v="Limited Purpose Landfill"/>
    <s v="Yakima"/>
    <s v="Washington"/>
    <s v="Limited Purpose Landfill"/>
    <x v="11"/>
    <x v="8"/>
    <n v="2212"/>
    <x v="2"/>
    <s v="WA"/>
    <s v="USA"/>
  </r>
  <r>
    <x v="34"/>
    <s v="Limited Purpose Landfill"/>
    <s v="Yakima"/>
    <s v="Washington"/>
    <s v="Limited Purpose Landfill"/>
    <x v="11"/>
    <x v="8"/>
    <n v="1864"/>
    <x v="2"/>
    <s v="WA"/>
    <s v="USA"/>
  </r>
  <r>
    <x v="34"/>
    <s v="Limited Purpose Landfill"/>
    <s v="Yakima"/>
    <s v="Washington"/>
    <s v="Limited Purpose Landfill"/>
    <x v="11"/>
    <x v="8"/>
    <n v="2546"/>
    <x v="23"/>
    <s v="WA"/>
    <s v="USA"/>
  </r>
  <r>
    <x v="34"/>
    <s v="Limited Purpose Landfill"/>
    <s v="Yakima"/>
    <s v="Washington"/>
    <s v="Limited Purpose Landfill"/>
    <x v="11"/>
    <x v="8"/>
    <n v="3756"/>
    <x v="10"/>
    <s v="WA"/>
    <s v="USA"/>
  </r>
  <r>
    <x v="34"/>
    <s v="Limited Purpose Landfill"/>
    <s v="Yakima"/>
    <s v="Washington"/>
    <s v="Limited Purpose Landfill"/>
    <x v="11"/>
    <x v="8"/>
    <n v="6610"/>
    <x v="10"/>
    <s v="WA"/>
    <s v="USA"/>
  </r>
  <r>
    <x v="34"/>
    <s v="Limited Purpose Landfill"/>
    <s v="Yakima"/>
    <s v="Washington"/>
    <s v="Limited Purpose Landfill"/>
    <x v="11"/>
    <x v="8"/>
    <n v="432"/>
    <x v="26"/>
    <s v="WA"/>
    <s v="USA"/>
  </r>
  <r>
    <x v="34"/>
    <s v="Limited Purpose Landfill"/>
    <s v="Yakima"/>
    <s v="Washington"/>
    <s v="Limited Purpose Landfill"/>
    <x v="11"/>
    <x v="8"/>
    <n v="67"/>
    <x v="32"/>
    <s v="WA"/>
    <s v="USA"/>
  </r>
  <r>
    <x v="34"/>
    <s v="Limited Purpose Landfill"/>
    <s v="Yakima"/>
    <s v="Washington"/>
    <s v="Limited Purpose Landfill"/>
    <x v="11"/>
    <x v="8"/>
    <n v="8535"/>
    <x v="28"/>
    <s v="WA"/>
    <s v="USA"/>
  </r>
  <r>
    <x v="15"/>
    <s v="Municipal Solid Waste Landfill (351)"/>
    <s v="Cowlitz"/>
    <s v="Washington"/>
    <s v="Limited Purpose Landfill"/>
    <x v="11"/>
    <x v="8"/>
    <n v="939"/>
    <x v="16"/>
    <s v="WA"/>
    <s v="USA"/>
  </r>
  <r>
    <x v="15"/>
    <s v="Municipal Solid Waste Landfill (351)"/>
    <s v="Cowlitz"/>
    <s v="Washington"/>
    <s v="Limited Purpose Landfill"/>
    <x v="11"/>
    <x v="8"/>
    <n v="5244"/>
    <x v="4"/>
    <s v="WA"/>
    <s v="USA"/>
  </r>
  <r>
    <x v="15"/>
    <s v="Municipal Solid Waste Landfill (351)"/>
    <s v="Cowlitz"/>
    <s v="Washington"/>
    <s v="Limited Purpose Landfill"/>
    <x v="11"/>
    <x v="8"/>
    <n v="9"/>
    <x v="5"/>
    <s v="WA"/>
    <s v="USA"/>
  </r>
  <r>
    <x v="15"/>
    <s v="Municipal Solid Waste Landfill (351)"/>
    <s v="Cowlitz"/>
    <s v="Washington"/>
    <s v="Limited Purpose Landfill"/>
    <x v="11"/>
    <x v="8"/>
    <n v="19739"/>
    <x v="2"/>
    <s v="WA"/>
    <s v="USA"/>
  </r>
  <r>
    <x v="15"/>
    <s v="Municipal Solid Waste Landfill (351)"/>
    <s v="Cowlitz"/>
    <s v="Washington"/>
    <s v="Limited Purpose Landfill"/>
    <x v="11"/>
    <x v="8"/>
    <n v="2307"/>
    <x v="8"/>
    <s v="WA"/>
    <s v="USA"/>
  </r>
  <r>
    <x v="15"/>
    <s v="Municipal Solid Waste Landfill (351)"/>
    <s v="Cowlitz"/>
    <s v="Washington"/>
    <s v="Limited Purpose Landfill"/>
    <x v="11"/>
    <x v="8"/>
    <n v="460"/>
    <x v="31"/>
    <s v="WA"/>
    <s v="USA"/>
  </r>
  <r>
    <x v="15"/>
    <s v="Municipal Solid Waste Landfill (351)"/>
    <s v="Cowlitz"/>
    <s v="Washington"/>
    <s v="Limited Purpose Landfill"/>
    <x v="11"/>
    <x v="8"/>
    <n v="6110"/>
    <x v="10"/>
    <s v="WA"/>
    <s v="USA"/>
  </r>
  <r>
    <x v="15"/>
    <s v="Municipal Solid Waste Landfill (351)"/>
    <s v="Cowlitz"/>
    <s v="Washington"/>
    <s v="Limited Purpose Landfill"/>
    <x v="11"/>
    <x v="8"/>
    <n v="8274"/>
    <x v="32"/>
    <s v="WA"/>
    <s v="USA"/>
  </r>
  <r>
    <x v="5"/>
    <s v="Municipal Solid Waste Landfill (351)"/>
    <s v="All State"/>
    <s v="Oregon"/>
    <s v="MSW Landfill"/>
    <x v="11"/>
    <x v="8"/>
    <n v="10.62"/>
    <x v="15"/>
    <s v="WA"/>
    <s v="USA"/>
  </r>
  <r>
    <x v="5"/>
    <s v="Municipal Solid Waste Landfill (351)"/>
    <s v="All State"/>
    <s v="Oregon"/>
    <s v="MSW Landfill"/>
    <x v="11"/>
    <x v="8"/>
    <n v="58.41"/>
    <x v="16"/>
    <s v="WA"/>
    <s v="USA"/>
  </r>
  <r>
    <x v="5"/>
    <s v="Municipal Solid Waste Landfill (351)"/>
    <s v="All State"/>
    <s v="Oregon"/>
    <s v="MSW Landfill"/>
    <x v="11"/>
    <x v="8"/>
    <n v="22.47"/>
    <x v="17"/>
    <s v="WA"/>
    <s v="USA"/>
  </r>
  <r>
    <x v="5"/>
    <s v="Municipal Solid Waste Landfill (351)"/>
    <s v="All State"/>
    <s v="Oregon"/>
    <s v="MSW Landfill"/>
    <x v="11"/>
    <x v="8"/>
    <n v="8"/>
    <x v="18"/>
    <s v="WA"/>
    <s v="USA"/>
  </r>
  <r>
    <x v="5"/>
    <s v="Municipal Solid Waste Landfill (351)"/>
    <s v="All State"/>
    <s v="Oregon"/>
    <s v="MSW Landfill"/>
    <x v="11"/>
    <x v="8"/>
    <n v="1060.52"/>
    <x v="2"/>
    <s v="WA"/>
    <s v="USA"/>
  </r>
  <r>
    <x v="5"/>
    <s v="Municipal Solid Waste Landfill (351)"/>
    <s v="All State"/>
    <s v="Oregon"/>
    <s v="MSW Landfill"/>
    <x v="11"/>
    <x v="8"/>
    <n v="2790"/>
    <x v="8"/>
    <s v="WA"/>
    <s v="USA"/>
  </r>
  <r>
    <x v="5"/>
    <s v="Municipal Solid Waste Landfill (351)"/>
    <s v="All State"/>
    <s v="Oregon"/>
    <s v="MSW Landfill"/>
    <x v="11"/>
    <x v="8"/>
    <n v="454.95"/>
    <x v="10"/>
    <s v="WA"/>
    <s v="USA"/>
  </r>
  <r>
    <x v="5"/>
    <s v="Municipal Solid Waste Landfill (351)"/>
    <s v="All State"/>
    <s v="Oregon"/>
    <s v="MSW Landfill"/>
    <x v="11"/>
    <x v="8"/>
    <n v="2061.27"/>
    <x v="10"/>
    <s v="WA"/>
    <s v="USA"/>
  </r>
  <r>
    <x v="6"/>
    <s v="Limited Purpose Landfill"/>
    <s v="Spokane"/>
    <s v="Washington"/>
    <s v="Limited Purpose Landfill"/>
    <x v="11"/>
    <x v="8"/>
    <n v="10.25"/>
    <x v="19"/>
    <s v="WA"/>
    <s v="USA"/>
  </r>
  <r>
    <x v="6"/>
    <s v="Limited Purpose Landfill"/>
    <s v="Spokane"/>
    <s v="Washington"/>
    <s v="Limited Purpose Landfill"/>
    <x v="11"/>
    <x v="8"/>
    <n v="5"/>
    <x v="20"/>
    <s v="WA"/>
    <s v="USA"/>
  </r>
  <r>
    <x v="6"/>
    <s v="Limited Purpose Landfill"/>
    <s v="Spokane"/>
    <s v="Washington"/>
    <s v="Limited Purpose Landfill"/>
    <x v="11"/>
    <x v="8"/>
    <n v="4.63"/>
    <x v="15"/>
    <s v="WA"/>
    <s v="USA"/>
  </r>
  <r>
    <x v="6"/>
    <s v="Limited Purpose Landfill"/>
    <s v="Spokane"/>
    <s v="Washington"/>
    <s v="Limited Purpose Landfill"/>
    <x v="11"/>
    <x v="8"/>
    <n v="1"/>
    <x v="3"/>
    <s v="WA"/>
    <s v="USA"/>
  </r>
  <r>
    <x v="6"/>
    <s v="Limited Purpose Landfill"/>
    <s v="Spokane"/>
    <s v="Washington"/>
    <s v="Limited Purpose Landfill"/>
    <x v="11"/>
    <x v="8"/>
    <n v="2.5"/>
    <x v="17"/>
    <s v="WA"/>
    <s v="USA"/>
  </r>
  <r>
    <x v="6"/>
    <s v="Limited Purpose Landfill"/>
    <s v="Spokane"/>
    <s v="Washington"/>
    <s v="Limited Purpose Landfill"/>
    <x v="11"/>
    <x v="8"/>
    <n v="26.75"/>
    <x v="21"/>
    <s v="WA"/>
    <s v="USA"/>
  </r>
  <r>
    <x v="6"/>
    <s v="Limited Purpose Landfill"/>
    <s v="Spokane"/>
    <s v="Washington"/>
    <s v="Limited Purpose Landfill"/>
    <x v="11"/>
    <x v="8"/>
    <n v="10"/>
    <x v="18"/>
    <s v="WA"/>
    <s v="USA"/>
  </r>
  <r>
    <x v="6"/>
    <s v="Limited Purpose Landfill"/>
    <s v="Spokane"/>
    <s v="Washington"/>
    <s v="Limited Purpose Landfill"/>
    <x v="11"/>
    <x v="8"/>
    <n v="9"/>
    <x v="14"/>
    <s v="WA"/>
    <s v="USA"/>
  </r>
  <r>
    <x v="6"/>
    <s v="Limited Purpose Landfill"/>
    <s v="Spokane"/>
    <s v="Washington"/>
    <s v="Limited Purpose Landfill"/>
    <x v="11"/>
    <x v="8"/>
    <n v="22.5"/>
    <x v="2"/>
    <s v="WA"/>
    <s v="USA"/>
  </r>
  <r>
    <x v="6"/>
    <s v="Limited Purpose Landfill"/>
    <s v="Spokane"/>
    <s v="Washington"/>
    <s v="Limited Purpose Landfill"/>
    <x v="11"/>
    <x v="8"/>
    <n v="63.93"/>
    <x v="24"/>
    <s v="WA"/>
    <s v="USA"/>
  </r>
  <r>
    <x v="6"/>
    <s v="Limited Purpose Landfill"/>
    <s v="Spokane"/>
    <s v="Washington"/>
    <s v="Limited Purpose Landfill"/>
    <x v="11"/>
    <x v="8"/>
    <n v="73"/>
    <x v="25"/>
    <s v="WA"/>
    <s v="USA"/>
  </r>
  <r>
    <x v="6"/>
    <s v="Limited Purpose Landfill"/>
    <s v="Spokane"/>
    <s v="Washington"/>
    <s v="Limited Purpose Landfill"/>
    <x v="11"/>
    <x v="8"/>
    <n v="86819.76"/>
    <x v="26"/>
    <s v="WA"/>
    <s v="USA"/>
  </r>
  <r>
    <x v="6"/>
    <s v="Limited Purpose Landfill"/>
    <s v="Spokane"/>
    <s v="Washington"/>
    <s v="Limited Purpose Landfill"/>
    <x v="11"/>
    <x v="8"/>
    <n v="9.8000000000000007"/>
    <x v="33"/>
    <s v="WA"/>
    <s v="USA"/>
  </r>
  <r>
    <x v="6"/>
    <s v="Limited Purpose Landfill"/>
    <s v="Spokane"/>
    <s v="Washington"/>
    <s v="Limited Purpose Landfill"/>
    <x v="11"/>
    <x v="8"/>
    <n v="4.75"/>
    <x v="1"/>
    <s v="WA"/>
    <s v="USA"/>
  </r>
  <r>
    <x v="6"/>
    <s v="Limited Purpose Landfill"/>
    <s v="Spokane"/>
    <s v="Washington"/>
    <s v="Limited Purpose Landfill"/>
    <x v="11"/>
    <x v="8"/>
    <n v="26.75"/>
    <x v="28"/>
    <s v="WA"/>
    <s v="USA"/>
  </r>
  <r>
    <x v="7"/>
    <s v="Municipal Solid Waste Landfill (351)"/>
    <s v="Douglas"/>
    <s v="Washington"/>
    <s v="Limited Purpose Landfill"/>
    <x v="11"/>
    <x v="8"/>
    <n v="6781.05"/>
    <x v="3"/>
    <s v="WA"/>
    <s v="USA"/>
  </r>
  <r>
    <x v="7"/>
    <s v="Municipal Solid Waste Landfill (351)"/>
    <s v="Douglas"/>
    <s v="Washington"/>
    <s v="Limited Purpose Landfill"/>
    <x v="11"/>
    <x v="8"/>
    <n v="2387.31"/>
    <x v="21"/>
    <s v="WA"/>
    <s v="USA"/>
  </r>
  <r>
    <x v="7"/>
    <s v="Municipal Solid Waste Landfill (351)"/>
    <s v="Douglas"/>
    <s v="Washington"/>
    <s v="Limited Purpose Landfill"/>
    <x v="11"/>
    <x v="8"/>
    <n v="17.2"/>
    <x v="14"/>
    <s v="WA"/>
    <s v="USA"/>
  </r>
  <r>
    <x v="7"/>
    <s v="Municipal Solid Waste Landfill (351)"/>
    <s v="Douglas"/>
    <s v="Washington"/>
    <s v="Limited Purpose Landfill"/>
    <x v="11"/>
    <x v="8"/>
    <n v="20439.96"/>
    <x v="2"/>
    <s v="WA"/>
    <s v="USA"/>
  </r>
  <r>
    <x v="7"/>
    <s v="Municipal Solid Waste Landfill (351)"/>
    <s v="Douglas"/>
    <s v="Washington"/>
    <s v="Limited Purpose Landfill"/>
    <x v="11"/>
    <x v="8"/>
    <n v="6.34"/>
    <x v="23"/>
    <s v="WA"/>
    <s v="USA"/>
  </r>
  <r>
    <x v="7"/>
    <s v="Municipal Solid Waste Landfill (351)"/>
    <s v="Douglas"/>
    <s v="Washington"/>
    <s v="Limited Purpose Landfill"/>
    <x v="11"/>
    <x v="8"/>
    <n v="17.010000000000002"/>
    <x v="0"/>
    <s v="WA"/>
    <s v="USA"/>
  </r>
  <r>
    <x v="7"/>
    <s v="Municipal Solid Waste Landfill (351)"/>
    <s v="Douglas"/>
    <s v="Washington"/>
    <s v="Limited Purpose Landfill"/>
    <x v="11"/>
    <x v="8"/>
    <n v="205.31"/>
    <x v="12"/>
    <s v="WA"/>
    <s v="USA"/>
  </r>
  <r>
    <x v="35"/>
    <s v="Municipal Solid Waste Landfill (351)"/>
    <s v="Benton"/>
    <s v="Washington"/>
    <s v="Limited Purpose Landfill"/>
    <x v="11"/>
    <x v="8"/>
    <n v="8872.9599999999991"/>
    <x v="15"/>
    <s v="WA"/>
    <s v="USA"/>
  </r>
  <r>
    <x v="8"/>
    <s v="Municipal Solid Waste Landfill (351)"/>
    <s v="Pierce"/>
    <s v="Washington"/>
    <s v="Limited Purpose Landfill"/>
    <x v="11"/>
    <x v="8"/>
    <n v="20663"/>
    <x v="10"/>
    <s v="WA"/>
    <s v="USA"/>
  </r>
  <r>
    <x v="9"/>
    <s v="Municipal Solid Waste Landfill (351)"/>
    <s v="Klickitat"/>
    <s v="Washington"/>
    <s v="Limited Purpose Landfill"/>
    <x v="11"/>
    <x v="8"/>
    <n v="277"/>
    <x v="15"/>
    <s v="WA"/>
    <s v="USA"/>
  </r>
  <r>
    <x v="9"/>
    <s v="Municipal Solid Waste Landfill (351)"/>
    <s v="Klickitat"/>
    <s v="Washington"/>
    <s v="Limited Purpose Landfill"/>
    <x v="11"/>
    <x v="8"/>
    <n v="116"/>
    <x v="29"/>
    <s v="WA"/>
    <s v="USA"/>
  </r>
  <r>
    <x v="9"/>
    <s v="Municipal Solid Waste Landfill (351)"/>
    <s v="Klickitat"/>
    <s v="Washington"/>
    <s v="Limited Purpose Landfill"/>
    <x v="11"/>
    <x v="8"/>
    <n v="194"/>
    <x v="5"/>
    <s v="WA"/>
    <s v="USA"/>
  </r>
  <r>
    <x v="9"/>
    <s v="Municipal Solid Waste Landfill (351)"/>
    <s v="Klickitat"/>
    <s v="Washington"/>
    <s v="Limited Purpose Landfill"/>
    <x v="11"/>
    <x v="8"/>
    <n v="507"/>
    <x v="6"/>
    <s v="WA"/>
    <s v="USA"/>
  </r>
  <r>
    <x v="9"/>
    <s v="Municipal Solid Waste Landfill (351)"/>
    <s v="Klickitat"/>
    <s v="Washington"/>
    <s v="Limited Purpose Landfill"/>
    <x v="11"/>
    <x v="8"/>
    <n v="217452"/>
    <x v="2"/>
    <s v="WA"/>
    <s v="USA"/>
  </r>
  <r>
    <x v="9"/>
    <s v="Municipal Solid Waste Landfill (351)"/>
    <s v="Klickitat"/>
    <s v="Washington"/>
    <s v="Limited Purpose Landfill"/>
    <x v="11"/>
    <x v="8"/>
    <n v="473"/>
    <x v="8"/>
    <s v="WA"/>
    <s v="USA"/>
  </r>
  <r>
    <x v="9"/>
    <s v="Municipal Solid Waste Landfill (351)"/>
    <s v="Klickitat"/>
    <s v="Washington"/>
    <s v="Limited Purpose Landfill"/>
    <x v="11"/>
    <x v="8"/>
    <n v="10"/>
    <x v="30"/>
    <s v="WA"/>
    <s v="USA"/>
  </r>
  <r>
    <x v="9"/>
    <s v="Municipal Solid Waste Landfill (351)"/>
    <s v="Klickitat"/>
    <s v="Washington"/>
    <s v="Limited Purpose Landfill"/>
    <x v="11"/>
    <x v="8"/>
    <n v="3551"/>
    <x v="31"/>
    <s v="WA"/>
    <s v="USA"/>
  </r>
  <r>
    <x v="9"/>
    <s v="Municipal Solid Waste Landfill (351)"/>
    <s v="Klickitat"/>
    <s v="Washington"/>
    <s v="Limited Purpose Landfill"/>
    <x v="11"/>
    <x v="8"/>
    <n v="5413"/>
    <x v="9"/>
    <s v="WA"/>
    <s v="USA"/>
  </r>
  <r>
    <x v="9"/>
    <s v="Municipal Solid Waste Landfill (351)"/>
    <s v="Klickitat"/>
    <s v="Washington"/>
    <s v="Limited Purpose Landfill"/>
    <x v="11"/>
    <x v="8"/>
    <n v="16411"/>
    <x v="10"/>
    <s v="WA"/>
    <s v="USA"/>
  </r>
  <r>
    <x v="9"/>
    <s v="Municipal Solid Waste Landfill (351)"/>
    <s v="Klickitat"/>
    <s v="Washington"/>
    <s v="Limited Purpose Landfill"/>
    <x v="11"/>
    <x v="8"/>
    <n v="91"/>
    <x v="35"/>
    <s v="WA"/>
    <s v="USA"/>
  </r>
  <r>
    <x v="9"/>
    <s v="Municipal Solid Waste Landfill (351)"/>
    <s v="Klickitat"/>
    <s v="Washington"/>
    <s v="Limited Purpose Landfill"/>
    <x v="11"/>
    <x v="8"/>
    <n v="7100"/>
    <x v="11"/>
    <s v="WA"/>
    <s v="USA"/>
  </r>
  <r>
    <x v="9"/>
    <s v="Municipal Solid Waste Landfill (351)"/>
    <s v="Klickitat"/>
    <s v="Washington"/>
    <s v="Limited Purpose Landfill"/>
    <x v="11"/>
    <x v="8"/>
    <n v="39780"/>
    <x v="12"/>
    <s v="WA"/>
    <s v="USA"/>
  </r>
  <r>
    <x v="9"/>
    <s v="Municipal Solid Waste Landfill (351)"/>
    <s v="Klickitat"/>
    <s v="Washington"/>
    <s v="Limited Purpose Landfill"/>
    <x v="11"/>
    <x v="8"/>
    <n v="1003"/>
    <x v="26"/>
    <s v="WA"/>
    <s v="USA"/>
  </r>
  <r>
    <x v="9"/>
    <s v="Municipal Solid Waste Landfill (351)"/>
    <s v="Klickitat"/>
    <s v="Washington"/>
    <s v="Limited Purpose Landfill"/>
    <x v="11"/>
    <x v="8"/>
    <n v="219"/>
    <x v="32"/>
    <s v="WA"/>
    <s v="USA"/>
  </r>
  <r>
    <x v="9"/>
    <s v="Municipal Solid Waste Landfill (351)"/>
    <s v="Klickitat"/>
    <s v="Washington"/>
    <s v="Limited Purpose Landfill"/>
    <x v="11"/>
    <x v="8"/>
    <n v="535"/>
    <x v="13"/>
    <s v="WA"/>
    <s v="USA"/>
  </r>
  <r>
    <x v="9"/>
    <s v="Municipal Solid Waste Landfill (351)"/>
    <s v="Klickitat"/>
    <s v="Washington"/>
    <s v="Limited Purpose Landfill"/>
    <x v="11"/>
    <x v="8"/>
    <n v="263"/>
    <x v="1"/>
    <s v="WA"/>
    <s v="USA"/>
  </r>
  <r>
    <x v="9"/>
    <s v="Municipal Solid Waste Landfill (351)"/>
    <s v="Klickitat"/>
    <s v="Washington"/>
    <s v="Limited Purpose Landfill"/>
    <x v="11"/>
    <x v="8"/>
    <n v="12"/>
    <x v="28"/>
    <s v="WA"/>
    <s v="USA"/>
  </r>
  <r>
    <x v="36"/>
    <s v="Limited Purpose Landfill"/>
    <s v="Kittitas"/>
    <s v="Washington"/>
    <s v="Limited Purpose Landfill"/>
    <x v="11"/>
    <x v="8"/>
    <n v="43610"/>
    <x v="23"/>
    <s v="WA"/>
    <s v="USA"/>
  </r>
  <r>
    <x v="37"/>
    <s v="Limited Purpose Landfill"/>
    <s v="Grays Harbor"/>
    <s v="Washington"/>
    <s v="Limited Purpose Landfill"/>
    <x v="11"/>
    <x v="8"/>
    <n v="8568"/>
    <x v="5"/>
    <s v="WA"/>
    <s v="USA"/>
  </r>
  <r>
    <x v="10"/>
    <s v="Municipal Solid Waste Landfill (351)"/>
    <s v="Stevens"/>
    <s v="Washington"/>
    <s v="Limited Purpose Landfill"/>
    <x v="11"/>
    <x v="8"/>
    <n v="1116.55"/>
    <x v="33"/>
    <s v="WA"/>
    <s v="USA"/>
  </r>
  <r>
    <x v="11"/>
    <s v="Municipal Solid Waste Landfill (351)"/>
    <s v="Walla Walla"/>
    <s v="Washington"/>
    <s v="Limited Purpose Landfill"/>
    <x v="11"/>
    <x v="8"/>
    <n v="266.01"/>
    <x v="27"/>
    <s v="WA"/>
    <s v="USA"/>
  </r>
  <r>
    <x v="15"/>
    <s v="Municipal Solid Waste Landfill (351)"/>
    <s v="Cowlitz"/>
    <s v="Washington"/>
    <s v="Limited Purpose Landfill"/>
    <x v="11"/>
    <x v="9"/>
    <n v="102"/>
    <x v="7"/>
    <s v="OR"/>
    <s v="USA"/>
  </r>
  <r>
    <x v="6"/>
    <s v="Limited Purpose Landfill"/>
    <s v="Spokane"/>
    <s v="Washington"/>
    <s v="Limited Purpose Landfill"/>
    <x v="11"/>
    <x v="9"/>
    <n v="2006.38"/>
    <x v="7"/>
    <s v="ID"/>
    <s v="USA"/>
  </r>
  <r>
    <x v="6"/>
    <s v="Limited Purpose Landfill"/>
    <s v="Spokane"/>
    <s v="Washington"/>
    <s v="Limited Purpose Landfill"/>
    <x v="11"/>
    <x v="9"/>
    <n v="6.55"/>
    <x v="7"/>
    <s v="OR"/>
    <s v="USA"/>
  </r>
  <r>
    <x v="9"/>
    <s v="Municipal Solid Waste Landfill (351)"/>
    <s v="Klickitat"/>
    <s v="Washington"/>
    <s v="Limited Purpose Landfill"/>
    <x v="11"/>
    <x v="9"/>
    <n v="883"/>
    <x v="7"/>
    <s v="AK"/>
    <s v="USA"/>
  </r>
  <r>
    <x v="9"/>
    <s v="Municipal Solid Waste Landfill (351)"/>
    <s v="Klickitat"/>
    <s v="Washington"/>
    <s v="Limited Purpose Landfill"/>
    <x v="11"/>
    <x v="9"/>
    <n v="115027"/>
    <x v="7"/>
    <s v="BC"/>
    <s v="Canada"/>
  </r>
  <r>
    <x v="9"/>
    <s v="Municipal Solid Waste Landfill (351)"/>
    <s v="Klickitat"/>
    <s v="Washington"/>
    <s v="Limited Purpose Landfill"/>
    <x v="11"/>
    <x v="9"/>
    <n v="65"/>
    <x v="7"/>
    <s v="XX"/>
    <s v="Guam"/>
  </r>
  <r>
    <x v="3"/>
    <s v="Municipal Solid Waste Landfill (351)"/>
    <s v="All State"/>
    <s v="Oregon"/>
    <s v="MSW Landfill"/>
    <x v="12"/>
    <x v="10"/>
    <n v="3.5500000000000003"/>
    <x v="5"/>
    <s v="WA"/>
    <s v="USA"/>
  </r>
  <r>
    <x v="3"/>
    <s v="Municipal Solid Waste Landfill (351)"/>
    <s v="All State"/>
    <s v="Oregon"/>
    <s v="MSW Landfill"/>
    <x v="12"/>
    <x v="10"/>
    <n v="0"/>
    <x v="5"/>
    <s v="WA"/>
    <s v="USA"/>
  </r>
  <r>
    <x v="3"/>
    <s v="Municipal Solid Waste Landfill (351)"/>
    <s v="All State"/>
    <s v="Oregon"/>
    <s v="MSW Landfill"/>
    <x v="12"/>
    <x v="10"/>
    <n v="1.51"/>
    <x v="34"/>
    <s v="WA"/>
    <s v="USA"/>
  </r>
  <r>
    <x v="3"/>
    <s v="Municipal Solid Waste Landfill (351)"/>
    <s v="All State"/>
    <s v="Oregon"/>
    <s v="MSW Landfill"/>
    <x v="12"/>
    <x v="10"/>
    <n v="124.24000000000001"/>
    <x v="2"/>
    <s v="WA"/>
    <s v="USA"/>
  </r>
  <r>
    <x v="3"/>
    <s v="Municipal Solid Waste Landfill (351)"/>
    <s v="All State"/>
    <s v="Oregon"/>
    <s v="MSW Landfill"/>
    <x v="12"/>
    <x v="10"/>
    <n v="24.32"/>
    <x v="2"/>
    <s v="WA"/>
    <s v="USA"/>
  </r>
  <r>
    <x v="3"/>
    <s v="Municipal Solid Waste Landfill (351)"/>
    <s v="All State"/>
    <s v="Oregon"/>
    <s v="MSW Landfill"/>
    <x v="12"/>
    <x v="10"/>
    <n v="19.66"/>
    <x v="2"/>
    <s v="WA"/>
    <s v="USA"/>
  </r>
  <r>
    <x v="3"/>
    <s v="Municipal Solid Waste Landfill (351)"/>
    <s v="All State"/>
    <s v="Oregon"/>
    <s v="MSW Landfill"/>
    <x v="12"/>
    <x v="10"/>
    <n v="1051.6899999999998"/>
    <x v="2"/>
    <s v="WA"/>
    <s v="USA"/>
  </r>
  <r>
    <x v="3"/>
    <s v="Municipal Solid Waste Landfill (351)"/>
    <s v="All State"/>
    <s v="Oregon"/>
    <s v="MSW Landfill"/>
    <x v="12"/>
    <x v="10"/>
    <n v="0"/>
    <x v="2"/>
    <s v="WA"/>
    <s v="USA"/>
  </r>
  <r>
    <x v="3"/>
    <s v="Municipal Solid Waste Landfill (351)"/>
    <s v="All State"/>
    <s v="Oregon"/>
    <s v="MSW Landfill"/>
    <x v="12"/>
    <x v="10"/>
    <n v="415.44000000000005"/>
    <x v="2"/>
    <s v="WA"/>
    <s v="USA"/>
  </r>
  <r>
    <x v="3"/>
    <s v="Municipal Solid Waste Landfill (351)"/>
    <s v="All State"/>
    <s v="Oregon"/>
    <s v="MSW Landfill"/>
    <x v="12"/>
    <x v="10"/>
    <n v="0"/>
    <x v="2"/>
    <s v="WA"/>
    <s v="USA"/>
  </r>
  <r>
    <x v="3"/>
    <s v="Municipal Solid Waste Landfill (351)"/>
    <s v="All State"/>
    <s v="Oregon"/>
    <s v="MSW Landfill"/>
    <x v="12"/>
    <x v="10"/>
    <n v="0"/>
    <x v="2"/>
    <s v="WA"/>
    <s v="USA"/>
  </r>
  <r>
    <x v="3"/>
    <s v="Municipal Solid Waste Landfill (351)"/>
    <s v="All State"/>
    <s v="Oregon"/>
    <s v="MSW Landfill"/>
    <x v="12"/>
    <x v="10"/>
    <n v="3613.7200000000012"/>
    <x v="2"/>
    <s v="WA"/>
    <s v="USA"/>
  </r>
  <r>
    <x v="3"/>
    <s v="Municipal Solid Waste Landfill (351)"/>
    <s v="All State"/>
    <s v="Oregon"/>
    <s v="MSW Landfill"/>
    <x v="12"/>
    <x v="10"/>
    <n v="3394.7199999999993"/>
    <x v="2"/>
    <s v="WA"/>
    <s v="USA"/>
  </r>
  <r>
    <x v="3"/>
    <s v="Municipal Solid Waste Landfill (351)"/>
    <s v="All State"/>
    <s v="Oregon"/>
    <s v="MSW Landfill"/>
    <x v="12"/>
    <x v="10"/>
    <n v="1529.5500000000002"/>
    <x v="2"/>
    <s v="WA"/>
    <s v="USA"/>
  </r>
  <r>
    <x v="3"/>
    <s v="Municipal Solid Waste Landfill (351)"/>
    <s v="All State"/>
    <s v="Oregon"/>
    <s v="MSW Landfill"/>
    <x v="12"/>
    <x v="10"/>
    <n v="0"/>
    <x v="2"/>
    <s v="WA"/>
    <s v="USA"/>
  </r>
  <r>
    <x v="3"/>
    <s v="Municipal Solid Waste Landfill (351)"/>
    <s v="All State"/>
    <s v="Oregon"/>
    <s v="MSW Landfill"/>
    <x v="12"/>
    <x v="10"/>
    <n v="1032.9500000000003"/>
    <x v="2"/>
    <s v="WA"/>
    <s v="USA"/>
  </r>
  <r>
    <x v="3"/>
    <s v="Municipal Solid Waste Landfill (351)"/>
    <s v="All State"/>
    <s v="Oregon"/>
    <s v="MSW Landfill"/>
    <x v="12"/>
    <x v="10"/>
    <n v="0"/>
    <x v="2"/>
    <s v="WA"/>
    <s v="USA"/>
  </r>
  <r>
    <x v="3"/>
    <s v="Municipal Solid Waste Landfill (351)"/>
    <s v="All State"/>
    <s v="Oregon"/>
    <s v="MSW Landfill"/>
    <x v="12"/>
    <x v="10"/>
    <n v="40.590000000000003"/>
    <x v="2"/>
    <s v="WA"/>
    <s v="USA"/>
  </r>
  <r>
    <x v="3"/>
    <s v="Municipal Solid Waste Landfill (351)"/>
    <s v="All State"/>
    <s v="Oregon"/>
    <s v="MSW Landfill"/>
    <x v="12"/>
    <x v="10"/>
    <n v="0"/>
    <x v="2"/>
    <s v="WA"/>
    <s v="USA"/>
  </r>
  <r>
    <x v="3"/>
    <s v="Municipal Solid Waste Landfill (351)"/>
    <s v="All State"/>
    <s v="Oregon"/>
    <s v="MSW Landfill"/>
    <x v="12"/>
    <x v="10"/>
    <n v="7.13"/>
    <x v="2"/>
    <s v="WA"/>
    <s v="USA"/>
  </r>
  <r>
    <x v="3"/>
    <s v="Municipal Solid Waste Landfill (351)"/>
    <s v="All State"/>
    <s v="Oregon"/>
    <s v="MSW Landfill"/>
    <x v="12"/>
    <x v="10"/>
    <n v="157.68999999999997"/>
    <x v="2"/>
    <s v="WA"/>
    <s v="USA"/>
  </r>
  <r>
    <x v="3"/>
    <s v="Municipal Solid Waste Landfill (351)"/>
    <s v="All State"/>
    <s v="Oregon"/>
    <s v="MSW Landfill"/>
    <x v="12"/>
    <x v="10"/>
    <n v="0"/>
    <x v="2"/>
    <s v="WA"/>
    <s v="USA"/>
  </r>
  <r>
    <x v="3"/>
    <s v="Municipal Solid Waste Landfill (351)"/>
    <s v="All State"/>
    <s v="Oregon"/>
    <s v="MSW Landfill"/>
    <x v="12"/>
    <x v="10"/>
    <n v="13.03"/>
    <x v="2"/>
    <s v="WA"/>
    <s v="USA"/>
  </r>
  <r>
    <x v="3"/>
    <s v="Municipal Solid Waste Landfill (351)"/>
    <s v="All State"/>
    <s v="Oregon"/>
    <s v="MSW Landfill"/>
    <x v="12"/>
    <x v="10"/>
    <n v="18.68"/>
    <x v="2"/>
    <s v="WA"/>
    <s v="USA"/>
  </r>
  <r>
    <x v="3"/>
    <s v="Municipal Solid Waste Landfill (351)"/>
    <s v="All State"/>
    <s v="Oregon"/>
    <s v="MSW Landfill"/>
    <x v="12"/>
    <x v="10"/>
    <n v="17.12"/>
    <x v="2"/>
    <s v="WA"/>
    <s v="USA"/>
  </r>
  <r>
    <x v="3"/>
    <s v="Municipal Solid Waste Landfill (351)"/>
    <s v="All State"/>
    <s v="Oregon"/>
    <s v="MSW Landfill"/>
    <x v="12"/>
    <x v="10"/>
    <n v="7.75"/>
    <x v="2"/>
    <s v="WA"/>
    <s v="USA"/>
  </r>
  <r>
    <x v="3"/>
    <s v="Municipal Solid Waste Landfill (351)"/>
    <s v="All State"/>
    <s v="Oregon"/>
    <s v="MSW Landfill"/>
    <x v="12"/>
    <x v="10"/>
    <n v="0"/>
    <x v="2"/>
    <s v="WA"/>
    <s v="USA"/>
  </r>
  <r>
    <x v="3"/>
    <s v="Municipal Solid Waste Landfill (351)"/>
    <s v="All State"/>
    <s v="Oregon"/>
    <s v="MSW Landfill"/>
    <x v="12"/>
    <x v="10"/>
    <n v="0"/>
    <x v="2"/>
    <s v="WA"/>
    <s v="USA"/>
  </r>
  <r>
    <x v="3"/>
    <s v="Municipal Solid Waste Landfill (351)"/>
    <s v="All State"/>
    <s v="Oregon"/>
    <s v="MSW Landfill"/>
    <x v="12"/>
    <x v="10"/>
    <n v="41.1"/>
    <x v="2"/>
    <s v="WA"/>
    <s v="USA"/>
  </r>
  <r>
    <x v="3"/>
    <s v="Municipal Solid Waste Landfill (351)"/>
    <s v="All State"/>
    <s v="Oregon"/>
    <s v="MSW Landfill"/>
    <x v="12"/>
    <x v="10"/>
    <n v="39.22"/>
    <x v="2"/>
    <s v="WA"/>
    <s v="USA"/>
  </r>
  <r>
    <x v="3"/>
    <s v="Municipal Solid Waste Landfill (351)"/>
    <s v="All State"/>
    <s v="Oregon"/>
    <s v="MSW Landfill"/>
    <x v="12"/>
    <x v="10"/>
    <n v="0"/>
    <x v="2"/>
    <s v="WA"/>
    <s v="USA"/>
  </r>
  <r>
    <x v="3"/>
    <s v="Municipal Solid Waste Landfill (351)"/>
    <s v="All State"/>
    <s v="Oregon"/>
    <s v="MSW Landfill"/>
    <x v="12"/>
    <x v="10"/>
    <n v="0.16"/>
    <x v="2"/>
    <s v="WA"/>
    <s v="USA"/>
  </r>
  <r>
    <x v="3"/>
    <s v="Municipal Solid Waste Landfill (351)"/>
    <s v="All State"/>
    <s v="Oregon"/>
    <s v="MSW Landfill"/>
    <x v="12"/>
    <x v="10"/>
    <n v="1252.96"/>
    <x v="8"/>
    <s v="WA"/>
    <s v="USA"/>
  </r>
  <r>
    <x v="3"/>
    <s v="Municipal Solid Waste Landfill (351)"/>
    <s v="All State"/>
    <s v="Oregon"/>
    <s v="MSW Landfill"/>
    <x v="12"/>
    <x v="10"/>
    <n v="785.2"/>
    <x v="8"/>
    <s v="WA"/>
    <s v="USA"/>
  </r>
  <r>
    <x v="3"/>
    <s v="Municipal Solid Waste Landfill (351)"/>
    <s v="All State"/>
    <s v="Oregon"/>
    <s v="MSW Landfill"/>
    <x v="12"/>
    <x v="10"/>
    <n v="605.34"/>
    <x v="8"/>
    <s v="WA"/>
    <s v="USA"/>
  </r>
  <r>
    <x v="3"/>
    <s v="Municipal Solid Waste Landfill (351)"/>
    <s v="All State"/>
    <s v="Oregon"/>
    <s v="MSW Landfill"/>
    <x v="12"/>
    <x v="10"/>
    <n v="498.59"/>
    <x v="8"/>
    <s v="WA"/>
    <s v="USA"/>
  </r>
  <r>
    <x v="3"/>
    <s v="Municipal Solid Waste Landfill (351)"/>
    <s v="All State"/>
    <s v="Oregon"/>
    <s v="MSW Landfill"/>
    <x v="12"/>
    <x v="10"/>
    <n v="395.3"/>
    <x v="8"/>
    <s v="WA"/>
    <s v="USA"/>
  </r>
  <r>
    <x v="3"/>
    <s v="Municipal Solid Waste Landfill (351)"/>
    <s v="All State"/>
    <s v="Oregon"/>
    <s v="MSW Landfill"/>
    <x v="12"/>
    <x v="10"/>
    <n v="274.17"/>
    <x v="8"/>
    <s v="WA"/>
    <s v="USA"/>
  </r>
  <r>
    <x v="3"/>
    <s v="Municipal Solid Waste Landfill (351)"/>
    <s v="All State"/>
    <s v="Oregon"/>
    <s v="MSW Landfill"/>
    <x v="12"/>
    <x v="10"/>
    <n v="210.33"/>
    <x v="8"/>
    <s v="WA"/>
    <s v="USA"/>
  </r>
  <r>
    <x v="3"/>
    <s v="Municipal Solid Waste Landfill (351)"/>
    <s v="All State"/>
    <s v="Oregon"/>
    <s v="MSW Landfill"/>
    <x v="12"/>
    <x v="10"/>
    <n v="197.41"/>
    <x v="8"/>
    <s v="WA"/>
    <s v="USA"/>
  </r>
  <r>
    <x v="3"/>
    <s v="Municipal Solid Waste Landfill (351)"/>
    <s v="All State"/>
    <s v="Oregon"/>
    <s v="MSW Landfill"/>
    <x v="12"/>
    <x v="10"/>
    <n v="189.03"/>
    <x v="8"/>
    <s v="WA"/>
    <s v="USA"/>
  </r>
  <r>
    <x v="3"/>
    <s v="Municipal Solid Waste Landfill (351)"/>
    <s v="All State"/>
    <s v="Oregon"/>
    <s v="MSW Landfill"/>
    <x v="12"/>
    <x v="10"/>
    <n v="163.89"/>
    <x v="8"/>
    <s v="WA"/>
    <s v="USA"/>
  </r>
  <r>
    <x v="3"/>
    <s v="Municipal Solid Waste Landfill (351)"/>
    <s v="All State"/>
    <s v="Oregon"/>
    <s v="MSW Landfill"/>
    <x v="12"/>
    <x v="10"/>
    <n v="151.47"/>
    <x v="8"/>
    <s v="WA"/>
    <s v="USA"/>
  </r>
  <r>
    <x v="3"/>
    <s v="Municipal Solid Waste Landfill (351)"/>
    <s v="All State"/>
    <s v="Oregon"/>
    <s v="MSW Landfill"/>
    <x v="12"/>
    <x v="10"/>
    <n v="114.8"/>
    <x v="8"/>
    <s v="WA"/>
    <s v="USA"/>
  </r>
  <r>
    <x v="3"/>
    <s v="Municipal Solid Waste Landfill (351)"/>
    <s v="All State"/>
    <s v="Oregon"/>
    <s v="MSW Landfill"/>
    <x v="12"/>
    <x v="10"/>
    <n v="0"/>
    <x v="8"/>
    <s v="WA"/>
    <s v="USA"/>
  </r>
  <r>
    <x v="3"/>
    <s v="Municipal Solid Waste Landfill (351)"/>
    <s v="All State"/>
    <s v="Oregon"/>
    <s v="MSW Landfill"/>
    <x v="12"/>
    <x v="10"/>
    <n v="57.22999999999999"/>
    <x v="8"/>
    <s v="WA"/>
    <s v="USA"/>
  </r>
  <r>
    <x v="3"/>
    <s v="Municipal Solid Waste Landfill (351)"/>
    <s v="All State"/>
    <s v="Oregon"/>
    <s v="MSW Landfill"/>
    <x v="12"/>
    <x v="10"/>
    <n v="18.7"/>
    <x v="8"/>
    <s v="WA"/>
    <s v="USA"/>
  </r>
  <r>
    <x v="3"/>
    <s v="Municipal Solid Waste Landfill (351)"/>
    <s v="All State"/>
    <s v="Oregon"/>
    <s v="MSW Landfill"/>
    <x v="12"/>
    <x v="10"/>
    <n v="17.569999999999997"/>
    <x v="8"/>
    <s v="WA"/>
    <s v="USA"/>
  </r>
  <r>
    <x v="3"/>
    <s v="Municipal Solid Waste Landfill (351)"/>
    <s v="All State"/>
    <s v="Oregon"/>
    <s v="MSW Landfill"/>
    <x v="12"/>
    <x v="10"/>
    <n v="0"/>
    <x v="8"/>
    <s v="WA"/>
    <s v="USA"/>
  </r>
  <r>
    <x v="3"/>
    <s v="Municipal Solid Waste Landfill (351)"/>
    <s v="All State"/>
    <s v="Oregon"/>
    <s v="MSW Landfill"/>
    <x v="12"/>
    <x v="10"/>
    <n v="0"/>
    <x v="8"/>
    <s v="WA"/>
    <s v="USA"/>
  </r>
  <r>
    <x v="3"/>
    <s v="Municipal Solid Waste Landfill (351)"/>
    <s v="All State"/>
    <s v="Oregon"/>
    <s v="MSW Landfill"/>
    <x v="12"/>
    <x v="10"/>
    <n v="144.07999999999998"/>
    <x v="8"/>
    <s v="WA"/>
    <s v="USA"/>
  </r>
  <r>
    <x v="3"/>
    <s v="Municipal Solid Waste Landfill (351)"/>
    <s v="All State"/>
    <s v="Oregon"/>
    <s v="MSW Landfill"/>
    <x v="12"/>
    <x v="10"/>
    <n v="554.10000000000014"/>
    <x v="8"/>
    <s v="WA"/>
    <s v="USA"/>
  </r>
  <r>
    <x v="3"/>
    <s v="Municipal Solid Waste Landfill (351)"/>
    <s v="All State"/>
    <s v="Oregon"/>
    <s v="MSW Landfill"/>
    <x v="12"/>
    <x v="10"/>
    <n v="0"/>
    <x v="8"/>
    <s v="WA"/>
    <s v="USA"/>
  </r>
  <r>
    <x v="3"/>
    <s v="Municipal Solid Waste Landfill (351)"/>
    <s v="All State"/>
    <s v="Oregon"/>
    <s v="MSW Landfill"/>
    <x v="12"/>
    <x v="10"/>
    <n v="0"/>
    <x v="8"/>
    <s v="WA"/>
    <s v="USA"/>
  </r>
  <r>
    <x v="3"/>
    <s v="Municipal Solid Waste Landfill (351)"/>
    <s v="All State"/>
    <s v="Oregon"/>
    <s v="MSW Landfill"/>
    <x v="12"/>
    <x v="10"/>
    <n v="217.82"/>
    <x v="8"/>
    <s v="WA"/>
    <s v="USA"/>
  </r>
  <r>
    <x v="3"/>
    <s v="Municipal Solid Waste Landfill (351)"/>
    <s v="All State"/>
    <s v="Oregon"/>
    <s v="MSW Landfill"/>
    <x v="12"/>
    <x v="10"/>
    <n v="0"/>
    <x v="8"/>
    <s v="WA"/>
    <s v="USA"/>
  </r>
  <r>
    <x v="3"/>
    <s v="Municipal Solid Waste Landfill (351)"/>
    <s v="All State"/>
    <s v="Oregon"/>
    <s v="MSW Landfill"/>
    <x v="12"/>
    <x v="10"/>
    <n v="1048.3499999999999"/>
    <x v="8"/>
    <s v="WA"/>
    <s v="USA"/>
  </r>
  <r>
    <x v="3"/>
    <s v="Municipal Solid Waste Landfill (351)"/>
    <s v="All State"/>
    <s v="Oregon"/>
    <s v="MSW Landfill"/>
    <x v="12"/>
    <x v="10"/>
    <n v="291.28000000000003"/>
    <x v="8"/>
    <s v="WA"/>
    <s v="USA"/>
  </r>
  <r>
    <x v="3"/>
    <s v="Municipal Solid Waste Landfill (351)"/>
    <s v="All State"/>
    <s v="Oregon"/>
    <s v="MSW Landfill"/>
    <x v="12"/>
    <x v="10"/>
    <n v="220.59999999999997"/>
    <x v="8"/>
    <s v="WA"/>
    <s v="USA"/>
  </r>
  <r>
    <x v="3"/>
    <s v="Municipal Solid Waste Landfill (351)"/>
    <s v="All State"/>
    <s v="Oregon"/>
    <s v="MSW Landfill"/>
    <x v="12"/>
    <x v="10"/>
    <n v="2142.0899999999997"/>
    <x v="8"/>
    <s v="WA"/>
    <s v="USA"/>
  </r>
  <r>
    <x v="3"/>
    <s v="Municipal Solid Waste Landfill (351)"/>
    <s v="All State"/>
    <s v="Oregon"/>
    <s v="MSW Landfill"/>
    <x v="12"/>
    <x v="10"/>
    <n v="633.21"/>
    <x v="8"/>
    <s v="WA"/>
    <s v="USA"/>
  </r>
  <r>
    <x v="3"/>
    <s v="Municipal Solid Waste Landfill (351)"/>
    <s v="All State"/>
    <s v="Oregon"/>
    <s v="MSW Landfill"/>
    <x v="12"/>
    <x v="10"/>
    <n v="500.4"/>
    <x v="8"/>
    <s v="WA"/>
    <s v="USA"/>
  </r>
  <r>
    <x v="3"/>
    <s v="Municipal Solid Waste Landfill (351)"/>
    <s v="All State"/>
    <s v="Oregon"/>
    <s v="MSW Landfill"/>
    <x v="12"/>
    <x v="10"/>
    <n v="11.31"/>
    <x v="8"/>
    <s v="WA"/>
    <s v="USA"/>
  </r>
  <r>
    <x v="3"/>
    <s v="Municipal Solid Waste Landfill (351)"/>
    <s v="All State"/>
    <s v="Oregon"/>
    <s v="MSW Landfill"/>
    <x v="12"/>
    <x v="10"/>
    <n v="2042.5899999999997"/>
    <x v="8"/>
    <s v="WA"/>
    <s v="USA"/>
  </r>
  <r>
    <x v="3"/>
    <s v="Municipal Solid Waste Landfill (351)"/>
    <s v="All State"/>
    <s v="Oregon"/>
    <s v="MSW Landfill"/>
    <x v="12"/>
    <x v="10"/>
    <n v="1828.5499999999997"/>
    <x v="8"/>
    <s v="WA"/>
    <s v="USA"/>
  </r>
  <r>
    <x v="3"/>
    <s v="Municipal Solid Waste Landfill (351)"/>
    <s v="All State"/>
    <s v="Oregon"/>
    <s v="MSW Landfill"/>
    <x v="12"/>
    <x v="10"/>
    <n v="422.64000000000004"/>
    <x v="8"/>
    <s v="WA"/>
    <s v="USA"/>
  </r>
  <r>
    <x v="3"/>
    <s v="Municipal Solid Waste Landfill (351)"/>
    <s v="All State"/>
    <s v="Oregon"/>
    <s v="MSW Landfill"/>
    <x v="12"/>
    <x v="10"/>
    <n v="393.65"/>
    <x v="8"/>
    <s v="WA"/>
    <s v="USA"/>
  </r>
  <r>
    <x v="3"/>
    <s v="Municipal Solid Waste Landfill (351)"/>
    <s v="All State"/>
    <s v="Oregon"/>
    <s v="MSW Landfill"/>
    <x v="12"/>
    <x v="10"/>
    <n v="18.05"/>
    <x v="10"/>
    <s v="WA"/>
    <s v="USA"/>
  </r>
  <r>
    <x v="3"/>
    <s v="Municipal Solid Waste Landfill (351)"/>
    <s v="All State"/>
    <s v="Oregon"/>
    <s v="MSW Landfill"/>
    <x v="12"/>
    <x v="10"/>
    <n v="11.96"/>
    <x v="10"/>
    <s v="WA"/>
    <s v="USA"/>
  </r>
  <r>
    <x v="3"/>
    <s v="Municipal Solid Waste Landfill (351)"/>
    <s v="All State"/>
    <s v="Oregon"/>
    <s v="MSW Landfill"/>
    <x v="12"/>
    <x v="10"/>
    <n v="11.03"/>
    <x v="10"/>
    <s v="WA"/>
    <s v="USA"/>
  </r>
  <r>
    <x v="3"/>
    <s v="Municipal Solid Waste Landfill (351)"/>
    <s v="All State"/>
    <s v="Oregon"/>
    <s v="MSW Landfill"/>
    <x v="12"/>
    <x v="10"/>
    <n v="28.160000000000004"/>
    <x v="10"/>
    <s v="WA"/>
    <s v="USA"/>
  </r>
  <r>
    <x v="3"/>
    <s v="Municipal Solid Waste Landfill (351)"/>
    <s v="All State"/>
    <s v="Oregon"/>
    <s v="MSW Landfill"/>
    <x v="12"/>
    <x v="10"/>
    <n v="7"/>
    <x v="10"/>
    <s v="WA"/>
    <s v="USA"/>
  </r>
  <r>
    <x v="3"/>
    <s v="Municipal Solid Waste Landfill (351)"/>
    <s v="All State"/>
    <s v="Oregon"/>
    <s v="MSW Landfill"/>
    <x v="12"/>
    <x v="10"/>
    <n v="6.8299999999999992"/>
    <x v="10"/>
    <s v="WA"/>
    <s v="USA"/>
  </r>
  <r>
    <x v="3"/>
    <s v="Municipal Solid Waste Landfill (351)"/>
    <s v="All State"/>
    <s v="Oregon"/>
    <s v="MSW Landfill"/>
    <x v="12"/>
    <x v="10"/>
    <n v="5.1000000000000005"/>
    <x v="10"/>
    <s v="WA"/>
    <s v="USA"/>
  </r>
  <r>
    <x v="3"/>
    <s v="Municipal Solid Waste Landfill (351)"/>
    <s v="All State"/>
    <s v="Oregon"/>
    <s v="MSW Landfill"/>
    <x v="12"/>
    <x v="10"/>
    <n v="4.3"/>
    <x v="10"/>
    <s v="WA"/>
    <s v="USA"/>
  </r>
  <r>
    <x v="3"/>
    <s v="Municipal Solid Waste Landfill (351)"/>
    <s v="All State"/>
    <s v="Oregon"/>
    <s v="MSW Landfill"/>
    <x v="12"/>
    <x v="10"/>
    <n v="4.05"/>
    <x v="10"/>
    <s v="WA"/>
    <s v="USA"/>
  </r>
  <r>
    <x v="3"/>
    <s v="Municipal Solid Waste Landfill (351)"/>
    <s v="All State"/>
    <s v="Oregon"/>
    <s v="MSW Landfill"/>
    <x v="12"/>
    <x v="10"/>
    <n v="3.97"/>
    <x v="10"/>
    <s v="WA"/>
    <s v="USA"/>
  </r>
  <r>
    <x v="3"/>
    <s v="Municipal Solid Waste Landfill (351)"/>
    <s v="All State"/>
    <s v="Oregon"/>
    <s v="MSW Landfill"/>
    <x v="12"/>
    <x v="10"/>
    <n v="30.220000000000002"/>
    <x v="10"/>
    <s v="WA"/>
    <s v="USA"/>
  </r>
  <r>
    <x v="3"/>
    <s v="Municipal Solid Waste Landfill (351)"/>
    <s v="All State"/>
    <s v="Oregon"/>
    <s v="MSW Landfill"/>
    <x v="12"/>
    <x v="10"/>
    <n v="10.62"/>
    <x v="10"/>
    <s v="WA"/>
    <s v="USA"/>
  </r>
  <r>
    <x v="3"/>
    <s v="Municipal Solid Waste Landfill (351)"/>
    <s v="All State"/>
    <s v="Oregon"/>
    <s v="MSW Landfill"/>
    <x v="12"/>
    <x v="10"/>
    <n v="17.11"/>
    <x v="12"/>
    <s v="WA"/>
    <s v="USA"/>
  </r>
  <r>
    <x v="3"/>
    <s v="Municipal Solid Waste Landfill (351)"/>
    <s v="All State"/>
    <s v="Oregon"/>
    <s v="MSW Landfill"/>
    <x v="12"/>
    <x v="10"/>
    <n v="105.64"/>
    <x v="12"/>
    <s v="WA"/>
    <s v="USA"/>
  </r>
  <r>
    <x v="3"/>
    <s v="Municipal Solid Waste Landfill (351)"/>
    <s v="All State"/>
    <s v="Oregon"/>
    <s v="MSW Landfill"/>
    <x v="12"/>
    <x v="10"/>
    <n v="162.28000000000003"/>
    <x v="12"/>
    <s v="WA"/>
    <s v="USA"/>
  </r>
  <r>
    <x v="3"/>
    <s v="Municipal Solid Waste Landfill (351)"/>
    <s v="All State"/>
    <s v="Oregon"/>
    <s v="MSW Landfill"/>
    <x v="12"/>
    <x v="10"/>
    <n v="154.08999999999997"/>
    <x v="12"/>
    <s v="WA"/>
    <s v="USA"/>
  </r>
  <r>
    <x v="3"/>
    <s v="Municipal Solid Waste Landfill (351)"/>
    <s v="All State"/>
    <s v="Oregon"/>
    <s v="MSW Landfill"/>
    <x v="12"/>
    <x v="10"/>
    <n v="80.610000000000014"/>
    <x v="12"/>
    <s v="WA"/>
    <s v="USA"/>
  </r>
  <r>
    <x v="3"/>
    <s v="Municipal Solid Waste Landfill (351)"/>
    <s v="All State"/>
    <s v="Oregon"/>
    <s v="MSW Landfill"/>
    <x v="12"/>
    <x v="10"/>
    <n v="47.379999999999995"/>
    <x v="12"/>
    <s v="WA"/>
    <s v="USA"/>
  </r>
  <r>
    <x v="3"/>
    <s v="Municipal Solid Waste Landfill (351)"/>
    <s v="All State"/>
    <s v="Oregon"/>
    <s v="MSW Landfill"/>
    <x v="12"/>
    <x v="10"/>
    <n v="6.82"/>
    <x v="12"/>
    <s v="WA"/>
    <s v="USA"/>
  </r>
  <r>
    <x v="3"/>
    <s v="Municipal Solid Waste Landfill (351)"/>
    <s v="All State"/>
    <s v="Oregon"/>
    <s v="MSW Landfill"/>
    <x v="12"/>
    <x v="10"/>
    <n v="0"/>
    <x v="12"/>
    <s v="WA"/>
    <s v="USA"/>
  </r>
  <r>
    <x v="3"/>
    <s v="Municipal Solid Waste Landfill (351)"/>
    <s v="All State"/>
    <s v="Oregon"/>
    <s v="MSW Landfill"/>
    <x v="12"/>
    <x v="10"/>
    <n v="0"/>
    <x v="28"/>
    <s v="WA"/>
    <s v="USA"/>
  </r>
  <r>
    <x v="2"/>
    <s v="Municipal Solid Waste Landfill (351)"/>
    <s v="King"/>
    <s v="Washington"/>
    <s v="Limited Purpose Landfill"/>
    <x v="12"/>
    <x v="10"/>
    <n v="625.53"/>
    <x v="2"/>
    <s v="WA"/>
    <s v="USA"/>
  </r>
  <r>
    <x v="15"/>
    <s v="Municipal Solid Waste Landfill (351)"/>
    <s v="Cowlitz"/>
    <s v="Washington"/>
    <s v="Limited Purpose Landfill"/>
    <x v="12"/>
    <x v="10"/>
    <n v="4815"/>
    <x v="4"/>
    <s v="WA"/>
    <s v="USA"/>
  </r>
  <r>
    <x v="15"/>
    <s v="Municipal Solid Waste Landfill (351)"/>
    <s v="Cowlitz"/>
    <s v="Washington"/>
    <s v="Limited Purpose Landfill"/>
    <x v="12"/>
    <x v="10"/>
    <n v="3206"/>
    <x v="2"/>
    <s v="WA"/>
    <s v="USA"/>
  </r>
  <r>
    <x v="15"/>
    <s v="Municipal Solid Waste Landfill (351)"/>
    <s v="Cowlitz"/>
    <s v="Washington"/>
    <s v="Limited Purpose Landfill"/>
    <x v="12"/>
    <x v="10"/>
    <n v="63"/>
    <x v="10"/>
    <s v="WA"/>
    <s v="USA"/>
  </r>
  <r>
    <x v="8"/>
    <s v="Municipal Solid Waste Landfill (351)"/>
    <s v="Pierce"/>
    <s v="Washington"/>
    <s v="Limited Purpose Landfill"/>
    <x v="12"/>
    <x v="10"/>
    <n v="232028"/>
    <x v="10"/>
    <s v="WA"/>
    <s v="USA"/>
  </r>
  <r>
    <x v="0"/>
    <s v="Municipal Solid Waste Landfill (351)"/>
    <s v="Okanogan"/>
    <s v="Washington"/>
    <s v="Limited Purpose Landfill"/>
    <x v="12"/>
    <x v="10"/>
    <n v="604.95000000000005"/>
    <x v="0"/>
    <s v="WA"/>
    <s v="USA"/>
  </r>
  <r>
    <x v="9"/>
    <s v="Municipal Solid Waste Landfill (351)"/>
    <s v="Klickitat"/>
    <s v="Washington"/>
    <s v="Limited Purpose Landfill"/>
    <x v="12"/>
    <x v="10"/>
    <n v="34"/>
    <x v="6"/>
    <s v="WA"/>
    <s v="USA"/>
  </r>
  <r>
    <x v="9"/>
    <s v="Municipal Solid Waste Landfill (351)"/>
    <s v="Klickitat"/>
    <s v="Washington"/>
    <s v="Limited Purpose Landfill"/>
    <x v="12"/>
    <x v="10"/>
    <n v="34329"/>
    <x v="2"/>
    <s v="WA"/>
    <s v="USA"/>
  </r>
  <r>
    <x v="9"/>
    <s v="Municipal Solid Waste Landfill (351)"/>
    <s v="Klickitat"/>
    <s v="Washington"/>
    <s v="Limited Purpose Landfill"/>
    <x v="12"/>
    <x v="10"/>
    <n v="58"/>
    <x v="10"/>
    <s v="WA"/>
    <s v="USA"/>
  </r>
  <r>
    <x v="9"/>
    <s v="Municipal Solid Waste Landfill (351)"/>
    <s v="Klickitat"/>
    <s v="Washington"/>
    <s v="Limited Purpose Landfill"/>
    <x v="12"/>
    <x v="10"/>
    <n v="4755"/>
    <x v="11"/>
    <s v="WA"/>
    <s v="USA"/>
  </r>
  <r>
    <x v="9"/>
    <s v="Municipal Solid Waste Landfill (351)"/>
    <s v="Klickitat"/>
    <s v="Washington"/>
    <s v="Limited Purpose Landfill"/>
    <x v="12"/>
    <x v="10"/>
    <n v="14227"/>
    <x v="12"/>
    <s v="WA"/>
    <s v="USA"/>
  </r>
  <r>
    <x v="9"/>
    <s v="Municipal Solid Waste Landfill (351)"/>
    <s v="Klickitat"/>
    <s v="Washington"/>
    <s v="Limited Purpose Landfill"/>
    <x v="12"/>
    <x v="10"/>
    <n v="14"/>
    <x v="32"/>
    <s v="WA"/>
    <s v="USA"/>
  </r>
  <r>
    <x v="9"/>
    <s v="Municipal Solid Waste Landfill (351)"/>
    <s v="Klickitat"/>
    <s v="Washington"/>
    <s v="Limited Purpose Landfill"/>
    <x v="12"/>
    <x v="10"/>
    <n v="1765"/>
    <x v="13"/>
    <s v="WA"/>
    <s v="USA"/>
  </r>
  <r>
    <x v="10"/>
    <s v="Municipal Solid Waste Landfill (351)"/>
    <s v="Stevens"/>
    <s v="Washington"/>
    <s v="Limited Purpose Landfill"/>
    <x v="12"/>
    <x v="10"/>
    <n v="381.92"/>
    <x v="33"/>
    <s v="WA"/>
    <s v="USA"/>
  </r>
  <r>
    <x v="15"/>
    <s v="Municipal Solid Waste Landfill (351)"/>
    <s v="Cowlitz"/>
    <s v="Washington"/>
    <s v="Limited Purpose Landfill"/>
    <x v="12"/>
    <x v="11"/>
    <n v="4478"/>
    <x v="7"/>
    <s v="OR"/>
    <s v="USA"/>
  </r>
  <r>
    <x v="9"/>
    <s v="Municipal Solid Waste Landfill (351)"/>
    <s v="Klickitat"/>
    <s v="Washington"/>
    <s v="Limited Purpose Landfill"/>
    <x v="12"/>
    <x v="11"/>
    <n v="174"/>
    <x v="7"/>
    <s v="AK"/>
    <s v="USA"/>
  </r>
  <r>
    <x v="19"/>
    <s v="Inert Waste Landfill"/>
    <s v="Grays Harbor"/>
    <s v="Washington"/>
    <s v="Inert Waste Landfill"/>
    <x v="13"/>
    <x v="4"/>
    <n v="68"/>
    <x v="5"/>
    <s v="WA"/>
    <s v="USA"/>
  </r>
  <r>
    <x v="21"/>
    <s v="Inert Waste Landfill"/>
    <s v="Whitman"/>
    <s v="Washington"/>
    <s v="Inert Waste Landfill"/>
    <x v="13"/>
    <x v="4"/>
    <n v="6143"/>
    <x v="1"/>
    <s v="WA"/>
    <s v="USA"/>
  </r>
  <r>
    <x v="32"/>
    <s v="Inert Waste Landfill"/>
    <s v="Whatcom"/>
    <s v="Washington"/>
    <s v="Inert Waste Landfill"/>
    <x v="13"/>
    <x v="4"/>
    <n v="39.799999999999997"/>
    <x v="13"/>
    <s v="WA"/>
    <s v="USA"/>
  </r>
  <r>
    <x v="22"/>
    <s v="Inert Waste Landfill"/>
    <s v="Spokane"/>
    <s v="Washington"/>
    <s v="Inert Waste Landfill"/>
    <x v="13"/>
    <x v="4"/>
    <n v="6000"/>
    <x v="26"/>
    <s v="WA"/>
    <s v="USA"/>
  </r>
  <r>
    <x v="38"/>
    <s v="Inert Waste Landfill"/>
    <s v="Spokane"/>
    <s v="Washington"/>
    <s v="Inert Waste Landfill"/>
    <x v="13"/>
    <x v="4"/>
    <n v="38350"/>
    <x v="26"/>
    <s v="WA"/>
    <s v="USA"/>
  </r>
  <r>
    <x v="39"/>
    <s v="Inert Waste Landfill"/>
    <s v="Spokane"/>
    <s v="Washington"/>
    <s v="Inert Waste Landfill"/>
    <x v="13"/>
    <x v="4"/>
    <n v="2702"/>
    <x v="26"/>
    <s v="WA"/>
    <s v="USA"/>
  </r>
  <r>
    <x v="23"/>
    <s v="Inert Waste Landfill"/>
    <s v="Benton"/>
    <s v="Washington"/>
    <s v="Inert Waste Landfill"/>
    <x v="13"/>
    <x v="4"/>
    <n v="38"/>
    <x v="15"/>
    <s v="WA"/>
    <s v="USA"/>
  </r>
  <r>
    <x v="40"/>
    <s v="Inert Waste Landfill"/>
    <s v="Spokane"/>
    <s v="Washington"/>
    <s v="Inert Waste Landfill"/>
    <x v="13"/>
    <x v="4"/>
    <n v="4001"/>
    <x v="26"/>
    <s v="WA"/>
    <s v="USA"/>
  </r>
  <r>
    <x v="41"/>
    <s v="Inert Waste Landfill"/>
    <s v="Pierce"/>
    <s v="Washington"/>
    <s v="Inert Waste Landfill"/>
    <x v="13"/>
    <x v="4"/>
    <n v="145"/>
    <x v="10"/>
    <s v="WA"/>
    <s v="USA"/>
  </r>
  <r>
    <x v="26"/>
    <s v="Inert Waste Landfill"/>
    <s v="Snohomish"/>
    <s v="Washington"/>
    <s v="Inert Waste Landfill"/>
    <x v="13"/>
    <x v="4"/>
    <n v="26055.78"/>
    <x v="12"/>
    <s v="WA"/>
    <s v="USA"/>
  </r>
  <r>
    <x v="27"/>
    <s v="Inert Waste Landfill"/>
    <s v="Benton"/>
    <s v="Washington"/>
    <s v="Inert Waste Landfill"/>
    <x v="13"/>
    <x v="4"/>
    <n v="1326"/>
    <x v="15"/>
    <s v="WA"/>
    <s v="USA"/>
  </r>
  <r>
    <x v="28"/>
    <s v="Inert Waste Landfill"/>
    <s v="Benton"/>
    <s v="Washington"/>
    <s v="Inert Waste Landfill"/>
    <x v="13"/>
    <x v="4"/>
    <n v="162.5"/>
    <x v="15"/>
    <s v="WA"/>
    <s v="USA"/>
  </r>
  <r>
    <x v="29"/>
    <s v="Inert Waste Landfill"/>
    <s v="Pierce"/>
    <s v="Washington"/>
    <s v="Inert Waste Landfill"/>
    <x v="13"/>
    <x v="4"/>
    <n v="4699"/>
    <x v="10"/>
    <s v="WA"/>
    <s v="USA"/>
  </r>
  <r>
    <x v="42"/>
    <s v="Inert Waste Landfill"/>
    <s v="Douglas"/>
    <s v="Washington"/>
    <s v="Inert Waste Landfill"/>
    <x v="13"/>
    <x v="4"/>
    <n v="7865"/>
    <x v="21"/>
    <s v="WA"/>
    <s v="USA"/>
  </r>
  <r>
    <x v="43"/>
    <s v="Inert Waste Landfill"/>
    <s v="Douglas"/>
    <s v="Washington"/>
    <s v="Inert Waste Landfill"/>
    <x v="13"/>
    <x v="4"/>
    <n v="851"/>
    <x v="21"/>
    <s v="WA"/>
    <s v="USA"/>
  </r>
  <r>
    <x v="30"/>
    <s v="Inert Waste Landfill"/>
    <s v="Douglas"/>
    <s v="Washington"/>
    <s v="Inert Waste Landfill"/>
    <x v="13"/>
    <x v="4"/>
    <n v="1000"/>
    <x v="3"/>
    <s v="WA"/>
    <s v="USA"/>
  </r>
  <r>
    <x v="30"/>
    <s v="Inert Waste Landfill"/>
    <s v="Douglas"/>
    <s v="Washington"/>
    <s v="Inert Waste Landfill"/>
    <x v="13"/>
    <x v="4"/>
    <n v="1295"/>
    <x v="21"/>
    <s v="WA"/>
    <s v="USA"/>
  </r>
  <r>
    <x v="9"/>
    <s v="Municipal Solid Waste Landfill (351)"/>
    <s v="Klickitat"/>
    <s v="Washington"/>
    <s v="Limited Purpose Landfill"/>
    <x v="14"/>
    <x v="7"/>
    <n v="1076"/>
    <x v="11"/>
    <s v="WA"/>
    <s v="USA"/>
  </r>
  <r>
    <x v="9"/>
    <s v="Municipal Solid Waste Landfill (351)"/>
    <s v="Klickitat"/>
    <s v="Washington"/>
    <s v="Limited Purpose Landfill"/>
    <x v="14"/>
    <x v="7"/>
    <n v="22952"/>
    <x v="12"/>
    <s v="WA"/>
    <s v="USA"/>
  </r>
  <r>
    <x v="35"/>
    <s v="Municipal Solid Waste Landfill (351)"/>
    <s v="Benton"/>
    <s v="Washington"/>
    <s v="Limited Purpose Landfill"/>
    <x v="15"/>
    <x v="12"/>
    <n v="1253.06"/>
    <x v="15"/>
    <s v="WA"/>
    <s v="USA"/>
  </r>
  <r>
    <x v="35"/>
    <s v="Municipal Solid Waste Landfill (351)"/>
    <s v="Benton"/>
    <s v="Washington"/>
    <s v="Limited Purpose Landfill"/>
    <x v="15"/>
    <x v="12"/>
    <n v="10"/>
    <x v="18"/>
    <s v="WA"/>
    <s v="USA"/>
  </r>
  <r>
    <x v="22"/>
    <s v="Inert Waste Landfill"/>
    <s v="Spokane"/>
    <s v="Washington"/>
    <s v="Inert Waste Landfill"/>
    <x v="16"/>
    <x v="4"/>
    <n v="0.5"/>
    <x v="26"/>
    <s v="WA"/>
    <s v="USA"/>
  </r>
  <r>
    <x v="15"/>
    <s v="Municipal Solid Waste Landfill (351)"/>
    <s v="Cowlitz"/>
    <s v="Washington"/>
    <s v="Limited Purpose Landfill"/>
    <x v="16"/>
    <x v="4"/>
    <n v="8881"/>
    <x v="2"/>
    <s v="WA"/>
    <s v="USA"/>
  </r>
  <r>
    <x v="27"/>
    <s v="Inert Waste Landfill"/>
    <s v="Benton"/>
    <s v="Washington"/>
    <s v="Inert Waste Landfill"/>
    <x v="16"/>
    <x v="4"/>
    <n v="2"/>
    <x v="15"/>
    <s v="WA"/>
    <s v="USA"/>
  </r>
  <r>
    <x v="29"/>
    <s v="Inert Waste Landfill"/>
    <s v="Pierce"/>
    <s v="Washington"/>
    <s v="Inert Waste Landfill"/>
    <x v="16"/>
    <x v="4"/>
    <n v="187"/>
    <x v="10"/>
    <s v="WA"/>
    <s v="USA"/>
  </r>
  <r>
    <x v="2"/>
    <s v="Municipal Solid Waste Landfill (351)"/>
    <s v="King"/>
    <s v="Washington"/>
    <s v="Limited Purpose Landfill"/>
    <x v="17"/>
    <x v="13"/>
    <n v="18.399999999999999"/>
    <x v="2"/>
    <s v="WA"/>
    <s v="USA"/>
  </r>
  <r>
    <x v="3"/>
    <s v="Municipal Solid Waste Landfill (351)"/>
    <s v="All State"/>
    <s v="Oregon"/>
    <s v="MSW Landfill"/>
    <x v="17"/>
    <x v="13"/>
    <n v="28.159999999999997"/>
    <x v="15"/>
    <s v="WA"/>
    <s v="USA"/>
  </r>
  <r>
    <x v="3"/>
    <s v="Municipal Solid Waste Landfill (351)"/>
    <s v="All State"/>
    <s v="Oregon"/>
    <s v="MSW Landfill"/>
    <x v="17"/>
    <x v="13"/>
    <n v="18.57"/>
    <x v="15"/>
    <s v="WA"/>
    <s v="USA"/>
  </r>
  <r>
    <x v="3"/>
    <s v="Municipal Solid Waste Landfill (351)"/>
    <s v="All State"/>
    <s v="Oregon"/>
    <s v="MSW Landfill"/>
    <x v="17"/>
    <x v="13"/>
    <n v="8.16"/>
    <x v="15"/>
    <s v="WA"/>
    <s v="USA"/>
  </r>
  <r>
    <x v="3"/>
    <s v="Municipal Solid Waste Landfill (351)"/>
    <s v="All State"/>
    <s v="Oregon"/>
    <s v="MSW Landfill"/>
    <x v="17"/>
    <x v="13"/>
    <n v="252.08999999999997"/>
    <x v="15"/>
    <s v="WA"/>
    <s v="USA"/>
  </r>
  <r>
    <x v="3"/>
    <s v="Municipal Solid Waste Landfill (351)"/>
    <s v="All State"/>
    <s v="Oregon"/>
    <s v="MSW Landfill"/>
    <x v="17"/>
    <x v="13"/>
    <n v="13.52"/>
    <x v="15"/>
    <s v="WA"/>
    <s v="USA"/>
  </r>
  <r>
    <x v="3"/>
    <s v="Municipal Solid Waste Landfill (351)"/>
    <s v="All State"/>
    <s v="Oregon"/>
    <s v="MSW Landfill"/>
    <x v="17"/>
    <x v="13"/>
    <n v="12.43"/>
    <x v="15"/>
    <s v="WA"/>
    <s v="USA"/>
  </r>
  <r>
    <x v="3"/>
    <s v="Municipal Solid Waste Landfill (351)"/>
    <s v="All State"/>
    <s v="Oregon"/>
    <s v="MSW Landfill"/>
    <x v="17"/>
    <x v="13"/>
    <n v="53.019999999999996"/>
    <x v="15"/>
    <s v="WA"/>
    <s v="USA"/>
  </r>
  <r>
    <x v="3"/>
    <s v="Municipal Solid Waste Landfill (351)"/>
    <s v="All State"/>
    <s v="Oregon"/>
    <s v="MSW Landfill"/>
    <x v="17"/>
    <x v="13"/>
    <n v="15.539999999999997"/>
    <x v="15"/>
    <s v="WA"/>
    <s v="USA"/>
  </r>
  <r>
    <x v="3"/>
    <s v="Municipal Solid Waste Landfill (351)"/>
    <s v="All State"/>
    <s v="Oregon"/>
    <s v="MSW Landfill"/>
    <x v="17"/>
    <x v="13"/>
    <n v="2.98"/>
    <x v="15"/>
    <s v="WA"/>
    <s v="USA"/>
  </r>
  <r>
    <x v="3"/>
    <s v="Municipal Solid Waste Landfill (351)"/>
    <s v="All State"/>
    <s v="Oregon"/>
    <s v="MSW Landfill"/>
    <x v="17"/>
    <x v="13"/>
    <n v="487.75999999999993"/>
    <x v="29"/>
    <s v="WA"/>
    <s v="USA"/>
  </r>
  <r>
    <x v="3"/>
    <s v="Municipal Solid Waste Landfill (351)"/>
    <s v="All State"/>
    <s v="Oregon"/>
    <s v="MSW Landfill"/>
    <x v="17"/>
    <x v="13"/>
    <n v="373.29"/>
    <x v="29"/>
    <s v="WA"/>
    <s v="USA"/>
  </r>
  <r>
    <x v="3"/>
    <s v="Municipal Solid Waste Landfill (351)"/>
    <s v="All State"/>
    <s v="Oregon"/>
    <s v="MSW Landfill"/>
    <x v="17"/>
    <x v="13"/>
    <n v="335.21999999999997"/>
    <x v="29"/>
    <s v="WA"/>
    <s v="USA"/>
  </r>
  <r>
    <x v="3"/>
    <s v="Municipal Solid Waste Landfill (351)"/>
    <s v="All State"/>
    <s v="Oregon"/>
    <s v="MSW Landfill"/>
    <x v="17"/>
    <x v="13"/>
    <n v="333.01999999999992"/>
    <x v="29"/>
    <s v="WA"/>
    <s v="USA"/>
  </r>
  <r>
    <x v="3"/>
    <s v="Municipal Solid Waste Landfill (351)"/>
    <s v="All State"/>
    <s v="Oregon"/>
    <s v="MSW Landfill"/>
    <x v="17"/>
    <x v="13"/>
    <n v="311.12999999999994"/>
    <x v="29"/>
    <s v="WA"/>
    <s v="USA"/>
  </r>
  <r>
    <x v="3"/>
    <s v="Municipal Solid Waste Landfill (351)"/>
    <s v="All State"/>
    <s v="Oregon"/>
    <s v="MSW Landfill"/>
    <x v="17"/>
    <x v="13"/>
    <n v="309.08000000000004"/>
    <x v="29"/>
    <s v="WA"/>
    <s v="USA"/>
  </r>
  <r>
    <x v="3"/>
    <s v="Municipal Solid Waste Landfill (351)"/>
    <s v="All State"/>
    <s v="Oregon"/>
    <s v="MSW Landfill"/>
    <x v="17"/>
    <x v="13"/>
    <n v="293.40999999999997"/>
    <x v="29"/>
    <s v="WA"/>
    <s v="USA"/>
  </r>
  <r>
    <x v="3"/>
    <s v="Municipal Solid Waste Landfill (351)"/>
    <s v="All State"/>
    <s v="Oregon"/>
    <s v="MSW Landfill"/>
    <x v="17"/>
    <x v="13"/>
    <n v="283.83"/>
    <x v="29"/>
    <s v="WA"/>
    <s v="USA"/>
  </r>
  <r>
    <x v="3"/>
    <s v="Municipal Solid Waste Landfill (351)"/>
    <s v="All State"/>
    <s v="Oregon"/>
    <s v="MSW Landfill"/>
    <x v="17"/>
    <x v="13"/>
    <n v="281.44"/>
    <x v="29"/>
    <s v="WA"/>
    <s v="USA"/>
  </r>
  <r>
    <x v="3"/>
    <s v="Municipal Solid Waste Landfill (351)"/>
    <s v="All State"/>
    <s v="Oregon"/>
    <s v="MSW Landfill"/>
    <x v="17"/>
    <x v="13"/>
    <n v="266"/>
    <x v="29"/>
    <s v="WA"/>
    <s v="USA"/>
  </r>
  <r>
    <x v="3"/>
    <s v="Municipal Solid Waste Landfill (351)"/>
    <s v="All State"/>
    <s v="Oregon"/>
    <s v="MSW Landfill"/>
    <x v="17"/>
    <x v="13"/>
    <n v="219.74999999999997"/>
    <x v="29"/>
    <s v="WA"/>
    <s v="USA"/>
  </r>
  <r>
    <x v="3"/>
    <s v="Municipal Solid Waste Landfill (351)"/>
    <s v="All State"/>
    <s v="Oregon"/>
    <s v="MSW Landfill"/>
    <x v="17"/>
    <x v="13"/>
    <n v="120.98"/>
    <x v="29"/>
    <s v="WA"/>
    <s v="USA"/>
  </r>
  <r>
    <x v="3"/>
    <s v="Municipal Solid Waste Landfill (351)"/>
    <s v="All State"/>
    <s v="Oregon"/>
    <s v="MSW Landfill"/>
    <x v="17"/>
    <x v="13"/>
    <n v="169.63000000000002"/>
    <x v="29"/>
    <s v="WA"/>
    <s v="USA"/>
  </r>
  <r>
    <x v="3"/>
    <s v="Municipal Solid Waste Landfill (351)"/>
    <s v="All State"/>
    <s v="Oregon"/>
    <s v="MSW Landfill"/>
    <x v="17"/>
    <x v="13"/>
    <n v="0"/>
    <x v="29"/>
    <s v="WA"/>
    <s v="USA"/>
  </r>
  <r>
    <x v="3"/>
    <s v="Municipal Solid Waste Landfill (351)"/>
    <s v="All State"/>
    <s v="Oregon"/>
    <s v="MSW Landfill"/>
    <x v="17"/>
    <x v="13"/>
    <n v="388.21"/>
    <x v="29"/>
    <s v="WA"/>
    <s v="USA"/>
  </r>
  <r>
    <x v="3"/>
    <s v="Municipal Solid Waste Landfill (351)"/>
    <s v="All State"/>
    <s v="Oregon"/>
    <s v="MSW Landfill"/>
    <x v="17"/>
    <x v="13"/>
    <n v="110.57"/>
    <x v="29"/>
    <s v="WA"/>
    <s v="USA"/>
  </r>
  <r>
    <x v="3"/>
    <s v="Municipal Solid Waste Landfill (351)"/>
    <s v="All State"/>
    <s v="Oregon"/>
    <s v="MSW Landfill"/>
    <x v="17"/>
    <x v="13"/>
    <n v="100.62"/>
    <x v="16"/>
    <s v="WA"/>
    <s v="USA"/>
  </r>
  <r>
    <x v="3"/>
    <s v="Municipal Solid Waste Landfill (351)"/>
    <s v="All State"/>
    <s v="Oregon"/>
    <s v="MSW Landfill"/>
    <x v="17"/>
    <x v="13"/>
    <n v="88.43"/>
    <x v="16"/>
    <s v="WA"/>
    <s v="USA"/>
  </r>
  <r>
    <x v="3"/>
    <s v="Municipal Solid Waste Landfill (351)"/>
    <s v="All State"/>
    <s v="Oregon"/>
    <s v="MSW Landfill"/>
    <x v="17"/>
    <x v="13"/>
    <n v="70.38"/>
    <x v="16"/>
    <s v="WA"/>
    <s v="USA"/>
  </r>
  <r>
    <x v="3"/>
    <s v="Municipal Solid Waste Landfill (351)"/>
    <s v="All State"/>
    <s v="Oregon"/>
    <s v="MSW Landfill"/>
    <x v="17"/>
    <x v="13"/>
    <n v="51.36"/>
    <x v="16"/>
    <s v="WA"/>
    <s v="USA"/>
  </r>
  <r>
    <x v="3"/>
    <s v="Municipal Solid Waste Landfill (351)"/>
    <s v="All State"/>
    <s v="Oregon"/>
    <s v="MSW Landfill"/>
    <x v="17"/>
    <x v="13"/>
    <n v="37.159999999999997"/>
    <x v="16"/>
    <s v="WA"/>
    <s v="USA"/>
  </r>
  <r>
    <x v="3"/>
    <s v="Municipal Solid Waste Landfill (351)"/>
    <s v="All State"/>
    <s v="Oregon"/>
    <s v="MSW Landfill"/>
    <x v="17"/>
    <x v="13"/>
    <n v="33.680000000000007"/>
    <x v="16"/>
    <s v="WA"/>
    <s v="USA"/>
  </r>
  <r>
    <x v="3"/>
    <s v="Municipal Solid Waste Landfill (351)"/>
    <s v="All State"/>
    <s v="Oregon"/>
    <s v="MSW Landfill"/>
    <x v="17"/>
    <x v="13"/>
    <n v="13.44"/>
    <x v="16"/>
    <s v="WA"/>
    <s v="USA"/>
  </r>
  <r>
    <x v="3"/>
    <s v="Municipal Solid Waste Landfill (351)"/>
    <s v="All State"/>
    <s v="Oregon"/>
    <s v="MSW Landfill"/>
    <x v="17"/>
    <x v="13"/>
    <n v="10.4"/>
    <x v="16"/>
    <s v="WA"/>
    <s v="USA"/>
  </r>
  <r>
    <x v="3"/>
    <s v="Municipal Solid Waste Landfill (351)"/>
    <s v="All State"/>
    <s v="Oregon"/>
    <s v="MSW Landfill"/>
    <x v="17"/>
    <x v="13"/>
    <n v="9.83"/>
    <x v="16"/>
    <s v="WA"/>
    <s v="USA"/>
  </r>
  <r>
    <x v="3"/>
    <s v="Municipal Solid Waste Landfill (351)"/>
    <s v="All State"/>
    <s v="Oregon"/>
    <s v="MSW Landfill"/>
    <x v="17"/>
    <x v="13"/>
    <n v="21.78"/>
    <x v="16"/>
    <s v="WA"/>
    <s v="USA"/>
  </r>
  <r>
    <x v="3"/>
    <s v="Municipal Solid Waste Landfill (351)"/>
    <s v="All State"/>
    <s v="Oregon"/>
    <s v="MSW Landfill"/>
    <x v="17"/>
    <x v="13"/>
    <n v="18.920000000000002"/>
    <x v="16"/>
    <s v="WA"/>
    <s v="USA"/>
  </r>
  <r>
    <x v="3"/>
    <s v="Municipal Solid Waste Landfill (351)"/>
    <s v="All State"/>
    <s v="Oregon"/>
    <s v="MSW Landfill"/>
    <x v="17"/>
    <x v="13"/>
    <n v="14.25"/>
    <x v="16"/>
    <s v="WA"/>
    <s v="USA"/>
  </r>
  <r>
    <x v="3"/>
    <s v="Municipal Solid Waste Landfill (351)"/>
    <s v="All State"/>
    <s v="Oregon"/>
    <s v="MSW Landfill"/>
    <x v="17"/>
    <x v="13"/>
    <n v="11.66"/>
    <x v="16"/>
    <s v="WA"/>
    <s v="USA"/>
  </r>
  <r>
    <x v="3"/>
    <s v="Municipal Solid Waste Landfill (351)"/>
    <s v="All State"/>
    <s v="Oregon"/>
    <s v="MSW Landfill"/>
    <x v="17"/>
    <x v="13"/>
    <n v="0.10000000000000002"/>
    <x v="16"/>
    <s v="WA"/>
    <s v="USA"/>
  </r>
  <r>
    <x v="3"/>
    <s v="Municipal Solid Waste Landfill (351)"/>
    <s v="All State"/>
    <s v="Oregon"/>
    <s v="MSW Landfill"/>
    <x v="17"/>
    <x v="13"/>
    <n v="3.35"/>
    <x v="36"/>
    <s v="WA"/>
    <s v="USA"/>
  </r>
  <r>
    <x v="3"/>
    <s v="Municipal Solid Waste Landfill (351)"/>
    <s v="All State"/>
    <s v="Oregon"/>
    <s v="MSW Landfill"/>
    <x v="17"/>
    <x v="13"/>
    <n v="720.24999999999989"/>
    <x v="2"/>
    <s v="WA"/>
    <s v="USA"/>
  </r>
  <r>
    <x v="3"/>
    <s v="Municipal Solid Waste Landfill (351)"/>
    <s v="All State"/>
    <s v="Oregon"/>
    <s v="MSW Landfill"/>
    <x v="17"/>
    <x v="13"/>
    <n v="632.13"/>
    <x v="2"/>
    <s v="WA"/>
    <s v="USA"/>
  </r>
  <r>
    <x v="3"/>
    <s v="Municipal Solid Waste Landfill (351)"/>
    <s v="All State"/>
    <s v="Oregon"/>
    <s v="MSW Landfill"/>
    <x v="17"/>
    <x v="13"/>
    <n v="626.92999999999995"/>
    <x v="2"/>
    <s v="WA"/>
    <s v="USA"/>
  </r>
  <r>
    <x v="3"/>
    <s v="Municipal Solid Waste Landfill (351)"/>
    <s v="All State"/>
    <s v="Oregon"/>
    <s v="MSW Landfill"/>
    <x v="17"/>
    <x v="13"/>
    <n v="554.4"/>
    <x v="2"/>
    <s v="WA"/>
    <s v="USA"/>
  </r>
  <r>
    <x v="3"/>
    <s v="Municipal Solid Waste Landfill (351)"/>
    <s v="All State"/>
    <s v="Oregon"/>
    <s v="MSW Landfill"/>
    <x v="17"/>
    <x v="13"/>
    <n v="523.47"/>
    <x v="2"/>
    <s v="WA"/>
    <s v="USA"/>
  </r>
  <r>
    <x v="3"/>
    <s v="Municipal Solid Waste Landfill (351)"/>
    <s v="All State"/>
    <s v="Oregon"/>
    <s v="MSW Landfill"/>
    <x v="17"/>
    <x v="13"/>
    <n v="486.57"/>
    <x v="2"/>
    <s v="WA"/>
    <s v="USA"/>
  </r>
  <r>
    <x v="3"/>
    <s v="Municipal Solid Waste Landfill (351)"/>
    <s v="All State"/>
    <s v="Oregon"/>
    <s v="MSW Landfill"/>
    <x v="17"/>
    <x v="13"/>
    <n v="466.54000000000013"/>
    <x v="2"/>
    <s v="WA"/>
    <s v="USA"/>
  </r>
  <r>
    <x v="3"/>
    <s v="Municipal Solid Waste Landfill (351)"/>
    <s v="All State"/>
    <s v="Oregon"/>
    <s v="MSW Landfill"/>
    <x v="17"/>
    <x v="13"/>
    <n v="462.7"/>
    <x v="2"/>
    <s v="WA"/>
    <s v="USA"/>
  </r>
  <r>
    <x v="3"/>
    <s v="Municipal Solid Waste Landfill (351)"/>
    <s v="All State"/>
    <s v="Oregon"/>
    <s v="MSW Landfill"/>
    <x v="17"/>
    <x v="13"/>
    <n v="435.10999999999996"/>
    <x v="2"/>
    <s v="WA"/>
    <s v="USA"/>
  </r>
  <r>
    <x v="3"/>
    <s v="Municipal Solid Waste Landfill (351)"/>
    <s v="All State"/>
    <s v="Oregon"/>
    <s v="MSW Landfill"/>
    <x v="17"/>
    <x v="13"/>
    <n v="424.59000000000003"/>
    <x v="2"/>
    <s v="WA"/>
    <s v="USA"/>
  </r>
  <r>
    <x v="3"/>
    <s v="Municipal Solid Waste Landfill (351)"/>
    <s v="All State"/>
    <s v="Oregon"/>
    <s v="MSW Landfill"/>
    <x v="17"/>
    <x v="13"/>
    <n v="393.88000000000005"/>
    <x v="2"/>
    <s v="WA"/>
    <s v="USA"/>
  </r>
  <r>
    <x v="3"/>
    <s v="Municipal Solid Waste Landfill (351)"/>
    <s v="All State"/>
    <s v="Oregon"/>
    <s v="MSW Landfill"/>
    <x v="17"/>
    <x v="13"/>
    <n v="393.19000000000005"/>
    <x v="2"/>
    <s v="WA"/>
    <s v="USA"/>
  </r>
  <r>
    <x v="3"/>
    <s v="Municipal Solid Waste Landfill (351)"/>
    <s v="All State"/>
    <s v="Oregon"/>
    <s v="MSW Landfill"/>
    <x v="17"/>
    <x v="13"/>
    <n v="0"/>
    <x v="2"/>
    <s v="WA"/>
    <s v="USA"/>
  </r>
  <r>
    <x v="3"/>
    <s v="Municipal Solid Waste Landfill (351)"/>
    <s v="All State"/>
    <s v="Oregon"/>
    <s v="MSW Landfill"/>
    <x v="17"/>
    <x v="13"/>
    <n v="669.78999999999985"/>
    <x v="2"/>
    <s v="WA"/>
    <s v="USA"/>
  </r>
  <r>
    <x v="3"/>
    <s v="Municipal Solid Waste Landfill (351)"/>
    <s v="All State"/>
    <s v="Oregon"/>
    <s v="MSW Landfill"/>
    <x v="17"/>
    <x v="13"/>
    <n v="616.12000000000012"/>
    <x v="2"/>
    <s v="WA"/>
    <s v="USA"/>
  </r>
  <r>
    <x v="3"/>
    <s v="Municipal Solid Waste Landfill (351)"/>
    <s v="All State"/>
    <s v="Oregon"/>
    <s v="MSW Landfill"/>
    <x v="17"/>
    <x v="13"/>
    <n v="603.42999999999995"/>
    <x v="2"/>
    <s v="WA"/>
    <s v="USA"/>
  </r>
  <r>
    <x v="3"/>
    <s v="Municipal Solid Waste Landfill (351)"/>
    <s v="All State"/>
    <s v="Oregon"/>
    <s v="MSW Landfill"/>
    <x v="17"/>
    <x v="13"/>
    <n v="481.79"/>
    <x v="2"/>
    <s v="WA"/>
    <s v="USA"/>
  </r>
  <r>
    <x v="3"/>
    <s v="Municipal Solid Waste Landfill (351)"/>
    <s v="All State"/>
    <s v="Oregon"/>
    <s v="MSW Landfill"/>
    <x v="17"/>
    <x v="13"/>
    <n v="33.14"/>
    <x v="2"/>
    <s v="WA"/>
    <s v="USA"/>
  </r>
  <r>
    <x v="3"/>
    <s v="Municipal Solid Waste Landfill (351)"/>
    <s v="All State"/>
    <s v="Oregon"/>
    <s v="MSW Landfill"/>
    <x v="17"/>
    <x v="13"/>
    <n v="32.57"/>
    <x v="2"/>
    <s v="WA"/>
    <s v="USA"/>
  </r>
  <r>
    <x v="3"/>
    <s v="Municipal Solid Waste Landfill (351)"/>
    <s v="All State"/>
    <s v="Oregon"/>
    <s v="MSW Landfill"/>
    <x v="17"/>
    <x v="13"/>
    <n v="27.11"/>
    <x v="2"/>
    <s v="WA"/>
    <s v="USA"/>
  </r>
  <r>
    <x v="3"/>
    <s v="Municipal Solid Waste Landfill (351)"/>
    <s v="All State"/>
    <s v="Oregon"/>
    <s v="MSW Landfill"/>
    <x v="17"/>
    <x v="13"/>
    <n v="26.060000000000002"/>
    <x v="2"/>
    <s v="WA"/>
    <s v="USA"/>
  </r>
  <r>
    <x v="3"/>
    <s v="Municipal Solid Waste Landfill (351)"/>
    <s v="All State"/>
    <s v="Oregon"/>
    <s v="MSW Landfill"/>
    <x v="17"/>
    <x v="13"/>
    <n v="23.9"/>
    <x v="2"/>
    <s v="WA"/>
    <s v="USA"/>
  </r>
  <r>
    <x v="3"/>
    <s v="Municipal Solid Waste Landfill (351)"/>
    <s v="All State"/>
    <s v="Oregon"/>
    <s v="MSW Landfill"/>
    <x v="17"/>
    <x v="13"/>
    <n v="23.200000000000003"/>
    <x v="2"/>
    <s v="WA"/>
    <s v="USA"/>
  </r>
  <r>
    <x v="3"/>
    <s v="Municipal Solid Waste Landfill (351)"/>
    <s v="All State"/>
    <s v="Oregon"/>
    <s v="MSW Landfill"/>
    <x v="17"/>
    <x v="13"/>
    <n v="18.610000000000003"/>
    <x v="2"/>
    <s v="WA"/>
    <s v="USA"/>
  </r>
  <r>
    <x v="3"/>
    <s v="Municipal Solid Waste Landfill (351)"/>
    <s v="All State"/>
    <s v="Oregon"/>
    <s v="MSW Landfill"/>
    <x v="17"/>
    <x v="13"/>
    <n v="16.78"/>
    <x v="2"/>
    <s v="WA"/>
    <s v="USA"/>
  </r>
  <r>
    <x v="3"/>
    <s v="Municipal Solid Waste Landfill (351)"/>
    <s v="All State"/>
    <s v="Oregon"/>
    <s v="MSW Landfill"/>
    <x v="17"/>
    <x v="13"/>
    <n v="16.380000000000003"/>
    <x v="2"/>
    <s v="WA"/>
    <s v="USA"/>
  </r>
  <r>
    <x v="3"/>
    <s v="Municipal Solid Waste Landfill (351)"/>
    <s v="All State"/>
    <s v="Oregon"/>
    <s v="MSW Landfill"/>
    <x v="17"/>
    <x v="13"/>
    <n v="15.440000000000001"/>
    <x v="2"/>
    <s v="WA"/>
    <s v="USA"/>
  </r>
  <r>
    <x v="3"/>
    <s v="Municipal Solid Waste Landfill (351)"/>
    <s v="All State"/>
    <s v="Oregon"/>
    <s v="MSW Landfill"/>
    <x v="17"/>
    <x v="13"/>
    <n v="15.39"/>
    <x v="2"/>
    <s v="WA"/>
    <s v="USA"/>
  </r>
  <r>
    <x v="3"/>
    <s v="Municipal Solid Waste Landfill (351)"/>
    <s v="All State"/>
    <s v="Oregon"/>
    <s v="MSW Landfill"/>
    <x v="17"/>
    <x v="13"/>
    <n v="15.14"/>
    <x v="2"/>
    <s v="WA"/>
    <s v="USA"/>
  </r>
  <r>
    <x v="3"/>
    <s v="Municipal Solid Waste Landfill (351)"/>
    <s v="All State"/>
    <s v="Oregon"/>
    <s v="MSW Landfill"/>
    <x v="17"/>
    <x v="13"/>
    <n v="752.22000000000025"/>
    <x v="2"/>
    <s v="WA"/>
    <s v="USA"/>
  </r>
  <r>
    <x v="3"/>
    <s v="Municipal Solid Waste Landfill (351)"/>
    <s v="All State"/>
    <s v="Oregon"/>
    <s v="MSW Landfill"/>
    <x v="17"/>
    <x v="13"/>
    <n v="559.29999999999984"/>
    <x v="2"/>
    <s v="WA"/>
    <s v="USA"/>
  </r>
  <r>
    <x v="3"/>
    <s v="Municipal Solid Waste Landfill (351)"/>
    <s v="All State"/>
    <s v="Oregon"/>
    <s v="MSW Landfill"/>
    <x v="17"/>
    <x v="13"/>
    <n v="545.5100000000001"/>
    <x v="2"/>
    <s v="WA"/>
    <s v="USA"/>
  </r>
  <r>
    <x v="3"/>
    <s v="Municipal Solid Waste Landfill (351)"/>
    <s v="All State"/>
    <s v="Oregon"/>
    <s v="MSW Landfill"/>
    <x v="17"/>
    <x v="13"/>
    <n v="495.28000000000003"/>
    <x v="2"/>
    <s v="WA"/>
    <s v="USA"/>
  </r>
  <r>
    <x v="3"/>
    <s v="Municipal Solid Waste Landfill (351)"/>
    <s v="All State"/>
    <s v="Oregon"/>
    <s v="MSW Landfill"/>
    <x v="17"/>
    <x v="13"/>
    <n v="492.10999999999996"/>
    <x v="2"/>
    <s v="WA"/>
    <s v="USA"/>
  </r>
  <r>
    <x v="3"/>
    <s v="Municipal Solid Waste Landfill (351)"/>
    <s v="All State"/>
    <s v="Oregon"/>
    <s v="MSW Landfill"/>
    <x v="17"/>
    <x v="13"/>
    <n v="476.82"/>
    <x v="2"/>
    <s v="WA"/>
    <s v="USA"/>
  </r>
  <r>
    <x v="3"/>
    <s v="Municipal Solid Waste Landfill (351)"/>
    <s v="All State"/>
    <s v="Oregon"/>
    <s v="MSW Landfill"/>
    <x v="17"/>
    <x v="13"/>
    <n v="465.37000000000006"/>
    <x v="2"/>
    <s v="WA"/>
    <s v="USA"/>
  </r>
  <r>
    <x v="3"/>
    <s v="Municipal Solid Waste Landfill (351)"/>
    <s v="All State"/>
    <s v="Oregon"/>
    <s v="MSW Landfill"/>
    <x v="17"/>
    <x v="13"/>
    <n v="465.02"/>
    <x v="2"/>
    <s v="WA"/>
    <s v="USA"/>
  </r>
  <r>
    <x v="3"/>
    <s v="Municipal Solid Waste Landfill (351)"/>
    <s v="All State"/>
    <s v="Oregon"/>
    <s v="MSW Landfill"/>
    <x v="17"/>
    <x v="13"/>
    <n v="444.03"/>
    <x v="2"/>
    <s v="WA"/>
    <s v="USA"/>
  </r>
  <r>
    <x v="3"/>
    <s v="Municipal Solid Waste Landfill (351)"/>
    <s v="All State"/>
    <s v="Oregon"/>
    <s v="MSW Landfill"/>
    <x v="17"/>
    <x v="13"/>
    <n v="439.52000000000004"/>
    <x v="2"/>
    <s v="WA"/>
    <s v="USA"/>
  </r>
  <r>
    <x v="3"/>
    <s v="Municipal Solid Waste Landfill (351)"/>
    <s v="All State"/>
    <s v="Oregon"/>
    <s v="MSW Landfill"/>
    <x v="17"/>
    <x v="13"/>
    <n v="347.47999999999996"/>
    <x v="2"/>
    <s v="WA"/>
    <s v="USA"/>
  </r>
  <r>
    <x v="3"/>
    <s v="Municipal Solid Waste Landfill (351)"/>
    <s v="All State"/>
    <s v="Oregon"/>
    <s v="MSW Landfill"/>
    <x v="17"/>
    <x v="13"/>
    <n v="346.85999999999996"/>
    <x v="2"/>
    <s v="WA"/>
    <s v="USA"/>
  </r>
  <r>
    <x v="3"/>
    <s v="Municipal Solid Waste Landfill (351)"/>
    <s v="All State"/>
    <s v="Oregon"/>
    <s v="MSW Landfill"/>
    <x v="17"/>
    <x v="13"/>
    <n v="23.92"/>
    <x v="2"/>
    <s v="WA"/>
    <s v="USA"/>
  </r>
  <r>
    <x v="3"/>
    <s v="Municipal Solid Waste Landfill (351)"/>
    <s v="All State"/>
    <s v="Oregon"/>
    <s v="MSW Landfill"/>
    <x v="17"/>
    <x v="13"/>
    <n v="0"/>
    <x v="2"/>
    <s v="WA"/>
    <s v="USA"/>
  </r>
  <r>
    <x v="3"/>
    <s v="Municipal Solid Waste Landfill (351)"/>
    <s v="All State"/>
    <s v="Oregon"/>
    <s v="MSW Landfill"/>
    <x v="17"/>
    <x v="13"/>
    <n v="462.27000000000004"/>
    <x v="2"/>
    <s v="WA"/>
    <s v="USA"/>
  </r>
  <r>
    <x v="3"/>
    <s v="Municipal Solid Waste Landfill (351)"/>
    <s v="All State"/>
    <s v="Oregon"/>
    <s v="MSW Landfill"/>
    <x v="17"/>
    <x v="13"/>
    <n v="405.37"/>
    <x v="2"/>
    <s v="WA"/>
    <s v="USA"/>
  </r>
  <r>
    <x v="3"/>
    <s v="Municipal Solid Waste Landfill (351)"/>
    <s v="All State"/>
    <s v="Oregon"/>
    <s v="MSW Landfill"/>
    <x v="17"/>
    <x v="13"/>
    <n v="374.27999999999992"/>
    <x v="2"/>
    <s v="WA"/>
    <s v="USA"/>
  </r>
  <r>
    <x v="3"/>
    <s v="Municipal Solid Waste Landfill (351)"/>
    <s v="All State"/>
    <s v="Oregon"/>
    <s v="MSW Landfill"/>
    <x v="17"/>
    <x v="13"/>
    <n v="366.07"/>
    <x v="2"/>
    <s v="WA"/>
    <s v="USA"/>
  </r>
  <r>
    <x v="3"/>
    <s v="Municipal Solid Waste Landfill (351)"/>
    <s v="All State"/>
    <s v="Oregon"/>
    <s v="MSW Landfill"/>
    <x v="17"/>
    <x v="13"/>
    <n v="286.31"/>
    <x v="2"/>
    <s v="WA"/>
    <s v="USA"/>
  </r>
  <r>
    <x v="3"/>
    <s v="Municipal Solid Waste Landfill (351)"/>
    <s v="All State"/>
    <s v="Oregon"/>
    <s v="MSW Landfill"/>
    <x v="17"/>
    <x v="13"/>
    <n v="106.36"/>
    <x v="2"/>
    <s v="WA"/>
    <s v="USA"/>
  </r>
  <r>
    <x v="3"/>
    <s v="Municipal Solid Waste Landfill (351)"/>
    <s v="All State"/>
    <s v="Oregon"/>
    <s v="MSW Landfill"/>
    <x v="17"/>
    <x v="13"/>
    <n v="98.97"/>
    <x v="2"/>
    <s v="WA"/>
    <s v="USA"/>
  </r>
  <r>
    <x v="3"/>
    <s v="Municipal Solid Waste Landfill (351)"/>
    <s v="All State"/>
    <s v="Oregon"/>
    <s v="MSW Landfill"/>
    <x v="17"/>
    <x v="13"/>
    <n v="80.52"/>
    <x v="2"/>
    <s v="WA"/>
    <s v="USA"/>
  </r>
  <r>
    <x v="3"/>
    <s v="Municipal Solid Waste Landfill (351)"/>
    <s v="All State"/>
    <s v="Oregon"/>
    <s v="MSW Landfill"/>
    <x v="17"/>
    <x v="13"/>
    <n v="76.36"/>
    <x v="2"/>
    <s v="WA"/>
    <s v="USA"/>
  </r>
  <r>
    <x v="3"/>
    <s v="Municipal Solid Waste Landfill (351)"/>
    <s v="All State"/>
    <s v="Oregon"/>
    <s v="MSW Landfill"/>
    <x v="17"/>
    <x v="13"/>
    <n v="70.990000000000009"/>
    <x v="2"/>
    <s v="WA"/>
    <s v="USA"/>
  </r>
  <r>
    <x v="3"/>
    <s v="Municipal Solid Waste Landfill (351)"/>
    <s v="All State"/>
    <s v="Oregon"/>
    <s v="MSW Landfill"/>
    <x v="17"/>
    <x v="13"/>
    <n v="64.75"/>
    <x v="2"/>
    <s v="WA"/>
    <s v="USA"/>
  </r>
  <r>
    <x v="3"/>
    <s v="Municipal Solid Waste Landfill (351)"/>
    <s v="All State"/>
    <s v="Oregon"/>
    <s v="MSW Landfill"/>
    <x v="17"/>
    <x v="13"/>
    <n v="58.23"/>
    <x v="2"/>
    <s v="WA"/>
    <s v="USA"/>
  </r>
  <r>
    <x v="3"/>
    <s v="Municipal Solid Waste Landfill (351)"/>
    <s v="All State"/>
    <s v="Oregon"/>
    <s v="MSW Landfill"/>
    <x v="17"/>
    <x v="13"/>
    <n v="61.2"/>
    <x v="2"/>
    <s v="WA"/>
    <s v="USA"/>
  </r>
  <r>
    <x v="3"/>
    <s v="Municipal Solid Waste Landfill (351)"/>
    <s v="All State"/>
    <s v="Oregon"/>
    <s v="MSW Landfill"/>
    <x v="17"/>
    <x v="13"/>
    <n v="19.3"/>
    <x v="2"/>
    <s v="WA"/>
    <s v="USA"/>
  </r>
  <r>
    <x v="3"/>
    <s v="Municipal Solid Waste Landfill (351)"/>
    <s v="All State"/>
    <s v="Oregon"/>
    <s v="MSW Landfill"/>
    <x v="17"/>
    <x v="13"/>
    <n v="0"/>
    <x v="2"/>
    <s v="WA"/>
    <s v="USA"/>
  </r>
  <r>
    <x v="3"/>
    <s v="Municipal Solid Waste Landfill (351)"/>
    <s v="All State"/>
    <s v="Oregon"/>
    <s v="MSW Landfill"/>
    <x v="17"/>
    <x v="13"/>
    <n v="14.75"/>
    <x v="2"/>
    <s v="WA"/>
    <s v="USA"/>
  </r>
  <r>
    <x v="3"/>
    <s v="Municipal Solid Waste Landfill (351)"/>
    <s v="All State"/>
    <s v="Oregon"/>
    <s v="MSW Landfill"/>
    <x v="17"/>
    <x v="13"/>
    <n v="3.89"/>
    <x v="2"/>
    <s v="WA"/>
    <s v="USA"/>
  </r>
  <r>
    <x v="3"/>
    <s v="Municipal Solid Waste Landfill (351)"/>
    <s v="All State"/>
    <s v="Oregon"/>
    <s v="MSW Landfill"/>
    <x v="17"/>
    <x v="13"/>
    <n v="76.97"/>
    <x v="2"/>
    <s v="WA"/>
    <s v="USA"/>
  </r>
  <r>
    <x v="3"/>
    <s v="Municipal Solid Waste Landfill (351)"/>
    <s v="All State"/>
    <s v="Oregon"/>
    <s v="MSW Landfill"/>
    <x v="17"/>
    <x v="13"/>
    <n v="48.72"/>
    <x v="2"/>
    <s v="WA"/>
    <s v="USA"/>
  </r>
  <r>
    <x v="3"/>
    <s v="Municipal Solid Waste Landfill (351)"/>
    <s v="All State"/>
    <s v="Oregon"/>
    <s v="MSW Landfill"/>
    <x v="17"/>
    <x v="13"/>
    <n v="20.990000000000002"/>
    <x v="2"/>
    <s v="WA"/>
    <s v="USA"/>
  </r>
  <r>
    <x v="3"/>
    <s v="Municipal Solid Waste Landfill (351)"/>
    <s v="All State"/>
    <s v="Oregon"/>
    <s v="MSW Landfill"/>
    <x v="17"/>
    <x v="13"/>
    <n v="17.34"/>
    <x v="2"/>
    <s v="WA"/>
    <s v="USA"/>
  </r>
  <r>
    <x v="3"/>
    <s v="Municipal Solid Waste Landfill (351)"/>
    <s v="All State"/>
    <s v="Oregon"/>
    <s v="MSW Landfill"/>
    <x v="17"/>
    <x v="13"/>
    <n v="15.099999999999998"/>
    <x v="2"/>
    <s v="WA"/>
    <s v="USA"/>
  </r>
  <r>
    <x v="3"/>
    <s v="Municipal Solid Waste Landfill (351)"/>
    <s v="All State"/>
    <s v="Oregon"/>
    <s v="MSW Landfill"/>
    <x v="17"/>
    <x v="13"/>
    <n v="14.960000000000004"/>
    <x v="2"/>
    <s v="WA"/>
    <s v="USA"/>
  </r>
  <r>
    <x v="3"/>
    <s v="Municipal Solid Waste Landfill (351)"/>
    <s v="All State"/>
    <s v="Oregon"/>
    <s v="MSW Landfill"/>
    <x v="17"/>
    <x v="13"/>
    <n v="14.58"/>
    <x v="2"/>
    <s v="WA"/>
    <s v="USA"/>
  </r>
  <r>
    <x v="3"/>
    <s v="Municipal Solid Waste Landfill (351)"/>
    <s v="All State"/>
    <s v="Oregon"/>
    <s v="MSW Landfill"/>
    <x v="17"/>
    <x v="13"/>
    <n v="14.44"/>
    <x v="2"/>
    <s v="WA"/>
    <s v="USA"/>
  </r>
  <r>
    <x v="3"/>
    <s v="Municipal Solid Waste Landfill (351)"/>
    <s v="All State"/>
    <s v="Oregon"/>
    <s v="MSW Landfill"/>
    <x v="17"/>
    <x v="13"/>
    <n v="13.849999999999998"/>
    <x v="2"/>
    <s v="WA"/>
    <s v="USA"/>
  </r>
  <r>
    <x v="3"/>
    <s v="Municipal Solid Waste Landfill (351)"/>
    <s v="All State"/>
    <s v="Oregon"/>
    <s v="MSW Landfill"/>
    <x v="17"/>
    <x v="13"/>
    <n v="13.75"/>
    <x v="2"/>
    <s v="WA"/>
    <s v="USA"/>
  </r>
  <r>
    <x v="3"/>
    <s v="Municipal Solid Waste Landfill (351)"/>
    <s v="All State"/>
    <s v="Oregon"/>
    <s v="MSW Landfill"/>
    <x v="17"/>
    <x v="13"/>
    <n v="13.430000000000003"/>
    <x v="2"/>
    <s v="WA"/>
    <s v="USA"/>
  </r>
  <r>
    <x v="3"/>
    <s v="Municipal Solid Waste Landfill (351)"/>
    <s v="All State"/>
    <s v="Oregon"/>
    <s v="MSW Landfill"/>
    <x v="17"/>
    <x v="13"/>
    <n v="12.25"/>
    <x v="2"/>
    <s v="WA"/>
    <s v="USA"/>
  </r>
  <r>
    <x v="3"/>
    <s v="Municipal Solid Waste Landfill (351)"/>
    <s v="All State"/>
    <s v="Oregon"/>
    <s v="MSW Landfill"/>
    <x v="17"/>
    <x v="13"/>
    <n v="0"/>
    <x v="2"/>
    <s v="WA"/>
    <s v="USA"/>
  </r>
  <r>
    <x v="3"/>
    <s v="Municipal Solid Waste Landfill (351)"/>
    <s v="All State"/>
    <s v="Oregon"/>
    <s v="MSW Landfill"/>
    <x v="17"/>
    <x v="13"/>
    <n v="20"/>
    <x v="2"/>
    <s v="WA"/>
    <s v="USA"/>
  </r>
  <r>
    <x v="3"/>
    <s v="Municipal Solid Waste Landfill (351)"/>
    <s v="All State"/>
    <s v="Oregon"/>
    <s v="MSW Landfill"/>
    <x v="17"/>
    <x v="13"/>
    <n v="1.3"/>
    <x v="2"/>
    <s v="WA"/>
    <s v="USA"/>
  </r>
  <r>
    <x v="3"/>
    <s v="Municipal Solid Waste Landfill (351)"/>
    <s v="All State"/>
    <s v="Oregon"/>
    <s v="MSW Landfill"/>
    <x v="17"/>
    <x v="13"/>
    <n v="25.08"/>
    <x v="2"/>
    <s v="WA"/>
    <s v="USA"/>
  </r>
  <r>
    <x v="3"/>
    <s v="Municipal Solid Waste Landfill (351)"/>
    <s v="All State"/>
    <s v="Oregon"/>
    <s v="MSW Landfill"/>
    <x v="17"/>
    <x v="13"/>
    <n v="44.89"/>
    <x v="10"/>
    <s v="WA"/>
    <s v="USA"/>
  </r>
  <r>
    <x v="3"/>
    <s v="Municipal Solid Waste Landfill (351)"/>
    <s v="All State"/>
    <s v="Oregon"/>
    <s v="MSW Landfill"/>
    <x v="17"/>
    <x v="13"/>
    <n v="38.04"/>
    <x v="10"/>
    <s v="WA"/>
    <s v="USA"/>
  </r>
  <r>
    <x v="3"/>
    <s v="Municipal Solid Waste Landfill (351)"/>
    <s v="All State"/>
    <s v="Oregon"/>
    <s v="MSW Landfill"/>
    <x v="17"/>
    <x v="13"/>
    <n v="27.520000000000003"/>
    <x v="10"/>
    <s v="WA"/>
    <s v="USA"/>
  </r>
  <r>
    <x v="3"/>
    <s v="Municipal Solid Waste Landfill (351)"/>
    <s v="All State"/>
    <s v="Oregon"/>
    <s v="MSW Landfill"/>
    <x v="17"/>
    <x v="13"/>
    <n v="25.230000000000004"/>
    <x v="10"/>
    <s v="WA"/>
    <s v="USA"/>
  </r>
  <r>
    <x v="3"/>
    <s v="Municipal Solid Waste Landfill (351)"/>
    <s v="All State"/>
    <s v="Oregon"/>
    <s v="MSW Landfill"/>
    <x v="17"/>
    <x v="13"/>
    <n v="24.53"/>
    <x v="10"/>
    <s v="WA"/>
    <s v="USA"/>
  </r>
  <r>
    <x v="3"/>
    <s v="Municipal Solid Waste Landfill (351)"/>
    <s v="All State"/>
    <s v="Oregon"/>
    <s v="MSW Landfill"/>
    <x v="17"/>
    <x v="13"/>
    <n v="22.22"/>
    <x v="10"/>
    <s v="WA"/>
    <s v="USA"/>
  </r>
  <r>
    <x v="3"/>
    <s v="Municipal Solid Waste Landfill (351)"/>
    <s v="All State"/>
    <s v="Oregon"/>
    <s v="MSW Landfill"/>
    <x v="17"/>
    <x v="13"/>
    <n v="22.03"/>
    <x v="10"/>
    <s v="WA"/>
    <s v="USA"/>
  </r>
  <r>
    <x v="3"/>
    <s v="Municipal Solid Waste Landfill (351)"/>
    <s v="All State"/>
    <s v="Oregon"/>
    <s v="MSW Landfill"/>
    <x v="17"/>
    <x v="13"/>
    <n v="20.54"/>
    <x v="10"/>
    <s v="WA"/>
    <s v="USA"/>
  </r>
  <r>
    <x v="3"/>
    <s v="Municipal Solid Waste Landfill (351)"/>
    <s v="All State"/>
    <s v="Oregon"/>
    <s v="MSW Landfill"/>
    <x v="17"/>
    <x v="13"/>
    <n v="17.880000000000003"/>
    <x v="10"/>
    <s v="WA"/>
    <s v="USA"/>
  </r>
  <r>
    <x v="3"/>
    <s v="Municipal Solid Waste Landfill (351)"/>
    <s v="All State"/>
    <s v="Oregon"/>
    <s v="MSW Landfill"/>
    <x v="17"/>
    <x v="13"/>
    <n v="11.58"/>
    <x v="10"/>
    <s v="WA"/>
    <s v="USA"/>
  </r>
  <r>
    <x v="3"/>
    <s v="Municipal Solid Waste Landfill (351)"/>
    <s v="All State"/>
    <s v="Oregon"/>
    <s v="MSW Landfill"/>
    <x v="17"/>
    <x v="13"/>
    <n v="8.59"/>
    <x v="10"/>
    <s v="WA"/>
    <s v="USA"/>
  </r>
  <r>
    <x v="3"/>
    <s v="Municipal Solid Waste Landfill (351)"/>
    <s v="All State"/>
    <s v="Oregon"/>
    <s v="MSW Landfill"/>
    <x v="17"/>
    <x v="13"/>
    <n v="1.99"/>
    <x v="11"/>
    <s v="WA"/>
    <s v="USA"/>
  </r>
  <r>
    <x v="3"/>
    <s v="Municipal Solid Waste Landfill (351)"/>
    <s v="All State"/>
    <s v="Oregon"/>
    <s v="MSW Landfill"/>
    <x v="17"/>
    <x v="13"/>
    <n v="7.41"/>
    <x v="11"/>
    <s v="WA"/>
    <s v="USA"/>
  </r>
  <r>
    <x v="3"/>
    <s v="Municipal Solid Waste Landfill (351)"/>
    <s v="All State"/>
    <s v="Oregon"/>
    <s v="MSW Landfill"/>
    <x v="17"/>
    <x v="13"/>
    <n v="0"/>
    <x v="11"/>
    <s v="WA"/>
    <s v="USA"/>
  </r>
  <r>
    <x v="3"/>
    <s v="Municipal Solid Waste Landfill (351)"/>
    <s v="All State"/>
    <s v="Oregon"/>
    <s v="MSW Landfill"/>
    <x v="17"/>
    <x v="13"/>
    <n v="32.269999999999996"/>
    <x v="12"/>
    <s v="WA"/>
    <s v="USA"/>
  </r>
  <r>
    <x v="3"/>
    <s v="Municipal Solid Waste Landfill (351)"/>
    <s v="All State"/>
    <s v="Oregon"/>
    <s v="MSW Landfill"/>
    <x v="17"/>
    <x v="13"/>
    <n v="28.369999999999997"/>
    <x v="12"/>
    <s v="WA"/>
    <s v="USA"/>
  </r>
  <r>
    <x v="3"/>
    <s v="Municipal Solid Waste Landfill (351)"/>
    <s v="All State"/>
    <s v="Oregon"/>
    <s v="MSW Landfill"/>
    <x v="17"/>
    <x v="13"/>
    <n v="28.229999999999997"/>
    <x v="12"/>
    <s v="WA"/>
    <s v="USA"/>
  </r>
  <r>
    <x v="3"/>
    <s v="Municipal Solid Waste Landfill (351)"/>
    <s v="All State"/>
    <s v="Oregon"/>
    <s v="MSW Landfill"/>
    <x v="17"/>
    <x v="13"/>
    <n v="25.060000000000002"/>
    <x v="12"/>
    <s v="WA"/>
    <s v="USA"/>
  </r>
  <r>
    <x v="3"/>
    <s v="Municipal Solid Waste Landfill (351)"/>
    <s v="All State"/>
    <s v="Oregon"/>
    <s v="MSW Landfill"/>
    <x v="17"/>
    <x v="13"/>
    <n v="24.909999999999997"/>
    <x v="12"/>
    <s v="WA"/>
    <s v="USA"/>
  </r>
  <r>
    <x v="3"/>
    <s v="Municipal Solid Waste Landfill (351)"/>
    <s v="All State"/>
    <s v="Oregon"/>
    <s v="MSW Landfill"/>
    <x v="17"/>
    <x v="13"/>
    <n v="24.220000000000002"/>
    <x v="12"/>
    <s v="WA"/>
    <s v="USA"/>
  </r>
  <r>
    <x v="3"/>
    <s v="Municipal Solid Waste Landfill (351)"/>
    <s v="All State"/>
    <s v="Oregon"/>
    <s v="MSW Landfill"/>
    <x v="17"/>
    <x v="13"/>
    <n v="23.87"/>
    <x v="12"/>
    <s v="WA"/>
    <s v="USA"/>
  </r>
  <r>
    <x v="3"/>
    <s v="Municipal Solid Waste Landfill (351)"/>
    <s v="All State"/>
    <s v="Oregon"/>
    <s v="MSW Landfill"/>
    <x v="17"/>
    <x v="13"/>
    <n v="20.020000000000003"/>
    <x v="12"/>
    <s v="WA"/>
    <s v="USA"/>
  </r>
  <r>
    <x v="3"/>
    <s v="Municipal Solid Waste Landfill (351)"/>
    <s v="All State"/>
    <s v="Oregon"/>
    <s v="MSW Landfill"/>
    <x v="17"/>
    <x v="13"/>
    <n v="19.14"/>
    <x v="12"/>
    <s v="WA"/>
    <s v="USA"/>
  </r>
  <r>
    <x v="3"/>
    <s v="Municipal Solid Waste Landfill (351)"/>
    <s v="All State"/>
    <s v="Oregon"/>
    <s v="MSW Landfill"/>
    <x v="17"/>
    <x v="13"/>
    <n v="18.63"/>
    <x v="12"/>
    <s v="WA"/>
    <s v="USA"/>
  </r>
  <r>
    <x v="3"/>
    <s v="Municipal Solid Waste Landfill (351)"/>
    <s v="All State"/>
    <s v="Oregon"/>
    <s v="MSW Landfill"/>
    <x v="17"/>
    <x v="13"/>
    <n v="16.310000000000002"/>
    <x v="12"/>
    <s v="WA"/>
    <s v="USA"/>
  </r>
  <r>
    <x v="3"/>
    <s v="Municipal Solid Waste Landfill (351)"/>
    <s v="All State"/>
    <s v="Oregon"/>
    <s v="MSW Landfill"/>
    <x v="17"/>
    <x v="13"/>
    <n v="7.84"/>
    <x v="12"/>
    <s v="WA"/>
    <s v="USA"/>
  </r>
  <r>
    <x v="3"/>
    <s v="Municipal Solid Waste Landfill (351)"/>
    <s v="All State"/>
    <s v="Oregon"/>
    <s v="MSW Landfill"/>
    <x v="17"/>
    <x v="13"/>
    <n v="30.329999999999991"/>
    <x v="12"/>
    <s v="WA"/>
    <s v="USA"/>
  </r>
  <r>
    <x v="3"/>
    <s v="Municipal Solid Waste Landfill (351)"/>
    <s v="All State"/>
    <s v="Oregon"/>
    <s v="MSW Landfill"/>
    <x v="17"/>
    <x v="13"/>
    <n v="28.53"/>
    <x v="12"/>
    <s v="WA"/>
    <s v="USA"/>
  </r>
  <r>
    <x v="3"/>
    <s v="Municipal Solid Waste Landfill (351)"/>
    <s v="All State"/>
    <s v="Oregon"/>
    <s v="MSW Landfill"/>
    <x v="17"/>
    <x v="13"/>
    <n v="27.579999999999995"/>
    <x v="12"/>
    <s v="WA"/>
    <s v="USA"/>
  </r>
  <r>
    <x v="3"/>
    <s v="Municipal Solid Waste Landfill (351)"/>
    <s v="All State"/>
    <s v="Oregon"/>
    <s v="MSW Landfill"/>
    <x v="17"/>
    <x v="13"/>
    <n v="25.77"/>
    <x v="12"/>
    <s v="WA"/>
    <s v="USA"/>
  </r>
  <r>
    <x v="3"/>
    <s v="Municipal Solid Waste Landfill (351)"/>
    <s v="All State"/>
    <s v="Oregon"/>
    <s v="MSW Landfill"/>
    <x v="17"/>
    <x v="13"/>
    <n v="24.63"/>
    <x v="12"/>
    <s v="WA"/>
    <s v="USA"/>
  </r>
  <r>
    <x v="3"/>
    <s v="Municipal Solid Waste Landfill (351)"/>
    <s v="All State"/>
    <s v="Oregon"/>
    <s v="MSW Landfill"/>
    <x v="17"/>
    <x v="13"/>
    <n v="23.48"/>
    <x v="12"/>
    <s v="WA"/>
    <s v="USA"/>
  </r>
  <r>
    <x v="3"/>
    <s v="Municipal Solid Waste Landfill (351)"/>
    <s v="All State"/>
    <s v="Oregon"/>
    <s v="MSW Landfill"/>
    <x v="17"/>
    <x v="13"/>
    <n v="801.03"/>
    <x v="28"/>
    <s v="WA"/>
    <s v="USA"/>
  </r>
  <r>
    <x v="3"/>
    <s v="Municipal Solid Waste Landfill (351)"/>
    <s v="All State"/>
    <s v="Oregon"/>
    <s v="MSW Landfill"/>
    <x v="17"/>
    <x v="13"/>
    <n v="667.94999999999982"/>
    <x v="28"/>
    <s v="WA"/>
    <s v="USA"/>
  </r>
  <r>
    <x v="3"/>
    <s v="Municipal Solid Waste Landfill (351)"/>
    <s v="All State"/>
    <s v="Oregon"/>
    <s v="MSW Landfill"/>
    <x v="17"/>
    <x v="13"/>
    <n v="484.06000000000006"/>
    <x v="28"/>
    <s v="WA"/>
    <s v="USA"/>
  </r>
  <r>
    <x v="3"/>
    <s v="Municipal Solid Waste Landfill (351)"/>
    <s v="All State"/>
    <s v="Oregon"/>
    <s v="MSW Landfill"/>
    <x v="17"/>
    <x v="13"/>
    <n v="272.63"/>
    <x v="28"/>
    <s v="WA"/>
    <s v="USA"/>
  </r>
  <r>
    <x v="3"/>
    <s v="Municipal Solid Waste Landfill (351)"/>
    <s v="All State"/>
    <s v="Oregon"/>
    <s v="MSW Landfill"/>
    <x v="17"/>
    <x v="13"/>
    <n v="204.90999999999997"/>
    <x v="28"/>
    <s v="WA"/>
    <s v="USA"/>
  </r>
  <r>
    <x v="3"/>
    <s v="Municipal Solid Waste Landfill (351)"/>
    <s v="All State"/>
    <s v="Oregon"/>
    <s v="MSW Landfill"/>
    <x v="17"/>
    <x v="13"/>
    <n v="127.72"/>
    <x v="28"/>
    <s v="WA"/>
    <s v="USA"/>
  </r>
  <r>
    <x v="15"/>
    <s v="Municipal Solid Waste Landfill (351)"/>
    <s v="Cowlitz"/>
    <s v="Washington"/>
    <s v="Limited Purpose Landfill"/>
    <x v="17"/>
    <x v="13"/>
    <n v="96211"/>
    <x v="4"/>
    <s v="WA"/>
    <s v="USA"/>
  </r>
  <r>
    <x v="15"/>
    <s v="Municipal Solid Waste Landfill (351)"/>
    <s v="Cowlitz"/>
    <s v="Washington"/>
    <s v="Limited Purpose Landfill"/>
    <x v="17"/>
    <x v="13"/>
    <n v="11749"/>
    <x v="34"/>
    <s v="WA"/>
    <s v="USA"/>
  </r>
  <r>
    <x v="15"/>
    <s v="Municipal Solid Waste Landfill (351)"/>
    <s v="Cowlitz"/>
    <s v="Washington"/>
    <s v="Limited Purpose Landfill"/>
    <x v="17"/>
    <x v="13"/>
    <n v="1138"/>
    <x v="31"/>
    <s v="WA"/>
    <s v="USA"/>
  </r>
  <r>
    <x v="5"/>
    <s v="Municipal Solid Waste Landfill (351)"/>
    <s v="All State"/>
    <s v="Oregon"/>
    <s v="MSW Landfill"/>
    <x v="17"/>
    <x v="13"/>
    <n v="536.12"/>
    <x v="15"/>
    <s v="WA"/>
    <s v="USA"/>
  </r>
  <r>
    <x v="5"/>
    <s v="Municipal Solid Waste Landfill (351)"/>
    <s v="All State"/>
    <s v="Oregon"/>
    <s v="MSW Landfill"/>
    <x v="17"/>
    <x v="13"/>
    <n v="15.14"/>
    <x v="15"/>
    <s v="WA"/>
    <s v="USA"/>
  </r>
  <r>
    <x v="5"/>
    <s v="Municipal Solid Waste Landfill (351)"/>
    <s v="All State"/>
    <s v="Oregon"/>
    <s v="MSW Landfill"/>
    <x v="17"/>
    <x v="13"/>
    <n v="925"/>
    <x v="15"/>
    <s v="WA"/>
    <s v="USA"/>
  </r>
  <r>
    <x v="5"/>
    <s v="Municipal Solid Waste Landfill (351)"/>
    <s v="All State"/>
    <s v="Oregon"/>
    <s v="MSW Landfill"/>
    <x v="17"/>
    <x v="13"/>
    <n v="171.54"/>
    <x v="15"/>
    <s v="WA"/>
    <s v="USA"/>
  </r>
  <r>
    <x v="5"/>
    <s v="Municipal Solid Waste Landfill (351)"/>
    <s v="All State"/>
    <s v="Oregon"/>
    <s v="MSW Landfill"/>
    <x v="17"/>
    <x v="13"/>
    <n v="2545.33"/>
    <x v="16"/>
    <s v="WA"/>
    <s v="USA"/>
  </r>
  <r>
    <x v="5"/>
    <s v="Municipal Solid Waste Landfill (351)"/>
    <s v="All State"/>
    <s v="Oregon"/>
    <s v="MSW Landfill"/>
    <x v="17"/>
    <x v="13"/>
    <n v="9.64"/>
    <x v="16"/>
    <s v="WA"/>
    <s v="USA"/>
  </r>
  <r>
    <x v="5"/>
    <s v="Municipal Solid Waste Landfill (351)"/>
    <s v="All State"/>
    <s v="Oregon"/>
    <s v="MSW Landfill"/>
    <x v="17"/>
    <x v="13"/>
    <n v="17.36"/>
    <x v="16"/>
    <s v="WA"/>
    <s v="USA"/>
  </r>
  <r>
    <x v="5"/>
    <s v="Municipal Solid Waste Landfill (351)"/>
    <s v="All State"/>
    <s v="Oregon"/>
    <s v="MSW Landfill"/>
    <x v="17"/>
    <x v="13"/>
    <n v="28.31"/>
    <x v="17"/>
    <s v="WA"/>
    <s v="USA"/>
  </r>
  <r>
    <x v="5"/>
    <s v="Municipal Solid Waste Landfill (351)"/>
    <s v="All State"/>
    <s v="Oregon"/>
    <s v="MSW Landfill"/>
    <x v="17"/>
    <x v="13"/>
    <n v="4.63"/>
    <x v="22"/>
    <s v="WA"/>
    <s v="USA"/>
  </r>
  <r>
    <x v="5"/>
    <s v="Municipal Solid Waste Landfill (351)"/>
    <s v="All State"/>
    <s v="Oregon"/>
    <s v="MSW Landfill"/>
    <x v="17"/>
    <x v="13"/>
    <n v="366.11"/>
    <x v="18"/>
    <s v="WA"/>
    <s v="USA"/>
  </r>
  <r>
    <x v="5"/>
    <s v="Municipal Solid Waste Landfill (351)"/>
    <s v="All State"/>
    <s v="Oregon"/>
    <s v="MSW Landfill"/>
    <x v="17"/>
    <x v="13"/>
    <n v="2400.31"/>
    <x v="18"/>
    <s v="WA"/>
    <s v="USA"/>
  </r>
  <r>
    <x v="5"/>
    <s v="Municipal Solid Waste Landfill (351)"/>
    <s v="All State"/>
    <s v="Oregon"/>
    <s v="MSW Landfill"/>
    <x v="17"/>
    <x v="13"/>
    <n v="1455.98"/>
    <x v="18"/>
    <s v="WA"/>
    <s v="USA"/>
  </r>
  <r>
    <x v="5"/>
    <s v="Municipal Solid Waste Landfill (351)"/>
    <s v="All State"/>
    <s v="Oregon"/>
    <s v="MSW Landfill"/>
    <x v="17"/>
    <x v="13"/>
    <n v="915.29"/>
    <x v="18"/>
    <s v="WA"/>
    <s v="USA"/>
  </r>
  <r>
    <x v="5"/>
    <s v="Municipal Solid Waste Landfill (351)"/>
    <s v="All State"/>
    <s v="Oregon"/>
    <s v="MSW Landfill"/>
    <x v="17"/>
    <x v="13"/>
    <n v="103.16"/>
    <x v="18"/>
    <s v="WA"/>
    <s v="USA"/>
  </r>
  <r>
    <x v="5"/>
    <s v="Municipal Solid Waste Landfill (351)"/>
    <s v="All State"/>
    <s v="Oregon"/>
    <s v="MSW Landfill"/>
    <x v="17"/>
    <x v="13"/>
    <n v="6.6"/>
    <x v="14"/>
    <s v="WA"/>
    <s v="USA"/>
  </r>
  <r>
    <x v="5"/>
    <s v="Municipal Solid Waste Landfill (351)"/>
    <s v="All State"/>
    <s v="Oregon"/>
    <s v="MSW Landfill"/>
    <x v="17"/>
    <x v="13"/>
    <n v="26.04"/>
    <x v="30"/>
    <s v="WA"/>
    <s v="USA"/>
  </r>
  <r>
    <x v="5"/>
    <s v="Municipal Solid Waste Landfill (351)"/>
    <s v="All State"/>
    <s v="Oregon"/>
    <s v="MSW Landfill"/>
    <x v="17"/>
    <x v="13"/>
    <n v="0.67"/>
    <x v="30"/>
    <s v="WA"/>
    <s v="USA"/>
  </r>
  <r>
    <x v="5"/>
    <s v="Municipal Solid Waste Landfill (351)"/>
    <s v="All State"/>
    <s v="Oregon"/>
    <s v="MSW Landfill"/>
    <x v="17"/>
    <x v="13"/>
    <n v="41.55"/>
    <x v="27"/>
    <s v="WA"/>
    <s v="USA"/>
  </r>
  <r>
    <x v="5"/>
    <s v="Municipal Solid Waste Landfill (351)"/>
    <s v="All State"/>
    <s v="Oregon"/>
    <s v="MSW Landfill"/>
    <x v="17"/>
    <x v="13"/>
    <n v="282.98"/>
    <x v="27"/>
    <s v="WA"/>
    <s v="USA"/>
  </r>
  <r>
    <x v="5"/>
    <s v="Municipal Solid Waste Landfill (351)"/>
    <s v="All State"/>
    <s v="Oregon"/>
    <s v="MSW Landfill"/>
    <x v="17"/>
    <x v="13"/>
    <n v="34.049999999999997"/>
    <x v="28"/>
    <s v="WA"/>
    <s v="USA"/>
  </r>
  <r>
    <x v="5"/>
    <s v="Municipal Solid Waste Landfill (351)"/>
    <s v="All State"/>
    <s v="Oregon"/>
    <s v="MSW Landfill"/>
    <x v="17"/>
    <x v="13"/>
    <n v="19.46"/>
    <x v="28"/>
    <s v="WA"/>
    <s v="USA"/>
  </r>
  <r>
    <x v="8"/>
    <s v="Municipal Solid Waste Landfill (351)"/>
    <s v="Pierce"/>
    <s v="Washington"/>
    <s v="Limited Purpose Landfill"/>
    <x v="17"/>
    <x v="13"/>
    <n v="48885"/>
    <x v="10"/>
    <s v="WA"/>
    <s v="USA"/>
  </r>
  <r>
    <x v="9"/>
    <s v="Municipal Solid Waste Landfill (351)"/>
    <s v="Klickitat"/>
    <s v="Washington"/>
    <s v="Limited Purpose Landfill"/>
    <x v="17"/>
    <x v="13"/>
    <n v="1584"/>
    <x v="19"/>
    <s v="WA"/>
    <s v="USA"/>
  </r>
  <r>
    <x v="9"/>
    <s v="Municipal Solid Waste Landfill (351)"/>
    <s v="Klickitat"/>
    <s v="Washington"/>
    <s v="Limited Purpose Landfill"/>
    <x v="17"/>
    <x v="13"/>
    <n v="39"/>
    <x v="15"/>
    <s v="WA"/>
    <s v="USA"/>
  </r>
  <r>
    <x v="9"/>
    <s v="Municipal Solid Waste Landfill (351)"/>
    <s v="Klickitat"/>
    <s v="Washington"/>
    <s v="Limited Purpose Landfill"/>
    <x v="17"/>
    <x v="13"/>
    <n v="22669"/>
    <x v="4"/>
    <s v="WA"/>
    <s v="USA"/>
  </r>
  <r>
    <x v="9"/>
    <s v="Municipal Solid Waste Landfill (351)"/>
    <s v="Klickitat"/>
    <s v="Washington"/>
    <s v="Limited Purpose Landfill"/>
    <x v="17"/>
    <x v="13"/>
    <n v="4066"/>
    <x v="18"/>
    <s v="WA"/>
    <s v="USA"/>
  </r>
  <r>
    <x v="9"/>
    <s v="Municipal Solid Waste Landfill (351)"/>
    <s v="Klickitat"/>
    <s v="Washington"/>
    <s v="Limited Purpose Landfill"/>
    <x v="17"/>
    <x v="13"/>
    <n v="1100"/>
    <x v="14"/>
    <s v="WA"/>
    <s v="USA"/>
  </r>
  <r>
    <x v="9"/>
    <s v="Municipal Solid Waste Landfill (351)"/>
    <s v="Klickitat"/>
    <s v="Washington"/>
    <s v="Limited Purpose Landfill"/>
    <x v="17"/>
    <x v="13"/>
    <n v="2274"/>
    <x v="5"/>
    <s v="WA"/>
    <s v="USA"/>
  </r>
  <r>
    <x v="9"/>
    <s v="Municipal Solid Waste Landfill (351)"/>
    <s v="Klickitat"/>
    <s v="Washington"/>
    <s v="Limited Purpose Landfill"/>
    <x v="17"/>
    <x v="13"/>
    <n v="6489"/>
    <x v="34"/>
    <s v="WA"/>
    <s v="USA"/>
  </r>
  <r>
    <x v="9"/>
    <s v="Municipal Solid Waste Landfill (351)"/>
    <s v="Klickitat"/>
    <s v="Washington"/>
    <s v="Limited Purpose Landfill"/>
    <x v="17"/>
    <x v="13"/>
    <n v="9373"/>
    <x v="2"/>
    <s v="WA"/>
    <s v="USA"/>
  </r>
  <r>
    <x v="9"/>
    <s v="Municipal Solid Waste Landfill (351)"/>
    <s v="Klickitat"/>
    <s v="Washington"/>
    <s v="Limited Purpose Landfill"/>
    <x v="17"/>
    <x v="13"/>
    <n v="1059"/>
    <x v="8"/>
    <s v="WA"/>
    <s v="USA"/>
  </r>
  <r>
    <x v="9"/>
    <s v="Municipal Solid Waste Landfill (351)"/>
    <s v="Klickitat"/>
    <s v="Washington"/>
    <s v="Limited Purpose Landfill"/>
    <x v="17"/>
    <x v="13"/>
    <n v="2632"/>
    <x v="30"/>
    <s v="WA"/>
    <s v="USA"/>
  </r>
  <r>
    <x v="9"/>
    <s v="Municipal Solid Waste Landfill (351)"/>
    <s v="Klickitat"/>
    <s v="Washington"/>
    <s v="Limited Purpose Landfill"/>
    <x v="17"/>
    <x v="13"/>
    <n v="6908"/>
    <x v="31"/>
    <s v="WA"/>
    <s v="USA"/>
  </r>
  <r>
    <x v="9"/>
    <s v="Municipal Solid Waste Landfill (351)"/>
    <s v="Klickitat"/>
    <s v="Washington"/>
    <s v="Limited Purpose Landfill"/>
    <x v="17"/>
    <x v="13"/>
    <n v="28"/>
    <x v="9"/>
    <s v="WA"/>
    <s v="USA"/>
  </r>
  <r>
    <x v="9"/>
    <s v="Municipal Solid Waste Landfill (351)"/>
    <s v="Klickitat"/>
    <s v="Washington"/>
    <s v="Limited Purpose Landfill"/>
    <x v="17"/>
    <x v="13"/>
    <n v="716"/>
    <x v="10"/>
    <s v="WA"/>
    <s v="USA"/>
  </r>
  <r>
    <x v="9"/>
    <s v="Municipal Solid Waste Landfill (351)"/>
    <s v="Klickitat"/>
    <s v="Washington"/>
    <s v="Limited Purpose Landfill"/>
    <x v="17"/>
    <x v="13"/>
    <n v="145"/>
    <x v="11"/>
    <s v="WA"/>
    <s v="USA"/>
  </r>
  <r>
    <x v="9"/>
    <s v="Municipal Solid Waste Landfill (351)"/>
    <s v="Klickitat"/>
    <s v="Washington"/>
    <s v="Limited Purpose Landfill"/>
    <x v="17"/>
    <x v="13"/>
    <n v="13382"/>
    <x v="12"/>
    <s v="WA"/>
    <s v="USA"/>
  </r>
  <r>
    <x v="9"/>
    <s v="Municipal Solid Waste Landfill (351)"/>
    <s v="Klickitat"/>
    <s v="Washington"/>
    <s v="Limited Purpose Landfill"/>
    <x v="17"/>
    <x v="13"/>
    <n v="3775"/>
    <x v="26"/>
    <s v="WA"/>
    <s v="USA"/>
  </r>
  <r>
    <x v="9"/>
    <s v="Municipal Solid Waste Landfill (351)"/>
    <s v="Klickitat"/>
    <s v="Washington"/>
    <s v="Limited Purpose Landfill"/>
    <x v="17"/>
    <x v="13"/>
    <n v="1021"/>
    <x v="32"/>
    <s v="WA"/>
    <s v="USA"/>
  </r>
  <r>
    <x v="9"/>
    <s v="Municipal Solid Waste Landfill (351)"/>
    <s v="Klickitat"/>
    <s v="Washington"/>
    <s v="Limited Purpose Landfill"/>
    <x v="17"/>
    <x v="13"/>
    <n v="2879"/>
    <x v="13"/>
    <s v="WA"/>
    <s v="USA"/>
  </r>
  <r>
    <x v="9"/>
    <s v="Municipal Solid Waste Landfill (351)"/>
    <s v="Klickitat"/>
    <s v="Washington"/>
    <s v="Limited Purpose Landfill"/>
    <x v="17"/>
    <x v="13"/>
    <n v="4502"/>
    <x v="28"/>
    <s v="WA"/>
    <s v="USA"/>
  </r>
  <r>
    <x v="9"/>
    <s v="Municipal Solid Waste Landfill (351)"/>
    <s v="Klickitat"/>
    <s v="Washington"/>
    <s v="Limited Purpose Landfill"/>
    <x v="17"/>
    <x v="13"/>
    <n v="21"/>
    <x v="7"/>
    <s v="AZ"/>
    <s v="USA"/>
  </r>
  <r>
    <x v="9"/>
    <s v="Municipal Solid Waste Landfill (351)"/>
    <s v="Klickitat"/>
    <s v="Washington"/>
    <s v="Limited Purpose Landfill"/>
    <x v="17"/>
    <x v="13"/>
    <n v="3"/>
    <x v="7"/>
    <s v="UT"/>
    <s v="USA"/>
  </r>
  <r>
    <x v="9"/>
    <s v="Municipal Solid Waste Landfill (351)"/>
    <s v="Klickitat"/>
    <s v="Washington"/>
    <s v="Limited Purpose Landfill"/>
    <x v="17"/>
    <x v="13"/>
    <n v="70"/>
    <x v="7"/>
    <s v="AK"/>
    <s v="USA"/>
  </r>
  <r>
    <x v="9"/>
    <s v="Municipal Solid Waste Landfill (351)"/>
    <s v="Klickitat"/>
    <s v="Washington"/>
    <s v="Limited Purpose Landfill"/>
    <x v="17"/>
    <x v="13"/>
    <n v="39929"/>
    <x v="7"/>
    <s v="BC"/>
    <s v="Canada"/>
  </r>
  <r>
    <x v="9"/>
    <s v="Municipal Solid Waste Landfill (351)"/>
    <s v="Klickitat"/>
    <s v="Washington"/>
    <s v="Limited Purpose Landfill"/>
    <x v="17"/>
    <x v="13"/>
    <n v="6"/>
    <x v="7"/>
    <s v="OR"/>
    <s v="USA"/>
  </r>
  <r>
    <x v="34"/>
    <s v="Limited Purpose Landfill"/>
    <s v="Yakima"/>
    <s v="Washington"/>
    <s v="Limited Purpose Landfill"/>
    <x v="18"/>
    <x v="4"/>
    <n v="1067"/>
    <x v="2"/>
    <s v="WA"/>
    <s v="USA"/>
  </r>
  <r>
    <x v="34"/>
    <s v="Limited Purpose Landfill"/>
    <s v="Yakima"/>
    <s v="Washington"/>
    <s v="Limited Purpose Landfill"/>
    <x v="18"/>
    <x v="4"/>
    <n v="2150"/>
    <x v="10"/>
    <s v="WA"/>
    <s v="USA"/>
  </r>
  <r>
    <x v="34"/>
    <s v="Limited Purpose Landfill"/>
    <s v="Yakima"/>
    <s v="Washington"/>
    <s v="Limited Purpose Landfill"/>
    <x v="18"/>
    <x v="4"/>
    <n v="12431"/>
    <x v="28"/>
    <s v="WA"/>
    <s v="USA"/>
  </r>
  <r>
    <x v="6"/>
    <s v="Limited Purpose Landfill"/>
    <s v="Spokane"/>
    <s v="Washington"/>
    <s v="Limited Purpose Landfill"/>
    <x v="18"/>
    <x v="4"/>
    <n v="3960.94"/>
    <x v="26"/>
    <s v="WA"/>
    <s v="USA"/>
  </r>
  <r>
    <x v="7"/>
    <s v="Municipal Solid Waste Landfill (351)"/>
    <s v="Douglas"/>
    <s v="Washington"/>
    <s v="Limited Purpose Landfill"/>
    <x v="18"/>
    <x v="4"/>
    <n v="1421.28"/>
    <x v="3"/>
    <s v="WA"/>
    <s v="USA"/>
  </r>
  <r>
    <x v="7"/>
    <s v="Municipal Solid Waste Landfill (351)"/>
    <s v="Douglas"/>
    <s v="Washington"/>
    <s v="Limited Purpose Landfill"/>
    <x v="18"/>
    <x v="4"/>
    <n v="719.09"/>
    <x v="21"/>
    <s v="WA"/>
    <s v="USA"/>
  </r>
  <r>
    <x v="7"/>
    <s v="Municipal Solid Waste Landfill (351)"/>
    <s v="Douglas"/>
    <s v="Washington"/>
    <s v="Limited Purpose Landfill"/>
    <x v="18"/>
    <x v="4"/>
    <n v="323.93"/>
    <x v="14"/>
    <s v="WA"/>
    <s v="USA"/>
  </r>
  <r>
    <x v="44"/>
    <s v="Limited Purpose Landfill"/>
    <s v="Clark"/>
    <s v="Washington"/>
    <s v="Limited Purpose Landfill"/>
    <x v="18"/>
    <x v="4"/>
    <n v="2189"/>
    <x v="16"/>
    <s v="WA"/>
    <s v="USA"/>
  </r>
  <r>
    <x v="34"/>
    <s v="Limited Purpose Landfill"/>
    <s v="Yakima"/>
    <s v="Washington"/>
    <s v="Limited Purpose Landfill"/>
    <x v="19"/>
    <x v="14"/>
    <n v="1452"/>
    <x v="28"/>
    <s v="WA"/>
    <s v="USA"/>
  </r>
  <r>
    <x v="33"/>
    <s v="Limited Purpose Landfill"/>
    <s v="Yakima"/>
    <s v="Washington"/>
    <s v="Limited Purpose Landfill"/>
    <x v="20"/>
    <x v="13"/>
    <n v="99"/>
    <x v="28"/>
    <s v="WA"/>
    <s v="USA"/>
  </r>
  <r>
    <x v="34"/>
    <s v="Limited Purpose Landfill"/>
    <s v="Yakima"/>
    <s v="Washington"/>
    <s v="Limited Purpose Landfill"/>
    <x v="20"/>
    <x v="13"/>
    <n v="420"/>
    <x v="28"/>
    <s v="WA"/>
    <s v="USA"/>
  </r>
  <r>
    <x v="17"/>
    <s v="Limited Purpose Landfill"/>
    <s v="Jefferson"/>
    <s v="Washington"/>
    <s v="Limited Purpose Landfill"/>
    <x v="20"/>
    <x v="13"/>
    <n v="293.5"/>
    <x v="34"/>
    <s v="WA"/>
    <s v="USA"/>
  </r>
  <r>
    <x v="3"/>
    <s v="Municipal Solid Waste Landfill (351)"/>
    <s v="All State"/>
    <s v="Oregon"/>
    <s v="MSW Landfill"/>
    <x v="21"/>
    <x v="15"/>
    <n v="6.15"/>
    <x v="2"/>
    <s v="WA"/>
    <s v="USA"/>
  </r>
  <r>
    <x v="3"/>
    <s v="Municipal Solid Waste Landfill (351)"/>
    <s v="All State"/>
    <s v="Oregon"/>
    <s v="MSW Landfill"/>
    <x v="21"/>
    <x v="15"/>
    <n v="5.4499999999999993"/>
    <x v="2"/>
    <s v="WA"/>
    <s v="USA"/>
  </r>
  <r>
    <x v="3"/>
    <s v="Municipal Solid Waste Landfill (351)"/>
    <s v="All State"/>
    <s v="Oregon"/>
    <s v="MSW Landfill"/>
    <x v="21"/>
    <x v="15"/>
    <n v="4.88"/>
    <x v="2"/>
    <s v="WA"/>
    <s v="USA"/>
  </r>
  <r>
    <x v="3"/>
    <s v="Municipal Solid Waste Landfill (351)"/>
    <s v="All State"/>
    <s v="Oregon"/>
    <s v="MSW Landfill"/>
    <x v="21"/>
    <x v="15"/>
    <n v="4.8499999999999996"/>
    <x v="2"/>
    <s v="WA"/>
    <s v="USA"/>
  </r>
  <r>
    <x v="3"/>
    <s v="Municipal Solid Waste Landfill (351)"/>
    <s v="All State"/>
    <s v="Oregon"/>
    <s v="MSW Landfill"/>
    <x v="21"/>
    <x v="15"/>
    <n v="4.6399999999999997"/>
    <x v="2"/>
    <s v="WA"/>
    <s v="USA"/>
  </r>
  <r>
    <x v="3"/>
    <s v="Municipal Solid Waste Landfill (351)"/>
    <s v="All State"/>
    <s v="Oregon"/>
    <s v="MSW Landfill"/>
    <x v="21"/>
    <x v="15"/>
    <n v="4.63"/>
    <x v="2"/>
    <s v="WA"/>
    <s v="USA"/>
  </r>
  <r>
    <x v="3"/>
    <s v="Municipal Solid Waste Landfill (351)"/>
    <s v="All State"/>
    <s v="Oregon"/>
    <s v="MSW Landfill"/>
    <x v="21"/>
    <x v="15"/>
    <n v="4.49"/>
    <x v="2"/>
    <s v="WA"/>
    <s v="USA"/>
  </r>
  <r>
    <x v="3"/>
    <s v="Municipal Solid Waste Landfill (351)"/>
    <s v="All State"/>
    <s v="Oregon"/>
    <s v="MSW Landfill"/>
    <x v="21"/>
    <x v="15"/>
    <n v="4.4399999999999995"/>
    <x v="2"/>
    <s v="WA"/>
    <s v="USA"/>
  </r>
  <r>
    <x v="3"/>
    <s v="Municipal Solid Waste Landfill (351)"/>
    <s v="All State"/>
    <s v="Oregon"/>
    <s v="MSW Landfill"/>
    <x v="21"/>
    <x v="15"/>
    <n v="4.42"/>
    <x v="2"/>
    <s v="WA"/>
    <s v="USA"/>
  </r>
  <r>
    <x v="3"/>
    <s v="Municipal Solid Waste Landfill (351)"/>
    <s v="All State"/>
    <s v="Oregon"/>
    <s v="MSW Landfill"/>
    <x v="21"/>
    <x v="15"/>
    <n v="3.4"/>
    <x v="2"/>
    <s v="WA"/>
    <s v="USA"/>
  </r>
  <r>
    <x v="3"/>
    <s v="Municipal Solid Waste Landfill (351)"/>
    <s v="All State"/>
    <s v="Oregon"/>
    <s v="MSW Landfill"/>
    <x v="21"/>
    <x v="15"/>
    <n v="3.24"/>
    <x v="2"/>
    <s v="WA"/>
    <s v="USA"/>
  </r>
  <r>
    <x v="3"/>
    <s v="Municipal Solid Waste Landfill (351)"/>
    <s v="All State"/>
    <s v="Oregon"/>
    <s v="MSW Landfill"/>
    <x v="21"/>
    <x v="15"/>
    <n v="3.1"/>
    <x v="2"/>
    <s v="WA"/>
    <s v="USA"/>
  </r>
  <r>
    <x v="3"/>
    <s v="Municipal Solid Waste Landfill (351)"/>
    <s v="All State"/>
    <s v="Oregon"/>
    <s v="MSW Landfill"/>
    <x v="21"/>
    <x v="15"/>
    <n v="237.14000000000001"/>
    <x v="2"/>
    <s v="WA"/>
    <s v="USA"/>
  </r>
  <r>
    <x v="3"/>
    <s v="Municipal Solid Waste Landfill (351)"/>
    <s v="All State"/>
    <s v="Oregon"/>
    <s v="MSW Landfill"/>
    <x v="21"/>
    <x v="15"/>
    <n v="131.86000000000001"/>
    <x v="2"/>
    <s v="WA"/>
    <s v="USA"/>
  </r>
  <r>
    <x v="3"/>
    <s v="Municipal Solid Waste Landfill (351)"/>
    <s v="All State"/>
    <s v="Oregon"/>
    <s v="MSW Landfill"/>
    <x v="21"/>
    <x v="15"/>
    <n v="115.57"/>
    <x v="2"/>
    <s v="WA"/>
    <s v="USA"/>
  </r>
  <r>
    <x v="3"/>
    <s v="Municipal Solid Waste Landfill (351)"/>
    <s v="All State"/>
    <s v="Oregon"/>
    <s v="MSW Landfill"/>
    <x v="21"/>
    <x v="15"/>
    <n v="187.77999999999997"/>
    <x v="2"/>
    <s v="WA"/>
    <s v="USA"/>
  </r>
  <r>
    <x v="3"/>
    <s v="Municipal Solid Waste Landfill (351)"/>
    <s v="All State"/>
    <s v="Oregon"/>
    <s v="MSW Landfill"/>
    <x v="21"/>
    <x v="15"/>
    <n v="182.76000000000002"/>
    <x v="2"/>
    <s v="WA"/>
    <s v="USA"/>
  </r>
  <r>
    <x v="3"/>
    <s v="Municipal Solid Waste Landfill (351)"/>
    <s v="All State"/>
    <s v="Oregon"/>
    <s v="MSW Landfill"/>
    <x v="21"/>
    <x v="15"/>
    <n v="154.69000000000003"/>
    <x v="2"/>
    <s v="WA"/>
    <s v="USA"/>
  </r>
  <r>
    <x v="3"/>
    <s v="Municipal Solid Waste Landfill (351)"/>
    <s v="All State"/>
    <s v="Oregon"/>
    <s v="MSW Landfill"/>
    <x v="21"/>
    <x v="15"/>
    <n v="121.64000000000001"/>
    <x v="2"/>
    <s v="WA"/>
    <s v="USA"/>
  </r>
  <r>
    <x v="3"/>
    <s v="Municipal Solid Waste Landfill (351)"/>
    <s v="All State"/>
    <s v="Oregon"/>
    <s v="MSW Landfill"/>
    <x v="21"/>
    <x v="15"/>
    <n v="121.53000000000002"/>
    <x v="2"/>
    <s v="WA"/>
    <s v="USA"/>
  </r>
  <r>
    <x v="3"/>
    <s v="Municipal Solid Waste Landfill (351)"/>
    <s v="All State"/>
    <s v="Oregon"/>
    <s v="MSW Landfill"/>
    <x v="21"/>
    <x v="15"/>
    <n v="112.08999999999999"/>
    <x v="2"/>
    <s v="WA"/>
    <s v="USA"/>
  </r>
  <r>
    <x v="3"/>
    <s v="Municipal Solid Waste Landfill (351)"/>
    <s v="All State"/>
    <s v="Oregon"/>
    <s v="MSW Landfill"/>
    <x v="21"/>
    <x v="15"/>
    <n v="98.250000000000014"/>
    <x v="2"/>
    <s v="WA"/>
    <s v="USA"/>
  </r>
  <r>
    <x v="3"/>
    <s v="Municipal Solid Waste Landfill (351)"/>
    <s v="All State"/>
    <s v="Oregon"/>
    <s v="MSW Landfill"/>
    <x v="21"/>
    <x v="15"/>
    <n v="89.5"/>
    <x v="2"/>
    <s v="WA"/>
    <s v="USA"/>
  </r>
  <r>
    <x v="3"/>
    <s v="Municipal Solid Waste Landfill (351)"/>
    <s v="All State"/>
    <s v="Oregon"/>
    <s v="MSW Landfill"/>
    <x v="21"/>
    <x v="15"/>
    <n v="87.960000000000008"/>
    <x v="2"/>
    <s v="WA"/>
    <s v="USA"/>
  </r>
  <r>
    <x v="3"/>
    <s v="Municipal Solid Waste Landfill (351)"/>
    <s v="All State"/>
    <s v="Oregon"/>
    <s v="MSW Landfill"/>
    <x v="21"/>
    <x v="15"/>
    <n v="1"/>
    <x v="8"/>
    <s v="WA"/>
    <s v="USA"/>
  </r>
  <r>
    <x v="3"/>
    <s v="Municipal Solid Waste Landfill (351)"/>
    <s v="All State"/>
    <s v="Oregon"/>
    <s v="MSW Landfill"/>
    <x v="21"/>
    <x v="15"/>
    <n v="1"/>
    <x v="8"/>
    <s v="WA"/>
    <s v="USA"/>
  </r>
  <r>
    <x v="3"/>
    <s v="Municipal Solid Waste Landfill (351)"/>
    <s v="All State"/>
    <s v="Oregon"/>
    <s v="MSW Landfill"/>
    <x v="21"/>
    <x v="15"/>
    <n v="1"/>
    <x v="8"/>
    <s v="WA"/>
    <s v="USA"/>
  </r>
  <r>
    <x v="2"/>
    <s v="Municipal Solid Waste Landfill (351)"/>
    <s v="King"/>
    <s v="Washington"/>
    <s v="Limited Purpose Landfill"/>
    <x v="22"/>
    <x v="15"/>
    <n v="1.4"/>
    <x v="2"/>
    <s v="WA"/>
    <s v="USA"/>
  </r>
  <r>
    <x v="8"/>
    <s v="Municipal Solid Waste Landfill (351)"/>
    <s v="Pierce"/>
    <s v="Washington"/>
    <s v="Limited Purpose Landfill"/>
    <x v="22"/>
    <x v="15"/>
    <n v="1176"/>
    <x v="10"/>
    <s v="WA"/>
    <s v="USA"/>
  </r>
  <r>
    <x v="45"/>
    <s v="Municipal Solid Waste Landfill (351)"/>
    <s v="Spokane"/>
    <s v="Washington"/>
    <s v="Limited Purpose Landfill"/>
    <x v="22"/>
    <x v="15"/>
    <n v="5.04"/>
    <x v="26"/>
    <s v="WA"/>
    <s v="USA"/>
  </r>
  <r>
    <x v="11"/>
    <s v="Municipal Solid Waste Landfill (351)"/>
    <s v="Walla Walla"/>
    <s v="Washington"/>
    <s v="Limited Purpose Landfill"/>
    <x v="22"/>
    <x v="15"/>
    <n v="35.32"/>
    <x v="27"/>
    <s v="WA"/>
    <s v="USA"/>
  </r>
  <r>
    <x v="46"/>
    <s v="Energy Recovery and Incineration"/>
    <s v="Spokane"/>
    <s v="Washington"/>
    <s v="Energy Recovery and Incineration"/>
    <x v="22"/>
    <x v="15"/>
    <n v="21.35"/>
    <x v="26"/>
    <s v="WA"/>
    <s v="USA"/>
  </r>
  <r>
    <x v="46"/>
    <s v="Energy Recovery and Incineration"/>
    <s v="Spokane"/>
    <s v="Washington"/>
    <s v="Energy Recovery and Incineration"/>
    <x v="22"/>
    <x v="15"/>
    <n v="47.85"/>
    <x v="26"/>
    <s v="WA"/>
    <s v="USA"/>
  </r>
  <r>
    <x v="13"/>
    <s v="Municipal Solid Waste Landfill (351)"/>
    <s v="Out Of State"/>
    <s v="Oregon"/>
    <s v="MSW Landfill"/>
    <x v="22"/>
    <x v="15"/>
    <n v="0.1"/>
    <x v="37"/>
    <s v="WA"/>
    <s v="USA"/>
  </r>
  <r>
    <x v="9"/>
    <s v="Municipal Solid Waste Landfill (351)"/>
    <s v="Klickitat"/>
    <s v="Washington"/>
    <s v="Limited Purpose Landfill"/>
    <x v="22"/>
    <x v="15"/>
    <n v="3526"/>
    <x v="7"/>
    <s v="BC"/>
    <s v="Canada"/>
  </r>
  <r>
    <x v="3"/>
    <s v="Municipal Solid Waste Landfill (351)"/>
    <s v="All State"/>
    <s v="Oregon"/>
    <s v="MSW Landfill"/>
    <x v="23"/>
    <x v="6"/>
    <n v="26.559999999999995"/>
    <x v="18"/>
    <s v="WA"/>
    <s v="USA"/>
  </r>
  <r>
    <x v="5"/>
    <s v="Municipal Solid Waste Landfill (351)"/>
    <s v="All State"/>
    <s v="Oregon"/>
    <s v="MSW Landfill"/>
    <x v="23"/>
    <x v="6"/>
    <n v="17.73"/>
    <x v="15"/>
    <s v="WA"/>
    <s v="USA"/>
  </r>
  <r>
    <x v="5"/>
    <s v="Municipal Solid Waste Landfill (351)"/>
    <s v="All State"/>
    <s v="Oregon"/>
    <s v="MSW Landfill"/>
    <x v="23"/>
    <x v="6"/>
    <n v="29.21"/>
    <x v="16"/>
    <s v="WA"/>
    <s v="USA"/>
  </r>
  <r>
    <x v="5"/>
    <s v="Municipal Solid Waste Landfill (351)"/>
    <s v="All State"/>
    <s v="Oregon"/>
    <s v="MSW Landfill"/>
    <x v="23"/>
    <x v="6"/>
    <n v="178.56"/>
    <x v="16"/>
    <s v="WA"/>
    <s v="USA"/>
  </r>
  <r>
    <x v="5"/>
    <s v="Municipal Solid Waste Landfill (351)"/>
    <s v="All State"/>
    <s v="Oregon"/>
    <s v="MSW Landfill"/>
    <x v="23"/>
    <x v="6"/>
    <n v="526.22"/>
    <x v="18"/>
    <s v="WA"/>
    <s v="USA"/>
  </r>
  <r>
    <x v="5"/>
    <s v="Municipal Solid Waste Landfill (351)"/>
    <s v="All State"/>
    <s v="Oregon"/>
    <s v="MSW Landfill"/>
    <x v="23"/>
    <x v="6"/>
    <n v="62.47"/>
    <x v="18"/>
    <s v="WA"/>
    <s v="USA"/>
  </r>
  <r>
    <x v="5"/>
    <s v="Municipal Solid Waste Landfill (351)"/>
    <s v="All State"/>
    <s v="Oregon"/>
    <s v="MSW Landfill"/>
    <x v="23"/>
    <x v="6"/>
    <n v="333.41"/>
    <x v="27"/>
    <s v="WA"/>
    <s v="USA"/>
  </r>
  <r>
    <x v="7"/>
    <s v="Municipal Solid Waste Landfill (351)"/>
    <s v="Douglas"/>
    <s v="Washington"/>
    <s v="Limited Purpose Landfill"/>
    <x v="23"/>
    <x v="6"/>
    <n v="3.27"/>
    <x v="21"/>
    <s v="WA"/>
    <s v="USA"/>
  </r>
  <r>
    <x v="11"/>
    <s v="Municipal Solid Waste Landfill (351)"/>
    <s v="Walla Walla"/>
    <s v="Washington"/>
    <s v="Limited Purpose Landfill"/>
    <x v="23"/>
    <x v="6"/>
    <n v="11.91"/>
    <x v="27"/>
    <s v="WA"/>
    <s v="USA"/>
  </r>
  <r>
    <x v="47"/>
    <s v="Municipal Solid Waste Landfill (351)"/>
    <s v="Asotin"/>
    <s v="Washington"/>
    <s v="Limited Purpose Landfill"/>
    <x v="24"/>
    <x v="0"/>
    <n v="31700.400000000001"/>
    <x v="7"/>
    <s v="ID"/>
    <s v="USA"/>
  </r>
  <r>
    <x v="47"/>
    <s v="Municipal Solid Waste Landfill (351)"/>
    <s v="Asotin"/>
    <s v="Washington"/>
    <s v="Limited Purpose Landfill"/>
    <x v="24"/>
    <x v="0"/>
    <n v="19020.240000000002"/>
    <x v="20"/>
    <s v="WA"/>
    <s v="USA"/>
  </r>
  <r>
    <x v="47"/>
    <s v="Municipal Solid Waste Landfill (351)"/>
    <s v="Asotin"/>
    <s v="Washington"/>
    <s v="Limited Purpose Landfill"/>
    <x v="24"/>
    <x v="0"/>
    <n v="2113.36"/>
    <x v="36"/>
    <s v="WA"/>
    <s v="USA"/>
  </r>
  <r>
    <x v="2"/>
    <s v="Municipal Solid Waste Landfill (351)"/>
    <s v="King"/>
    <s v="Washington"/>
    <s v="Limited Purpose Landfill"/>
    <x v="24"/>
    <x v="0"/>
    <n v="918546.44"/>
    <x v="2"/>
    <s v="WA"/>
    <s v="USA"/>
  </r>
  <r>
    <x v="48"/>
    <s v="Municipal Solid Waste Landfill (351)"/>
    <s v="Yakima"/>
    <s v="Washington"/>
    <s v="Limited Purpose Landfill"/>
    <x v="24"/>
    <x v="0"/>
    <n v="81609"/>
    <x v="28"/>
    <s v="WA"/>
    <s v="USA"/>
  </r>
  <r>
    <x v="3"/>
    <s v="Municipal Solid Waste Landfill (351)"/>
    <s v="All State"/>
    <s v="Oregon"/>
    <s v="MSW Landfill"/>
    <x v="24"/>
    <x v="0"/>
    <n v="18110.75"/>
    <x v="19"/>
    <s v="WA"/>
    <s v="USA"/>
  </r>
  <r>
    <x v="3"/>
    <s v="Municipal Solid Waste Landfill (351)"/>
    <s v="All State"/>
    <s v="Oregon"/>
    <s v="MSW Landfill"/>
    <x v="24"/>
    <x v="0"/>
    <n v="90071.909999999989"/>
    <x v="15"/>
    <s v="WA"/>
    <s v="USA"/>
  </r>
  <r>
    <x v="3"/>
    <s v="Municipal Solid Waste Landfill (351)"/>
    <s v="All State"/>
    <s v="Oregon"/>
    <s v="MSW Landfill"/>
    <x v="24"/>
    <x v="0"/>
    <n v="307586.68"/>
    <x v="2"/>
    <s v="WA"/>
    <s v="USA"/>
  </r>
  <r>
    <x v="3"/>
    <s v="Municipal Solid Waste Landfill (351)"/>
    <s v="All State"/>
    <s v="Oregon"/>
    <s v="MSW Landfill"/>
    <x v="24"/>
    <x v="0"/>
    <n v="188370.72000000003"/>
    <x v="8"/>
    <s v="WA"/>
    <s v="USA"/>
  </r>
  <r>
    <x v="3"/>
    <s v="Municipal Solid Waste Landfill (351)"/>
    <s v="All State"/>
    <s v="Oregon"/>
    <s v="MSW Landfill"/>
    <x v="24"/>
    <x v="0"/>
    <n v="25164.86"/>
    <x v="12"/>
    <s v="WA"/>
    <s v="USA"/>
  </r>
  <r>
    <x v="3"/>
    <s v="Municipal Solid Waste Landfill (351)"/>
    <s v="All State"/>
    <s v="Oregon"/>
    <s v="MSW Landfill"/>
    <x v="24"/>
    <x v="0"/>
    <n v="106307.53"/>
    <x v="13"/>
    <s v="WA"/>
    <s v="USA"/>
  </r>
  <r>
    <x v="3"/>
    <s v="Municipal Solid Waste Landfill (351)"/>
    <s v="All State"/>
    <s v="Oregon"/>
    <s v="MSW Landfill"/>
    <x v="24"/>
    <x v="0"/>
    <n v="18633.43"/>
    <x v="9"/>
    <s v="WA"/>
    <s v="USA"/>
  </r>
  <r>
    <x v="15"/>
    <s v="Municipal Solid Waste Landfill (351)"/>
    <s v="Cowlitz"/>
    <s v="Washington"/>
    <s v="Limited Purpose Landfill"/>
    <x v="24"/>
    <x v="0"/>
    <n v="129886"/>
    <x v="4"/>
    <s v="WA"/>
    <s v="USA"/>
  </r>
  <r>
    <x v="15"/>
    <s v="Municipal Solid Waste Landfill (351)"/>
    <s v="Cowlitz"/>
    <s v="Washington"/>
    <s v="Limited Purpose Landfill"/>
    <x v="24"/>
    <x v="0"/>
    <n v="11923"/>
    <x v="38"/>
    <s v="WA"/>
    <s v="USA"/>
  </r>
  <r>
    <x v="15"/>
    <s v="Municipal Solid Waste Landfill (351)"/>
    <s v="Cowlitz"/>
    <s v="Washington"/>
    <s v="Limited Purpose Landfill"/>
    <x v="24"/>
    <x v="0"/>
    <n v="6563"/>
    <x v="35"/>
    <s v="WA"/>
    <s v="USA"/>
  </r>
  <r>
    <x v="15"/>
    <s v="Municipal Solid Waste Landfill (351)"/>
    <s v="Cowlitz"/>
    <s v="Washington"/>
    <s v="Limited Purpose Landfill"/>
    <x v="24"/>
    <x v="0"/>
    <n v="1522"/>
    <x v="39"/>
    <s v="WA"/>
    <s v="USA"/>
  </r>
  <r>
    <x v="15"/>
    <s v="Municipal Solid Waste Landfill (351)"/>
    <s v="Cowlitz"/>
    <s v="Washington"/>
    <s v="Limited Purpose Landfill"/>
    <x v="24"/>
    <x v="0"/>
    <n v="2251"/>
    <x v="7"/>
    <s v="OR"/>
    <s v="USA"/>
  </r>
  <r>
    <x v="4"/>
    <s v="Municipal Solid Waste Landfill (351)"/>
    <s v="Grant"/>
    <s v="Washington"/>
    <s v="Limited Purpose Landfill"/>
    <x v="24"/>
    <x v="0"/>
    <n v="112453.51"/>
    <x v="14"/>
    <s v="WA"/>
    <s v="USA"/>
  </r>
  <r>
    <x v="5"/>
    <s v="Municipal Solid Waste Landfill (351)"/>
    <s v="All State"/>
    <s v="Oregon"/>
    <s v="MSW Landfill"/>
    <x v="24"/>
    <x v="0"/>
    <n v="38166.36"/>
    <x v="15"/>
    <s v="WA"/>
    <s v="USA"/>
  </r>
  <r>
    <x v="5"/>
    <s v="Municipal Solid Waste Landfill (351)"/>
    <s v="All State"/>
    <s v="Oregon"/>
    <s v="MSW Landfill"/>
    <x v="24"/>
    <x v="0"/>
    <n v="1728.36"/>
    <x v="29"/>
    <s v="WA"/>
    <s v="USA"/>
  </r>
  <r>
    <x v="5"/>
    <s v="Municipal Solid Waste Landfill (351)"/>
    <s v="All State"/>
    <s v="Oregon"/>
    <s v="MSW Landfill"/>
    <x v="24"/>
    <x v="0"/>
    <n v="287891.05"/>
    <x v="16"/>
    <s v="WA"/>
    <s v="USA"/>
  </r>
  <r>
    <x v="5"/>
    <s v="Municipal Solid Waste Landfill (351)"/>
    <s v="All State"/>
    <s v="Oregon"/>
    <s v="MSW Landfill"/>
    <x v="24"/>
    <x v="0"/>
    <n v="2134.7600000000002"/>
    <x v="16"/>
    <s v="WA"/>
    <s v="USA"/>
  </r>
  <r>
    <x v="5"/>
    <s v="Municipal Solid Waste Landfill (351)"/>
    <s v="All State"/>
    <s v="Oregon"/>
    <s v="MSW Landfill"/>
    <x v="24"/>
    <x v="0"/>
    <n v="1825.95"/>
    <x v="17"/>
    <s v="WA"/>
    <s v="USA"/>
  </r>
  <r>
    <x v="5"/>
    <s v="Municipal Solid Waste Landfill (351)"/>
    <s v="All State"/>
    <s v="Oregon"/>
    <s v="MSW Landfill"/>
    <x v="24"/>
    <x v="0"/>
    <n v="80.81"/>
    <x v="17"/>
    <s v="WA"/>
    <s v="USA"/>
  </r>
  <r>
    <x v="5"/>
    <s v="Municipal Solid Waste Landfill (351)"/>
    <s v="All State"/>
    <s v="Oregon"/>
    <s v="MSW Landfill"/>
    <x v="24"/>
    <x v="0"/>
    <n v="98472.75"/>
    <x v="18"/>
    <s v="WA"/>
    <s v="USA"/>
  </r>
  <r>
    <x v="5"/>
    <s v="Municipal Solid Waste Landfill (351)"/>
    <s v="All State"/>
    <s v="Oregon"/>
    <s v="MSW Landfill"/>
    <x v="24"/>
    <x v="0"/>
    <n v="411.77"/>
    <x v="18"/>
    <s v="WA"/>
    <s v="USA"/>
  </r>
  <r>
    <x v="5"/>
    <s v="Municipal Solid Waste Landfill (351)"/>
    <s v="All State"/>
    <s v="Oregon"/>
    <s v="MSW Landfill"/>
    <x v="24"/>
    <x v="0"/>
    <n v="59.41"/>
    <x v="18"/>
    <s v="WA"/>
    <s v="USA"/>
  </r>
  <r>
    <x v="5"/>
    <s v="Municipal Solid Waste Landfill (351)"/>
    <s v="All State"/>
    <s v="Oregon"/>
    <s v="MSW Landfill"/>
    <x v="24"/>
    <x v="0"/>
    <n v="17608.46"/>
    <x v="27"/>
    <s v="WA"/>
    <s v="USA"/>
  </r>
  <r>
    <x v="5"/>
    <s v="Municipal Solid Waste Landfill (351)"/>
    <s v="All State"/>
    <s v="Oregon"/>
    <s v="MSW Landfill"/>
    <x v="24"/>
    <x v="0"/>
    <n v="13.49"/>
    <x v="28"/>
    <s v="WA"/>
    <s v="USA"/>
  </r>
  <r>
    <x v="5"/>
    <s v="Municipal Solid Waste Landfill (351)"/>
    <s v="All State"/>
    <s v="Oregon"/>
    <s v="MSW Landfill"/>
    <x v="24"/>
    <x v="0"/>
    <n v="333.82"/>
    <x v="28"/>
    <s v="WA"/>
    <s v="USA"/>
  </r>
  <r>
    <x v="7"/>
    <s v="Municipal Solid Waste Landfill (351)"/>
    <s v="Douglas"/>
    <s v="Washington"/>
    <s v="Limited Purpose Landfill"/>
    <x v="24"/>
    <x v="0"/>
    <n v="82529.38"/>
    <x v="3"/>
    <s v="WA"/>
    <s v="USA"/>
  </r>
  <r>
    <x v="7"/>
    <s v="Municipal Solid Waste Landfill (351)"/>
    <s v="Douglas"/>
    <s v="Washington"/>
    <s v="Limited Purpose Landfill"/>
    <x v="24"/>
    <x v="0"/>
    <n v="21613.119999999999"/>
    <x v="21"/>
    <s v="WA"/>
    <s v="USA"/>
  </r>
  <r>
    <x v="7"/>
    <s v="Municipal Solid Waste Landfill (351)"/>
    <s v="Douglas"/>
    <s v="Washington"/>
    <s v="Limited Purpose Landfill"/>
    <x v="24"/>
    <x v="0"/>
    <n v="88.69"/>
    <x v="14"/>
    <s v="WA"/>
    <s v="USA"/>
  </r>
  <r>
    <x v="7"/>
    <s v="Municipal Solid Waste Landfill (351)"/>
    <s v="Douglas"/>
    <s v="Washington"/>
    <s v="Limited Purpose Landfill"/>
    <x v="24"/>
    <x v="0"/>
    <n v="32323.3"/>
    <x v="23"/>
    <s v="WA"/>
    <s v="USA"/>
  </r>
  <r>
    <x v="7"/>
    <s v="Municipal Solid Waste Landfill (351)"/>
    <s v="Douglas"/>
    <s v="Washington"/>
    <s v="Limited Purpose Landfill"/>
    <x v="24"/>
    <x v="0"/>
    <n v="5.17"/>
    <x v="0"/>
    <s v="WA"/>
    <s v="USA"/>
  </r>
  <r>
    <x v="7"/>
    <s v="Municipal Solid Waste Landfill (351)"/>
    <s v="Douglas"/>
    <s v="Washington"/>
    <s v="Limited Purpose Landfill"/>
    <x v="24"/>
    <x v="0"/>
    <n v="95952.72"/>
    <x v="26"/>
    <s v="WA"/>
    <s v="USA"/>
  </r>
  <r>
    <x v="35"/>
    <s v="Municipal Solid Waste Landfill (351)"/>
    <s v="Benton"/>
    <s v="Washington"/>
    <s v="Limited Purpose Landfill"/>
    <x v="24"/>
    <x v="0"/>
    <n v="47311.519999999997"/>
    <x v="15"/>
    <s v="WA"/>
    <s v="USA"/>
  </r>
  <r>
    <x v="35"/>
    <s v="Municipal Solid Waste Landfill (351)"/>
    <s v="Benton"/>
    <s v="Washington"/>
    <s v="Limited Purpose Landfill"/>
    <x v="24"/>
    <x v="0"/>
    <n v="25"/>
    <x v="18"/>
    <s v="WA"/>
    <s v="USA"/>
  </r>
  <r>
    <x v="8"/>
    <s v="Municipal Solid Waste Landfill (351)"/>
    <s v="Pierce"/>
    <s v="Washington"/>
    <s v="Limited Purpose Landfill"/>
    <x v="24"/>
    <x v="0"/>
    <n v="580295"/>
    <x v="10"/>
    <s v="WA"/>
    <s v="USA"/>
  </r>
  <r>
    <x v="45"/>
    <s v="Municipal Solid Waste Landfill (351)"/>
    <s v="Spokane"/>
    <s v="Washington"/>
    <s v="Limited Purpose Landfill"/>
    <x v="24"/>
    <x v="0"/>
    <n v="6920.44"/>
    <x v="26"/>
    <s v="WA"/>
    <s v="USA"/>
  </r>
  <r>
    <x v="0"/>
    <s v="Municipal Solid Waste Landfill (351)"/>
    <s v="Okanogan"/>
    <s v="Washington"/>
    <s v="Limited Purpose Landfill"/>
    <x v="24"/>
    <x v="0"/>
    <n v="6593"/>
    <x v="21"/>
    <s v="WA"/>
    <s v="USA"/>
  </r>
  <r>
    <x v="0"/>
    <s v="Municipal Solid Waste Landfill (351)"/>
    <s v="Okanogan"/>
    <s v="Washington"/>
    <s v="Limited Purpose Landfill"/>
    <x v="24"/>
    <x v="0"/>
    <n v="30479"/>
    <x v="0"/>
    <s v="WA"/>
    <s v="USA"/>
  </r>
  <r>
    <x v="9"/>
    <s v="Municipal Solid Waste Landfill (351)"/>
    <s v="Klickitat"/>
    <s v="Washington"/>
    <s v="Limited Purpose Landfill"/>
    <x v="24"/>
    <x v="0"/>
    <n v="39942"/>
    <x v="29"/>
    <s v="WA"/>
    <s v="USA"/>
  </r>
  <r>
    <x v="9"/>
    <s v="Municipal Solid Waste Landfill (351)"/>
    <s v="Klickitat"/>
    <s v="Washington"/>
    <s v="Limited Purpose Landfill"/>
    <x v="24"/>
    <x v="0"/>
    <n v="422"/>
    <x v="4"/>
    <s v="WA"/>
    <s v="USA"/>
  </r>
  <r>
    <x v="9"/>
    <s v="Municipal Solid Waste Landfill (351)"/>
    <s v="Klickitat"/>
    <s v="Washington"/>
    <s v="Limited Purpose Landfill"/>
    <x v="24"/>
    <x v="0"/>
    <n v="2331"/>
    <x v="22"/>
    <s v="WA"/>
    <s v="USA"/>
  </r>
  <r>
    <x v="9"/>
    <s v="Municipal Solid Waste Landfill (351)"/>
    <s v="Klickitat"/>
    <s v="Washington"/>
    <s v="Limited Purpose Landfill"/>
    <x v="24"/>
    <x v="0"/>
    <n v="46640"/>
    <x v="6"/>
    <s v="WA"/>
    <s v="USA"/>
  </r>
  <r>
    <x v="9"/>
    <s v="Municipal Solid Waste Landfill (351)"/>
    <s v="Klickitat"/>
    <s v="Washington"/>
    <s v="Limited Purpose Landfill"/>
    <x v="24"/>
    <x v="0"/>
    <n v="20475"/>
    <x v="34"/>
    <s v="WA"/>
    <s v="USA"/>
  </r>
  <r>
    <x v="9"/>
    <s v="Municipal Solid Waste Landfill (351)"/>
    <s v="Klickitat"/>
    <s v="Washington"/>
    <s v="Limited Purpose Landfill"/>
    <x v="24"/>
    <x v="0"/>
    <n v="20727"/>
    <x v="30"/>
    <s v="WA"/>
    <s v="USA"/>
  </r>
  <r>
    <x v="9"/>
    <s v="Municipal Solid Waste Landfill (351)"/>
    <s v="Klickitat"/>
    <s v="Washington"/>
    <s v="Limited Purpose Landfill"/>
    <x v="24"/>
    <x v="0"/>
    <n v="68958"/>
    <x v="31"/>
    <s v="WA"/>
    <s v="USA"/>
  </r>
  <r>
    <x v="9"/>
    <s v="Municipal Solid Waste Landfill (351)"/>
    <s v="Klickitat"/>
    <s v="Washington"/>
    <s v="Limited Purpose Landfill"/>
    <x v="24"/>
    <x v="0"/>
    <n v="2346"/>
    <x v="24"/>
    <s v="WA"/>
    <s v="USA"/>
  </r>
  <r>
    <x v="9"/>
    <s v="Municipal Solid Waste Landfill (351)"/>
    <s v="Klickitat"/>
    <s v="Washington"/>
    <s v="Limited Purpose Landfill"/>
    <x v="24"/>
    <x v="0"/>
    <n v="34572"/>
    <x v="9"/>
    <s v="WA"/>
    <s v="USA"/>
  </r>
  <r>
    <x v="9"/>
    <s v="Municipal Solid Waste Landfill (351)"/>
    <s v="Klickitat"/>
    <s v="Washington"/>
    <s v="Limited Purpose Landfill"/>
    <x v="24"/>
    <x v="0"/>
    <n v="7366"/>
    <x v="25"/>
    <s v="WA"/>
    <s v="USA"/>
  </r>
  <r>
    <x v="9"/>
    <s v="Municipal Solid Waste Landfill (351)"/>
    <s v="Klickitat"/>
    <s v="Washington"/>
    <s v="Limited Purpose Landfill"/>
    <x v="24"/>
    <x v="0"/>
    <n v="29"/>
    <x v="10"/>
    <s v="WA"/>
    <s v="USA"/>
  </r>
  <r>
    <x v="9"/>
    <s v="Municipal Solid Waste Landfill (351)"/>
    <s v="Klickitat"/>
    <s v="Washington"/>
    <s v="Limited Purpose Landfill"/>
    <x v="24"/>
    <x v="0"/>
    <n v="4500"/>
    <x v="35"/>
    <s v="WA"/>
    <s v="USA"/>
  </r>
  <r>
    <x v="9"/>
    <s v="Municipal Solid Waste Landfill (351)"/>
    <s v="Klickitat"/>
    <s v="Washington"/>
    <s v="Limited Purpose Landfill"/>
    <x v="24"/>
    <x v="0"/>
    <n v="101666"/>
    <x v="11"/>
    <s v="WA"/>
    <s v="USA"/>
  </r>
  <r>
    <x v="9"/>
    <s v="Municipal Solid Waste Landfill (351)"/>
    <s v="Klickitat"/>
    <s v="Washington"/>
    <s v="Limited Purpose Landfill"/>
    <x v="24"/>
    <x v="0"/>
    <n v="484430"/>
    <x v="12"/>
    <s v="WA"/>
    <s v="USA"/>
  </r>
  <r>
    <x v="9"/>
    <s v="Municipal Solid Waste Landfill (351)"/>
    <s v="Klickitat"/>
    <s v="Washington"/>
    <s v="Limited Purpose Landfill"/>
    <x v="24"/>
    <x v="0"/>
    <n v="13433"/>
    <x v="26"/>
    <s v="WA"/>
    <s v="USA"/>
  </r>
  <r>
    <x v="9"/>
    <s v="Municipal Solid Waste Landfill (351)"/>
    <s v="Klickitat"/>
    <s v="Washington"/>
    <s v="Limited Purpose Landfill"/>
    <x v="24"/>
    <x v="0"/>
    <n v="179803"/>
    <x v="32"/>
    <s v="WA"/>
    <s v="USA"/>
  </r>
  <r>
    <x v="9"/>
    <s v="Municipal Solid Waste Landfill (351)"/>
    <s v="Klickitat"/>
    <s v="Washington"/>
    <s v="Limited Purpose Landfill"/>
    <x v="24"/>
    <x v="0"/>
    <n v="42956"/>
    <x v="13"/>
    <s v="WA"/>
    <s v="USA"/>
  </r>
  <r>
    <x v="9"/>
    <s v="Municipal Solid Waste Landfill (351)"/>
    <s v="Klickitat"/>
    <s v="Washington"/>
    <s v="Limited Purpose Landfill"/>
    <x v="24"/>
    <x v="0"/>
    <n v="27439"/>
    <x v="1"/>
    <s v="WA"/>
    <s v="USA"/>
  </r>
  <r>
    <x v="9"/>
    <s v="Municipal Solid Waste Landfill (351)"/>
    <s v="Klickitat"/>
    <s v="Washington"/>
    <s v="Limited Purpose Landfill"/>
    <x v="24"/>
    <x v="0"/>
    <n v="22066"/>
    <x v="7"/>
    <s v="AK"/>
    <s v="USA"/>
  </r>
  <r>
    <x v="9"/>
    <s v="Municipal Solid Waste Landfill (351)"/>
    <s v="Klickitat"/>
    <s v="Washington"/>
    <s v="Limited Purpose Landfill"/>
    <x v="24"/>
    <x v="0"/>
    <n v="181043"/>
    <x v="7"/>
    <s v="BC"/>
    <s v="Canada"/>
  </r>
  <r>
    <x v="9"/>
    <s v="Municipal Solid Waste Landfill (351)"/>
    <s v="Klickitat"/>
    <s v="Washington"/>
    <s v="Limited Purpose Landfill"/>
    <x v="24"/>
    <x v="0"/>
    <n v="2"/>
    <x v="7"/>
    <s v="OR"/>
    <s v="USA"/>
  </r>
  <r>
    <x v="46"/>
    <s v="Energy Recovery and Incineration"/>
    <s v="Spokane"/>
    <s v="Washington"/>
    <s v="Energy Recovery and Incineration"/>
    <x v="24"/>
    <x v="0"/>
    <n v="34.200000000000003"/>
    <x v="40"/>
    <s v="WA"/>
    <s v="USA"/>
  </r>
  <r>
    <x v="46"/>
    <s v="Energy Recovery and Incineration"/>
    <s v="Spokane"/>
    <s v="Washington"/>
    <s v="Energy Recovery and Incineration"/>
    <x v="24"/>
    <x v="0"/>
    <n v="10"/>
    <x v="15"/>
    <s v="WA"/>
    <s v="USA"/>
  </r>
  <r>
    <x v="46"/>
    <s v="Energy Recovery and Incineration"/>
    <s v="Spokane"/>
    <s v="Washington"/>
    <s v="Energy Recovery and Incineration"/>
    <x v="24"/>
    <x v="0"/>
    <n v="115.9"/>
    <x v="2"/>
    <s v="WA"/>
    <s v="USA"/>
  </r>
  <r>
    <x v="46"/>
    <s v="Energy Recovery and Incineration"/>
    <s v="Spokane"/>
    <s v="Washington"/>
    <s v="Energy Recovery and Incineration"/>
    <x v="24"/>
    <x v="0"/>
    <n v="32.5"/>
    <x v="10"/>
    <s v="WA"/>
    <s v="USA"/>
  </r>
  <r>
    <x v="46"/>
    <s v="Energy Recovery and Incineration"/>
    <s v="Spokane"/>
    <s v="Washington"/>
    <s v="Energy Recovery and Incineration"/>
    <x v="24"/>
    <x v="0"/>
    <n v="253988.78"/>
    <x v="26"/>
    <s v="WA"/>
    <s v="USA"/>
  </r>
  <r>
    <x v="46"/>
    <s v="Energy Recovery and Incineration"/>
    <s v="Spokane"/>
    <s v="Washington"/>
    <s v="Energy Recovery and Incineration"/>
    <x v="24"/>
    <x v="0"/>
    <n v="30.3"/>
    <x v="13"/>
    <s v="WA"/>
    <s v="USA"/>
  </r>
  <r>
    <x v="46"/>
    <s v="Energy Recovery and Incineration"/>
    <s v="Spokane"/>
    <s v="Washington"/>
    <s v="Energy Recovery and Incineration"/>
    <x v="24"/>
    <x v="0"/>
    <n v="294"/>
    <x v="7"/>
    <s v="AK"/>
    <s v="USA"/>
  </r>
  <r>
    <x v="46"/>
    <s v="Energy Recovery and Incineration"/>
    <s v="Spokane"/>
    <s v="Washington"/>
    <s v="Energy Recovery and Incineration"/>
    <x v="24"/>
    <x v="0"/>
    <n v="12.2"/>
    <x v="7"/>
    <s v="ID"/>
    <s v="USA"/>
  </r>
  <r>
    <x v="46"/>
    <s v="Energy Recovery and Incineration"/>
    <s v="Spokane"/>
    <s v="Washington"/>
    <s v="Energy Recovery and Incineration"/>
    <x v="24"/>
    <x v="0"/>
    <n v="0.6"/>
    <x v="7"/>
    <s v="MT"/>
    <s v="USA"/>
  </r>
  <r>
    <x v="46"/>
    <s v="Energy Recovery and Incineration"/>
    <s v="Spokane"/>
    <s v="Washington"/>
    <s v="Energy Recovery and Incineration"/>
    <x v="24"/>
    <x v="0"/>
    <n v="212.7"/>
    <x v="7"/>
    <s v="XX"/>
    <s v="Antarctica"/>
  </r>
  <r>
    <x v="46"/>
    <s v="Energy Recovery and Incineration"/>
    <s v="Spokane"/>
    <s v="Washington"/>
    <s v="Energy Recovery and Incineration"/>
    <x v="24"/>
    <x v="0"/>
    <n v="0.2"/>
    <x v="7"/>
    <s v="XX"/>
    <s v="China"/>
  </r>
  <r>
    <x v="46"/>
    <s v="Energy Recovery and Incineration"/>
    <s v="Spokane"/>
    <s v="Washington"/>
    <s v="Energy Recovery and Incineration"/>
    <x v="24"/>
    <x v="0"/>
    <n v="0.2"/>
    <x v="7"/>
    <s v="XX"/>
    <s v="Unknown"/>
  </r>
  <r>
    <x v="10"/>
    <s v="Municipal Solid Waste Landfill (351)"/>
    <s v="Stevens"/>
    <s v="Washington"/>
    <s v="Limited Purpose Landfill"/>
    <x v="24"/>
    <x v="0"/>
    <n v="824.24"/>
    <x v="22"/>
    <s v="WA"/>
    <s v="USA"/>
  </r>
  <r>
    <x v="10"/>
    <s v="Municipal Solid Waste Landfill (351)"/>
    <s v="Stevens"/>
    <s v="Washington"/>
    <s v="Limited Purpose Landfill"/>
    <x v="24"/>
    <x v="0"/>
    <n v="21844.73"/>
    <x v="33"/>
    <s v="WA"/>
    <s v="USA"/>
  </r>
  <r>
    <x v="10"/>
    <s v="Municipal Solid Waste Landfill (351)"/>
    <s v="Stevens"/>
    <s v="Washington"/>
    <s v="Limited Purpose Landfill"/>
    <x v="24"/>
    <x v="0"/>
    <n v="3908.47"/>
    <x v="33"/>
    <s v="WA"/>
    <s v="USA"/>
  </r>
  <r>
    <x v="11"/>
    <s v="Municipal Solid Waste Landfill (351)"/>
    <s v="Walla Walla"/>
    <s v="Washington"/>
    <s v="Limited Purpose Landfill"/>
    <x v="24"/>
    <x v="0"/>
    <n v="49285"/>
    <x v="27"/>
    <s v="WA"/>
    <s v="USA"/>
  </r>
  <r>
    <x v="12"/>
    <s v="Municipal Solid Waste Landfill (351)"/>
    <s v="Yakima"/>
    <s v="Washington"/>
    <s v="Limited Purpose Landfill"/>
    <x v="24"/>
    <x v="0"/>
    <n v="179858"/>
    <x v="28"/>
    <s v="WA"/>
    <s v="USA"/>
  </r>
  <r>
    <x v="13"/>
    <s v="Municipal Solid Waste Landfill (351)"/>
    <s v="Out Of State"/>
    <s v="Oregon"/>
    <s v="MSW Landfill"/>
    <x v="24"/>
    <x v="0"/>
    <n v="31360.97"/>
    <x v="16"/>
    <s v="WA"/>
    <s v="USA"/>
  </r>
  <r>
    <x v="13"/>
    <s v="Municipal Solid Waste Landfill (351)"/>
    <s v="Out Of State"/>
    <s v="Oregon"/>
    <s v="MSW Landfill"/>
    <x v="24"/>
    <x v="0"/>
    <n v="51654.8"/>
    <x v="5"/>
    <s v="WA"/>
    <s v="USA"/>
  </r>
  <r>
    <x v="13"/>
    <s v="Municipal Solid Waste Landfill (351)"/>
    <s v="Out Of State"/>
    <s v="Oregon"/>
    <s v="MSW Landfill"/>
    <x v="24"/>
    <x v="0"/>
    <n v="3976.29"/>
    <x v="38"/>
    <s v="WA"/>
    <s v="USA"/>
  </r>
  <r>
    <x v="13"/>
    <s v="Municipal Solid Waste Landfill (351)"/>
    <s v="Out Of State"/>
    <s v="Oregon"/>
    <s v="MSW Landfill"/>
    <x v="24"/>
    <x v="0"/>
    <n v="5749.57"/>
    <x v="37"/>
    <s v="WA"/>
    <s v="USA"/>
  </r>
  <r>
    <x v="49"/>
    <s v="Inert Waste Landfill"/>
    <s v="Snohomish"/>
    <s v="Washington"/>
    <s v="Inert Waste Landfill"/>
    <x v="25"/>
    <x v="6"/>
    <n v="543.29999999999995"/>
    <x v="12"/>
    <s v="WA"/>
    <s v="USA"/>
  </r>
  <r>
    <x v="3"/>
    <s v="Municipal Solid Waste Landfill (351)"/>
    <s v="All State"/>
    <s v="Oregon"/>
    <s v="MSW Landfill"/>
    <x v="26"/>
    <x v="10"/>
    <n v="14.43"/>
    <x v="19"/>
    <s v="WA"/>
    <s v="USA"/>
  </r>
  <r>
    <x v="3"/>
    <s v="Municipal Solid Waste Landfill (351)"/>
    <s v="All State"/>
    <s v="Oregon"/>
    <s v="MSW Landfill"/>
    <x v="26"/>
    <x v="10"/>
    <n v="515.56999999999982"/>
    <x v="29"/>
    <s v="WA"/>
    <s v="USA"/>
  </r>
  <r>
    <x v="3"/>
    <s v="Municipal Solid Waste Landfill (351)"/>
    <s v="All State"/>
    <s v="Oregon"/>
    <s v="MSW Landfill"/>
    <x v="26"/>
    <x v="10"/>
    <n v="116.13000000000001"/>
    <x v="29"/>
    <s v="WA"/>
    <s v="USA"/>
  </r>
  <r>
    <x v="3"/>
    <s v="Municipal Solid Waste Landfill (351)"/>
    <s v="All State"/>
    <s v="Oregon"/>
    <s v="MSW Landfill"/>
    <x v="26"/>
    <x v="10"/>
    <n v="1303.7400000000002"/>
    <x v="29"/>
    <s v="WA"/>
    <s v="USA"/>
  </r>
  <r>
    <x v="3"/>
    <s v="Municipal Solid Waste Landfill (351)"/>
    <s v="All State"/>
    <s v="Oregon"/>
    <s v="MSW Landfill"/>
    <x v="26"/>
    <x v="10"/>
    <n v="618.07000000000016"/>
    <x v="29"/>
    <s v="WA"/>
    <s v="USA"/>
  </r>
  <r>
    <x v="3"/>
    <s v="Municipal Solid Waste Landfill (351)"/>
    <s v="All State"/>
    <s v="Oregon"/>
    <s v="MSW Landfill"/>
    <x v="26"/>
    <x v="10"/>
    <n v="526.99"/>
    <x v="29"/>
    <s v="WA"/>
    <s v="USA"/>
  </r>
  <r>
    <x v="3"/>
    <s v="Municipal Solid Waste Landfill (351)"/>
    <s v="All State"/>
    <s v="Oregon"/>
    <s v="MSW Landfill"/>
    <x v="26"/>
    <x v="10"/>
    <n v="92.28"/>
    <x v="29"/>
    <s v="WA"/>
    <s v="USA"/>
  </r>
  <r>
    <x v="3"/>
    <s v="Municipal Solid Waste Landfill (351)"/>
    <s v="All State"/>
    <s v="Oregon"/>
    <s v="MSW Landfill"/>
    <x v="26"/>
    <x v="10"/>
    <n v="67.89"/>
    <x v="16"/>
    <s v="WA"/>
    <s v="USA"/>
  </r>
  <r>
    <x v="3"/>
    <s v="Municipal Solid Waste Landfill (351)"/>
    <s v="All State"/>
    <s v="Oregon"/>
    <s v="MSW Landfill"/>
    <x v="26"/>
    <x v="10"/>
    <n v="54.23"/>
    <x v="16"/>
    <s v="WA"/>
    <s v="USA"/>
  </r>
  <r>
    <x v="3"/>
    <s v="Municipal Solid Waste Landfill (351)"/>
    <s v="All State"/>
    <s v="Oregon"/>
    <s v="MSW Landfill"/>
    <x v="26"/>
    <x v="10"/>
    <n v="31.44"/>
    <x v="16"/>
    <s v="WA"/>
    <s v="USA"/>
  </r>
  <r>
    <x v="3"/>
    <s v="Municipal Solid Waste Landfill (351)"/>
    <s v="All State"/>
    <s v="Oregon"/>
    <s v="MSW Landfill"/>
    <x v="26"/>
    <x v="10"/>
    <n v="20.83"/>
    <x v="16"/>
    <s v="WA"/>
    <s v="USA"/>
  </r>
  <r>
    <x v="3"/>
    <s v="Municipal Solid Waste Landfill (351)"/>
    <s v="All State"/>
    <s v="Oregon"/>
    <s v="MSW Landfill"/>
    <x v="26"/>
    <x v="10"/>
    <n v="0.13"/>
    <x v="18"/>
    <s v="WA"/>
    <s v="USA"/>
  </r>
  <r>
    <x v="3"/>
    <s v="Municipal Solid Waste Landfill (351)"/>
    <s v="All State"/>
    <s v="Oregon"/>
    <s v="MSW Landfill"/>
    <x v="26"/>
    <x v="10"/>
    <n v="4.96"/>
    <x v="18"/>
    <s v="WA"/>
    <s v="USA"/>
  </r>
  <r>
    <x v="3"/>
    <s v="Municipal Solid Waste Landfill (351)"/>
    <s v="All State"/>
    <s v="Oregon"/>
    <s v="MSW Landfill"/>
    <x v="26"/>
    <x v="10"/>
    <n v="2.3199999999999998"/>
    <x v="18"/>
    <s v="WA"/>
    <s v="USA"/>
  </r>
  <r>
    <x v="3"/>
    <s v="Municipal Solid Waste Landfill (351)"/>
    <s v="All State"/>
    <s v="Oregon"/>
    <s v="MSW Landfill"/>
    <x v="26"/>
    <x v="10"/>
    <n v="126.28"/>
    <x v="34"/>
    <s v="WA"/>
    <s v="USA"/>
  </r>
  <r>
    <x v="3"/>
    <s v="Municipal Solid Waste Landfill (351)"/>
    <s v="All State"/>
    <s v="Oregon"/>
    <s v="MSW Landfill"/>
    <x v="26"/>
    <x v="10"/>
    <n v="8520.8700000000026"/>
    <x v="2"/>
    <s v="WA"/>
    <s v="USA"/>
  </r>
  <r>
    <x v="3"/>
    <s v="Municipal Solid Waste Landfill (351)"/>
    <s v="All State"/>
    <s v="Oregon"/>
    <s v="MSW Landfill"/>
    <x v="26"/>
    <x v="10"/>
    <n v="4068.4399999999996"/>
    <x v="2"/>
    <s v="WA"/>
    <s v="USA"/>
  </r>
  <r>
    <x v="3"/>
    <s v="Municipal Solid Waste Landfill (351)"/>
    <s v="All State"/>
    <s v="Oregon"/>
    <s v="MSW Landfill"/>
    <x v="26"/>
    <x v="10"/>
    <n v="4006.3799999999997"/>
    <x v="2"/>
    <s v="WA"/>
    <s v="USA"/>
  </r>
  <r>
    <x v="3"/>
    <s v="Municipal Solid Waste Landfill (351)"/>
    <s v="All State"/>
    <s v="Oregon"/>
    <s v="MSW Landfill"/>
    <x v="26"/>
    <x v="10"/>
    <n v="2925.8099999999995"/>
    <x v="2"/>
    <s v="WA"/>
    <s v="USA"/>
  </r>
  <r>
    <x v="3"/>
    <s v="Municipal Solid Waste Landfill (351)"/>
    <s v="All State"/>
    <s v="Oregon"/>
    <s v="MSW Landfill"/>
    <x v="26"/>
    <x v="10"/>
    <n v="2507.2000000000012"/>
    <x v="2"/>
    <s v="WA"/>
    <s v="USA"/>
  </r>
  <r>
    <x v="3"/>
    <s v="Municipal Solid Waste Landfill (351)"/>
    <s v="All State"/>
    <s v="Oregon"/>
    <s v="MSW Landfill"/>
    <x v="26"/>
    <x v="10"/>
    <n v="2136.4700000000003"/>
    <x v="2"/>
    <s v="WA"/>
    <s v="USA"/>
  </r>
  <r>
    <x v="3"/>
    <s v="Municipal Solid Waste Landfill (351)"/>
    <s v="All State"/>
    <s v="Oregon"/>
    <s v="MSW Landfill"/>
    <x v="26"/>
    <x v="10"/>
    <n v="1198.7499999999995"/>
    <x v="2"/>
    <s v="WA"/>
    <s v="USA"/>
  </r>
  <r>
    <x v="3"/>
    <s v="Municipal Solid Waste Landfill (351)"/>
    <s v="All State"/>
    <s v="Oregon"/>
    <s v="MSW Landfill"/>
    <x v="26"/>
    <x v="10"/>
    <n v="939.10000000000014"/>
    <x v="2"/>
    <s v="WA"/>
    <s v="USA"/>
  </r>
  <r>
    <x v="3"/>
    <s v="Municipal Solid Waste Landfill (351)"/>
    <s v="All State"/>
    <s v="Oregon"/>
    <s v="MSW Landfill"/>
    <x v="26"/>
    <x v="10"/>
    <n v="64.69"/>
    <x v="2"/>
    <s v="WA"/>
    <s v="USA"/>
  </r>
  <r>
    <x v="3"/>
    <s v="Municipal Solid Waste Landfill (351)"/>
    <s v="All State"/>
    <s v="Oregon"/>
    <s v="MSW Landfill"/>
    <x v="26"/>
    <x v="10"/>
    <n v="7.89"/>
    <x v="2"/>
    <s v="WA"/>
    <s v="USA"/>
  </r>
  <r>
    <x v="3"/>
    <s v="Municipal Solid Waste Landfill (351)"/>
    <s v="All State"/>
    <s v="Oregon"/>
    <s v="MSW Landfill"/>
    <x v="26"/>
    <x v="10"/>
    <n v="452.49"/>
    <x v="2"/>
    <s v="WA"/>
    <s v="USA"/>
  </r>
  <r>
    <x v="3"/>
    <s v="Municipal Solid Waste Landfill (351)"/>
    <s v="All State"/>
    <s v="Oregon"/>
    <s v="MSW Landfill"/>
    <x v="26"/>
    <x v="10"/>
    <n v="42.149999999999991"/>
    <x v="2"/>
    <s v="WA"/>
    <s v="USA"/>
  </r>
  <r>
    <x v="3"/>
    <s v="Municipal Solid Waste Landfill (351)"/>
    <s v="All State"/>
    <s v="Oregon"/>
    <s v="MSW Landfill"/>
    <x v="26"/>
    <x v="10"/>
    <n v="16.809999999999999"/>
    <x v="2"/>
    <s v="WA"/>
    <s v="USA"/>
  </r>
  <r>
    <x v="3"/>
    <s v="Municipal Solid Waste Landfill (351)"/>
    <s v="All State"/>
    <s v="Oregon"/>
    <s v="MSW Landfill"/>
    <x v="26"/>
    <x v="10"/>
    <n v="1255.0999999999997"/>
    <x v="2"/>
    <s v="WA"/>
    <s v="USA"/>
  </r>
  <r>
    <x v="3"/>
    <s v="Municipal Solid Waste Landfill (351)"/>
    <s v="All State"/>
    <s v="Oregon"/>
    <s v="MSW Landfill"/>
    <x v="26"/>
    <x v="10"/>
    <n v="158.57"/>
    <x v="2"/>
    <s v="WA"/>
    <s v="USA"/>
  </r>
  <r>
    <x v="3"/>
    <s v="Municipal Solid Waste Landfill (351)"/>
    <s v="All State"/>
    <s v="Oregon"/>
    <s v="MSW Landfill"/>
    <x v="26"/>
    <x v="10"/>
    <n v="109.8"/>
    <x v="2"/>
    <s v="WA"/>
    <s v="USA"/>
  </r>
  <r>
    <x v="3"/>
    <s v="Municipal Solid Waste Landfill (351)"/>
    <s v="All State"/>
    <s v="Oregon"/>
    <s v="MSW Landfill"/>
    <x v="26"/>
    <x v="10"/>
    <n v="60.22"/>
    <x v="2"/>
    <s v="WA"/>
    <s v="USA"/>
  </r>
  <r>
    <x v="3"/>
    <s v="Municipal Solid Waste Landfill (351)"/>
    <s v="All State"/>
    <s v="Oregon"/>
    <s v="MSW Landfill"/>
    <x v="26"/>
    <x v="10"/>
    <n v="43.22"/>
    <x v="2"/>
    <s v="WA"/>
    <s v="USA"/>
  </r>
  <r>
    <x v="3"/>
    <s v="Municipal Solid Waste Landfill (351)"/>
    <s v="All State"/>
    <s v="Oregon"/>
    <s v="MSW Landfill"/>
    <x v="26"/>
    <x v="10"/>
    <n v="11.78"/>
    <x v="2"/>
    <s v="WA"/>
    <s v="USA"/>
  </r>
  <r>
    <x v="3"/>
    <s v="Municipal Solid Waste Landfill (351)"/>
    <s v="All State"/>
    <s v="Oregon"/>
    <s v="MSW Landfill"/>
    <x v="26"/>
    <x v="10"/>
    <n v="9.9"/>
    <x v="2"/>
    <s v="WA"/>
    <s v="USA"/>
  </r>
  <r>
    <x v="3"/>
    <s v="Municipal Solid Waste Landfill (351)"/>
    <s v="All State"/>
    <s v="Oregon"/>
    <s v="MSW Landfill"/>
    <x v="26"/>
    <x v="10"/>
    <n v="10.71"/>
    <x v="2"/>
    <s v="WA"/>
    <s v="USA"/>
  </r>
  <r>
    <x v="3"/>
    <s v="Municipal Solid Waste Landfill (351)"/>
    <s v="All State"/>
    <s v="Oregon"/>
    <s v="MSW Landfill"/>
    <x v="26"/>
    <x v="10"/>
    <n v="2082.42"/>
    <x v="2"/>
    <s v="WA"/>
    <s v="USA"/>
  </r>
  <r>
    <x v="3"/>
    <s v="Municipal Solid Waste Landfill (351)"/>
    <s v="All State"/>
    <s v="Oregon"/>
    <s v="MSW Landfill"/>
    <x v="26"/>
    <x v="10"/>
    <n v="1383.0600000000002"/>
    <x v="2"/>
    <s v="WA"/>
    <s v="USA"/>
  </r>
  <r>
    <x v="3"/>
    <s v="Municipal Solid Waste Landfill (351)"/>
    <s v="All State"/>
    <s v="Oregon"/>
    <s v="MSW Landfill"/>
    <x v="26"/>
    <x v="10"/>
    <n v="1080.57"/>
    <x v="2"/>
    <s v="WA"/>
    <s v="USA"/>
  </r>
  <r>
    <x v="3"/>
    <s v="Municipal Solid Waste Landfill (351)"/>
    <s v="All State"/>
    <s v="Oregon"/>
    <s v="MSW Landfill"/>
    <x v="26"/>
    <x v="10"/>
    <n v="948.81"/>
    <x v="2"/>
    <s v="WA"/>
    <s v="USA"/>
  </r>
  <r>
    <x v="3"/>
    <s v="Municipal Solid Waste Landfill (351)"/>
    <s v="All State"/>
    <s v="Oregon"/>
    <s v="MSW Landfill"/>
    <x v="26"/>
    <x v="10"/>
    <n v="462.7999999999999"/>
    <x v="2"/>
    <s v="WA"/>
    <s v="USA"/>
  </r>
  <r>
    <x v="3"/>
    <s v="Municipal Solid Waste Landfill (351)"/>
    <s v="All State"/>
    <s v="Oregon"/>
    <s v="MSW Landfill"/>
    <x v="26"/>
    <x v="10"/>
    <n v="0"/>
    <x v="2"/>
    <s v="WA"/>
    <s v="USA"/>
  </r>
  <r>
    <x v="3"/>
    <s v="Municipal Solid Waste Landfill (351)"/>
    <s v="All State"/>
    <s v="Oregon"/>
    <s v="MSW Landfill"/>
    <x v="26"/>
    <x v="10"/>
    <n v="1105.56"/>
    <x v="2"/>
    <s v="WA"/>
    <s v="USA"/>
  </r>
  <r>
    <x v="3"/>
    <s v="Municipal Solid Waste Landfill (351)"/>
    <s v="All State"/>
    <s v="Oregon"/>
    <s v="MSW Landfill"/>
    <x v="26"/>
    <x v="10"/>
    <n v="502.14"/>
    <x v="2"/>
    <s v="WA"/>
    <s v="USA"/>
  </r>
  <r>
    <x v="3"/>
    <s v="Municipal Solid Waste Landfill (351)"/>
    <s v="All State"/>
    <s v="Oregon"/>
    <s v="MSW Landfill"/>
    <x v="26"/>
    <x v="10"/>
    <n v="394.98"/>
    <x v="2"/>
    <s v="WA"/>
    <s v="USA"/>
  </r>
  <r>
    <x v="3"/>
    <s v="Municipal Solid Waste Landfill (351)"/>
    <s v="All State"/>
    <s v="Oregon"/>
    <s v="MSW Landfill"/>
    <x v="26"/>
    <x v="10"/>
    <n v="345.10999999999996"/>
    <x v="2"/>
    <s v="WA"/>
    <s v="USA"/>
  </r>
  <r>
    <x v="3"/>
    <s v="Municipal Solid Waste Landfill (351)"/>
    <s v="All State"/>
    <s v="Oregon"/>
    <s v="MSW Landfill"/>
    <x v="26"/>
    <x v="10"/>
    <n v="91.37"/>
    <x v="2"/>
    <s v="WA"/>
    <s v="USA"/>
  </r>
  <r>
    <x v="3"/>
    <s v="Municipal Solid Waste Landfill (351)"/>
    <s v="All State"/>
    <s v="Oregon"/>
    <s v="MSW Landfill"/>
    <x v="26"/>
    <x v="10"/>
    <n v="39.300000000000004"/>
    <x v="2"/>
    <s v="WA"/>
    <s v="USA"/>
  </r>
  <r>
    <x v="3"/>
    <s v="Municipal Solid Waste Landfill (351)"/>
    <s v="All State"/>
    <s v="Oregon"/>
    <s v="MSW Landfill"/>
    <x v="26"/>
    <x v="10"/>
    <n v="23.71"/>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260.02000000000004"/>
    <x v="2"/>
    <s v="WA"/>
    <s v="USA"/>
  </r>
  <r>
    <x v="3"/>
    <s v="Municipal Solid Waste Landfill (351)"/>
    <s v="All State"/>
    <s v="Oregon"/>
    <s v="MSW Landfill"/>
    <x v="26"/>
    <x v="10"/>
    <n v="28.86"/>
    <x v="2"/>
    <s v="WA"/>
    <s v="USA"/>
  </r>
  <r>
    <x v="3"/>
    <s v="Municipal Solid Waste Landfill (351)"/>
    <s v="All State"/>
    <s v="Oregon"/>
    <s v="MSW Landfill"/>
    <x v="26"/>
    <x v="10"/>
    <n v="3643.5600000000022"/>
    <x v="2"/>
    <s v="WA"/>
    <s v="USA"/>
  </r>
  <r>
    <x v="3"/>
    <s v="Municipal Solid Waste Landfill (351)"/>
    <s v="All State"/>
    <s v="Oregon"/>
    <s v="MSW Landfill"/>
    <x v="26"/>
    <x v="10"/>
    <n v="3202.0699999999993"/>
    <x v="2"/>
    <s v="WA"/>
    <s v="USA"/>
  </r>
  <r>
    <x v="3"/>
    <s v="Municipal Solid Waste Landfill (351)"/>
    <s v="All State"/>
    <s v="Oregon"/>
    <s v="MSW Landfill"/>
    <x v="26"/>
    <x v="10"/>
    <n v="2702.1699999999987"/>
    <x v="2"/>
    <s v="WA"/>
    <s v="USA"/>
  </r>
  <r>
    <x v="3"/>
    <s v="Municipal Solid Waste Landfill (351)"/>
    <s v="All State"/>
    <s v="Oregon"/>
    <s v="MSW Landfill"/>
    <x v="26"/>
    <x v="10"/>
    <n v="2463.8199999999997"/>
    <x v="2"/>
    <s v="WA"/>
    <s v="USA"/>
  </r>
  <r>
    <x v="3"/>
    <s v="Municipal Solid Waste Landfill (351)"/>
    <s v="All State"/>
    <s v="Oregon"/>
    <s v="MSW Landfill"/>
    <x v="26"/>
    <x v="10"/>
    <n v="2285.35"/>
    <x v="2"/>
    <s v="WA"/>
    <s v="USA"/>
  </r>
  <r>
    <x v="3"/>
    <s v="Municipal Solid Waste Landfill (351)"/>
    <s v="All State"/>
    <s v="Oregon"/>
    <s v="MSW Landfill"/>
    <x v="26"/>
    <x v="10"/>
    <n v="2155.6999999999994"/>
    <x v="2"/>
    <s v="WA"/>
    <s v="USA"/>
  </r>
  <r>
    <x v="3"/>
    <s v="Municipal Solid Waste Landfill (351)"/>
    <s v="All State"/>
    <s v="Oregon"/>
    <s v="MSW Landfill"/>
    <x v="26"/>
    <x v="10"/>
    <n v="1941.7999999999995"/>
    <x v="2"/>
    <s v="WA"/>
    <s v="USA"/>
  </r>
  <r>
    <x v="3"/>
    <s v="Municipal Solid Waste Landfill (351)"/>
    <s v="All State"/>
    <s v="Oregon"/>
    <s v="MSW Landfill"/>
    <x v="26"/>
    <x v="10"/>
    <n v="1076.2600000000002"/>
    <x v="2"/>
    <s v="WA"/>
    <s v="USA"/>
  </r>
  <r>
    <x v="3"/>
    <s v="Municipal Solid Waste Landfill (351)"/>
    <s v="All State"/>
    <s v="Oregon"/>
    <s v="MSW Landfill"/>
    <x v="26"/>
    <x v="10"/>
    <n v="994.74000000000024"/>
    <x v="2"/>
    <s v="WA"/>
    <s v="USA"/>
  </r>
  <r>
    <x v="3"/>
    <s v="Municipal Solid Waste Landfill (351)"/>
    <s v="All State"/>
    <s v="Oregon"/>
    <s v="MSW Landfill"/>
    <x v="26"/>
    <x v="10"/>
    <n v="975.07999999999993"/>
    <x v="2"/>
    <s v="WA"/>
    <s v="USA"/>
  </r>
  <r>
    <x v="3"/>
    <s v="Municipal Solid Waste Landfill (351)"/>
    <s v="All State"/>
    <s v="Oregon"/>
    <s v="MSW Landfill"/>
    <x v="26"/>
    <x v="10"/>
    <n v="930.18"/>
    <x v="2"/>
    <s v="WA"/>
    <s v="USA"/>
  </r>
  <r>
    <x v="3"/>
    <s v="Municipal Solid Waste Landfill (351)"/>
    <s v="All State"/>
    <s v="Oregon"/>
    <s v="MSW Landfill"/>
    <x v="26"/>
    <x v="10"/>
    <n v="724.68999999999994"/>
    <x v="2"/>
    <s v="WA"/>
    <s v="USA"/>
  </r>
  <r>
    <x v="3"/>
    <s v="Municipal Solid Waste Landfill (351)"/>
    <s v="All State"/>
    <s v="Oregon"/>
    <s v="MSW Landfill"/>
    <x v="26"/>
    <x v="10"/>
    <n v="232.12999999999997"/>
    <x v="2"/>
    <s v="WA"/>
    <s v="USA"/>
  </r>
  <r>
    <x v="3"/>
    <s v="Municipal Solid Waste Landfill (351)"/>
    <s v="All State"/>
    <s v="Oregon"/>
    <s v="MSW Landfill"/>
    <x v="26"/>
    <x v="10"/>
    <n v="217.73"/>
    <x v="2"/>
    <s v="WA"/>
    <s v="USA"/>
  </r>
  <r>
    <x v="3"/>
    <s v="Municipal Solid Waste Landfill (351)"/>
    <s v="All State"/>
    <s v="Oregon"/>
    <s v="MSW Landfill"/>
    <x v="26"/>
    <x v="10"/>
    <n v="202.07999999999998"/>
    <x v="2"/>
    <s v="WA"/>
    <s v="USA"/>
  </r>
  <r>
    <x v="3"/>
    <s v="Municipal Solid Waste Landfill (351)"/>
    <s v="All State"/>
    <s v="Oregon"/>
    <s v="MSW Landfill"/>
    <x v="26"/>
    <x v="10"/>
    <n v="194.50000000000006"/>
    <x v="2"/>
    <s v="WA"/>
    <s v="USA"/>
  </r>
  <r>
    <x v="3"/>
    <s v="Municipal Solid Waste Landfill (351)"/>
    <s v="All State"/>
    <s v="Oregon"/>
    <s v="MSW Landfill"/>
    <x v="26"/>
    <x v="10"/>
    <n v="105.39999999999998"/>
    <x v="2"/>
    <s v="WA"/>
    <s v="USA"/>
  </r>
  <r>
    <x v="3"/>
    <s v="Municipal Solid Waste Landfill (351)"/>
    <s v="All State"/>
    <s v="Oregon"/>
    <s v="MSW Landfill"/>
    <x v="26"/>
    <x v="10"/>
    <n v="83.73"/>
    <x v="2"/>
    <s v="WA"/>
    <s v="USA"/>
  </r>
  <r>
    <x v="3"/>
    <s v="Municipal Solid Waste Landfill (351)"/>
    <s v="All State"/>
    <s v="Oregon"/>
    <s v="MSW Landfill"/>
    <x v="26"/>
    <x v="10"/>
    <n v="82.32"/>
    <x v="2"/>
    <s v="WA"/>
    <s v="USA"/>
  </r>
  <r>
    <x v="3"/>
    <s v="Municipal Solid Waste Landfill (351)"/>
    <s v="All State"/>
    <s v="Oregon"/>
    <s v="MSW Landfill"/>
    <x v="26"/>
    <x v="10"/>
    <n v="75.45"/>
    <x v="2"/>
    <s v="WA"/>
    <s v="USA"/>
  </r>
  <r>
    <x v="3"/>
    <s v="Municipal Solid Waste Landfill (351)"/>
    <s v="All State"/>
    <s v="Oregon"/>
    <s v="MSW Landfill"/>
    <x v="26"/>
    <x v="10"/>
    <n v="46.42"/>
    <x v="2"/>
    <s v="WA"/>
    <s v="USA"/>
  </r>
  <r>
    <x v="3"/>
    <s v="Municipal Solid Waste Landfill (351)"/>
    <s v="All State"/>
    <s v="Oregon"/>
    <s v="MSW Landfill"/>
    <x v="26"/>
    <x v="10"/>
    <n v="29.47"/>
    <x v="2"/>
    <s v="WA"/>
    <s v="USA"/>
  </r>
  <r>
    <x v="3"/>
    <s v="Municipal Solid Waste Landfill (351)"/>
    <s v="All State"/>
    <s v="Oregon"/>
    <s v="MSW Landfill"/>
    <x v="26"/>
    <x v="10"/>
    <n v="0"/>
    <x v="2"/>
    <s v="WA"/>
    <s v="USA"/>
  </r>
  <r>
    <x v="3"/>
    <s v="Municipal Solid Waste Landfill (351)"/>
    <s v="All State"/>
    <s v="Oregon"/>
    <s v="MSW Landfill"/>
    <x v="26"/>
    <x v="10"/>
    <n v="157.97"/>
    <x v="2"/>
    <s v="WA"/>
    <s v="USA"/>
  </r>
  <r>
    <x v="3"/>
    <s v="Municipal Solid Waste Landfill (351)"/>
    <s v="All State"/>
    <s v="Oregon"/>
    <s v="MSW Landfill"/>
    <x v="26"/>
    <x v="10"/>
    <n v="0"/>
    <x v="2"/>
    <s v="WA"/>
    <s v="USA"/>
  </r>
  <r>
    <x v="3"/>
    <s v="Municipal Solid Waste Landfill (351)"/>
    <s v="All State"/>
    <s v="Oregon"/>
    <s v="MSW Landfill"/>
    <x v="26"/>
    <x v="10"/>
    <n v="50.73"/>
    <x v="2"/>
    <s v="WA"/>
    <s v="USA"/>
  </r>
  <r>
    <x v="3"/>
    <s v="Municipal Solid Waste Landfill (351)"/>
    <s v="All State"/>
    <s v="Oregon"/>
    <s v="MSW Landfill"/>
    <x v="26"/>
    <x v="10"/>
    <n v="42.11"/>
    <x v="2"/>
    <s v="WA"/>
    <s v="USA"/>
  </r>
  <r>
    <x v="3"/>
    <s v="Municipal Solid Waste Landfill (351)"/>
    <s v="All State"/>
    <s v="Oregon"/>
    <s v="MSW Landfill"/>
    <x v="26"/>
    <x v="10"/>
    <n v="39.9"/>
    <x v="2"/>
    <s v="WA"/>
    <s v="USA"/>
  </r>
  <r>
    <x v="3"/>
    <s v="Municipal Solid Waste Landfill (351)"/>
    <s v="All State"/>
    <s v="Oregon"/>
    <s v="MSW Landfill"/>
    <x v="26"/>
    <x v="10"/>
    <n v="35.099999999999994"/>
    <x v="2"/>
    <s v="WA"/>
    <s v="USA"/>
  </r>
  <r>
    <x v="3"/>
    <s v="Municipal Solid Waste Landfill (351)"/>
    <s v="All State"/>
    <s v="Oregon"/>
    <s v="MSW Landfill"/>
    <x v="26"/>
    <x v="10"/>
    <n v="34.1"/>
    <x v="2"/>
    <s v="WA"/>
    <s v="USA"/>
  </r>
  <r>
    <x v="3"/>
    <s v="Municipal Solid Waste Landfill (351)"/>
    <s v="All State"/>
    <s v="Oregon"/>
    <s v="MSW Landfill"/>
    <x v="26"/>
    <x v="10"/>
    <n v="33.910000000000004"/>
    <x v="2"/>
    <s v="WA"/>
    <s v="USA"/>
  </r>
  <r>
    <x v="3"/>
    <s v="Municipal Solid Waste Landfill (351)"/>
    <s v="All State"/>
    <s v="Oregon"/>
    <s v="MSW Landfill"/>
    <x v="26"/>
    <x v="10"/>
    <n v="30.4"/>
    <x v="2"/>
    <s v="WA"/>
    <s v="USA"/>
  </r>
  <r>
    <x v="3"/>
    <s v="Municipal Solid Waste Landfill (351)"/>
    <s v="All State"/>
    <s v="Oregon"/>
    <s v="MSW Landfill"/>
    <x v="26"/>
    <x v="10"/>
    <n v="29.400000000000002"/>
    <x v="2"/>
    <s v="WA"/>
    <s v="USA"/>
  </r>
  <r>
    <x v="3"/>
    <s v="Municipal Solid Waste Landfill (351)"/>
    <s v="All State"/>
    <s v="Oregon"/>
    <s v="MSW Landfill"/>
    <x v="26"/>
    <x v="10"/>
    <n v="29.020000000000003"/>
    <x v="2"/>
    <s v="WA"/>
    <s v="USA"/>
  </r>
  <r>
    <x v="3"/>
    <s v="Municipal Solid Waste Landfill (351)"/>
    <s v="All State"/>
    <s v="Oregon"/>
    <s v="MSW Landfill"/>
    <x v="26"/>
    <x v="10"/>
    <n v="26.050000000000004"/>
    <x v="2"/>
    <s v="WA"/>
    <s v="USA"/>
  </r>
  <r>
    <x v="3"/>
    <s v="Municipal Solid Waste Landfill (351)"/>
    <s v="All State"/>
    <s v="Oregon"/>
    <s v="MSW Landfill"/>
    <x v="26"/>
    <x v="10"/>
    <n v="17.54"/>
    <x v="2"/>
    <s v="WA"/>
    <s v="USA"/>
  </r>
  <r>
    <x v="3"/>
    <s v="Municipal Solid Waste Landfill (351)"/>
    <s v="All State"/>
    <s v="Oregon"/>
    <s v="MSW Landfill"/>
    <x v="26"/>
    <x v="10"/>
    <n v="13.77"/>
    <x v="2"/>
    <s v="WA"/>
    <s v="USA"/>
  </r>
  <r>
    <x v="3"/>
    <s v="Municipal Solid Waste Landfill (351)"/>
    <s v="All State"/>
    <s v="Oregon"/>
    <s v="MSW Landfill"/>
    <x v="26"/>
    <x v="10"/>
    <n v="175.98000000000002"/>
    <x v="2"/>
    <s v="WA"/>
    <s v="USA"/>
  </r>
  <r>
    <x v="3"/>
    <s v="Municipal Solid Waste Landfill (351)"/>
    <s v="All State"/>
    <s v="Oregon"/>
    <s v="MSW Landfill"/>
    <x v="26"/>
    <x v="10"/>
    <n v="132.13999999999999"/>
    <x v="2"/>
    <s v="WA"/>
    <s v="USA"/>
  </r>
  <r>
    <x v="3"/>
    <s v="Municipal Solid Waste Landfill (351)"/>
    <s v="All State"/>
    <s v="Oregon"/>
    <s v="MSW Landfill"/>
    <x v="26"/>
    <x v="10"/>
    <n v="125.91"/>
    <x v="2"/>
    <s v="WA"/>
    <s v="USA"/>
  </r>
  <r>
    <x v="3"/>
    <s v="Municipal Solid Waste Landfill (351)"/>
    <s v="All State"/>
    <s v="Oregon"/>
    <s v="MSW Landfill"/>
    <x v="26"/>
    <x v="10"/>
    <n v="100.29"/>
    <x v="2"/>
    <s v="WA"/>
    <s v="USA"/>
  </r>
  <r>
    <x v="3"/>
    <s v="Municipal Solid Waste Landfill (351)"/>
    <s v="All State"/>
    <s v="Oregon"/>
    <s v="MSW Landfill"/>
    <x v="26"/>
    <x v="10"/>
    <n v="67.97999999999999"/>
    <x v="2"/>
    <s v="WA"/>
    <s v="USA"/>
  </r>
  <r>
    <x v="3"/>
    <s v="Municipal Solid Waste Landfill (351)"/>
    <s v="All State"/>
    <s v="Oregon"/>
    <s v="MSW Landfill"/>
    <x v="26"/>
    <x v="10"/>
    <n v="249.43"/>
    <x v="2"/>
    <s v="WA"/>
    <s v="USA"/>
  </r>
  <r>
    <x v="3"/>
    <s v="Municipal Solid Waste Landfill (351)"/>
    <s v="All State"/>
    <s v="Oregon"/>
    <s v="MSW Landfill"/>
    <x v="26"/>
    <x v="10"/>
    <n v="212.99999999999997"/>
    <x v="2"/>
    <s v="WA"/>
    <s v="USA"/>
  </r>
  <r>
    <x v="3"/>
    <s v="Municipal Solid Waste Landfill (351)"/>
    <s v="All State"/>
    <s v="Oregon"/>
    <s v="MSW Landfill"/>
    <x v="26"/>
    <x v="10"/>
    <n v="42.850000000000009"/>
    <x v="2"/>
    <s v="WA"/>
    <s v="USA"/>
  </r>
  <r>
    <x v="3"/>
    <s v="Municipal Solid Waste Landfill (351)"/>
    <s v="All State"/>
    <s v="Oregon"/>
    <s v="MSW Landfill"/>
    <x v="26"/>
    <x v="10"/>
    <n v="12.68"/>
    <x v="2"/>
    <s v="WA"/>
    <s v="USA"/>
  </r>
  <r>
    <x v="3"/>
    <s v="Municipal Solid Waste Landfill (351)"/>
    <s v="All State"/>
    <s v="Oregon"/>
    <s v="MSW Landfill"/>
    <x v="26"/>
    <x v="10"/>
    <n v="6.669999999999999"/>
    <x v="2"/>
    <s v="WA"/>
    <s v="USA"/>
  </r>
  <r>
    <x v="3"/>
    <s v="Municipal Solid Waste Landfill (351)"/>
    <s v="All State"/>
    <s v="Oregon"/>
    <s v="MSW Landfill"/>
    <x v="26"/>
    <x v="10"/>
    <n v="6.2"/>
    <x v="2"/>
    <s v="WA"/>
    <s v="USA"/>
  </r>
  <r>
    <x v="3"/>
    <s v="Municipal Solid Waste Landfill (351)"/>
    <s v="All State"/>
    <s v="Oregon"/>
    <s v="MSW Landfill"/>
    <x v="26"/>
    <x v="10"/>
    <n v="1.26"/>
    <x v="2"/>
    <s v="WA"/>
    <s v="USA"/>
  </r>
  <r>
    <x v="3"/>
    <s v="Municipal Solid Waste Landfill (351)"/>
    <s v="All State"/>
    <s v="Oregon"/>
    <s v="MSW Landfill"/>
    <x v="26"/>
    <x v="10"/>
    <n v="1.1100000000000001"/>
    <x v="2"/>
    <s v="WA"/>
    <s v="USA"/>
  </r>
  <r>
    <x v="3"/>
    <s v="Municipal Solid Waste Landfill (351)"/>
    <s v="All State"/>
    <s v="Oregon"/>
    <s v="MSW Landfill"/>
    <x v="26"/>
    <x v="10"/>
    <n v="7723.1700000000028"/>
    <x v="2"/>
    <s v="WA"/>
    <s v="USA"/>
  </r>
  <r>
    <x v="3"/>
    <s v="Municipal Solid Waste Landfill (351)"/>
    <s v="All State"/>
    <s v="Oregon"/>
    <s v="MSW Landfill"/>
    <x v="26"/>
    <x v="10"/>
    <n v="7612.0899999999983"/>
    <x v="2"/>
    <s v="WA"/>
    <s v="USA"/>
  </r>
  <r>
    <x v="3"/>
    <s v="Municipal Solid Waste Landfill (351)"/>
    <s v="All State"/>
    <s v="Oregon"/>
    <s v="MSW Landfill"/>
    <x v="26"/>
    <x v="10"/>
    <n v="6799.2100000000009"/>
    <x v="2"/>
    <s v="WA"/>
    <s v="USA"/>
  </r>
  <r>
    <x v="3"/>
    <s v="Municipal Solid Waste Landfill (351)"/>
    <s v="All State"/>
    <s v="Oregon"/>
    <s v="MSW Landfill"/>
    <x v="26"/>
    <x v="10"/>
    <n v="6355.8699999999935"/>
    <x v="2"/>
    <s v="WA"/>
    <s v="USA"/>
  </r>
  <r>
    <x v="3"/>
    <s v="Municipal Solid Waste Landfill (351)"/>
    <s v="All State"/>
    <s v="Oregon"/>
    <s v="MSW Landfill"/>
    <x v="26"/>
    <x v="10"/>
    <n v="5586.5199999999995"/>
    <x v="2"/>
    <s v="WA"/>
    <s v="USA"/>
  </r>
  <r>
    <x v="3"/>
    <s v="Municipal Solid Waste Landfill (351)"/>
    <s v="All State"/>
    <s v="Oregon"/>
    <s v="MSW Landfill"/>
    <x v="26"/>
    <x v="10"/>
    <n v="4295.8299999999981"/>
    <x v="2"/>
    <s v="WA"/>
    <s v="USA"/>
  </r>
  <r>
    <x v="3"/>
    <s v="Municipal Solid Waste Landfill (351)"/>
    <s v="All State"/>
    <s v="Oregon"/>
    <s v="MSW Landfill"/>
    <x v="26"/>
    <x v="10"/>
    <n v="3920.380000000001"/>
    <x v="2"/>
    <s v="WA"/>
    <s v="USA"/>
  </r>
  <r>
    <x v="3"/>
    <s v="Municipal Solid Waste Landfill (351)"/>
    <s v="All State"/>
    <s v="Oregon"/>
    <s v="MSW Landfill"/>
    <x v="26"/>
    <x v="10"/>
    <n v="3907.8300000000013"/>
    <x v="2"/>
    <s v="WA"/>
    <s v="USA"/>
  </r>
  <r>
    <x v="3"/>
    <s v="Municipal Solid Waste Landfill (351)"/>
    <s v="All State"/>
    <s v="Oregon"/>
    <s v="MSW Landfill"/>
    <x v="26"/>
    <x v="10"/>
    <n v="3725.25"/>
    <x v="2"/>
    <s v="WA"/>
    <s v="USA"/>
  </r>
  <r>
    <x v="3"/>
    <s v="Municipal Solid Waste Landfill (351)"/>
    <s v="All State"/>
    <s v="Oregon"/>
    <s v="MSW Landfill"/>
    <x v="26"/>
    <x v="10"/>
    <n v="3543.2899999999995"/>
    <x v="2"/>
    <s v="WA"/>
    <s v="USA"/>
  </r>
  <r>
    <x v="3"/>
    <s v="Municipal Solid Waste Landfill (351)"/>
    <s v="All State"/>
    <s v="Oregon"/>
    <s v="MSW Landfill"/>
    <x v="26"/>
    <x v="10"/>
    <n v="1054.1599999999999"/>
    <x v="2"/>
    <s v="WA"/>
    <s v="USA"/>
  </r>
  <r>
    <x v="3"/>
    <s v="Municipal Solid Waste Landfill (351)"/>
    <s v="All State"/>
    <s v="Oregon"/>
    <s v="MSW Landfill"/>
    <x v="26"/>
    <x v="10"/>
    <n v="930.56999999999982"/>
    <x v="2"/>
    <s v="WA"/>
    <s v="USA"/>
  </r>
  <r>
    <x v="3"/>
    <s v="Municipal Solid Waste Landfill (351)"/>
    <s v="All State"/>
    <s v="Oregon"/>
    <s v="MSW Landfill"/>
    <x v="26"/>
    <x v="10"/>
    <n v="14121.880000000019"/>
    <x v="2"/>
    <s v="WA"/>
    <s v="USA"/>
  </r>
  <r>
    <x v="3"/>
    <s v="Municipal Solid Waste Landfill (351)"/>
    <s v="All State"/>
    <s v="Oregon"/>
    <s v="MSW Landfill"/>
    <x v="26"/>
    <x v="10"/>
    <n v="1595.17"/>
    <x v="2"/>
    <s v="WA"/>
    <s v="USA"/>
  </r>
  <r>
    <x v="3"/>
    <s v="Municipal Solid Waste Landfill (351)"/>
    <s v="All State"/>
    <s v="Oregon"/>
    <s v="MSW Landfill"/>
    <x v="26"/>
    <x v="10"/>
    <n v="532.06999999999994"/>
    <x v="2"/>
    <s v="WA"/>
    <s v="USA"/>
  </r>
  <r>
    <x v="3"/>
    <s v="Municipal Solid Waste Landfill (351)"/>
    <s v="All State"/>
    <s v="Oregon"/>
    <s v="MSW Landfill"/>
    <x v="26"/>
    <x v="10"/>
    <n v="492.49000000000012"/>
    <x v="2"/>
    <s v="WA"/>
    <s v="USA"/>
  </r>
  <r>
    <x v="3"/>
    <s v="Municipal Solid Waste Landfill (351)"/>
    <s v="All State"/>
    <s v="Oregon"/>
    <s v="MSW Landfill"/>
    <x v="26"/>
    <x v="10"/>
    <n v="1117.1000000000006"/>
    <x v="2"/>
    <s v="WA"/>
    <s v="USA"/>
  </r>
  <r>
    <x v="3"/>
    <s v="Municipal Solid Waste Landfill (351)"/>
    <s v="All State"/>
    <s v="Oregon"/>
    <s v="MSW Landfill"/>
    <x v="26"/>
    <x v="10"/>
    <n v="122.08"/>
    <x v="2"/>
    <s v="WA"/>
    <s v="USA"/>
  </r>
  <r>
    <x v="3"/>
    <s v="Municipal Solid Waste Landfill (351)"/>
    <s v="All State"/>
    <s v="Oregon"/>
    <s v="MSW Landfill"/>
    <x v="26"/>
    <x v="10"/>
    <n v="8.39"/>
    <x v="2"/>
    <s v="WA"/>
    <s v="USA"/>
  </r>
  <r>
    <x v="3"/>
    <s v="Municipal Solid Waste Landfill (351)"/>
    <s v="All State"/>
    <s v="Oregon"/>
    <s v="MSW Landfill"/>
    <x v="26"/>
    <x v="10"/>
    <n v="187.32000000000002"/>
    <x v="2"/>
    <s v="WA"/>
    <s v="USA"/>
  </r>
  <r>
    <x v="3"/>
    <s v="Municipal Solid Waste Landfill (351)"/>
    <s v="All State"/>
    <s v="Oregon"/>
    <s v="MSW Landfill"/>
    <x v="26"/>
    <x v="10"/>
    <n v="120.28999999999999"/>
    <x v="2"/>
    <s v="WA"/>
    <s v="USA"/>
  </r>
  <r>
    <x v="3"/>
    <s v="Municipal Solid Waste Landfill (351)"/>
    <s v="All State"/>
    <s v="Oregon"/>
    <s v="MSW Landfill"/>
    <x v="26"/>
    <x v="10"/>
    <n v="102.96000000000001"/>
    <x v="2"/>
    <s v="WA"/>
    <s v="USA"/>
  </r>
  <r>
    <x v="3"/>
    <s v="Municipal Solid Waste Landfill (351)"/>
    <s v="All State"/>
    <s v="Oregon"/>
    <s v="MSW Landfill"/>
    <x v="26"/>
    <x v="10"/>
    <n v="3.1"/>
    <x v="2"/>
    <s v="WA"/>
    <s v="USA"/>
  </r>
  <r>
    <x v="3"/>
    <s v="Municipal Solid Waste Landfill (351)"/>
    <s v="All State"/>
    <s v="Oregon"/>
    <s v="MSW Landfill"/>
    <x v="26"/>
    <x v="10"/>
    <n v="11783.009999999995"/>
    <x v="2"/>
    <s v="WA"/>
    <s v="USA"/>
  </r>
  <r>
    <x v="3"/>
    <s v="Municipal Solid Waste Landfill (351)"/>
    <s v="All State"/>
    <s v="Oregon"/>
    <s v="MSW Landfill"/>
    <x v="26"/>
    <x v="10"/>
    <n v="11472.319999999998"/>
    <x v="2"/>
    <s v="WA"/>
    <s v="USA"/>
  </r>
  <r>
    <x v="3"/>
    <s v="Municipal Solid Waste Landfill (351)"/>
    <s v="All State"/>
    <s v="Oregon"/>
    <s v="MSW Landfill"/>
    <x v="26"/>
    <x v="10"/>
    <n v="8067.0700000000024"/>
    <x v="2"/>
    <s v="WA"/>
    <s v="USA"/>
  </r>
  <r>
    <x v="3"/>
    <s v="Municipal Solid Waste Landfill (351)"/>
    <s v="All State"/>
    <s v="Oregon"/>
    <s v="MSW Landfill"/>
    <x v="26"/>
    <x v="10"/>
    <n v="2075.2799999999997"/>
    <x v="2"/>
    <s v="WA"/>
    <s v="USA"/>
  </r>
  <r>
    <x v="3"/>
    <s v="Municipal Solid Waste Landfill (351)"/>
    <s v="All State"/>
    <s v="Oregon"/>
    <s v="MSW Landfill"/>
    <x v="26"/>
    <x v="10"/>
    <n v="1435.3000000000002"/>
    <x v="2"/>
    <s v="WA"/>
    <s v="USA"/>
  </r>
  <r>
    <x v="3"/>
    <s v="Municipal Solid Waste Landfill (351)"/>
    <s v="All State"/>
    <s v="Oregon"/>
    <s v="MSW Landfill"/>
    <x v="26"/>
    <x v="10"/>
    <n v="134.50000000000003"/>
    <x v="2"/>
    <s v="WA"/>
    <s v="USA"/>
  </r>
  <r>
    <x v="3"/>
    <s v="Municipal Solid Waste Landfill (351)"/>
    <s v="All State"/>
    <s v="Oregon"/>
    <s v="MSW Landfill"/>
    <x v="26"/>
    <x v="10"/>
    <n v="25.43"/>
    <x v="2"/>
    <s v="WA"/>
    <s v="USA"/>
  </r>
  <r>
    <x v="3"/>
    <s v="Municipal Solid Waste Landfill (351)"/>
    <s v="All State"/>
    <s v="Oregon"/>
    <s v="MSW Landfill"/>
    <x v="26"/>
    <x v="10"/>
    <n v="88.8"/>
    <x v="2"/>
    <s v="WA"/>
    <s v="USA"/>
  </r>
  <r>
    <x v="3"/>
    <s v="Municipal Solid Waste Landfill (351)"/>
    <s v="All State"/>
    <s v="Oregon"/>
    <s v="MSW Landfill"/>
    <x v="26"/>
    <x v="10"/>
    <n v="21.58"/>
    <x v="2"/>
    <s v="WA"/>
    <s v="USA"/>
  </r>
  <r>
    <x v="3"/>
    <s v="Municipal Solid Waste Landfill (351)"/>
    <s v="All State"/>
    <s v="Oregon"/>
    <s v="MSW Landfill"/>
    <x v="26"/>
    <x v="10"/>
    <n v="12.95"/>
    <x v="2"/>
    <s v="WA"/>
    <s v="USA"/>
  </r>
  <r>
    <x v="3"/>
    <s v="Municipal Solid Waste Landfill (351)"/>
    <s v="All State"/>
    <s v="Oregon"/>
    <s v="MSW Landfill"/>
    <x v="26"/>
    <x v="10"/>
    <n v="2.34"/>
    <x v="2"/>
    <s v="WA"/>
    <s v="USA"/>
  </r>
  <r>
    <x v="3"/>
    <s v="Municipal Solid Waste Landfill (351)"/>
    <s v="All State"/>
    <s v="Oregon"/>
    <s v="MSW Landfill"/>
    <x v="26"/>
    <x v="10"/>
    <n v="2.2400000000000002"/>
    <x v="2"/>
    <s v="WA"/>
    <s v="USA"/>
  </r>
  <r>
    <x v="3"/>
    <s v="Municipal Solid Waste Landfill (351)"/>
    <s v="All State"/>
    <s v="Oregon"/>
    <s v="MSW Landfill"/>
    <x v="26"/>
    <x v="10"/>
    <n v="0"/>
    <x v="2"/>
    <s v="WA"/>
    <s v="USA"/>
  </r>
  <r>
    <x v="3"/>
    <s v="Municipal Solid Waste Landfill (351)"/>
    <s v="All State"/>
    <s v="Oregon"/>
    <s v="MSW Landfill"/>
    <x v="26"/>
    <x v="10"/>
    <n v="135.99"/>
    <x v="2"/>
    <s v="WA"/>
    <s v="USA"/>
  </r>
  <r>
    <x v="3"/>
    <s v="Municipal Solid Waste Landfill (351)"/>
    <s v="All State"/>
    <s v="Oregon"/>
    <s v="MSW Landfill"/>
    <x v="26"/>
    <x v="10"/>
    <n v="2186.4099999999989"/>
    <x v="2"/>
    <s v="WA"/>
    <s v="USA"/>
  </r>
  <r>
    <x v="3"/>
    <s v="Municipal Solid Waste Landfill (351)"/>
    <s v="All State"/>
    <s v="Oregon"/>
    <s v="MSW Landfill"/>
    <x v="26"/>
    <x v="10"/>
    <n v="1533.0100000000004"/>
    <x v="2"/>
    <s v="WA"/>
    <s v="USA"/>
  </r>
  <r>
    <x v="3"/>
    <s v="Municipal Solid Waste Landfill (351)"/>
    <s v="All State"/>
    <s v="Oregon"/>
    <s v="MSW Landfill"/>
    <x v="26"/>
    <x v="10"/>
    <n v="1464.4499999999994"/>
    <x v="2"/>
    <s v="WA"/>
    <s v="USA"/>
  </r>
  <r>
    <x v="3"/>
    <s v="Municipal Solid Waste Landfill (351)"/>
    <s v="All State"/>
    <s v="Oregon"/>
    <s v="MSW Landfill"/>
    <x v="26"/>
    <x v="10"/>
    <n v="554.2299999999999"/>
    <x v="2"/>
    <s v="WA"/>
    <s v="USA"/>
  </r>
  <r>
    <x v="3"/>
    <s v="Municipal Solid Waste Landfill (351)"/>
    <s v="All State"/>
    <s v="Oregon"/>
    <s v="MSW Landfill"/>
    <x v="26"/>
    <x v="10"/>
    <n v="492.1"/>
    <x v="2"/>
    <s v="WA"/>
    <s v="USA"/>
  </r>
  <r>
    <x v="3"/>
    <s v="Municipal Solid Waste Landfill (351)"/>
    <s v="All State"/>
    <s v="Oregon"/>
    <s v="MSW Landfill"/>
    <x v="26"/>
    <x v="10"/>
    <n v="379.86000000000007"/>
    <x v="2"/>
    <s v="WA"/>
    <s v="USA"/>
  </r>
  <r>
    <x v="3"/>
    <s v="Municipal Solid Waste Landfill (351)"/>
    <s v="All State"/>
    <s v="Oregon"/>
    <s v="MSW Landfill"/>
    <x v="26"/>
    <x v="10"/>
    <n v="116.22000000000001"/>
    <x v="2"/>
    <s v="WA"/>
    <s v="USA"/>
  </r>
  <r>
    <x v="3"/>
    <s v="Municipal Solid Waste Landfill (351)"/>
    <s v="All State"/>
    <s v="Oregon"/>
    <s v="MSW Landfill"/>
    <x v="26"/>
    <x v="10"/>
    <n v="64.91"/>
    <x v="2"/>
    <s v="WA"/>
    <s v="USA"/>
  </r>
  <r>
    <x v="3"/>
    <s v="Municipal Solid Waste Landfill (351)"/>
    <s v="All State"/>
    <s v="Oregon"/>
    <s v="MSW Landfill"/>
    <x v="26"/>
    <x v="10"/>
    <n v="51.85"/>
    <x v="2"/>
    <s v="WA"/>
    <s v="USA"/>
  </r>
  <r>
    <x v="3"/>
    <s v="Municipal Solid Waste Landfill (351)"/>
    <s v="All State"/>
    <s v="Oregon"/>
    <s v="MSW Landfill"/>
    <x v="26"/>
    <x v="10"/>
    <n v="13.14"/>
    <x v="2"/>
    <s v="WA"/>
    <s v="USA"/>
  </r>
  <r>
    <x v="3"/>
    <s v="Municipal Solid Waste Landfill (351)"/>
    <s v="All State"/>
    <s v="Oregon"/>
    <s v="MSW Landfill"/>
    <x v="26"/>
    <x v="10"/>
    <n v="1799.7000000000005"/>
    <x v="2"/>
    <s v="WA"/>
    <s v="USA"/>
  </r>
  <r>
    <x v="3"/>
    <s v="Municipal Solid Waste Landfill (351)"/>
    <s v="All State"/>
    <s v="Oregon"/>
    <s v="MSW Landfill"/>
    <x v="26"/>
    <x v="10"/>
    <n v="1394.8200000000004"/>
    <x v="2"/>
    <s v="WA"/>
    <s v="USA"/>
  </r>
  <r>
    <x v="3"/>
    <s v="Municipal Solid Waste Landfill (351)"/>
    <s v="All State"/>
    <s v="Oregon"/>
    <s v="MSW Landfill"/>
    <x v="26"/>
    <x v="10"/>
    <n v="105.11"/>
    <x v="2"/>
    <s v="WA"/>
    <s v="USA"/>
  </r>
  <r>
    <x v="3"/>
    <s v="Municipal Solid Waste Landfill (351)"/>
    <s v="All State"/>
    <s v="Oregon"/>
    <s v="MSW Landfill"/>
    <x v="26"/>
    <x v="10"/>
    <n v="19.05"/>
    <x v="2"/>
    <s v="WA"/>
    <s v="USA"/>
  </r>
  <r>
    <x v="3"/>
    <s v="Municipal Solid Waste Landfill (351)"/>
    <s v="All State"/>
    <s v="Oregon"/>
    <s v="MSW Landfill"/>
    <x v="26"/>
    <x v="10"/>
    <n v="0"/>
    <x v="2"/>
    <s v="WA"/>
    <s v="USA"/>
  </r>
  <r>
    <x v="3"/>
    <s v="Municipal Solid Waste Landfill (351)"/>
    <s v="All State"/>
    <s v="Oregon"/>
    <s v="MSW Landfill"/>
    <x v="26"/>
    <x v="10"/>
    <n v="343.91999999999996"/>
    <x v="2"/>
    <s v="WA"/>
    <s v="USA"/>
  </r>
  <r>
    <x v="3"/>
    <s v="Municipal Solid Waste Landfill (351)"/>
    <s v="All State"/>
    <s v="Oregon"/>
    <s v="MSW Landfill"/>
    <x v="26"/>
    <x v="10"/>
    <n v="58.12"/>
    <x v="2"/>
    <s v="WA"/>
    <s v="USA"/>
  </r>
  <r>
    <x v="3"/>
    <s v="Municipal Solid Waste Landfill (351)"/>
    <s v="All State"/>
    <s v="Oregon"/>
    <s v="MSW Landfill"/>
    <x v="26"/>
    <x v="10"/>
    <n v="32.47"/>
    <x v="2"/>
    <s v="WA"/>
    <s v="USA"/>
  </r>
  <r>
    <x v="3"/>
    <s v="Municipal Solid Waste Landfill (351)"/>
    <s v="All State"/>
    <s v="Oregon"/>
    <s v="MSW Landfill"/>
    <x v="26"/>
    <x v="10"/>
    <n v="2962.829999999999"/>
    <x v="2"/>
    <s v="WA"/>
    <s v="USA"/>
  </r>
  <r>
    <x v="3"/>
    <s v="Municipal Solid Waste Landfill (351)"/>
    <s v="All State"/>
    <s v="Oregon"/>
    <s v="MSW Landfill"/>
    <x v="26"/>
    <x v="10"/>
    <n v="1446.5"/>
    <x v="2"/>
    <s v="WA"/>
    <s v="USA"/>
  </r>
  <r>
    <x v="3"/>
    <s v="Municipal Solid Waste Landfill (351)"/>
    <s v="All State"/>
    <s v="Oregon"/>
    <s v="MSW Landfill"/>
    <x v="26"/>
    <x v="10"/>
    <n v="1376.5100000000002"/>
    <x v="2"/>
    <s v="WA"/>
    <s v="USA"/>
  </r>
  <r>
    <x v="3"/>
    <s v="Municipal Solid Waste Landfill (351)"/>
    <s v="All State"/>
    <s v="Oregon"/>
    <s v="MSW Landfill"/>
    <x v="26"/>
    <x v="10"/>
    <n v="1262.3100000000002"/>
    <x v="2"/>
    <s v="WA"/>
    <s v="USA"/>
  </r>
  <r>
    <x v="3"/>
    <s v="Municipal Solid Waste Landfill (351)"/>
    <s v="All State"/>
    <s v="Oregon"/>
    <s v="MSW Landfill"/>
    <x v="26"/>
    <x v="10"/>
    <n v="981.1500000000002"/>
    <x v="2"/>
    <s v="WA"/>
    <s v="USA"/>
  </r>
  <r>
    <x v="3"/>
    <s v="Municipal Solid Waste Landfill (351)"/>
    <s v="All State"/>
    <s v="Oregon"/>
    <s v="MSW Landfill"/>
    <x v="26"/>
    <x v="10"/>
    <n v="817.86"/>
    <x v="2"/>
    <s v="WA"/>
    <s v="USA"/>
  </r>
  <r>
    <x v="3"/>
    <s v="Municipal Solid Waste Landfill (351)"/>
    <s v="All State"/>
    <s v="Oregon"/>
    <s v="MSW Landfill"/>
    <x v="26"/>
    <x v="10"/>
    <n v="712.55999999999983"/>
    <x v="2"/>
    <s v="WA"/>
    <s v="USA"/>
  </r>
  <r>
    <x v="3"/>
    <s v="Municipal Solid Waste Landfill (351)"/>
    <s v="All State"/>
    <s v="Oregon"/>
    <s v="MSW Landfill"/>
    <x v="26"/>
    <x v="10"/>
    <n v="656.2399999999999"/>
    <x v="2"/>
    <s v="WA"/>
    <s v="USA"/>
  </r>
  <r>
    <x v="3"/>
    <s v="Municipal Solid Waste Landfill (351)"/>
    <s v="All State"/>
    <s v="Oregon"/>
    <s v="MSW Landfill"/>
    <x v="26"/>
    <x v="10"/>
    <n v="592.33999999999992"/>
    <x v="2"/>
    <s v="WA"/>
    <s v="USA"/>
  </r>
  <r>
    <x v="3"/>
    <s v="Municipal Solid Waste Landfill (351)"/>
    <s v="All State"/>
    <s v="Oregon"/>
    <s v="MSW Landfill"/>
    <x v="26"/>
    <x v="10"/>
    <n v="581.24999999999989"/>
    <x v="2"/>
    <s v="WA"/>
    <s v="USA"/>
  </r>
  <r>
    <x v="3"/>
    <s v="Municipal Solid Waste Landfill (351)"/>
    <s v="All State"/>
    <s v="Oregon"/>
    <s v="MSW Landfill"/>
    <x v="26"/>
    <x v="10"/>
    <n v="417.79999999999978"/>
    <x v="2"/>
    <s v="WA"/>
    <s v="USA"/>
  </r>
  <r>
    <x v="3"/>
    <s v="Municipal Solid Waste Landfill (351)"/>
    <s v="All State"/>
    <s v="Oregon"/>
    <s v="MSW Landfill"/>
    <x v="26"/>
    <x v="10"/>
    <n v="398.18999999999994"/>
    <x v="2"/>
    <s v="WA"/>
    <s v="USA"/>
  </r>
  <r>
    <x v="3"/>
    <s v="Municipal Solid Waste Landfill (351)"/>
    <s v="All State"/>
    <s v="Oregon"/>
    <s v="MSW Landfill"/>
    <x v="26"/>
    <x v="10"/>
    <n v="288.26"/>
    <x v="2"/>
    <s v="WA"/>
    <s v="USA"/>
  </r>
  <r>
    <x v="3"/>
    <s v="Municipal Solid Waste Landfill (351)"/>
    <s v="All State"/>
    <s v="Oregon"/>
    <s v="MSW Landfill"/>
    <x v="26"/>
    <x v="10"/>
    <n v="245.39"/>
    <x v="2"/>
    <s v="WA"/>
    <s v="USA"/>
  </r>
  <r>
    <x v="3"/>
    <s v="Municipal Solid Waste Landfill (351)"/>
    <s v="All State"/>
    <s v="Oregon"/>
    <s v="MSW Landfill"/>
    <x v="26"/>
    <x v="10"/>
    <n v="240.86"/>
    <x v="2"/>
    <s v="WA"/>
    <s v="USA"/>
  </r>
  <r>
    <x v="3"/>
    <s v="Municipal Solid Waste Landfill (351)"/>
    <s v="All State"/>
    <s v="Oregon"/>
    <s v="MSW Landfill"/>
    <x v="26"/>
    <x v="10"/>
    <n v="187.61000000000004"/>
    <x v="2"/>
    <s v="WA"/>
    <s v="USA"/>
  </r>
  <r>
    <x v="3"/>
    <s v="Municipal Solid Waste Landfill (351)"/>
    <s v="All State"/>
    <s v="Oregon"/>
    <s v="MSW Landfill"/>
    <x v="26"/>
    <x v="10"/>
    <n v="128.43999999999997"/>
    <x v="2"/>
    <s v="WA"/>
    <s v="USA"/>
  </r>
  <r>
    <x v="3"/>
    <s v="Municipal Solid Waste Landfill (351)"/>
    <s v="All State"/>
    <s v="Oregon"/>
    <s v="MSW Landfill"/>
    <x v="26"/>
    <x v="10"/>
    <n v="115.47999999999999"/>
    <x v="2"/>
    <s v="WA"/>
    <s v="USA"/>
  </r>
  <r>
    <x v="3"/>
    <s v="Municipal Solid Waste Landfill (351)"/>
    <s v="All State"/>
    <s v="Oregon"/>
    <s v="MSW Landfill"/>
    <x v="26"/>
    <x v="10"/>
    <n v="102.36999999999999"/>
    <x v="2"/>
    <s v="WA"/>
    <s v="USA"/>
  </r>
  <r>
    <x v="3"/>
    <s v="Municipal Solid Waste Landfill (351)"/>
    <s v="All State"/>
    <s v="Oregon"/>
    <s v="MSW Landfill"/>
    <x v="26"/>
    <x v="10"/>
    <n v="85.25"/>
    <x v="2"/>
    <s v="WA"/>
    <s v="USA"/>
  </r>
  <r>
    <x v="3"/>
    <s v="Municipal Solid Waste Landfill (351)"/>
    <s v="All State"/>
    <s v="Oregon"/>
    <s v="MSW Landfill"/>
    <x v="26"/>
    <x v="10"/>
    <n v="76.06"/>
    <x v="2"/>
    <s v="WA"/>
    <s v="USA"/>
  </r>
  <r>
    <x v="3"/>
    <s v="Municipal Solid Waste Landfill (351)"/>
    <s v="All State"/>
    <s v="Oregon"/>
    <s v="MSW Landfill"/>
    <x v="26"/>
    <x v="10"/>
    <n v="68.39"/>
    <x v="2"/>
    <s v="WA"/>
    <s v="USA"/>
  </r>
  <r>
    <x v="3"/>
    <s v="Municipal Solid Waste Landfill (351)"/>
    <s v="All State"/>
    <s v="Oregon"/>
    <s v="MSW Landfill"/>
    <x v="26"/>
    <x v="10"/>
    <n v="36.200000000000003"/>
    <x v="2"/>
    <s v="WA"/>
    <s v="USA"/>
  </r>
  <r>
    <x v="3"/>
    <s v="Municipal Solid Waste Landfill (351)"/>
    <s v="All State"/>
    <s v="Oregon"/>
    <s v="MSW Landfill"/>
    <x v="26"/>
    <x v="10"/>
    <n v="12.31"/>
    <x v="2"/>
    <s v="WA"/>
    <s v="USA"/>
  </r>
  <r>
    <x v="3"/>
    <s v="Municipal Solid Waste Landfill (351)"/>
    <s v="All State"/>
    <s v="Oregon"/>
    <s v="MSW Landfill"/>
    <x v="26"/>
    <x v="10"/>
    <n v="2164.3200000000002"/>
    <x v="2"/>
    <s v="WA"/>
    <s v="USA"/>
  </r>
  <r>
    <x v="3"/>
    <s v="Municipal Solid Waste Landfill (351)"/>
    <s v="All State"/>
    <s v="Oregon"/>
    <s v="MSW Landfill"/>
    <x v="26"/>
    <x v="10"/>
    <n v="956.58"/>
    <x v="2"/>
    <s v="WA"/>
    <s v="USA"/>
  </r>
  <r>
    <x v="3"/>
    <s v="Municipal Solid Waste Landfill (351)"/>
    <s v="All State"/>
    <s v="Oregon"/>
    <s v="MSW Landfill"/>
    <x v="26"/>
    <x v="10"/>
    <n v="404.0200000000001"/>
    <x v="2"/>
    <s v="WA"/>
    <s v="USA"/>
  </r>
  <r>
    <x v="3"/>
    <s v="Municipal Solid Waste Landfill (351)"/>
    <s v="All State"/>
    <s v="Oregon"/>
    <s v="MSW Landfill"/>
    <x v="26"/>
    <x v="10"/>
    <n v="146.45000000000002"/>
    <x v="2"/>
    <s v="WA"/>
    <s v="USA"/>
  </r>
  <r>
    <x v="3"/>
    <s v="Municipal Solid Waste Landfill (351)"/>
    <s v="All State"/>
    <s v="Oregon"/>
    <s v="MSW Landfill"/>
    <x v="26"/>
    <x v="10"/>
    <n v="4.05"/>
    <x v="2"/>
    <s v="WA"/>
    <s v="USA"/>
  </r>
  <r>
    <x v="3"/>
    <s v="Municipal Solid Waste Landfill (351)"/>
    <s v="All State"/>
    <s v="Oregon"/>
    <s v="MSW Landfill"/>
    <x v="26"/>
    <x v="10"/>
    <n v="0"/>
    <x v="2"/>
    <s v="WA"/>
    <s v="USA"/>
  </r>
  <r>
    <x v="3"/>
    <s v="Municipal Solid Waste Landfill (351)"/>
    <s v="All State"/>
    <s v="Oregon"/>
    <s v="MSW Landfill"/>
    <x v="26"/>
    <x v="10"/>
    <n v="114.14000000000001"/>
    <x v="2"/>
    <s v="WA"/>
    <s v="USA"/>
  </r>
  <r>
    <x v="3"/>
    <s v="Municipal Solid Waste Landfill (351)"/>
    <s v="All State"/>
    <s v="Oregon"/>
    <s v="MSW Landfill"/>
    <x v="26"/>
    <x v="10"/>
    <n v="3.21"/>
    <x v="2"/>
    <s v="WA"/>
    <s v="USA"/>
  </r>
  <r>
    <x v="3"/>
    <s v="Municipal Solid Waste Landfill (351)"/>
    <s v="All State"/>
    <s v="Oregon"/>
    <s v="MSW Landfill"/>
    <x v="26"/>
    <x v="10"/>
    <n v="14917.219999999996"/>
    <x v="2"/>
    <s v="WA"/>
    <s v="USA"/>
  </r>
  <r>
    <x v="3"/>
    <s v="Municipal Solid Waste Landfill (351)"/>
    <s v="All State"/>
    <s v="Oregon"/>
    <s v="MSW Landfill"/>
    <x v="26"/>
    <x v="10"/>
    <n v="3936.059999999999"/>
    <x v="2"/>
    <s v="WA"/>
    <s v="USA"/>
  </r>
  <r>
    <x v="3"/>
    <s v="Municipal Solid Waste Landfill (351)"/>
    <s v="All State"/>
    <s v="Oregon"/>
    <s v="MSW Landfill"/>
    <x v="26"/>
    <x v="10"/>
    <n v="594.39"/>
    <x v="2"/>
    <s v="WA"/>
    <s v="USA"/>
  </r>
  <r>
    <x v="3"/>
    <s v="Municipal Solid Waste Landfill (351)"/>
    <s v="All State"/>
    <s v="Oregon"/>
    <s v="MSW Landfill"/>
    <x v="26"/>
    <x v="10"/>
    <n v="411.31000000000006"/>
    <x v="2"/>
    <s v="WA"/>
    <s v="USA"/>
  </r>
  <r>
    <x v="3"/>
    <s v="Municipal Solid Waste Landfill (351)"/>
    <s v="All State"/>
    <s v="Oregon"/>
    <s v="MSW Landfill"/>
    <x v="26"/>
    <x v="10"/>
    <n v="212.76"/>
    <x v="2"/>
    <s v="WA"/>
    <s v="USA"/>
  </r>
  <r>
    <x v="3"/>
    <s v="Municipal Solid Waste Landfill (351)"/>
    <s v="All State"/>
    <s v="Oregon"/>
    <s v="MSW Landfill"/>
    <x v="26"/>
    <x v="10"/>
    <n v="50.47"/>
    <x v="2"/>
    <s v="WA"/>
    <s v="USA"/>
  </r>
  <r>
    <x v="3"/>
    <s v="Municipal Solid Waste Landfill (351)"/>
    <s v="All State"/>
    <s v="Oregon"/>
    <s v="MSW Landfill"/>
    <x v="26"/>
    <x v="10"/>
    <n v="0"/>
    <x v="2"/>
    <s v="WA"/>
    <s v="USA"/>
  </r>
  <r>
    <x v="3"/>
    <s v="Municipal Solid Waste Landfill (351)"/>
    <s v="All State"/>
    <s v="Oregon"/>
    <s v="MSW Landfill"/>
    <x v="26"/>
    <x v="10"/>
    <n v="28.020000000000003"/>
    <x v="2"/>
    <s v="WA"/>
    <s v="USA"/>
  </r>
  <r>
    <x v="3"/>
    <s v="Municipal Solid Waste Landfill (351)"/>
    <s v="All State"/>
    <s v="Oregon"/>
    <s v="MSW Landfill"/>
    <x v="26"/>
    <x v="10"/>
    <n v="37.5"/>
    <x v="2"/>
    <s v="WA"/>
    <s v="USA"/>
  </r>
  <r>
    <x v="3"/>
    <s v="Municipal Solid Waste Landfill (351)"/>
    <s v="All State"/>
    <s v="Oregon"/>
    <s v="MSW Landfill"/>
    <x v="26"/>
    <x v="10"/>
    <n v="17.869999999999997"/>
    <x v="2"/>
    <s v="WA"/>
    <s v="USA"/>
  </r>
  <r>
    <x v="3"/>
    <s v="Municipal Solid Waste Landfill (351)"/>
    <s v="All State"/>
    <s v="Oregon"/>
    <s v="MSW Landfill"/>
    <x v="26"/>
    <x v="10"/>
    <n v="2.19"/>
    <x v="2"/>
    <s v="WA"/>
    <s v="USA"/>
  </r>
  <r>
    <x v="3"/>
    <s v="Municipal Solid Waste Landfill (351)"/>
    <s v="All State"/>
    <s v="Oregon"/>
    <s v="MSW Landfill"/>
    <x v="26"/>
    <x v="10"/>
    <n v="15531.430000000008"/>
    <x v="2"/>
    <s v="WA"/>
    <s v="USA"/>
  </r>
  <r>
    <x v="3"/>
    <s v="Municipal Solid Waste Landfill (351)"/>
    <s v="All State"/>
    <s v="Oregon"/>
    <s v="MSW Landfill"/>
    <x v="26"/>
    <x v="10"/>
    <n v="5162.7200000000021"/>
    <x v="2"/>
    <s v="WA"/>
    <s v="USA"/>
  </r>
  <r>
    <x v="3"/>
    <s v="Municipal Solid Waste Landfill (351)"/>
    <s v="All State"/>
    <s v="Oregon"/>
    <s v="MSW Landfill"/>
    <x v="26"/>
    <x v="10"/>
    <n v="2834.1800000000003"/>
    <x v="2"/>
    <s v="WA"/>
    <s v="USA"/>
  </r>
  <r>
    <x v="3"/>
    <s v="Municipal Solid Waste Landfill (351)"/>
    <s v="All State"/>
    <s v="Oregon"/>
    <s v="MSW Landfill"/>
    <x v="26"/>
    <x v="10"/>
    <n v="1438.5699999999997"/>
    <x v="2"/>
    <s v="WA"/>
    <s v="USA"/>
  </r>
  <r>
    <x v="3"/>
    <s v="Municipal Solid Waste Landfill (351)"/>
    <s v="All State"/>
    <s v="Oregon"/>
    <s v="MSW Landfill"/>
    <x v="26"/>
    <x v="10"/>
    <n v="530.69000000000005"/>
    <x v="2"/>
    <s v="WA"/>
    <s v="USA"/>
  </r>
  <r>
    <x v="3"/>
    <s v="Municipal Solid Waste Landfill (351)"/>
    <s v="All State"/>
    <s v="Oregon"/>
    <s v="MSW Landfill"/>
    <x v="26"/>
    <x v="10"/>
    <n v="16.059999999999999"/>
    <x v="2"/>
    <s v="WA"/>
    <s v="USA"/>
  </r>
  <r>
    <x v="3"/>
    <s v="Municipal Solid Waste Landfill (351)"/>
    <s v="All State"/>
    <s v="Oregon"/>
    <s v="MSW Landfill"/>
    <x v="26"/>
    <x v="10"/>
    <n v="0"/>
    <x v="2"/>
    <s v="WA"/>
    <s v="USA"/>
  </r>
  <r>
    <x v="3"/>
    <s v="Municipal Solid Waste Landfill (351)"/>
    <s v="All State"/>
    <s v="Oregon"/>
    <s v="MSW Landfill"/>
    <x v="26"/>
    <x v="10"/>
    <n v="850.84000000000026"/>
    <x v="2"/>
    <s v="WA"/>
    <s v="USA"/>
  </r>
  <r>
    <x v="3"/>
    <s v="Municipal Solid Waste Landfill (351)"/>
    <s v="All State"/>
    <s v="Oregon"/>
    <s v="MSW Landfill"/>
    <x v="26"/>
    <x v="10"/>
    <n v="682.43000000000018"/>
    <x v="2"/>
    <s v="WA"/>
    <s v="USA"/>
  </r>
  <r>
    <x v="3"/>
    <s v="Municipal Solid Waste Landfill (351)"/>
    <s v="All State"/>
    <s v="Oregon"/>
    <s v="MSW Landfill"/>
    <x v="26"/>
    <x v="10"/>
    <n v="626.32000000000005"/>
    <x v="2"/>
    <s v="WA"/>
    <s v="USA"/>
  </r>
  <r>
    <x v="3"/>
    <s v="Municipal Solid Waste Landfill (351)"/>
    <s v="All State"/>
    <s v="Oregon"/>
    <s v="MSW Landfill"/>
    <x v="26"/>
    <x v="10"/>
    <n v="587.68000000000006"/>
    <x v="2"/>
    <s v="WA"/>
    <s v="USA"/>
  </r>
  <r>
    <x v="3"/>
    <s v="Municipal Solid Waste Landfill (351)"/>
    <s v="All State"/>
    <s v="Oregon"/>
    <s v="MSW Landfill"/>
    <x v="26"/>
    <x v="10"/>
    <n v="439.35999999999996"/>
    <x v="2"/>
    <s v="WA"/>
    <s v="USA"/>
  </r>
  <r>
    <x v="3"/>
    <s v="Municipal Solid Waste Landfill (351)"/>
    <s v="All State"/>
    <s v="Oregon"/>
    <s v="MSW Landfill"/>
    <x v="26"/>
    <x v="10"/>
    <n v="384.75"/>
    <x v="2"/>
    <s v="WA"/>
    <s v="USA"/>
  </r>
  <r>
    <x v="3"/>
    <s v="Municipal Solid Waste Landfill (351)"/>
    <s v="All State"/>
    <s v="Oregon"/>
    <s v="MSW Landfill"/>
    <x v="26"/>
    <x v="10"/>
    <n v="366.59"/>
    <x v="2"/>
    <s v="WA"/>
    <s v="USA"/>
  </r>
  <r>
    <x v="3"/>
    <s v="Municipal Solid Waste Landfill (351)"/>
    <s v="All State"/>
    <s v="Oregon"/>
    <s v="MSW Landfill"/>
    <x v="26"/>
    <x v="10"/>
    <n v="354.67"/>
    <x v="2"/>
    <s v="WA"/>
    <s v="USA"/>
  </r>
  <r>
    <x v="3"/>
    <s v="Municipal Solid Waste Landfill (351)"/>
    <s v="All State"/>
    <s v="Oregon"/>
    <s v="MSW Landfill"/>
    <x v="26"/>
    <x v="10"/>
    <n v="326.04000000000008"/>
    <x v="2"/>
    <s v="WA"/>
    <s v="USA"/>
  </r>
  <r>
    <x v="3"/>
    <s v="Municipal Solid Waste Landfill (351)"/>
    <s v="All State"/>
    <s v="Oregon"/>
    <s v="MSW Landfill"/>
    <x v="26"/>
    <x v="10"/>
    <n v="264.5"/>
    <x v="2"/>
    <s v="WA"/>
    <s v="USA"/>
  </r>
  <r>
    <x v="3"/>
    <s v="Municipal Solid Waste Landfill (351)"/>
    <s v="All State"/>
    <s v="Oregon"/>
    <s v="MSW Landfill"/>
    <x v="26"/>
    <x v="10"/>
    <n v="197.42000000000004"/>
    <x v="2"/>
    <s v="WA"/>
    <s v="USA"/>
  </r>
  <r>
    <x v="3"/>
    <s v="Municipal Solid Waste Landfill (351)"/>
    <s v="All State"/>
    <s v="Oregon"/>
    <s v="MSW Landfill"/>
    <x v="26"/>
    <x v="10"/>
    <n v="188.17"/>
    <x v="2"/>
    <s v="WA"/>
    <s v="USA"/>
  </r>
  <r>
    <x v="3"/>
    <s v="Municipal Solid Waste Landfill (351)"/>
    <s v="All State"/>
    <s v="Oregon"/>
    <s v="MSW Landfill"/>
    <x v="26"/>
    <x v="10"/>
    <n v="81"/>
    <x v="2"/>
    <s v="WA"/>
    <s v="USA"/>
  </r>
  <r>
    <x v="3"/>
    <s v="Municipal Solid Waste Landfill (351)"/>
    <s v="All State"/>
    <s v="Oregon"/>
    <s v="MSW Landfill"/>
    <x v="26"/>
    <x v="10"/>
    <n v="12.4"/>
    <x v="2"/>
    <s v="WA"/>
    <s v="USA"/>
  </r>
  <r>
    <x v="3"/>
    <s v="Municipal Solid Waste Landfill (351)"/>
    <s v="All State"/>
    <s v="Oregon"/>
    <s v="MSW Landfill"/>
    <x v="26"/>
    <x v="10"/>
    <n v="28.9"/>
    <x v="2"/>
    <s v="WA"/>
    <s v="USA"/>
  </r>
  <r>
    <x v="3"/>
    <s v="Municipal Solid Waste Landfill (351)"/>
    <s v="All State"/>
    <s v="Oregon"/>
    <s v="MSW Landfill"/>
    <x v="26"/>
    <x v="10"/>
    <n v="27.32"/>
    <x v="2"/>
    <s v="WA"/>
    <s v="USA"/>
  </r>
  <r>
    <x v="3"/>
    <s v="Municipal Solid Waste Landfill (351)"/>
    <s v="All State"/>
    <s v="Oregon"/>
    <s v="MSW Landfill"/>
    <x v="26"/>
    <x v="10"/>
    <n v="25.5"/>
    <x v="2"/>
    <s v="WA"/>
    <s v="USA"/>
  </r>
  <r>
    <x v="3"/>
    <s v="Municipal Solid Waste Landfill (351)"/>
    <s v="All State"/>
    <s v="Oregon"/>
    <s v="MSW Landfill"/>
    <x v="26"/>
    <x v="10"/>
    <n v="25.15"/>
    <x v="2"/>
    <s v="WA"/>
    <s v="USA"/>
  </r>
  <r>
    <x v="3"/>
    <s v="Municipal Solid Waste Landfill (351)"/>
    <s v="All State"/>
    <s v="Oregon"/>
    <s v="MSW Landfill"/>
    <x v="26"/>
    <x v="10"/>
    <n v="20.9"/>
    <x v="2"/>
    <s v="WA"/>
    <s v="USA"/>
  </r>
  <r>
    <x v="3"/>
    <s v="Municipal Solid Waste Landfill (351)"/>
    <s v="All State"/>
    <s v="Oregon"/>
    <s v="MSW Landfill"/>
    <x v="26"/>
    <x v="10"/>
    <n v="17.88"/>
    <x v="2"/>
    <s v="WA"/>
    <s v="USA"/>
  </r>
  <r>
    <x v="3"/>
    <s v="Municipal Solid Waste Landfill (351)"/>
    <s v="All State"/>
    <s v="Oregon"/>
    <s v="MSW Landfill"/>
    <x v="26"/>
    <x v="10"/>
    <n v="13.549999999999999"/>
    <x v="2"/>
    <s v="WA"/>
    <s v="USA"/>
  </r>
  <r>
    <x v="3"/>
    <s v="Municipal Solid Waste Landfill (351)"/>
    <s v="All State"/>
    <s v="Oregon"/>
    <s v="MSW Landfill"/>
    <x v="26"/>
    <x v="10"/>
    <n v="13.1"/>
    <x v="2"/>
    <s v="WA"/>
    <s v="USA"/>
  </r>
  <r>
    <x v="3"/>
    <s v="Municipal Solid Waste Landfill (351)"/>
    <s v="All State"/>
    <s v="Oregon"/>
    <s v="MSW Landfill"/>
    <x v="26"/>
    <x v="10"/>
    <n v="12.42"/>
    <x v="2"/>
    <s v="WA"/>
    <s v="USA"/>
  </r>
  <r>
    <x v="3"/>
    <s v="Municipal Solid Waste Landfill (351)"/>
    <s v="All State"/>
    <s v="Oregon"/>
    <s v="MSW Landfill"/>
    <x v="26"/>
    <x v="10"/>
    <n v="12.12"/>
    <x v="2"/>
    <s v="WA"/>
    <s v="USA"/>
  </r>
  <r>
    <x v="3"/>
    <s v="Municipal Solid Waste Landfill (351)"/>
    <s v="All State"/>
    <s v="Oregon"/>
    <s v="MSW Landfill"/>
    <x v="26"/>
    <x v="10"/>
    <n v="11.200000000000001"/>
    <x v="2"/>
    <s v="WA"/>
    <s v="USA"/>
  </r>
  <r>
    <x v="3"/>
    <s v="Municipal Solid Waste Landfill (351)"/>
    <s v="All State"/>
    <s v="Oregon"/>
    <s v="MSW Landfill"/>
    <x v="26"/>
    <x v="10"/>
    <n v="10.950000000000001"/>
    <x v="2"/>
    <s v="WA"/>
    <s v="USA"/>
  </r>
  <r>
    <x v="3"/>
    <s v="Municipal Solid Waste Landfill (351)"/>
    <s v="All State"/>
    <s v="Oregon"/>
    <s v="MSW Landfill"/>
    <x v="26"/>
    <x v="10"/>
    <n v="17.600000000000001"/>
    <x v="2"/>
    <s v="WA"/>
    <s v="USA"/>
  </r>
  <r>
    <x v="3"/>
    <s v="Municipal Solid Waste Landfill (351)"/>
    <s v="All State"/>
    <s v="Oregon"/>
    <s v="MSW Landfill"/>
    <x v="26"/>
    <x v="10"/>
    <n v="8.23"/>
    <x v="2"/>
    <s v="WA"/>
    <s v="USA"/>
  </r>
  <r>
    <x v="3"/>
    <s v="Municipal Solid Waste Landfill (351)"/>
    <s v="All State"/>
    <s v="Oregon"/>
    <s v="MSW Landfill"/>
    <x v="26"/>
    <x v="10"/>
    <n v="185.31"/>
    <x v="2"/>
    <s v="WA"/>
    <s v="USA"/>
  </r>
  <r>
    <x v="3"/>
    <s v="Municipal Solid Waste Landfill (351)"/>
    <s v="All State"/>
    <s v="Oregon"/>
    <s v="MSW Landfill"/>
    <x v="26"/>
    <x v="10"/>
    <n v="112.62"/>
    <x v="2"/>
    <s v="WA"/>
    <s v="USA"/>
  </r>
  <r>
    <x v="3"/>
    <s v="Municipal Solid Waste Landfill (351)"/>
    <s v="All State"/>
    <s v="Oregon"/>
    <s v="MSW Landfill"/>
    <x v="26"/>
    <x v="10"/>
    <n v="41.64"/>
    <x v="2"/>
    <s v="WA"/>
    <s v="USA"/>
  </r>
  <r>
    <x v="3"/>
    <s v="Municipal Solid Waste Landfill (351)"/>
    <s v="All State"/>
    <s v="Oregon"/>
    <s v="MSW Landfill"/>
    <x v="26"/>
    <x v="10"/>
    <n v="39.97"/>
    <x v="2"/>
    <s v="WA"/>
    <s v="USA"/>
  </r>
  <r>
    <x v="3"/>
    <s v="Municipal Solid Waste Landfill (351)"/>
    <s v="All State"/>
    <s v="Oregon"/>
    <s v="MSW Landfill"/>
    <x v="26"/>
    <x v="10"/>
    <n v="974.59999999999991"/>
    <x v="2"/>
    <s v="WA"/>
    <s v="USA"/>
  </r>
  <r>
    <x v="3"/>
    <s v="Municipal Solid Waste Landfill (351)"/>
    <s v="All State"/>
    <s v="Oregon"/>
    <s v="MSW Landfill"/>
    <x v="26"/>
    <x v="10"/>
    <n v="928.83000000000015"/>
    <x v="2"/>
    <s v="WA"/>
    <s v="USA"/>
  </r>
  <r>
    <x v="3"/>
    <s v="Municipal Solid Waste Landfill (351)"/>
    <s v="All State"/>
    <s v="Oregon"/>
    <s v="MSW Landfill"/>
    <x v="26"/>
    <x v="10"/>
    <n v="846.36000000000013"/>
    <x v="2"/>
    <s v="WA"/>
    <s v="USA"/>
  </r>
  <r>
    <x v="3"/>
    <s v="Municipal Solid Waste Landfill (351)"/>
    <s v="All State"/>
    <s v="Oregon"/>
    <s v="MSW Landfill"/>
    <x v="26"/>
    <x v="10"/>
    <n v="709.41"/>
    <x v="2"/>
    <s v="WA"/>
    <s v="USA"/>
  </r>
  <r>
    <x v="3"/>
    <s v="Municipal Solid Waste Landfill (351)"/>
    <s v="All State"/>
    <s v="Oregon"/>
    <s v="MSW Landfill"/>
    <x v="26"/>
    <x v="10"/>
    <n v="181.57999999999998"/>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31.18"/>
    <x v="2"/>
    <s v="WA"/>
    <s v="USA"/>
  </r>
  <r>
    <x v="3"/>
    <s v="Municipal Solid Waste Landfill (351)"/>
    <s v="All State"/>
    <s v="Oregon"/>
    <s v="MSW Landfill"/>
    <x v="26"/>
    <x v="10"/>
    <n v="16.96"/>
    <x v="8"/>
    <s v="WA"/>
    <s v="USA"/>
  </r>
  <r>
    <x v="3"/>
    <s v="Municipal Solid Waste Landfill (351)"/>
    <s v="All State"/>
    <s v="Oregon"/>
    <s v="MSW Landfill"/>
    <x v="26"/>
    <x v="10"/>
    <n v="1190.9199999999998"/>
    <x v="8"/>
    <s v="WA"/>
    <s v="USA"/>
  </r>
  <r>
    <x v="3"/>
    <s v="Municipal Solid Waste Landfill (351)"/>
    <s v="All State"/>
    <s v="Oregon"/>
    <s v="MSW Landfill"/>
    <x v="26"/>
    <x v="10"/>
    <n v="818.26"/>
    <x v="8"/>
    <s v="WA"/>
    <s v="USA"/>
  </r>
  <r>
    <x v="3"/>
    <s v="Municipal Solid Waste Landfill (351)"/>
    <s v="All State"/>
    <s v="Oregon"/>
    <s v="MSW Landfill"/>
    <x v="26"/>
    <x v="10"/>
    <n v="2017.21"/>
    <x v="8"/>
    <s v="WA"/>
    <s v="USA"/>
  </r>
  <r>
    <x v="3"/>
    <s v="Municipal Solid Waste Landfill (351)"/>
    <s v="All State"/>
    <s v="Oregon"/>
    <s v="MSW Landfill"/>
    <x v="26"/>
    <x v="10"/>
    <n v="198.16"/>
    <x v="8"/>
    <s v="WA"/>
    <s v="USA"/>
  </r>
  <r>
    <x v="3"/>
    <s v="Municipal Solid Waste Landfill (351)"/>
    <s v="All State"/>
    <s v="Oregon"/>
    <s v="MSW Landfill"/>
    <x v="26"/>
    <x v="10"/>
    <n v="187.11999999999998"/>
    <x v="8"/>
    <s v="WA"/>
    <s v="USA"/>
  </r>
  <r>
    <x v="3"/>
    <s v="Municipal Solid Waste Landfill (351)"/>
    <s v="All State"/>
    <s v="Oregon"/>
    <s v="MSW Landfill"/>
    <x v="26"/>
    <x v="10"/>
    <n v="77.72"/>
    <x v="8"/>
    <s v="WA"/>
    <s v="USA"/>
  </r>
  <r>
    <x v="3"/>
    <s v="Municipal Solid Waste Landfill (351)"/>
    <s v="All State"/>
    <s v="Oregon"/>
    <s v="MSW Landfill"/>
    <x v="26"/>
    <x v="10"/>
    <n v="77.14"/>
    <x v="8"/>
    <s v="WA"/>
    <s v="USA"/>
  </r>
  <r>
    <x v="3"/>
    <s v="Municipal Solid Waste Landfill (351)"/>
    <s v="All State"/>
    <s v="Oregon"/>
    <s v="MSW Landfill"/>
    <x v="26"/>
    <x v="10"/>
    <n v="64.789999999999992"/>
    <x v="8"/>
    <s v="WA"/>
    <s v="USA"/>
  </r>
  <r>
    <x v="3"/>
    <s v="Municipal Solid Waste Landfill (351)"/>
    <s v="All State"/>
    <s v="Oregon"/>
    <s v="MSW Landfill"/>
    <x v="26"/>
    <x v="10"/>
    <n v="58.95"/>
    <x v="8"/>
    <s v="WA"/>
    <s v="USA"/>
  </r>
  <r>
    <x v="3"/>
    <s v="Municipal Solid Waste Landfill (351)"/>
    <s v="All State"/>
    <s v="Oregon"/>
    <s v="MSW Landfill"/>
    <x v="26"/>
    <x v="10"/>
    <n v="4.7699999999999996"/>
    <x v="8"/>
    <s v="WA"/>
    <s v="USA"/>
  </r>
  <r>
    <x v="3"/>
    <s v="Municipal Solid Waste Landfill (351)"/>
    <s v="All State"/>
    <s v="Oregon"/>
    <s v="MSW Landfill"/>
    <x v="26"/>
    <x v="10"/>
    <n v="68.97"/>
    <x v="8"/>
    <s v="WA"/>
    <s v="USA"/>
  </r>
  <r>
    <x v="3"/>
    <s v="Municipal Solid Waste Landfill (351)"/>
    <s v="All State"/>
    <s v="Oregon"/>
    <s v="MSW Landfill"/>
    <x v="26"/>
    <x v="10"/>
    <n v="0"/>
    <x v="8"/>
    <s v="WA"/>
    <s v="USA"/>
  </r>
  <r>
    <x v="3"/>
    <s v="Municipal Solid Waste Landfill (351)"/>
    <s v="All State"/>
    <s v="Oregon"/>
    <s v="MSW Landfill"/>
    <x v="26"/>
    <x v="10"/>
    <n v="4.47"/>
    <x v="9"/>
    <s v="WA"/>
    <s v="USA"/>
  </r>
  <r>
    <x v="3"/>
    <s v="Municipal Solid Waste Landfill (351)"/>
    <s v="All State"/>
    <s v="Oregon"/>
    <s v="MSW Landfill"/>
    <x v="26"/>
    <x v="10"/>
    <n v="493.44000000000005"/>
    <x v="11"/>
    <s v="WA"/>
    <s v="USA"/>
  </r>
  <r>
    <x v="3"/>
    <s v="Municipal Solid Waste Landfill (351)"/>
    <s v="All State"/>
    <s v="Oregon"/>
    <s v="MSW Landfill"/>
    <x v="26"/>
    <x v="10"/>
    <n v="490.65000000000009"/>
    <x v="11"/>
    <s v="WA"/>
    <s v="USA"/>
  </r>
  <r>
    <x v="3"/>
    <s v="Municipal Solid Waste Landfill (351)"/>
    <s v="All State"/>
    <s v="Oregon"/>
    <s v="MSW Landfill"/>
    <x v="26"/>
    <x v="10"/>
    <n v="288.01"/>
    <x v="11"/>
    <s v="WA"/>
    <s v="USA"/>
  </r>
  <r>
    <x v="3"/>
    <s v="Municipal Solid Waste Landfill (351)"/>
    <s v="All State"/>
    <s v="Oregon"/>
    <s v="MSW Landfill"/>
    <x v="26"/>
    <x v="10"/>
    <n v="251.38"/>
    <x v="11"/>
    <s v="WA"/>
    <s v="USA"/>
  </r>
  <r>
    <x v="3"/>
    <s v="Municipal Solid Waste Landfill (351)"/>
    <s v="All State"/>
    <s v="Oregon"/>
    <s v="MSW Landfill"/>
    <x v="26"/>
    <x v="10"/>
    <n v="239.77000000000004"/>
    <x v="11"/>
    <s v="WA"/>
    <s v="USA"/>
  </r>
  <r>
    <x v="3"/>
    <s v="Municipal Solid Waste Landfill (351)"/>
    <s v="All State"/>
    <s v="Oregon"/>
    <s v="MSW Landfill"/>
    <x v="26"/>
    <x v="10"/>
    <n v="218.14999999999998"/>
    <x v="11"/>
    <s v="WA"/>
    <s v="USA"/>
  </r>
  <r>
    <x v="3"/>
    <s v="Municipal Solid Waste Landfill (351)"/>
    <s v="All State"/>
    <s v="Oregon"/>
    <s v="MSW Landfill"/>
    <x v="26"/>
    <x v="10"/>
    <n v="190.37"/>
    <x v="11"/>
    <s v="WA"/>
    <s v="USA"/>
  </r>
  <r>
    <x v="3"/>
    <s v="Municipal Solid Waste Landfill (351)"/>
    <s v="All State"/>
    <s v="Oregon"/>
    <s v="MSW Landfill"/>
    <x v="26"/>
    <x v="10"/>
    <n v="189.27999999999997"/>
    <x v="11"/>
    <s v="WA"/>
    <s v="USA"/>
  </r>
  <r>
    <x v="3"/>
    <s v="Municipal Solid Waste Landfill (351)"/>
    <s v="All State"/>
    <s v="Oregon"/>
    <s v="MSW Landfill"/>
    <x v="26"/>
    <x v="10"/>
    <n v="126.83999999999999"/>
    <x v="11"/>
    <s v="WA"/>
    <s v="USA"/>
  </r>
  <r>
    <x v="3"/>
    <s v="Municipal Solid Waste Landfill (351)"/>
    <s v="All State"/>
    <s v="Oregon"/>
    <s v="MSW Landfill"/>
    <x v="26"/>
    <x v="10"/>
    <n v="997.5"/>
    <x v="11"/>
    <s v="WA"/>
    <s v="USA"/>
  </r>
  <r>
    <x v="3"/>
    <s v="Municipal Solid Waste Landfill (351)"/>
    <s v="All State"/>
    <s v="Oregon"/>
    <s v="MSW Landfill"/>
    <x v="26"/>
    <x v="10"/>
    <n v="631.05999999999983"/>
    <x v="11"/>
    <s v="WA"/>
    <s v="USA"/>
  </r>
  <r>
    <x v="3"/>
    <s v="Municipal Solid Waste Landfill (351)"/>
    <s v="All State"/>
    <s v="Oregon"/>
    <s v="MSW Landfill"/>
    <x v="26"/>
    <x v="10"/>
    <n v="369.21999999999997"/>
    <x v="11"/>
    <s v="WA"/>
    <s v="USA"/>
  </r>
  <r>
    <x v="3"/>
    <s v="Municipal Solid Waste Landfill (351)"/>
    <s v="All State"/>
    <s v="Oregon"/>
    <s v="MSW Landfill"/>
    <x v="26"/>
    <x v="10"/>
    <n v="304.3"/>
    <x v="11"/>
    <s v="WA"/>
    <s v="USA"/>
  </r>
  <r>
    <x v="3"/>
    <s v="Municipal Solid Waste Landfill (351)"/>
    <s v="All State"/>
    <s v="Oregon"/>
    <s v="MSW Landfill"/>
    <x v="26"/>
    <x v="10"/>
    <n v="119.83"/>
    <x v="11"/>
    <s v="WA"/>
    <s v="USA"/>
  </r>
  <r>
    <x v="3"/>
    <s v="Municipal Solid Waste Landfill (351)"/>
    <s v="All State"/>
    <s v="Oregon"/>
    <s v="MSW Landfill"/>
    <x v="26"/>
    <x v="10"/>
    <n v="0"/>
    <x v="12"/>
    <s v="WA"/>
    <s v="USA"/>
  </r>
  <r>
    <x v="3"/>
    <s v="Municipal Solid Waste Landfill (351)"/>
    <s v="All State"/>
    <s v="Oregon"/>
    <s v="MSW Landfill"/>
    <x v="26"/>
    <x v="10"/>
    <n v="63.09"/>
    <x v="12"/>
    <s v="WA"/>
    <s v="USA"/>
  </r>
  <r>
    <x v="3"/>
    <s v="Municipal Solid Waste Landfill (351)"/>
    <s v="All State"/>
    <s v="Oregon"/>
    <s v="MSW Landfill"/>
    <x v="26"/>
    <x v="10"/>
    <n v="60.149999999999991"/>
    <x v="12"/>
    <s v="WA"/>
    <s v="USA"/>
  </r>
  <r>
    <x v="3"/>
    <s v="Municipal Solid Waste Landfill (351)"/>
    <s v="All State"/>
    <s v="Oregon"/>
    <s v="MSW Landfill"/>
    <x v="26"/>
    <x v="10"/>
    <n v="57.04"/>
    <x v="12"/>
    <s v="WA"/>
    <s v="USA"/>
  </r>
  <r>
    <x v="3"/>
    <s v="Municipal Solid Waste Landfill (351)"/>
    <s v="All State"/>
    <s v="Oregon"/>
    <s v="MSW Landfill"/>
    <x v="26"/>
    <x v="10"/>
    <n v="32.56"/>
    <x v="12"/>
    <s v="WA"/>
    <s v="USA"/>
  </r>
  <r>
    <x v="3"/>
    <s v="Municipal Solid Waste Landfill (351)"/>
    <s v="All State"/>
    <s v="Oregon"/>
    <s v="MSW Landfill"/>
    <x v="26"/>
    <x v="10"/>
    <n v="31.11"/>
    <x v="12"/>
    <s v="WA"/>
    <s v="USA"/>
  </r>
  <r>
    <x v="3"/>
    <s v="Municipal Solid Waste Landfill (351)"/>
    <s v="All State"/>
    <s v="Oregon"/>
    <s v="MSW Landfill"/>
    <x v="26"/>
    <x v="10"/>
    <n v="30.570000000000004"/>
    <x v="12"/>
    <s v="WA"/>
    <s v="USA"/>
  </r>
  <r>
    <x v="3"/>
    <s v="Municipal Solid Waste Landfill (351)"/>
    <s v="All State"/>
    <s v="Oregon"/>
    <s v="MSW Landfill"/>
    <x v="26"/>
    <x v="10"/>
    <n v="29.149999999999995"/>
    <x v="12"/>
    <s v="WA"/>
    <s v="USA"/>
  </r>
  <r>
    <x v="3"/>
    <s v="Municipal Solid Waste Landfill (351)"/>
    <s v="All State"/>
    <s v="Oregon"/>
    <s v="MSW Landfill"/>
    <x v="26"/>
    <x v="10"/>
    <n v="28.790000000000003"/>
    <x v="12"/>
    <s v="WA"/>
    <s v="USA"/>
  </r>
  <r>
    <x v="3"/>
    <s v="Municipal Solid Waste Landfill (351)"/>
    <s v="All State"/>
    <s v="Oregon"/>
    <s v="MSW Landfill"/>
    <x v="26"/>
    <x v="10"/>
    <n v="112.09000000000002"/>
    <x v="12"/>
    <s v="WA"/>
    <s v="USA"/>
  </r>
  <r>
    <x v="3"/>
    <s v="Municipal Solid Waste Landfill (351)"/>
    <s v="All State"/>
    <s v="Oregon"/>
    <s v="MSW Landfill"/>
    <x v="26"/>
    <x v="10"/>
    <n v="20.77"/>
    <x v="12"/>
    <s v="WA"/>
    <s v="USA"/>
  </r>
  <r>
    <x v="3"/>
    <s v="Municipal Solid Waste Landfill (351)"/>
    <s v="All State"/>
    <s v="Oregon"/>
    <s v="MSW Landfill"/>
    <x v="26"/>
    <x v="10"/>
    <n v="175.8"/>
    <x v="12"/>
    <s v="WA"/>
    <s v="USA"/>
  </r>
  <r>
    <x v="3"/>
    <s v="Municipal Solid Waste Landfill (351)"/>
    <s v="All State"/>
    <s v="Oregon"/>
    <s v="MSW Landfill"/>
    <x v="26"/>
    <x v="10"/>
    <n v="9.75"/>
    <x v="12"/>
    <s v="WA"/>
    <s v="USA"/>
  </r>
  <r>
    <x v="3"/>
    <s v="Municipal Solid Waste Landfill (351)"/>
    <s v="All State"/>
    <s v="Oregon"/>
    <s v="MSW Landfill"/>
    <x v="26"/>
    <x v="10"/>
    <n v="9.23"/>
    <x v="12"/>
    <s v="WA"/>
    <s v="USA"/>
  </r>
  <r>
    <x v="3"/>
    <s v="Municipal Solid Waste Landfill (351)"/>
    <s v="All State"/>
    <s v="Oregon"/>
    <s v="MSW Landfill"/>
    <x v="26"/>
    <x v="10"/>
    <n v="35.839999999999996"/>
    <x v="32"/>
    <s v="WA"/>
    <s v="USA"/>
  </r>
  <r>
    <x v="3"/>
    <s v="Municipal Solid Waste Landfill (351)"/>
    <s v="All State"/>
    <s v="Oregon"/>
    <s v="MSW Landfill"/>
    <x v="26"/>
    <x v="10"/>
    <n v="32.75"/>
    <x v="32"/>
    <s v="WA"/>
    <s v="USA"/>
  </r>
  <r>
    <x v="3"/>
    <s v="Municipal Solid Waste Landfill (351)"/>
    <s v="All State"/>
    <s v="Oregon"/>
    <s v="MSW Landfill"/>
    <x v="26"/>
    <x v="10"/>
    <n v="32.6"/>
    <x v="32"/>
    <s v="WA"/>
    <s v="USA"/>
  </r>
  <r>
    <x v="3"/>
    <s v="Municipal Solid Waste Landfill (351)"/>
    <s v="All State"/>
    <s v="Oregon"/>
    <s v="MSW Landfill"/>
    <x v="26"/>
    <x v="10"/>
    <n v="29.09"/>
    <x v="32"/>
    <s v="WA"/>
    <s v="USA"/>
  </r>
  <r>
    <x v="3"/>
    <s v="Municipal Solid Waste Landfill (351)"/>
    <s v="All State"/>
    <s v="Oregon"/>
    <s v="MSW Landfill"/>
    <x v="26"/>
    <x v="10"/>
    <n v="26.33"/>
    <x v="32"/>
    <s v="WA"/>
    <s v="USA"/>
  </r>
  <r>
    <x v="3"/>
    <s v="Municipal Solid Waste Landfill (351)"/>
    <s v="All State"/>
    <s v="Oregon"/>
    <s v="MSW Landfill"/>
    <x v="26"/>
    <x v="10"/>
    <n v="22.64"/>
    <x v="32"/>
    <s v="WA"/>
    <s v="USA"/>
  </r>
  <r>
    <x v="3"/>
    <s v="Municipal Solid Waste Landfill (351)"/>
    <s v="All State"/>
    <s v="Oregon"/>
    <s v="MSW Landfill"/>
    <x v="26"/>
    <x v="10"/>
    <n v="20.41"/>
    <x v="32"/>
    <s v="WA"/>
    <s v="USA"/>
  </r>
  <r>
    <x v="3"/>
    <s v="Municipal Solid Waste Landfill (351)"/>
    <s v="All State"/>
    <s v="Oregon"/>
    <s v="MSW Landfill"/>
    <x v="26"/>
    <x v="10"/>
    <n v="20.09"/>
    <x v="32"/>
    <s v="WA"/>
    <s v="USA"/>
  </r>
  <r>
    <x v="3"/>
    <s v="Municipal Solid Waste Landfill (351)"/>
    <s v="All State"/>
    <s v="Oregon"/>
    <s v="MSW Landfill"/>
    <x v="26"/>
    <x v="10"/>
    <n v="16.189999999999998"/>
    <x v="32"/>
    <s v="WA"/>
    <s v="USA"/>
  </r>
  <r>
    <x v="3"/>
    <s v="Municipal Solid Waste Landfill (351)"/>
    <s v="All State"/>
    <s v="Oregon"/>
    <s v="MSW Landfill"/>
    <x v="26"/>
    <x v="10"/>
    <n v="15.940000000000001"/>
    <x v="32"/>
    <s v="WA"/>
    <s v="USA"/>
  </r>
  <r>
    <x v="3"/>
    <s v="Municipal Solid Waste Landfill (351)"/>
    <s v="All State"/>
    <s v="Oregon"/>
    <s v="MSW Landfill"/>
    <x v="26"/>
    <x v="10"/>
    <n v="14.61"/>
    <x v="32"/>
    <s v="WA"/>
    <s v="USA"/>
  </r>
  <r>
    <x v="3"/>
    <s v="Municipal Solid Waste Landfill (351)"/>
    <s v="All State"/>
    <s v="Oregon"/>
    <s v="MSW Landfill"/>
    <x v="26"/>
    <x v="10"/>
    <n v="14.49"/>
    <x v="32"/>
    <s v="WA"/>
    <s v="USA"/>
  </r>
  <r>
    <x v="3"/>
    <s v="Municipal Solid Waste Landfill (351)"/>
    <s v="All State"/>
    <s v="Oregon"/>
    <s v="MSW Landfill"/>
    <x v="26"/>
    <x v="10"/>
    <n v="3479.8500000000004"/>
    <x v="13"/>
    <s v="WA"/>
    <s v="USA"/>
  </r>
  <r>
    <x v="3"/>
    <s v="Municipal Solid Waste Landfill (351)"/>
    <s v="All State"/>
    <s v="Oregon"/>
    <s v="MSW Landfill"/>
    <x v="26"/>
    <x v="10"/>
    <n v="0"/>
    <x v="13"/>
    <s v="WA"/>
    <s v="USA"/>
  </r>
  <r>
    <x v="3"/>
    <s v="Municipal Solid Waste Landfill (351)"/>
    <s v="All State"/>
    <s v="Oregon"/>
    <s v="MSW Landfill"/>
    <x v="26"/>
    <x v="10"/>
    <n v="921.54000000000019"/>
    <x v="13"/>
    <s v="WA"/>
    <s v="USA"/>
  </r>
  <r>
    <x v="3"/>
    <s v="Municipal Solid Waste Landfill (351)"/>
    <s v="All State"/>
    <s v="Oregon"/>
    <s v="MSW Landfill"/>
    <x v="26"/>
    <x v="10"/>
    <n v="887.61"/>
    <x v="13"/>
    <s v="WA"/>
    <s v="USA"/>
  </r>
  <r>
    <x v="3"/>
    <s v="Municipal Solid Waste Landfill (351)"/>
    <s v="All State"/>
    <s v="Oregon"/>
    <s v="MSW Landfill"/>
    <x v="26"/>
    <x v="10"/>
    <n v="830.43"/>
    <x v="13"/>
    <s v="WA"/>
    <s v="USA"/>
  </r>
  <r>
    <x v="3"/>
    <s v="Municipal Solid Waste Landfill (351)"/>
    <s v="All State"/>
    <s v="Oregon"/>
    <s v="MSW Landfill"/>
    <x v="26"/>
    <x v="10"/>
    <n v="809.7399999999999"/>
    <x v="13"/>
    <s v="WA"/>
    <s v="USA"/>
  </r>
  <r>
    <x v="3"/>
    <s v="Municipal Solid Waste Landfill (351)"/>
    <s v="All State"/>
    <s v="Oregon"/>
    <s v="MSW Landfill"/>
    <x v="26"/>
    <x v="10"/>
    <n v="721.56000000000006"/>
    <x v="13"/>
    <s v="WA"/>
    <s v="USA"/>
  </r>
  <r>
    <x v="3"/>
    <s v="Municipal Solid Waste Landfill (351)"/>
    <s v="All State"/>
    <s v="Oregon"/>
    <s v="MSW Landfill"/>
    <x v="26"/>
    <x v="10"/>
    <n v="627.70999999999992"/>
    <x v="13"/>
    <s v="WA"/>
    <s v="USA"/>
  </r>
  <r>
    <x v="3"/>
    <s v="Municipal Solid Waste Landfill (351)"/>
    <s v="All State"/>
    <s v="Oregon"/>
    <s v="MSW Landfill"/>
    <x v="26"/>
    <x v="10"/>
    <n v="563.30000000000007"/>
    <x v="13"/>
    <s v="WA"/>
    <s v="USA"/>
  </r>
  <r>
    <x v="3"/>
    <s v="Municipal Solid Waste Landfill (351)"/>
    <s v="All State"/>
    <s v="Oregon"/>
    <s v="MSW Landfill"/>
    <x v="26"/>
    <x v="10"/>
    <n v="492.18000000000006"/>
    <x v="13"/>
    <s v="WA"/>
    <s v="USA"/>
  </r>
  <r>
    <x v="3"/>
    <s v="Municipal Solid Waste Landfill (351)"/>
    <s v="All State"/>
    <s v="Oregon"/>
    <s v="MSW Landfill"/>
    <x v="26"/>
    <x v="10"/>
    <n v="473.81"/>
    <x v="13"/>
    <s v="WA"/>
    <s v="USA"/>
  </r>
  <r>
    <x v="3"/>
    <s v="Municipal Solid Waste Landfill (351)"/>
    <s v="All State"/>
    <s v="Oregon"/>
    <s v="MSW Landfill"/>
    <x v="26"/>
    <x v="10"/>
    <n v="6.34"/>
    <x v="28"/>
    <s v="WA"/>
    <s v="USA"/>
  </r>
  <r>
    <x v="3"/>
    <s v="Municipal Solid Waste Landfill (351)"/>
    <s v="All State"/>
    <s v="Oregon"/>
    <s v="MSW Landfill"/>
    <x v="26"/>
    <x v="10"/>
    <n v="1293.7499999999998"/>
    <x v="28"/>
    <s v="WA"/>
    <s v="USA"/>
  </r>
  <r>
    <x v="3"/>
    <s v="Municipal Solid Waste Landfill (351)"/>
    <s v="All State"/>
    <s v="Oregon"/>
    <s v="MSW Landfill"/>
    <x v="26"/>
    <x v="10"/>
    <n v="538.80999999999995"/>
    <x v="28"/>
    <s v="WA"/>
    <s v="USA"/>
  </r>
  <r>
    <x v="33"/>
    <s v="Limited Purpose Landfill"/>
    <s v="Yakima"/>
    <s v="Washington"/>
    <s v="Limited Purpose Landfill"/>
    <x v="26"/>
    <x v="10"/>
    <n v="10555.03"/>
    <x v="28"/>
    <s v="WA"/>
    <s v="USA"/>
  </r>
  <r>
    <x v="2"/>
    <s v="Municipal Solid Waste Landfill (351)"/>
    <s v="King"/>
    <s v="Washington"/>
    <s v="Limited Purpose Landfill"/>
    <x v="26"/>
    <x v="10"/>
    <n v="1.8"/>
    <x v="2"/>
    <s v="WA"/>
    <s v="USA"/>
  </r>
  <r>
    <x v="3"/>
    <s v="Municipal Solid Waste Landfill (351)"/>
    <s v="All State"/>
    <s v="Oregon"/>
    <s v="MSW Landfill"/>
    <x v="26"/>
    <x v="10"/>
    <n v="1873.4599999999998"/>
    <x v="29"/>
    <s v="WA"/>
    <s v="USA"/>
  </r>
  <r>
    <x v="3"/>
    <s v="Municipal Solid Waste Landfill (351)"/>
    <s v="All State"/>
    <s v="Oregon"/>
    <s v="MSW Landfill"/>
    <x v="26"/>
    <x v="10"/>
    <n v="0"/>
    <x v="29"/>
    <s v="WA"/>
    <s v="USA"/>
  </r>
  <r>
    <x v="3"/>
    <s v="Municipal Solid Waste Landfill (351)"/>
    <s v="All State"/>
    <s v="Oregon"/>
    <s v="MSW Landfill"/>
    <x v="26"/>
    <x v="10"/>
    <n v="0"/>
    <x v="29"/>
    <s v="WA"/>
    <s v="USA"/>
  </r>
  <r>
    <x v="3"/>
    <s v="Municipal Solid Waste Landfill (351)"/>
    <s v="All State"/>
    <s v="Oregon"/>
    <s v="MSW Landfill"/>
    <x v="26"/>
    <x v="10"/>
    <n v="117.8"/>
    <x v="29"/>
    <s v="WA"/>
    <s v="USA"/>
  </r>
  <r>
    <x v="3"/>
    <s v="Municipal Solid Waste Landfill (351)"/>
    <s v="All State"/>
    <s v="Oregon"/>
    <s v="MSW Landfill"/>
    <x v="26"/>
    <x v="10"/>
    <n v="42.77"/>
    <x v="29"/>
    <s v="WA"/>
    <s v="USA"/>
  </r>
  <r>
    <x v="3"/>
    <s v="Municipal Solid Waste Landfill (351)"/>
    <s v="All State"/>
    <s v="Oregon"/>
    <s v="MSW Landfill"/>
    <x v="26"/>
    <x v="10"/>
    <n v="47.41"/>
    <x v="4"/>
    <s v="WA"/>
    <s v="USA"/>
  </r>
  <r>
    <x v="3"/>
    <s v="Municipal Solid Waste Landfill (351)"/>
    <s v="All State"/>
    <s v="Oregon"/>
    <s v="MSW Landfill"/>
    <x v="26"/>
    <x v="10"/>
    <n v="17.920000000000002"/>
    <x v="14"/>
    <s v="WA"/>
    <s v="USA"/>
  </r>
  <r>
    <x v="3"/>
    <s v="Municipal Solid Waste Landfill (351)"/>
    <s v="All State"/>
    <s v="Oregon"/>
    <s v="MSW Landfill"/>
    <x v="26"/>
    <x v="10"/>
    <n v="126.63"/>
    <x v="34"/>
    <s v="WA"/>
    <s v="USA"/>
  </r>
  <r>
    <x v="3"/>
    <s v="Municipal Solid Waste Landfill (351)"/>
    <s v="All State"/>
    <s v="Oregon"/>
    <s v="MSW Landfill"/>
    <x v="26"/>
    <x v="10"/>
    <n v="76.48"/>
    <x v="34"/>
    <s v="WA"/>
    <s v="USA"/>
  </r>
  <r>
    <x v="3"/>
    <s v="Municipal Solid Waste Landfill (351)"/>
    <s v="All State"/>
    <s v="Oregon"/>
    <s v="MSW Landfill"/>
    <x v="26"/>
    <x v="10"/>
    <n v="0"/>
    <x v="34"/>
    <s v="WA"/>
    <s v="USA"/>
  </r>
  <r>
    <x v="3"/>
    <s v="Municipal Solid Waste Landfill (351)"/>
    <s v="All State"/>
    <s v="Oregon"/>
    <s v="MSW Landfill"/>
    <x v="26"/>
    <x v="10"/>
    <n v="1217.95"/>
    <x v="2"/>
    <s v="WA"/>
    <s v="USA"/>
  </r>
  <r>
    <x v="3"/>
    <s v="Municipal Solid Waste Landfill (351)"/>
    <s v="All State"/>
    <s v="Oregon"/>
    <s v="MSW Landfill"/>
    <x v="26"/>
    <x v="10"/>
    <n v="794.85"/>
    <x v="2"/>
    <s v="WA"/>
    <s v="USA"/>
  </r>
  <r>
    <x v="3"/>
    <s v="Municipal Solid Waste Landfill (351)"/>
    <s v="All State"/>
    <s v="Oregon"/>
    <s v="MSW Landfill"/>
    <x v="26"/>
    <x v="10"/>
    <n v="166.79"/>
    <x v="2"/>
    <s v="WA"/>
    <s v="USA"/>
  </r>
  <r>
    <x v="3"/>
    <s v="Municipal Solid Waste Landfill (351)"/>
    <s v="All State"/>
    <s v="Oregon"/>
    <s v="MSW Landfill"/>
    <x v="26"/>
    <x v="10"/>
    <n v="29.92"/>
    <x v="2"/>
    <s v="WA"/>
    <s v="USA"/>
  </r>
  <r>
    <x v="3"/>
    <s v="Municipal Solid Waste Landfill (351)"/>
    <s v="All State"/>
    <s v="Oregon"/>
    <s v="MSW Landfill"/>
    <x v="26"/>
    <x v="10"/>
    <n v="727.95000000000016"/>
    <x v="2"/>
    <s v="WA"/>
    <s v="USA"/>
  </r>
  <r>
    <x v="3"/>
    <s v="Municipal Solid Waste Landfill (351)"/>
    <s v="All State"/>
    <s v="Oregon"/>
    <s v="MSW Landfill"/>
    <x v="26"/>
    <x v="10"/>
    <n v="1.2"/>
    <x v="2"/>
    <s v="WA"/>
    <s v="USA"/>
  </r>
  <r>
    <x v="3"/>
    <s v="Municipal Solid Waste Landfill (351)"/>
    <s v="All State"/>
    <s v="Oregon"/>
    <s v="MSW Landfill"/>
    <x v="26"/>
    <x v="10"/>
    <n v="4.59"/>
    <x v="2"/>
    <s v="WA"/>
    <s v="USA"/>
  </r>
  <r>
    <x v="3"/>
    <s v="Municipal Solid Waste Landfill (351)"/>
    <s v="All State"/>
    <s v="Oregon"/>
    <s v="MSW Landfill"/>
    <x v="26"/>
    <x v="10"/>
    <n v="298.77"/>
    <x v="2"/>
    <s v="WA"/>
    <s v="USA"/>
  </r>
  <r>
    <x v="3"/>
    <s v="Municipal Solid Waste Landfill (351)"/>
    <s v="All State"/>
    <s v="Oregon"/>
    <s v="MSW Landfill"/>
    <x v="26"/>
    <x v="10"/>
    <n v="118.19"/>
    <x v="2"/>
    <s v="WA"/>
    <s v="USA"/>
  </r>
  <r>
    <x v="3"/>
    <s v="Municipal Solid Waste Landfill (351)"/>
    <s v="All State"/>
    <s v="Oregon"/>
    <s v="MSW Landfill"/>
    <x v="26"/>
    <x v="10"/>
    <n v="0"/>
    <x v="2"/>
    <s v="WA"/>
    <s v="USA"/>
  </r>
  <r>
    <x v="3"/>
    <s v="Municipal Solid Waste Landfill (351)"/>
    <s v="All State"/>
    <s v="Oregon"/>
    <s v="MSW Landfill"/>
    <x v="26"/>
    <x v="10"/>
    <n v="1886.9800000000009"/>
    <x v="2"/>
    <s v="WA"/>
    <s v="USA"/>
  </r>
  <r>
    <x v="3"/>
    <s v="Municipal Solid Waste Landfill (351)"/>
    <s v="All State"/>
    <s v="Oregon"/>
    <s v="MSW Landfill"/>
    <x v="26"/>
    <x v="10"/>
    <n v="576.85"/>
    <x v="2"/>
    <s v="WA"/>
    <s v="USA"/>
  </r>
  <r>
    <x v="3"/>
    <s v="Municipal Solid Waste Landfill (351)"/>
    <s v="All State"/>
    <s v="Oregon"/>
    <s v="MSW Landfill"/>
    <x v="26"/>
    <x v="10"/>
    <n v="41.230000000000004"/>
    <x v="2"/>
    <s v="WA"/>
    <s v="USA"/>
  </r>
  <r>
    <x v="3"/>
    <s v="Municipal Solid Waste Landfill (351)"/>
    <s v="All State"/>
    <s v="Oregon"/>
    <s v="MSW Landfill"/>
    <x v="26"/>
    <x v="10"/>
    <n v="34.85"/>
    <x v="2"/>
    <s v="WA"/>
    <s v="USA"/>
  </r>
  <r>
    <x v="3"/>
    <s v="Municipal Solid Waste Landfill (351)"/>
    <s v="All State"/>
    <s v="Oregon"/>
    <s v="MSW Landfill"/>
    <x v="26"/>
    <x v="10"/>
    <n v="291.26"/>
    <x v="2"/>
    <s v="WA"/>
    <s v="USA"/>
  </r>
  <r>
    <x v="3"/>
    <s v="Municipal Solid Waste Landfill (351)"/>
    <s v="All State"/>
    <s v="Oregon"/>
    <s v="MSW Landfill"/>
    <x v="26"/>
    <x v="10"/>
    <n v="0.34"/>
    <x v="2"/>
    <s v="WA"/>
    <s v="USA"/>
  </r>
  <r>
    <x v="3"/>
    <s v="Municipal Solid Waste Landfill (351)"/>
    <s v="All State"/>
    <s v="Oregon"/>
    <s v="MSW Landfill"/>
    <x v="26"/>
    <x v="10"/>
    <n v="0"/>
    <x v="2"/>
    <s v="WA"/>
    <s v="USA"/>
  </r>
  <r>
    <x v="3"/>
    <s v="Municipal Solid Waste Landfill (351)"/>
    <s v="All State"/>
    <s v="Oregon"/>
    <s v="MSW Landfill"/>
    <x v="26"/>
    <x v="10"/>
    <n v="1946.4199999999994"/>
    <x v="2"/>
    <s v="WA"/>
    <s v="USA"/>
  </r>
  <r>
    <x v="3"/>
    <s v="Municipal Solid Waste Landfill (351)"/>
    <s v="All State"/>
    <s v="Oregon"/>
    <s v="MSW Landfill"/>
    <x v="26"/>
    <x v="10"/>
    <n v="432.26000000000005"/>
    <x v="2"/>
    <s v="WA"/>
    <s v="USA"/>
  </r>
  <r>
    <x v="3"/>
    <s v="Municipal Solid Waste Landfill (351)"/>
    <s v="All State"/>
    <s v="Oregon"/>
    <s v="MSW Landfill"/>
    <x v="26"/>
    <x v="10"/>
    <n v="186.54"/>
    <x v="2"/>
    <s v="WA"/>
    <s v="USA"/>
  </r>
  <r>
    <x v="3"/>
    <s v="Municipal Solid Waste Landfill (351)"/>
    <s v="All State"/>
    <s v="Oregon"/>
    <s v="MSW Landfill"/>
    <x v="26"/>
    <x v="10"/>
    <n v="7157.0099999999984"/>
    <x v="2"/>
    <s v="WA"/>
    <s v="USA"/>
  </r>
  <r>
    <x v="3"/>
    <s v="Municipal Solid Waste Landfill (351)"/>
    <s v="All State"/>
    <s v="Oregon"/>
    <s v="MSW Landfill"/>
    <x v="26"/>
    <x v="10"/>
    <n v="2944.74"/>
    <x v="2"/>
    <s v="WA"/>
    <s v="USA"/>
  </r>
  <r>
    <x v="3"/>
    <s v="Municipal Solid Waste Landfill (351)"/>
    <s v="All State"/>
    <s v="Oregon"/>
    <s v="MSW Landfill"/>
    <x v="26"/>
    <x v="10"/>
    <n v="0"/>
    <x v="2"/>
    <s v="WA"/>
    <s v="USA"/>
  </r>
  <r>
    <x v="3"/>
    <s v="Municipal Solid Waste Landfill (351)"/>
    <s v="All State"/>
    <s v="Oregon"/>
    <s v="MSW Landfill"/>
    <x v="26"/>
    <x v="10"/>
    <n v="2228.1200000000003"/>
    <x v="2"/>
    <s v="WA"/>
    <s v="USA"/>
  </r>
  <r>
    <x v="3"/>
    <s v="Municipal Solid Waste Landfill (351)"/>
    <s v="All State"/>
    <s v="Oregon"/>
    <s v="MSW Landfill"/>
    <x v="26"/>
    <x v="10"/>
    <n v="10.32"/>
    <x v="2"/>
    <s v="WA"/>
    <s v="USA"/>
  </r>
  <r>
    <x v="3"/>
    <s v="Municipal Solid Waste Landfill (351)"/>
    <s v="All State"/>
    <s v="Oregon"/>
    <s v="MSW Landfill"/>
    <x v="26"/>
    <x v="10"/>
    <n v="193.05999999999997"/>
    <x v="2"/>
    <s v="WA"/>
    <s v="USA"/>
  </r>
  <r>
    <x v="3"/>
    <s v="Municipal Solid Waste Landfill (351)"/>
    <s v="All State"/>
    <s v="Oregon"/>
    <s v="MSW Landfill"/>
    <x v="26"/>
    <x v="10"/>
    <n v="17.02"/>
    <x v="2"/>
    <s v="WA"/>
    <s v="USA"/>
  </r>
  <r>
    <x v="3"/>
    <s v="Municipal Solid Waste Landfill (351)"/>
    <s v="All State"/>
    <s v="Oregon"/>
    <s v="MSW Landfill"/>
    <x v="26"/>
    <x v="10"/>
    <n v="30.53"/>
    <x v="2"/>
    <s v="WA"/>
    <s v="USA"/>
  </r>
  <r>
    <x v="3"/>
    <s v="Municipal Solid Waste Landfill (351)"/>
    <s v="All State"/>
    <s v="Oregon"/>
    <s v="MSW Landfill"/>
    <x v="26"/>
    <x v="10"/>
    <n v="0"/>
    <x v="2"/>
    <s v="WA"/>
    <s v="USA"/>
  </r>
  <r>
    <x v="3"/>
    <s v="Municipal Solid Waste Landfill (351)"/>
    <s v="All State"/>
    <s v="Oregon"/>
    <s v="MSW Landfill"/>
    <x v="26"/>
    <x v="10"/>
    <n v="241.32999999999998"/>
    <x v="2"/>
    <s v="WA"/>
    <s v="USA"/>
  </r>
  <r>
    <x v="3"/>
    <s v="Municipal Solid Waste Landfill (351)"/>
    <s v="All State"/>
    <s v="Oregon"/>
    <s v="MSW Landfill"/>
    <x v="26"/>
    <x v="10"/>
    <n v="18.47"/>
    <x v="2"/>
    <s v="WA"/>
    <s v="USA"/>
  </r>
  <r>
    <x v="3"/>
    <s v="Municipal Solid Waste Landfill (351)"/>
    <s v="All State"/>
    <s v="Oregon"/>
    <s v="MSW Landfill"/>
    <x v="26"/>
    <x v="10"/>
    <n v="79.589999999999989"/>
    <x v="2"/>
    <s v="WA"/>
    <s v="USA"/>
  </r>
  <r>
    <x v="3"/>
    <s v="Municipal Solid Waste Landfill (351)"/>
    <s v="All State"/>
    <s v="Oregon"/>
    <s v="MSW Landfill"/>
    <x v="26"/>
    <x v="10"/>
    <n v="40.620000000000005"/>
    <x v="2"/>
    <s v="WA"/>
    <s v="USA"/>
  </r>
  <r>
    <x v="3"/>
    <s v="Municipal Solid Waste Landfill (351)"/>
    <s v="All State"/>
    <s v="Oregon"/>
    <s v="MSW Landfill"/>
    <x v="26"/>
    <x v="10"/>
    <n v="2757.0200000000018"/>
    <x v="2"/>
    <s v="WA"/>
    <s v="USA"/>
  </r>
  <r>
    <x v="3"/>
    <s v="Municipal Solid Waste Landfill (351)"/>
    <s v="All State"/>
    <s v="Oregon"/>
    <s v="MSW Landfill"/>
    <x v="26"/>
    <x v="10"/>
    <n v="543.73000000000013"/>
    <x v="2"/>
    <s v="WA"/>
    <s v="USA"/>
  </r>
  <r>
    <x v="3"/>
    <s v="Municipal Solid Waste Landfill (351)"/>
    <s v="All State"/>
    <s v="Oregon"/>
    <s v="MSW Landfill"/>
    <x v="26"/>
    <x v="10"/>
    <n v="174.39000000000001"/>
    <x v="2"/>
    <s v="WA"/>
    <s v="USA"/>
  </r>
  <r>
    <x v="3"/>
    <s v="Municipal Solid Waste Landfill (351)"/>
    <s v="All State"/>
    <s v="Oregon"/>
    <s v="MSW Landfill"/>
    <x v="26"/>
    <x v="10"/>
    <n v="30.53"/>
    <x v="2"/>
    <s v="WA"/>
    <s v="USA"/>
  </r>
  <r>
    <x v="3"/>
    <s v="Municipal Solid Waste Landfill (351)"/>
    <s v="All State"/>
    <s v="Oregon"/>
    <s v="MSW Landfill"/>
    <x v="26"/>
    <x v="10"/>
    <n v="2780.11"/>
    <x v="2"/>
    <s v="WA"/>
    <s v="USA"/>
  </r>
  <r>
    <x v="3"/>
    <s v="Municipal Solid Waste Landfill (351)"/>
    <s v="All State"/>
    <s v="Oregon"/>
    <s v="MSW Landfill"/>
    <x v="26"/>
    <x v="10"/>
    <n v="566.72"/>
    <x v="2"/>
    <s v="WA"/>
    <s v="USA"/>
  </r>
  <r>
    <x v="3"/>
    <s v="Municipal Solid Waste Landfill (351)"/>
    <s v="All State"/>
    <s v="Oregon"/>
    <s v="MSW Landfill"/>
    <x v="26"/>
    <x v="10"/>
    <n v="16.02"/>
    <x v="2"/>
    <s v="WA"/>
    <s v="USA"/>
  </r>
  <r>
    <x v="3"/>
    <s v="Municipal Solid Waste Landfill (351)"/>
    <s v="All State"/>
    <s v="Oregon"/>
    <s v="MSW Landfill"/>
    <x v="26"/>
    <x v="10"/>
    <n v="227.25"/>
    <x v="2"/>
    <s v="WA"/>
    <s v="USA"/>
  </r>
  <r>
    <x v="3"/>
    <s v="Municipal Solid Waste Landfill (351)"/>
    <s v="All State"/>
    <s v="Oregon"/>
    <s v="MSW Landfill"/>
    <x v="26"/>
    <x v="10"/>
    <n v="212.38"/>
    <x v="2"/>
    <s v="WA"/>
    <s v="USA"/>
  </r>
  <r>
    <x v="3"/>
    <s v="Municipal Solid Waste Landfill (351)"/>
    <s v="All State"/>
    <s v="Oregon"/>
    <s v="MSW Landfill"/>
    <x v="26"/>
    <x v="10"/>
    <n v="0"/>
    <x v="2"/>
    <s v="WA"/>
    <s v="USA"/>
  </r>
  <r>
    <x v="3"/>
    <s v="Municipal Solid Waste Landfill (351)"/>
    <s v="All State"/>
    <s v="Oregon"/>
    <s v="MSW Landfill"/>
    <x v="26"/>
    <x v="10"/>
    <n v="16.989999999999998"/>
    <x v="2"/>
    <s v="WA"/>
    <s v="USA"/>
  </r>
  <r>
    <x v="3"/>
    <s v="Municipal Solid Waste Landfill (351)"/>
    <s v="All State"/>
    <s v="Oregon"/>
    <s v="MSW Landfill"/>
    <x v="26"/>
    <x v="10"/>
    <n v="27.18"/>
    <x v="2"/>
    <s v="WA"/>
    <s v="USA"/>
  </r>
  <r>
    <x v="3"/>
    <s v="Municipal Solid Waste Landfill (351)"/>
    <s v="All State"/>
    <s v="Oregon"/>
    <s v="MSW Landfill"/>
    <x v="26"/>
    <x v="10"/>
    <n v="23.649999999999995"/>
    <x v="2"/>
    <s v="WA"/>
    <s v="USA"/>
  </r>
  <r>
    <x v="3"/>
    <s v="Municipal Solid Waste Landfill (351)"/>
    <s v="All State"/>
    <s v="Oregon"/>
    <s v="MSW Landfill"/>
    <x v="26"/>
    <x v="10"/>
    <n v="17.03"/>
    <x v="2"/>
    <s v="WA"/>
    <s v="USA"/>
  </r>
  <r>
    <x v="3"/>
    <s v="Municipal Solid Waste Landfill (351)"/>
    <s v="All State"/>
    <s v="Oregon"/>
    <s v="MSW Landfill"/>
    <x v="26"/>
    <x v="10"/>
    <n v="473.34999999999991"/>
    <x v="2"/>
    <s v="WA"/>
    <s v="USA"/>
  </r>
  <r>
    <x v="3"/>
    <s v="Municipal Solid Waste Landfill (351)"/>
    <s v="All State"/>
    <s v="Oregon"/>
    <s v="MSW Landfill"/>
    <x v="26"/>
    <x v="10"/>
    <n v="92.13000000000001"/>
    <x v="2"/>
    <s v="WA"/>
    <s v="USA"/>
  </r>
  <r>
    <x v="3"/>
    <s v="Municipal Solid Waste Landfill (351)"/>
    <s v="All State"/>
    <s v="Oregon"/>
    <s v="MSW Landfill"/>
    <x v="26"/>
    <x v="10"/>
    <n v="17.04"/>
    <x v="2"/>
    <s v="WA"/>
    <s v="USA"/>
  </r>
  <r>
    <x v="3"/>
    <s v="Municipal Solid Waste Landfill (351)"/>
    <s v="All State"/>
    <s v="Oregon"/>
    <s v="MSW Landfill"/>
    <x v="26"/>
    <x v="10"/>
    <n v="10.31"/>
    <x v="2"/>
    <s v="WA"/>
    <s v="USA"/>
  </r>
  <r>
    <x v="3"/>
    <s v="Municipal Solid Waste Landfill (351)"/>
    <s v="All State"/>
    <s v="Oregon"/>
    <s v="MSW Landfill"/>
    <x v="26"/>
    <x v="10"/>
    <n v="19.540000000000003"/>
    <x v="2"/>
    <s v="WA"/>
    <s v="USA"/>
  </r>
  <r>
    <x v="3"/>
    <s v="Municipal Solid Waste Landfill (351)"/>
    <s v="All State"/>
    <s v="Oregon"/>
    <s v="MSW Landfill"/>
    <x v="26"/>
    <x v="10"/>
    <n v="5.91"/>
    <x v="2"/>
    <s v="WA"/>
    <s v="USA"/>
  </r>
  <r>
    <x v="3"/>
    <s v="Municipal Solid Waste Landfill (351)"/>
    <s v="All State"/>
    <s v="Oregon"/>
    <s v="MSW Landfill"/>
    <x v="26"/>
    <x v="10"/>
    <n v="210.96999999999997"/>
    <x v="2"/>
    <s v="WA"/>
    <s v="USA"/>
  </r>
  <r>
    <x v="3"/>
    <s v="Municipal Solid Waste Landfill (351)"/>
    <s v="All State"/>
    <s v="Oregon"/>
    <s v="MSW Landfill"/>
    <x v="26"/>
    <x v="10"/>
    <n v="44.91"/>
    <x v="2"/>
    <s v="WA"/>
    <s v="USA"/>
  </r>
  <r>
    <x v="3"/>
    <s v="Municipal Solid Waste Landfill (351)"/>
    <s v="All State"/>
    <s v="Oregon"/>
    <s v="MSW Landfill"/>
    <x v="26"/>
    <x v="10"/>
    <n v="0"/>
    <x v="2"/>
    <s v="WA"/>
    <s v="USA"/>
  </r>
  <r>
    <x v="3"/>
    <s v="Municipal Solid Waste Landfill (351)"/>
    <s v="All State"/>
    <s v="Oregon"/>
    <s v="MSW Landfill"/>
    <x v="26"/>
    <x v="10"/>
    <n v="0"/>
    <x v="2"/>
    <s v="WA"/>
    <s v="USA"/>
  </r>
  <r>
    <x v="3"/>
    <s v="Municipal Solid Waste Landfill (351)"/>
    <s v="All State"/>
    <s v="Oregon"/>
    <s v="MSW Landfill"/>
    <x v="26"/>
    <x v="10"/>
    <n v="570.04999999999995"/>
    <x v="2"/>
    <s v="WA"/>
    <s v="USA"/>
  </r>
  <r>
    <x v="3"/>
    <s v="Municipal Solid Waste Landfill (351)"/>
    <s v="All State"/>
    <s v="Oregon"/>
    <s v="MSW Landfill"/>
    <x v="26"/>
    <x v="10"/>
    <n v="335.59999999999997"/>
    <x v="2"/>
    <s v="WA"/>
    <s v="USA"/>
  </r>
  <r>
    <x v="3"/>
    <s v="Municipal Solid Waste Landfill (351)"/>
    <s v="All State"/>
    <s v="Oregon"/>
    <s v="MSW Landfill"/>
    <x v="26"/>
    <x v="10"/>
    <n v="7.7"/>
    <x v="2"/>
    <s v="WA"/>
    <s v="USA"/>
  </r>
  <r>
    <x v="3"/>
    <s v="Municipal Solid Waste Landfill (351)"/>
    <s v="All State"/>
    <s v="Oregon"/>
    <s v="MSW Landfill"/>
    <x v="26"/>
    <x v="10"/>
    <n v="303.85000000000002"/>
    <x v="2"/>
    <s v="WA"/>
    <s v="USA"/>
  </r>
  <r>
    <x v="3"/>
    <s v="Municipal Solid Waste Landfill (351)"/>
    <s v="All State"/>
    <s v="Oregon"/>
    <s v="MSW Landfill"/>
    <x v="26"/>
    <x v="10"/>
    <n v="35.1"/>
    <x v="2"/>
    <s v="WA"/>
    <s v="USA"/>
  </r>
  <r>
    <x v="3"/>
    <s v="Municipal Solid Waste Landfill (351)"/>
    <s v="All State"/>
    <s v="Oregon"/>
    <s v="MSW Landfill"/>
    <x v="26"/>
    <x v="10"/>
    <n v="32.269999999999996"/>
    <x v="2"/>
    <s v="WA"/>
    <s v="USA"/>
  </r>
  <r>
    <x v="3"/>
    <s v="Municipal Solid Waste Landfill (351)"/>
    <s v="All State"/>
    <s v="Oregon"/>
    <s v="MSW Landfill"/>
    <x v="26"/>
    <x v="10"/>
    <n v="4374.4800000000014"/>
    <x v="2"/>
    <s v="WA"/>
    <s v="USA"/>
  </r>
  <r>
    <x v="3"/>
    <s v="Municipal Solid Waste Landfill (351)"/>
    <s v="All State"/>
    <s v="Oregon"/>
    <s v="MSW Landfill"/>
    <x v="26"/>
    <x v="10"/>
    <n v="60.53"/>
    <x v="2"/>
    <s v="WA"/>
    <s v="USA"/>
  </r>
  <r>
    <x v="3"/>
    <s v="Municipal Solid Waste Landfill (351)"/>
    <s v="All State"/>
    <s v="Oregon"/>
    <s v="MSW Landfill"/>
    <x v="26"/>
    <x v="10"/>
    <n v="1915.2200000000003"/>
    <x v="2"/>
    <s v="WA"/>
    <s v="USA"/>
  </r>
  <r>
    <x v="3"/>
    <s v="Municipal Solid Waste Landfill (351)"/>
    <s v="All State"/>
    <s v="Oregon"/>
    <s v="MSW Landfill"/>
    <x v="26"/>
    <x v="10"/>
    <n v="260.20999999999998"/>
    <x v="2"/>
    <s v="WA"/>
    <s v="USA"/>
  </r>
  <r>
    <x v="3"/>
    <s v="Municipal Solid Waste Landfill (351)"/>
    <s v="All State"/>
    <s v="Oregon"/>
    <s v="MSW Landfill"/>
    <x v="26"/>
    <x v="10"/>
    <n v="206.16999999999996"/>
    <x v="2"/>
    <s v="WA"/>
    <s v="USA"/>
  </r>
  <r>
    <x v="3"/>
    <s v="Municipal Solid Waste Landfill (351)"/>
    <s v="All State"/>
    <s v="Oregon"/>
    <s v="MSW Landfill"/>
    <x v="26"/>
    <x v="10"/>
    <n v="251.62"/>
    <x v="2"/>
    <s v="WA"/>
    <s v="USA"/>
  </r>
  <r>
    <x v="3"/>
    <s v="Municipal Solid Waste Landfill (351)"/>
    <s v="All State"/>
    <s v="Oregon"/>
    <s v="MSW Landfill"/>
    <x v="26"/>
    <x v="10"/>
    <n v="155.18"/>
    <x v="2"/>
    <s v="WA"/>
    <s v="USA"/>
  </r>
  <r>
    <x v="3"/>
    <s v="Municipal Solid Waste Landfill (351)"/>
    <s v="All State"/>
    <s v="Oregon"/>
    <s v="MSW Landfill"/>
    <x v="26"/>
    <x v="10"/>
    <n v="131.13999999999999"/>
    <x v="2"/>
    <s v="WA"/>
    <s v="USA"/>
  </r>
  <r>
    <x v="3"/>
    <s v="Municipal Solid Waste Landfill (351)"/>
    <s v="All State"/>
    <s v="Oregon"/>
    <s v="MSW Landfill"/>
    <x v="26"/>
    <x v="10"/>
    <n v="42.11"/>
    <x v="2"/>
    <s v="WA"/>
    <s v="USA"/>
  </r>
  <r>
    <x v="3"/>
    <s v="Municipal Solid Waste Landfill (351)"/>
    <s v="All State"/>
    <s v="Oregon"/>
    <s v="MSW Landfill"/>
    <x v="26"/>
    <x v="10"/>
    <n v="86.02000000000001"/>
    <x v="2"/>
    <s v="WA"/>
    <s v="USA"/>
  </r>
  <r>
    <x v="3"/>
    <s v="Municipal Solid Waste Landfill (351)"/>
    <s v="All State"/>
    <s v="Oregon"/>
    <s v="MSW Landfill"/>
    <x v="26"/>
    <x v="10"/>
    <n v="0"/>
    <x v="2"/>
    <s v="WA"/>
    <s v="USA"/>
  </r>
  <r>
    <x v="3"/>
    <s v="Municipal Solid Waste Landfill (351)"/>
    <s v="All State"/>
    <s v="Oregon"/>
    <s v="MSW Landfill"/>
    <x v="26"/>
    <x v="10"/>
    <n v="29.45"/>
    <x v="2"/>
    <s v="WA"/>
    <s v="USA"/>
  </r>
  <r>
    <x v="3"/>
    <s v="Municipal Solid Waste Landfill (351)"/>
    <s v="All State"/>
    <s v="Oregon"/>
    <s v="MSW Landfill"/>
    <x v="26"/>
    <x v="10"/>
    <n v="10.52"/>
    <x v="2"/>
    <s v="WA"/>
    <s v="USA"/>
  </r>
  <r>
    <x v="3"/>
    <s v="Municipal Solid Waste Landfill (351)"/>
    <s v="All State"/>
    <s v="Oregon"/>
    <s v="MSW Landfill"/>
    <x v="26"/>
    <x v="10"/>
    <n v="4.47"/>
    <x v="2"/>
    <s v="WA"/>
    <s v="USA"/>
  </r>
  <r>
    <x v="3"/>
    <s v="Municipal Solid Waste Landfill (351)"/>
    <s v="All State"/>
    <s v="Oregon"/>
    <s v="MSW Landfill"/>
    <x v="26"/>
    <x v="10"/>
    <n v="11794.840000000007"/>
    <x v="2"/>
    <s v="WA"/>
    <s v="USA"/>
  </r>
  <r>
    <x v="3"/>
    <s v="Municipal Solid Waste Landfill (351)"/>
    <s v="All State"/>
    <s v="Oregon"/>
    <s v="MSW Landfill"/>
    <x v="26"/>
    <x v="10"/>
    <n v="4333.04"/>
    <x v="2"/>
    <s v="WA"/>
    <s v="USA"/>
  </r>
  <r>
    <x v="3"/>
    <s v="Municipal Solid Waste Landfill (351)"/>
    <s v="All State"/>
    <s v="Oregon"/>
    <s v="MSW Landfill"/>
    <x v="26"/>
    <x v="10"/>
    <n v="2032.1699999999989"/>
    <x v="2"/>
    <s v="WA"/>
    <s v="USA"/>
  </r>
  <r>
    <x v="3"/>
    <s v="Municipal Solid Waste Landfill (351)"/>
    <s v="All State"/>
    <s v="Oregon"/>
    <s v="MSW Landfill"/>
    <x v="26"/>
    <x v="10"/>
    <n v="131.36000000000001"/>
    <x v="2"/>
    <s v="WA"/>
    <s v="USA"/>
  </r>
  <r>
    <x v="3"/>
    <s v="Municipal Solid Waste Landfill (351)"/>
    <s v="All State"/>
    <s v="Oregon"/>
    <s v="MSW Landfill"/>
    <x v="26"/>
    <x v="10"/>
    <n v="23.89"/>
    <x v="2"/>
    <s v="WA"/>
    <s v="USA"/>
  </r>
  <r>
    <x v="3"/>
    <s v="Municipal Solid Waste Landfill (351)"/>
    <s v="All State"/>
    <s v="Oregon"/>
    <s v="MSW Landfill"/>
    <x v="26"/>
    <x v="10"/>
    <n v="7.53"/>
    <x v="2"/>
    <s v="WA"/>
    <s v="USA"/>
  </r>
  <r>
    <x v="3"/>
    <s v="Municipal Solid Waste Landfill (351)"/>
    <s v="All State"/>
    <s v="Oregon"/>
    <s v="MSW Landfill"/>
    <x v="26"/>
    <x v="10"/>
    <n v="7.31"/>
    <x v="2"/>
    <s v="WA"/>
    <s v="USA"/>
  </r>
  <r>
    <x v="3"/>
    <s v="Municipal Solid Waste Landfill (351)"/>
    <s v="All State"/>
    <s v="Oregon"/>
    <s v="MSW Landfill"/>
    <x v="26"/>
    <x v="10"/>
    <n v="9.75"/>
    <x v="2"/>
    <s v="WA"/>
    <s v="USA"/>
  </r>
  <r>
    <x v="3"/>
    <s v="Municipal Solid Waste Landfill (351)"/>
    <s v="All State"/>
    <s v="Oregon"/>
    <s v="MSW Landfill"/>
    <x v="26"/>
    <x v="10"/>
    <n v="3.21"/>
    <x v="2"/>
    <s v="WA"/>
    <s v="USA"/>
  </r>
  <r>
    <x v="3"/>
    <s v="Municipal Solid Waste Landfill (351)"/>
    <s v="All State"/>
    <s v="Oregon"/>
    <s v="MSW Landfill"/>
    <x v="26"/>
    <x v="10"/>
    <n v="11.62"/>
    <x v="2"/>
    <s v="WA"/>
    <s v="USA"/>
  </r>
  <r>
    <x v="3"/>
    <s v="Municipal Solid Waste Landfill (351)"/>
    <s v="All State"/>
    <s v="Oregon"/>
    <s v="MSW Landfill"/>
    <x v="26"/>
    <x v="10"/>
    <n v="13.12"/>
    <x v="2"/>
    <s v="WA"/>
    <s v="USA"/>
  </r>
  <r>
    <x v="3"/>
    <s v="Municipal Solid Waste Landfill (351)"/>
    <s v="All State"/>
    <s v="Oregon"/>
    <s v="MSW Landfill"/>
    <x v="26"/>
    <x v="10"/>
    <n v="0"/>
    <x v="2"/>
    <s v="WA"/>
    <s v="USA"/>
  </r>
  <r>
    <x v="3"/>
    <s v="Municipal Solid Waste Landfill (351)"/>
    <s v="All State"/>
    <s v="Oregon"/>
    <s v="MSW Landfill"/>
    <x v="26"/>
    <x v="10"/>
    <n v="7.07"/>
    <x v="2"/>
    <s v="WA"/>
    <s v="USA"/>
  </r>
  <r>
    <x v="3"/>
    <s v="Municipal Solid Waste Landfill (351)"/>
    <s v="All State"/>
    <s v="Oregon"/>
    <s v="MSW Landfill"/>
    <x v="26"/>
    <x v="10"/>
    <n v="909.75999999999965"/>
    <x v="2"/>
    <s v="WA"/>
    <s v="USA"/>
  </r>
  <r>
    <x v="3"/>
    <s v="Municipal Solid Waste Landfill (351)"/>
    <s v="All State"/>
    <s v="Oregon"/>
    <s v="MSW Landfill"/>
    <x v="26"/>
    <x v="10"/>
    <n v="28.45"/>
    <x v="2"/>
    <s v="WA"/>
    <s v="USA"/>
  </r>
  <r>
    <x v="3"/>
    <s v="Municipal Solid Waste Landfill (351)"/>
    <s v="All State"/>
    <s v="Oregon"/>
    <s v="MSW Landfill"/>
    <x v="26"/>
    <x v="10"/>
    <n v="38.42"/>
    <x v="2"/>
    <s v="WA"/>
    <s v="USA"/>
  </r>
  <r>
    <x v="3"/>
    <s v="Municipal Solid Waste Landfill (351)"/>
    <s v="All State"/>
    <s v="Oregon"/>
    <s v="MSW Landfill"/>
    <x v="26"/>
    <x v="10"/>
    <n v="17.400000000000002"/>
    <x v="2"/>
    <s v="WA"/>
    <s v="USA"/>
  </r>
  <r>
    <x v="3"/>
    <s v="Municipal Solid Waste Landfill (351)"/>
    <s v="All State"/>
    <s v="Oregon"/>
    <s v="MSW Landfill"/>
    <x v="26"/>
    <x v="10"/>
    <n v="13.03"/>
    <x v="2"/>
    <s v="WA"/>
    <s v="USA"/>
  </r>
  <r>
    <x v="3"/>
    <s v="Municipal Solid Waste Landfill (351)"/>
    <s v="All State"/>
    <s v="Oregon"/>
    <s v="MSW Landfill"/>
    <x v="26"/>
    <x v="10"/>
    <n v="10.650000000000002"/>
    <x v="2"/>
    <s v="WA"/>
    <s v="USA"/>
  </r>
  <r>
    <x v="3"/>
    <s v="Municipal Solid Waste Landfill (351)"/>
    <s v="All State"/>
    <s v="Oregon"/>
    <s v="MSW Landfill"/>
    <x v="26"/>
    <x v="10"/>
    <n v="7.6199999999999992"/>
    <x v="2"/>
    <s v="WA"/>
    <s v="USA"/>
  </r>
  <r>
    <x v="3"/>
    <s v="Municipal Solid Waste Landfill (351)"/>
    <s v="All State"/>
    <s v="Oregon"/>
    <s v="MSW Landfill"/>
    <x v="26"/>
    <x v="10"/>
    <n v="7.3299999999999992"/>
    <x v="2"/>
    <s v="WA"/>
    <s v="USA"/>
  </r>
  <r>
    <x v="3"/>
    <s v="Municipal Solid Waste Landfill (351)"/>
    <s v="All State"/>
    <s v="Oregon"/>
    <s v="MSW Landfill"/>
    <x v="26"/>
    <x v="10"/>
    <n v="0"/>
    <x v="2"/>
    <s v="WA"/>
    <s v="USA"/>
  </r>
  <r>
    <x v="3"/>
    <s v="Municipal Solid Waste Landfill (351)"/>
    <s v="All State"/>
    <s v="Oregon"/>
    <s v="MSW Landfill"/>
    <x v="26"/>
    <x v="10"/>
    <n v="444.54000000000008"/>
    <x v="2"/>
    <s v="WA"/>
    <s v="USA"/>
  </r>
  <r>
    <x v="3"/>
    <s v="Municipal Solid Waste Landfill (351)"/>
    <s v="All State"/>
    <s v="Oregon"/>
    <s v="MSW Landfill"/>
    <x v="26"/>
    <x v="10"/>
    <n v="33.67"/>
    <x v="2"/>
    <s v="WA"/>
    <s v="USA"/>
  </r>
  <r>
    <x v="3"/>
    <s v="Municipal Solid Waste Landfill (351)"/>
    <s v="All State"/>
    <s v="Oregon"/>
    <s v="MSW Landfill"/>
    <x v="26"/>
    <x v="10"/>
    <n v="185.64"/>
    <x v="2"/>
    <s v="WA"/>
    <s v="USA"/>
  </r>
  <r>
    <x v="3"/>
    <s v="Municipal Solid Waste Landfill (351)"/>
    <s v="All State"/>
    <s v="Oregon"/>
    <s v="MSW Landfill"/>
    <x v="26"/>
    <x v="10"/>
    <n v="94.65"/>
    <x v="2"/>
    <s v="WA"/>
    <s v="USA"/>
  </r>
  <r>
    <x v="3"/>
    <s v="Municipal Solid Waste Landfill (351)"/>
    <s v="All State"/>
    <s v="Oregon"/>
    <s v="MSW Landfill"/>
    <x v="26"/>
    <x v="10"/>
    <n v="69.08"/>
    <x v="2"/>
    <s v="WA"/>
    <s v="USA"/>
  </r>
  <r>
    <x v="3"/>
    <s v="Municipal Solid Waste Landfill (351)"/>
    <s v="All State"/>
    <s v="Oregon"/>
    <s v="MSW Landfill"/>
    <x v="26"/>
    <x v="10"/>
    <n v="3809.7600000000011"/>
    <x v="8"/>
    <s v="WA"/>
    <s v="USA"/>
  </r>
  <r>
    <x v="3"/>
    <s v="Municipal Solid Waste Landfill (351)"/>
    <s v="All State"/>
    <s v="Oregon"/>
    <s v="MSW Landfill"/>
    <x v="26"/>
    <x v="10"/>
    <n v="6.3"/>
    <x v="8"/>
    <s v="WA"/>
    <s v="USA"/>
  </r>
  <r>
    <x v="3"/>
    <s v="Municipal Solid Waste Landfill (351)"/>
    <s v="All State"/>
    <s v="Oregon"/>
    <s v="MSW Landfill"/>
    <x v="26"/>
    <x v="10"/>
    <n v="42.85"/>
    <x v="8"/>
    <s v="WA"/>
    <s v="USA"/>
  </r>
  <r>
    <x v="3"/>
    <s v="Municipal Solid Waste Landfill (351)"/>
    <s v="All State"/>
    <s v="Oregon"/>
    <s v="MSW Landfill"/>
    <x v="26"/>
    <x v="10"/>
    <n v="0"/>
    <x v="8"/>
    <s v="WA"/>
    <s v="USA"/>
  </r>
  <r>
    <x v="3"/>
    <s v="Municipal Solid Waste Landfill (351)"/>
    <s v="All State"/>
    <s v="Oregon"/>
    <s v="MSW Landfill"/>
    <x v="26"/>
    <x v="10"/>
    <n v="0"/>
    <x v="8"/>
    <s v="WA"/>
    <s v="USA"/>
  </r>
  <r>
    <x v="3"/>
    <s v="Municipal Solid Waste Landfill (351)"/>
    <s v="All State"/>
    <s v="Oregon"/>
    <s v="MSW Landfill"/>
    <x v="26"/>
    <x v="10"/>
    <n v="574.97"/>
    <x v="8"/>
    <s v="WA"/>
    <s v="USA"/>
  </r>
  <r>
    <x v="3"/>
    <s v="Municipal Solid Waste Landfill (351)"/>
    <s v="All State"/>
    <s v="Oregon"/>
    <s v="MSW Landfill"/>
    <x v="26"/>
    <x v="10"/>
    <n v="325.93999999999994"/>
    <x v="8"/>
    <s v="WA"/>
    <s v="USA"/>
  </r>
  <r>
    <x v="3"/>
    <s v="Municipal Solid Waste Landfill (351)"/>
    <s v="All State"/>
    <s v="Oregon"/>
    <s v="MSW Landfill"/>
    <x v="26"/>
    <x v="10"/>
    <n v="27.070000000000004"/>
    <x v="8"/>
    <s v="WA"/>
    <s v="USA"/>
  </r>
  <r>
    <x v="3"/>
    <s v="Municipal Solid Waste Landfill (351)"/>
    <s v="All State"/>
    <s v="Oregon"/>
    <s v="MSW Landfill"/>
    <x v="26"/>
    <x v="10"/>
    <n v="37666.710000000021"/>
    <x v="8"/>
    <s v="WA"/>
    <s v="USA"/>
  </r>
  <r>
    <x v="3"/>
    <s v="Municipal Solid Waste Landfill (351)"/>
    <s v="All State"/>
    <s v="Oregon"/>
    <s v="MSW Landfill"/>
    <x v="26"/>
    <x v="10"/>
    <n v="34901.279999999962"/>
    <x v="8"/>
    <s v="WA"/>
    <s v="USA"/>
  </r>
  <r>
    <x v="3"/>
    <s v="Municipal Solid Waste Landfill (351)"/>
    <s v="All State"/>
    <s v="Oregon"/>
    <s v="MSW Landfill"/>
    <x v="26"/>
    <x v="10"/>
    <n v="18424.949999999997"/>
    <x v="8"/>
    <s v="WA"/>
    <s v="USA"/>
  </r>
  <r>
    <x v="3"/>
    <s v="Municipal Solid Waste Landfill (351)"/>
    <s v="All State"/>
    <s v="Oregon"/>
    <s v="MSW Landfill"/>
    <x v="26"/>
    <x v="10"/>
    <n v="2557.3599999999997"/>
    <x v="8"/>
    <s v="WA"/>
    <s v="USA"/>
  </r>
  <r>
    <x v="3"/>
    <s v="Municipal Solid Waste Landfill (351)"/>
    <s v="All State"/>
    <s v="Oregon"/>
    <s v="MSW Landfill"/>
    <x v="26"/>
    <x v="10"/>
    <n v="961.01000000000022"/>
    <x v="8"/>
    <s v="WA"/>
    <s v="USA"/>
  </r>
  <r>
    <x v="3"/>
    <s v="Municipal Solid Waste Landfill (351)"/>
    <s v="All State"/>
    <s v="Oregon"/>
    <s v="MSW Landfill"/>
    <x v="26"/>
    <x v="10"/>
    <n v="23.350000000000005"/>
    <x v="8"/>
    <s v="WA"/>
    <s v="USA"/>
  </r>
  <r>
    <x v="3"/>
    <s v="Municipal Solid Waste Landfill (351)"/>
    <s v="All State"/>
    <s v="Oregon"/>
    <s v="MSW Landfill"/>
    <x v="26"/>
    <x v="10"/>
    <n v="4920.1999999999989"/>
    <x v="8"/>
    <s v="WA"/>
    <s v="USA"/>
  </r>
  <r>
    <x v="3"/>
    <s v="Municipal Solid Waste Landfill (351)"/>
    <s v="All State"/>
    <s v="Oregon"/>
    <s v="MSW Landfill"/>
    <x v="26"/>
    <x v="10"/>
    <n v="4442.7300000000005"/>
    <x v="8"/>
    <s v="WA"/>
    <s v="USA"/>
  </r>
  <r>
    <x v="3"/>
    <s v="Municipal Solid Waste Landfill (351)"/>
    <s v="All State"/>
    <s v="Oregon"/>
    <s v="MSW Landfill"/>
    <x v="26"/>
    <x v="10"/>
    <n v="948.22000000000014"/>
    <x v="8"/>
    <s v="WA"/>
    <s v="USA"/>
  </r>
  <r>
    <x v="3"/>
    <s v="Municipal Solid Waste Landfill (351)"/>
    <s v="All State"/>
    <s v="Oregon"/>
    <s v="MSW Landfill"/>
    <x v="26"/>
    <x v="10"/>
    <n v="20.170000000000002"/>
    <x v="8"/>
    <s v="WA"/>
    <s v="USA"/>
  </r>
  <r>
    <x v="3"/>
    <s v="Municipal Solid Waste Landfill (351)"/>
    <s v="All State"/>
    <s v="Oregon"/>
    <s v="MSW Landfill"/>
    <x v="26"/>
    <x v="10"/>
    <n v="0"/>
    <x v="8"/>
    <s v="WA"/>
    <s v="USA"/>
  </r>
  <r>
    <x v="3"/>
    <s v="Municipal Solid Waste Landfill (351)"/>
    <s v="All State"/>
    <s v="Oregon"/>
    <s v="MSW Landfill"/>
    <x v="26"/>
    <x v="10"/>
    <n v="101.04999999999998"/>
    <x v="8"/>
    <s v="WA"/>
    <s v="USA"/>
  </r>
  <r>
    <x v="3"/>
    <s v="Municipal Solid Waste Landfill (351)"/>
    <s v="All State"/>
    <s v="Oregon"/>
    <s v="MSW Landfill"/>
    <x v="26"/>
    <x v="10"/>
    <n v="0"/>
    <x v="8"/>
    <s v="WA"/>
    <s v="USA"/>
  </r>
  <r>
    <x v="3"/>
    <s v="Municipal Solid Waste Landfill (351)"/>
    <s v="All State"/>
    <s v="Oregon"/>
    <s v="MSW Landfill"/>
    <x v="26"/>
    <x v="10"/>
    <n v="1.05"/>
    <x v="8"/>
    <s v="WA"/>
    <s v="USA"/>
  </r>
  <r>
    <x v="3"/>
    <s v="Municipal Solid Waste Landfill (351)"/>
    <s v="All State"/>
    <s v="Oregon"/>
    <s v="MSW Landfill"/>
    <x v="26"/>
    <x v="10"/>
    <n v="0"/>
    <x v="8"/>
    <s v="WA"/>
    <s v="USA"/>
  </r>
  <r>
    <x v="3"/>
    <s v="Municipal Solid Waste Landfill (351)"/>
    <s v="All State"/>
    <s v="Oregon"/>
    <s v="MSW Landfill"/>
    <x v="26"/>
    <x v="10"/>
    <n v="630.37999999999988"/>
    <x v="8"/>
    <s v="WA"/>
    <s v="USA"/>
  </r>
  <r>
    <x v="3"/>
    <s v="Municipal Solid Waste Landfill (351)"/>
    <s v="All State"/>
    <s v="Oregon"/>
    <s v="MSW Landfill"/>
    <x v="26"/>
    <x v="10"/>
    <n v="181.47000000000003"/>
    <x v="8"/>
    <s v="WA"/>
    <s v="USA"/>
  </r>
  <r>
    <x v="3"/>
    <s v="Municipal Solid Waste Landfill (351)"/>
    <s v="All State"/>
    <s v="Oregon"/>
    <s v="MSW Landfill"/>
    <x v="26"/>
    <x v="10"/>
    <n v="307.13"/>
    <x v="8"/>
    <s v="WA"/>
    <s v="USA"/>
  </r>
  <r>
    <x v="3"/>
    <s v="Municipal Solid Waste Landfill (351)"/>
    <s v="All State"/>
    <s v="Oregon"/>
    <s v="MSW Landfill"/>
    <x v="26"/>
    <x v="10"/>
    <n v="16.46"/>
    <x v="8"/>
    <s v="WA"/>
    <s v="USA"/>
  </r>
  <r>
    <x v="3"/>
    <s v="Municipal Solid Waste Landfill (351)"/>
    <s v="All State"/>
    <s v="Oregon"/>
    <s v="MSW Landfill"/>
    <x v="26"/>
    <x v="10"/>
    <n v="0"/>
    <x v="8"/>
    <s v="WA"/>
    <s v="USA"/>
  </r>
  <r>
    <x v="3"/>
    <s v="Municipal Solid Waste Landfill (351)"/>
    <s v="All State"/>
    <s v="Oregon"/>
    <s v="MSW Landfill"/>
    <x v="26"/>
    <x v="10"/>
    <n v="193.34999999999997"/>
    <x v="8"/>
    <s v="WA"/>
    <s v="USA"/>
  </r>
  <r>
    <x v="3"/>
    <s v="Municipal Solid Waste Landfill (351)"/>
    <s v="All State"/>
    <s v="Oregon"/>
    <s v="MSW Landfill"/>
    <x v="26"/>
    <x v="10"/>
    <n v="0"/>
    <x v="8"/>
    <s v="WA"/>
    <s v="USA"/>
  </r>
  <r>
    <x v="3"/>
    <s v="Municipal Solid Waste Landfill (351)"/>
    <s v="All State"/>
    <s v="Oregon"/>
    <s v="MSW Landfill"/>
    <x v="26"/>
    <x v="10"/>
    <n v="39.200000000000003"/>
    <x v="30"/>
    <s v="WA"/>
    <s v="USA"/>
  </r>
  <r>
    <x v="3"/>
    <s v="Municipal Solid Waste Landfill (351)"/>
    <s v="All State"/>
    <s v="Oregon"/>
    <s v="MSW Landfill"/>
    <x v="26"/>
    <x v="10"/>
    <n v="0"/>
    <x v="9"/>
    <s v="WA"/>
    <s v="USA"/>
  </r>
  <r>
    <x v="3"/>
    <s v="Municipal Solid Waste Landfill (351)"/>
    <s v="All State"/>
    <s v="Oregon"/>
    <s v="MSW Landfill"/>
    <x v="26"/>
    <x v="10"/>
    <n v="36.39"/>
    <x v="10"/>
    <s v="WA"/>
    <s v="USA"/>
  </r>
  <r>
    <x v="3"/>
    <s v="Municipal Solid Waste Landfill (351)"/>
    <s v="All State"/>
    <s v="Oregon"/>
    <s v="MSW Landfill"/>
    <x v="26"/>
    <x v="10"/>
    <n v="0"/>
    <x v="10"/>
    <s v="WA"/>
    <s v="USA"/>
  </r>
  <r>
    <x v="3"/>
    <s v="Municipal Solid Waste Landfill (351)"/>
    <s v="All State"/>
    <s v="Oregon"/>
    <s v="MSW Landfill"/>
    <x v="26"/>
    <x v="10"/>
    <n v="27.72"/>
    <x v="10"/>
    <s v="WA"/>
    <s v="USA"/>
  </r>
  <r>
    <x v="3"/>
    <s v="Municipal Solid Waste Landfill (351)"/>
    <s v="All State"/>
    <s v="Oregon"/>
    <s v="MSW Landfill"/>
    <x v="26"/>
    <x v="10"/>
    <n v="14.15"/>
    <x v="10"/>
    <s v="WA"/>
    <s v="USA"/>
  </r>
  <r>
    <x v="3"/>
    <s v="Municipal Solid Waste Landfill (351)"/>
    <s v="All State"/>
    <s v="Oregon"/>
    <s v="MSW Landfill"/>
    <x v="26"/>
    <x v="10"/>
    <n v="0"/>
    <x v="10"/>
    <s v="WA"/>
    <s v="USA"/>
  </r>
  <r>
    <x v="3"/>
    <s v="Municipal Solid Waste Landfill (351)"/>
    <s v="All State"/>
    <s v="Oregon"/>
    <s v="MSW Landfill"/>
    <x v="26"/>
    <x v="10"/>
    <n v="6.7399999999999993"/>
    <x v="12"/>
    <s v="WA"/>
    <s v="USA"/>
  </r>
  <r>
    <x v="3"/>
    <s v="Municipal Solid Waste Landfill (351)"/>
    <s v="All State"/>
    <s v="Oregon"/>
    <s v="MSW Landfill"/>
    <x v="26"/>
    <x v="10"/>
    <n v="38.650000000000006"/>
    <x v="12"/>
    <s v="WA"/>
    <s v="USA"/>
  </r>
  <r>
    <x v="3"/>
    <s v="Municipal Solid Waste Landfill (351)"/>
    <s v="All State"/>
    <s v="Oregon"/>
    <s v="MSW Landfill"/>
    <x v="26"/>
    <x v="10"/>
    <n v="0"/>
    <x v="12"/>
    <s v="WA"/>
    <s v="USA"/>
  </r>
  <r>
    <x v="3"/>
    <s v="Municipal Solid Waste Landfill (351)"/>
    <s v="All State"/>
    <s v="Oregon"/>
    <s v="MSW Landfill"/>
    <x v="26"/>
    <x v="10"/>
    <n v="0"/>
    <x v="12"/>
    <s v="WA"/>
    <s v="USA"/>
  </r>
  <r>
    <x v="3"/>
    <s v="Municipal Solid Waste Landfill (351)"/>
    <s v="All State"/>
    <s v="Oregon"/>
    <s v="MSW Landfill"/>
    <x v="26"/>
    <x v="10"/>
    <n v="159.33000000000001"/>
    <x v="12"/>
    <s v="WA"/>
    <s v="USA"/>
  </r>
  <r>
    <x v="3"/>
    <s v="Municipal Solid Waste Landfill (351)"/>
    <s v="All State"/>
    <s v="Oregon"/>
    <s v="MSW Landfill"/>
    <x v="26"/>
    <x v="10"/>
    <n v="0"/>
    <x v="12"/>
    <s v="WA"/>
    <s v="USA"/>
  </r>
  <r>
    <x v="3"/>
    <s v="Municipal Solid Waste Landfill (351)"/>
    <s v="All State"/>
    <s v="Oregon"/>
    <s v="MSW Landfill"/>
    <x v="26"/>
    <x v="10"/>
    <n v="58.15"/>
    <x v="12"/>
    <s v="WA"/>
    <s v="USA"/>
  </r>
  <r>
    <x v="3"/>
    <s v="Municipal Solid Waste Landfill (351)"/>
    <s v="All State"/>
    <s v="Oregon"/>
    <s v="MSW Landfill"/>
    <x v="26"/>
    <x v="10"/>
    <n v="19.03"/>
    <x v="12"/>
    <s v="WA"/>
    <s v="USA"/>
  </r>
  <r>
    <x v="3"/>
    <s v="Municipal Solid Waste Landfill (351)"/>
    <s v="All State"/>
    <s v="Oregon"/>
    <s v="MSW Landfill"/>
    <x v="26"/>
    <x v="10"/>
    <n v="0"/>
    <x v="12"/>
    <s v="WA"/>
    <s v="USA"/>
  </r>
  <r>
    <x v="3"/>
    <s v="Municipal Solid Waste Landfill (351)"/>
    <s v="All State"/>
    <s v="Oregon"/>
    <s v="MSW Landfill"/>
    <x v="26"/>
    <x v="10"/>
    <n v="0"/>
    <x v="12"/>
    <s v="WA"/>
    <s v="USA"/>
  </r>
  <r>
    <x v="3"/>
    <s v="Municipal Solid Waste Landfill (351)"/>
    <s v="All State"/>
    <s v="Oregon"/>
    <s v="MSW Landfill"/>
    <x v="26"/>
    <x v="10"/>
    <n v="26.490000000000002"/>
    <x v="12"/>
    <s v="WA"/>
    <s v="USA"/>
  </r>
  <r>
    <x v="3"/>
    <s v="Municipal Solid Waste Landfill (351)"/>
    <s v="All State"/>
    <s v="Oregon"/>
    <s v="MSW Landfill"/>
    <x v="26"/>
    <x v="10"/>
    <n v="0"/>
    <x v="32"/>
    <s v="WA"/>
    <s v="USA"/>
  </r>
  <r>
    <x v="3"/>
    <s v="Municipal Solid Waste Landfill (351)"/>
    <s v="All State"/>
    <s v="Oregon"/>
    <s v="MSW Landfill"/>
    <x v="26"/>
    <x v="10"/>
    <n v="60.3"/>
    <x v="32"/>
    <s v="WA"/>
    <s v="USA"/>
  </r>
  <r>
    <x v="3"/>
    <s v="Municipal Solid Waste Landfill (351)"/>
    <s v="All State"/>
    <s v="Oregon"/>
    <s v="MSW Landfill"/>
    <x v="26"/>
    <x v="10"/>
    <n v="0"/>
    <x v="32"/>
    <s v="WA"/>
    <s v="USA"/>
  </r>
  <r>
    <x v="3"/>
    <s v="Municipal Solid Waste Landfill (351)"/>
    <s v="All State"/>
    <s v="Oregon"/>
    <s v="MSW Landfill"/>
    <x v="26"/>
    <x v="10"/>
    <n v="4.7300000000000004"/>
    <x v="27"/>
    <s v="WA"/>
    <s v="USA"/>
  </r>
  <r>
    <x v="3"/>
    <s v="Municipal Solid Waste Landfill (351)"/>
    <s v="All State"/>
    <s v="Oregon"/>
    <s v="MSW Landfill"/>
    <x v="26"/>
    <x v="10"/>
    <n v="945.68999999999971"/>
    <x v="13"/>
    <s v="WA"/>
    <s v="USA"/>
  </r>
  <r>
    <x v="3"/>
    <s v="Municipal Solid Waste Landfill (351)"/>
    <s v="All State"/>
    <s v="Oregon"/>
    <s v="MSW Landfill"/>
    <x v="26"/>
    <x v="10"/>
    <n v="336.35999999999996"/>
    <x v="13"/>
    <s v="WA"/>
    <s v="USA"/>
  </r>
  <r>
    <x v="3"/>
    <s v="Municipal Solid Waste Landfill (351)"/>
    <s v="All State"/>
    <s v="Oregon"/>
    <s v="MSW Landfill"/>
    <x v="26"/>
    <x v="10"/>
    <n v="18.28"/>
    <x v="13"/>
    <s v="WA"/>
    <s v="USA"/>
  </r>
  <r>
    <x v="3"/>
    <s v="Municipal Solid Waste Landfill (351)"/>
    <s v="All State"/>
    <s v="Oregon"/>
    <s v="MSW Landfill"/>
    <x v="26"/>
    <x v="10"/>
    <n v="371.97"/>
    <x v="13"/>
    <s v="WA"/>
    <s v="USA"/>
  </r>
  <r>
    <x v="3"/>
    <s v="Municipal Solid Waste Landfill (351)"/>
    <s v="All State"/>
    <s v="Oregon"/>
    <s v="MSW Landfill"/>
    <x v="26"/>
    <x v="10"/>
    <n v="317.74"/>
    <x v="13"/>
    <s v="WA"/>
    <s v="USA"/>
  </r>
  <r>
    <x v="3"/>
    <s v="Municipal Solid Waste Landfill (351)"/>
    <s v="All State"/>
    <s v="Oregon"/>
    <s v="MSW Landfill"/>
    <x v="26"/>
    <x v="10"/>
    <n v="305.72999999999996"/>
    <x v="13"/>
    <s v="WA"/>
    <s v="USA"/>
  </r>
  <r>
    <x v="3"/>
    <s v="Municipal Solid Waste Landfill (351)"/>
    <s v="All State"/>
    <s v="Oregon"/>
    <s v="MSW Landfill"/>
    <x v="26"/>
    <x v="10"/>
    <n v="288.45"/>
    <x v="13"/>
    <s v="WA"/>
    <s v="USA"/>
  </r>
  <r>
    <x v="3"/>
    <s v="Municipal Solid Waste Landfill (351)"/>
    <s v="All State"/>
    <s v="Oregon"/>
    <s v="MSW Landfill"/>
    <x v="26"/>
    <x v="10"/>
    <n v="4.58"/>
    <x v="13"/>
    <s v="WA"/>
    <s v="USA"/>
  </r>
  <r>
    <x v="3"/>
    <s v="Municipal Solid Waste Landfill (351)"/>
    <s v="All State"/>
    <s v="Oregon"/>
    <s v="MSW Landfill"/>
    <x v="26"/>
    <x v="10"/>
    <n v="0"/>
    <x v="13"/>
    <s v="WA"/>
    <s v="USA"/>
  </r>
  <r>
    <x v="3"/>
    <s v="Municipal Solid Waste Landfill (351)"/>
    <s v="All State"/>
    <s v="Oregon"/>
    <s v="MSW Landfill"/>
    <x v="26"/>
    <x v="10"/>
    <n v="650.21"/>
    <x v="13"/>
    <s v="WA"/>
    <s v="USA"/>
  </r>
  <r>
    <x v="3"/>
    <s v="Municipal Solid Waste Landfill (351)"/>
    <s v="All State"/>
    <s v="Oregon"/>
    <s v="MSW Landfill"/>
    <x v="26"/>
    <x v="10"/>
    <n v="13.94"/>
    <x v="13"/>
    <s v="WA"/>
    <s v="USA"/>
  </r>
  <r>
    <x v="3"/>
    <s v="Municipal Solid Waste Landfill (351)"/>
    <s v="All State"/>
    <s v="Oregon"/>
    <s v="MSW Landfill"/>
    <x v="26"/>
    <x v="10"/>
    <n v="579.29"/>
    <x v="13"/>
    <s v="WA"/>
    <s v="USA"/>
  </r>
  <r>
    <x v="3"/>
    <s v="Municipal Solid Waste Landfill (351)"/>
    <s v="All State"/>
    <s v="Oregon"/>
    <s v="MSW Landfill"/>
    <x v="26"/>
    <x v="10"/>
    <n v="339.66999999999996"/>
    <x v="13"/>
    <s v="WA"/>
    <s v="USA"/>
  </r>
  <r>
    <x v="3"/>
    <s v="Municipal Solid Waste Landfill (351)"/>
    <s v="All State"/>
    <s v="Oregon"/>
    <s v="MSW Landfill"/>
    <x v="26"/>
    <x v="10"/>
    <n v="573.66"/>
    <x v="13"/>
    <s v="WA"/>
    <s v="USA"/>
  </r>
  <r>
    <x v="3"/>
    <s v="Municipal Solid Waste Landfill (351)"/>
    <s v="All State"/>
    <s v="Oregon"/>
    <s v="MSW Landfill"/>
    <x v="26"/>
    <x v="10"/>
    <n v="2243.96"/>
    <x v="13"/>
    <s v="WA"/>
    <s v="USA"/>
  </r>
  <r>
    <x v="3"/>
    <s v="Municipal Solid Waste Landfill (351)"/>
    <s v="All State"/>
    <s v="Oregon"/>
    <s v="MSW Landfill"/>
    <x v="26"/>
    <x v="10"/>
    <n v="130.22"/>
    <x v="13"/>
    <s v="WA"/>
    <s v="USA"/>
  </r>
  <r>
    <x v="3"/>
    <s v="Municipal Solid Waste Landfill (351)"/>
    <s v="All State"/>
    <s v="Oregon"/>
    <s v="MSW Landfill"/>
    <x v="26"/>
    <x v="10"/>
    <n v="63.57"/>
    <x v="13"/>
    <s v="WA"/>
    <s v="USA"/>
  </r>
  <r>
    <x v="3"/>
    <s v="Municipal Solid Waste Landfill (351)"/>
    <s v="All State"/>
    <s v="Oregon"/>
    <s v="MSW Landfill"/>
    <x v="26"/>
    <x v="10"/>
    <n v="0"/>
    <x v="13"/>
    <s v="WA"/>
    <s v="USA"/>
  </r>
  <r>
    <x v="3"/>
    <s v="Municipal Solid Waste Landfill (351)"/>
    <s v="All State"/>
    <s v="Oregon"/>
    <s v="MSW Landfill"/>
    <x v="26"/>
    <x v="10"/>
    <n v="7.8499999999999988"/>
    <x v="28"/>
    <s v="WA"/>
    <s v="USA"/>
  </r>
  <r>
    <x v="3"/>
    <s v="Municipal Solid Waste Landfill (351)"/>
    <s v="All State"/>
    <s v="Oregon"/>
    <s v="MSW Landfill"/>
    <x v="26"/>
    <x v="10"/>
    <n v="24.28"/>
    <x v="28"/>
    <s v="WA"/>
    <s v="USA"/>
  </r>
  <r>
    <x v="3"/>
    <s v="Municipal Solid Waste Landfill (351)"/>
    <s v="All State"/>
    <s v="Oregon"/>
    <s v="MSW Landfill"/>
    <x v="26"/>
    <x v="10"/>
    <n v="0.32"/>
    <x v="28"/>
    <s v="WA"/>
    <s v="USA"/>
  </r>
  <r>
    <x v="15"/>
    <s v="Municipal Solid Waste Landfill (351)"/>
    <s v="Cowlitz"/>
    <s v="Washington"/>
    <s v="Limited Purpose Landfill"/>
    <x v="26"/>
    <x v="10"/>
    <n v="2237"/>
    <x v="16"/>
    <s v="WA"/>
    <s v="USA"/>
  </r>
  <r>
    <x v="15"/>
    <s v="Municipal Solid Waste Landfill (351)"/>
    <s v="Cowlitz"/>
    <s v="Washington"/>
    <s v="Limited Purpose Landfill"/>
    <x v="26"/>
    <x v="10"/>
    <n v="9561"/>
    <x v="4"/>
    <s v="WA"/>
    <s v="USA"/>
  </r>
  <r>
    <x v="15"/>
    <s v="Municipal Solid Waste Landfill (351)"/>
    <s v="Cowlitz"/>
    <s v="Washington"/>
    <s v="Limited Purpose Landfill"/>
    <x v="26"/>
    <x v="10"/>
    <n v="226"/>
    <x v="5"/>
    <s v="WA"/>
    <s v="USA"/>
  </r>
  <r>
    <x v="15"/>
    <s v="Municipal Solid Waste Landfill (351)"/>
    <s v="Cowlitz"/>
    <s v="Washington"/>
    <s v="Limited Purpose Landfill"/>
    <x v="26"/>
    <x v="10"/>
    <n v="2358"/>
    <x v="2"/>
    <s v="WA"/>
    <s v="USA"/>
  </r>
  <r>
    <x v="15"/>
    <s v="Municipal Solid Waste Landfill (351)"/>
    <s v="Cowlitz"/>
    <s v="Washington"/>
    <s v="Limited Purpose Landfill"/>
    <x v="26"/>
    <x v="10"/>
    <n v="1044"/>
    <x v="8"/>
    <s v="WA"/>
    <s v="USA"/>
  </r>
  <r>
    <x v="15"/>
    <s v="Municipal Solid Waste Landfill (351)"/>
    <s v="Cowlitz"/>
    <s v="Washington"/>
    <s v="Limited Purpose Landfill"/>
    <x v="26"/>
    <x v="10"/>
    <n v="3485"/>
    <x v="31"/>
    <s v="WA"/>
    <s v="USA"/>
  </r>
  <r>
    <x v="15"/>
    <s v="Municipal Solid Waste Landfill (351)"/>
    <s v="Cowlitz"/>
    <s v="Washington"/>
    <s v="Limited Purpose Landfill"/>
    <x v="26"/>
    <x v="10"/>
    <n v="2776"/>
    <x v="10"/>
    <s v="WA"/>
    <s v="USA"/>
  </r>
  <r>
    <x v="15"/>
    <s v="Municipal Solid Waste Landfill (351)"/>
    <s v="Cowlitz"/>
    <s v="Washington"/>
    <s v="Limited Purpose Landfill"/>
    <x v="26"/>
    <x v="10"/>
    <n v="3273"/>
    <x v="12"/>
    <s v="WA"/>
    <s v="USA"/>
  </r>
  <r>
    <x v="15"/>
    <s v="Municipal Solid Waste Landfill (351)"/>
    <s v="Cowlitz"/>
    <s v="Washington"/>
    <s v="Limited Purpose Landfill"/>
    <x v="26"/>
    <x v="10"/>
    <n v="228"/>
    <x v="32"/>
    <s v="WA"/>
    <s v="USA"/>
  </r>
  <r>
    <x v="15"/>
    <s v="Municipal Solid Waste Landfill (351)"/>
    <s v="Cowlitz"/>
    <s v="Washington"/>
    <s v="Limited Purpose Landfill"/>
    <x v="26"/>
    <x v="10"/>
    <n v="186"/>
    <x v="39"/>
    <s v="WA"/>
    <s v="USA"/>
  </r>
  <r>
    <x v="5"/>
    <s v="Municipal Solid Waste Landfill (351)"/>
    <s v="All State"/>
    <s v="Oregon"/>
    <s v="MSW Landfill"/>
    <x v="26"/>
    <x v="10"/>
    <n v="19.670000000000002"/>
    <x v="19"/>
    <s v="WA"/>
    <s v="USA"/>
  </r>
  <r>
    <x v="5"/>
    <s v="Municipal Solid Waste Landfill (351)"/>
    <s v="All State"/>
    <s v="Oregon"/>
    <s v="MSW Landfill"/>
    <x v="26"/>
    <x v="10"/>
    <n v="53.8"/>
    <x v="15"/>
    <s v="WA"/>
    <s v="USA"/>
  </r>
  <r>
    <x v="5"/>
    <s v="Municipal Solid Waste Landfill (351)"/>
    <s v="All State"/>
    <s v="Oregon"/>
    <s v="MSW Landfill"/>
    <x v="26"/>
    <x v="10"/>
    <n v="3.5"/>
    <x v="16"/>
    <s v="WA"/>
    <s v="USA"/>
  </r>
  <r>
    <x v="5"/>
    <s v="Municipal Solid Waste Landfill (351)"/>
    <s v="All State"/>
    <s v="Oregon"/>
    <s v="MSW Landfill"/>
    <x v="26"/>
    <x v="10"/>
    <n v="0.32"/>
    <x v="16"/>
    <s v="WA"/>
    <s v="USA"/>
  </r>
  <r>
    <x v="5"/>
    <s v="Municipal Solid Waste Landfill (351)"/>
    <s v="All State"/>
    <s v="Oregon"/>
    <s v="MSW Landfill"/>
    <x v="26"/>
    <x v="10"/>
    <n v="616.49"/>
    <x v="18"/>
    <s v="WA"/>
    <s v="USA"/>
  </r>
  <r>
    <x v="5"/>
    <s v="Municipal Solid Waste Landfill (351)"/>
    <s v="All State"/>
    <s v="Oregon"/>
    <s v="MSW Landfill"/>
    <x v="26"/>
    <x v="10"/>
    <n v="117.38"/>
    <x v="28"/>
    <s v="WA"/>
    <s v="USA"/>
  </r>
  <r>
    <x v="6"/>
    <s v="Limited Purpose Landfill"/>
    <s v="Spokane"/>
    <s v="Washington"/>
    <s v="Limited Purpose Landfill"/>
    <x v="26"/>
    <x v="10"/>
    <n v="16.920000000000002"/>
    <x v="14"/>
    <s v="WA"/>
    <s v="USA"/>
  </r>
  <r>
    <x v="6"/>
    <s v="Limited Purpose Landfill"/>
    <s v="Spokane"/>
    <s v="Washington"/>
    <s v="Limited Purpose Landfill"/>
    <x v="26"/>
    <x v="10"/>
    <n v="25.68"/>
    <x v="25"/>
    <s v="WA"/>
    <s v="USA"/>
  </r>
  <r>
    <x v="6"/>
    <s v="Limited Purpose Landfill"/>
    <s v="Spokane"/>
    <s v="Washington"/>
    <s v="Limited Purpose Landfill"/>
    <x v="26"/>
    <x v="10"/>
    <n v="40022.300000000003"/>
    <x v="26"/>
    <s v="WA"/>
    <s v="USA"/>
  </r>
  <r>
    <x v="6"/>
    <s v="Limited Purpose Landfill"/>
    <s v="Spokane"/>
    <s v="Washington"/>
    <s v="Limited Purpose Landfill"/>
    <x v="26"/>
    <x v="10"/>
    <n v="9.39"/>
    <x v="33"/>
    <s v="WA"/>
    <s v="USA"/>
  </r>
  <r>
    <x v="7"/>
    <s v="Municipal Solid Waste Landfill (351)"/>
    <s v="Douglas"/>
    <s v="Washington"/>
    <s v="Limited Purpose Landfill"/>
    <x v="26"/>
    <x v="10"/>
    <n v="11781.74"/>
    <x v="19"/>
    <s v="WA"/>
    <s v="USA"/>
  </r>
  <r>
    <x v="7"/>
    <s v="Municipal Solid Waste Landfill (351)"/>
    <s v="Douglas"/>
    <s v="Washington"/>
    <s v="Limited Purpose Landfill"/>
    <x v="26"/>
    <x v="10"/>
    <n v="1520.88"/>
    <x v="3"/>
    <s v="WA"/>
    <s v="USA"/>
  </r>
  <r>
    <x v="7"/>
    <s v="Municipal Solid Waste Landfill (351)"/>
    <s v="Douglas"/>
    <s v="Washington"/>
    <s v="Limited Purpose Landfill"/>
    <x v="26"/>
    <x v="10"/>
    <n v="20.07"/>
    <x v="17"/>
    <s v="WA"/>
    <s v="USA"/>
  </r>
  <r>
    <x v="7"/>
    <s v="Municipal Solid Waste Landfill (351)"/>
    <s v="Douglas"/>
    <s v="Washington"/>
    <s v="Limited Purpose Landfill"/>
    <x v="26"/>
    <x v="10"/>
    <n v="1272.05"/>
    <x v="14"/>
    <s v="WA"/>
    <s v="USA"/>
  </r>
  <r>
    <x v="7"/>
    <s v="Municipal Solid Waste Landfill (351)"/>
    <s v="Douglas"/>
    <s v="Washington"/>
    <s v="Limited Purpose Landfill"/>
    <x v="26"/>
    <x v="10"/>
    <n v="3173.22"/>
    <x v="2"/>
    <s v="WA"/>
    <s v="USA"/>
  </r>
  <r>
    <x v="7"/>
    <s v="Municipal Solid Waste Landfill (351)"/>
    <s v="Douglas"/>
    <s v="Washington"/>
    <s v="Limited Purpose Landfill"/>
    <x v="26"/>
    <x v="10"/>
    <n v="199.49"/>
    <x v="23"/>
    <s v="WA"/>
    <s v="USA"/>
  </r>
  <r>
    <x v="7"/>
    <s v="Municipal Solid Waste Landfill (351)"/>
    <s v="Douglas"/>
    <s v="Washington"/>
    <s v="Limited Purpose Landfill"/>
    <x v="26"/>
    <x v="10"/>
    <n v="3975.87"/>
    <x v="12"/>
    <s v="WA"/>
    <s v="USA"/>
  </r>
  <r>
    <x v="7"/>
    <s v="Municipal Solid Waste Landfill (351)"/>
    <s v="Douglas"/>
    <s v="Washington"/>
    <s v="Limited Purpose Landfill"/>
    <x v="26"/>
    <x v="10"/>
    <n v="42.48"/>
    <x v="26"/>
    <s v="WA"/>
    <s v="USA"/>
  </r>
  <r>
    <x v="7"/>
    <s v="Municipal Solid Waste Landfill (351)"/>
    <s v="Douglas"/>
    <s v="Washington"/>
    <s v="Limited Purpose Landfill"/>
    <x v="26"/>
    <x v="10"/>
    <n v="10727.65"/>
    <x v="13"/>
    <s v="WA"/>
    <s v="USA"/>
  </r>
  <r>
    <x v="7"/>
    <s v="Municipal Solid Waste Landfill (351)"/>
    <s v="Douglas"/>
    <s v="Washington"/>
    <s v="Limited Purpose Landfill"/>
    <x v="26"/>
    <x v="10"/>
    <n v="16.739999999999998"/>
    <x v="28"/>
    <s v="WA"/>
    <s v="USA"/>
  </r>
  <r>
    <x v="9"/>
    <s v="Municipal Solid Waste Landfill (351)"/>
    <s v="Klickitat"/>
    <s v="Washington"/>
    <s v="Limited Purpose Landfill"/>
    <x v="26"/>
    <x v="10"/>
    <n v="263"/>
    <x v="3"/>
    <s v="WA"/>
    <s v="USA"/>
  </r>
  <r>
    <x v="9"/>
    <s v="Municipal Solid Waste Landfill (351)"/>
    <s v="Klickitat"/>
    <s v="Washington"/>
    <s v="Limited Purpose Landfill"/>
    <x v="26"/>
    <x v="10"/>
    <n v="552"/>
    <x v="29"/>
    <s v="WA"/>
    <s v="USA"/>
  </r>
  <r>
    <x v="9"/>
    <s v="Municipal Solid Waste Landfill (351)"/>
    <s v="Klickitat"/>
    <s v="Washington"/>
    <s v="Limited Purpose Landfill"/>
    <x v="26"/>
    <x v="10"/>
    <n v="33"/>
    <x v="18"/>
    <s v="WA"/>
    <s v="USA"/>
  </r>
  <r>
    <x v="9"/>
    <s v="Municipal Solid Waste Landfill (351)"/>
    <s v="Klickitat"/>
    <s v="Washington"/>
    <s v="Limited Purpose Landfill"/>
    <x v="26"/>
    <x v="10"/>
    <n v="49"/>
    <x v="34"/>
    <s v="WA"/>
    <s v="USA"/>
  </r>
  <r>
    <x v="9"/>
    <s v="Municipal Solid Waste Landfill (351)"/>
    <s v="Klickitat"/>
    <s v="Washington"/>
    <s v="Limited Purpose Landfill"/>
    <x v="26"/>
    <x v="10"/>
    <n v="233198"/>
    <x v="2"/>
    <s v="WA"/>
    <s v="USA"/>
  </r>
  <r>
    <x v="9"/>
    <s v="Municipal Solid Waste Landfill (351)"/>
    <s v="Klickitat"/>
    <s v="Washington"/>
    <s v="Limited Purpose Landfill"/>
    <x v="26"/>
    <x v="10"/>
    <n v="126"/>
    <x v="8"/>
    <s v="WA"/>
    <s v="USA"/>
  </r>
  <r>
    <x v="9"/>
    <s v="Municipal Solid Waste Landfill (351)"/>
    <s v="Klickitat"/>
    <s v="Washington"/>
    <s v="Limited Purpose Landfill"/>
    <x v="26"/>
    <x v="10"/>
    <n v="140"/>
    <x v="23"/>
    <s v="WA"/>
    <s v="USA"/>
  </r>
  <r>
    <x v="9"/>
    <s v="Municipal Solid Waste Landfill (351)"/>
    <s v="Klickitat"/>
    <s v="Washington"/>
    <s v="Limited Purpose Landfill"/>
    <x v="26"/>
    <x v="10"/>
    <n v="12109"/>
    <x v="30"/>
    <s v="WA"/>
    <s v="USA"/>
  </r>
  <r>
    <x v="9"/>
    <s v="Municipal Solid Waste Landfill (351)"/>
    <s v="Klickitat"/>
    <s v="Washington"/>
    <s v="Limited Purpose Landfill"/>
    <x v="26"/>
    <x v="10"/>
    <n v="627"/>
    <x v="24"/>
    <s v="WA"/>
    <s v="USA"/>
  </r>
  <r>
    <x v="9"/>
    <s v="Municipal Solid Waste Landfill (351)"/>
    <s v="Klickitat"/>
    <s v="Washington"/>
    <s v="Limited Purpose Landfill"/>
    <x v="26"/>
    <x v="10"/>
    <n v="697"/>
    <x v="10"/>
    <s v="WA"/>
    <s v="USA"/>
  </r>
  <r>
    <x v="9"/>
    <s v="Municipal Solid Waste Landfill (351)"/>
    <s v="Klickitat"/>
    <s v="Washington"/>
    <s v="Limited Purpose Landfill"/>
    <x v="26"/>
    <x v="10"/>
    <n v="123"/>
    <x v="35"/>
    <s v="WA"/>
    <s v="USA"/>
  </r>
  <r>
    <x v="9"/>
    <s v="Municipal Solid Waste Landfill (351)"/>
    <s v="Klickitat"/>
    <s v="Washington"/>
    <s v="Limited Purpose Landfill"/>
    <x v="26"/>
    <x v="10"/>
    <n v="309"/>
    <x v="11"/>
    <s v="WA"/>
    <s v="USA"/>
  </r>
  <r>
    <x v="9"/>
    <s v="Municipal Solid Waste Landfill (351)"/>
    <s v="Klickitat"/>
    <s v="Washington"/>
    <s v="Limited Purpose Landfill"/>
    <x v="26"/>
    <x v="10"/>
    <n v="2486"/>
    <x v="12"/>
    <s v="WA"/>
    <s v="USA"/>
  </r>
  <r>
    <x v="9"/>
    <s v="Municipal Solid Waste Landfill (351)"/>
    <s v="Klickitat"/>
    <s v="Washington"/>
    <s v="Limited Purpose Landfill"/>
    <x v="26"/>
    <x v="10"/>
    <n v="66"/>
    <x v="32"/>
    <s v="WA"/>
    <s v="USA"/>
  </r>
  <r>
    <x v="9"/>
    <s v="Municipal Solid Waste Landfill (351)"/>
    <s v="Klickitat"/>
    <s v="Washington"/>
    <s v="Limited Purpose Landfill"/>
    <x v="26"/>
    <x v="10"/>
    <n v="3858"/>
    <x v="13"/>
    <s v="WA"/>
    <s v="USA"/>
  </r>
  <r>
    <x v="10"/>
    <s v="Municipal Solid Waste Landfill (351)"/>
    <s v="Stevens"/>
    <s v="Washington"/>
    <s v="Limited Purpose Landfill"/>
    <x v="26"/>
    <x v="10"/>
    <n v="176.43"/>
    <x v="33"/>
    <s v="WA"/>
    <s v="USA"/>
  </r>
  <r>
    <x v="15"/>
    <s v="Municipal Solid Waste Landfill (351)"/>
    <s v="Cowlitz"/>
    <s v="Washington"/>
    <s v="Limited Purpose Landfill"/>
    <x v="26"/>
    <x v="16"/>
    <n v="5920"/>
    <x v="7"/>
    <s v="OR"/>
    <s v="USA"/>
  </r>
  <r>
    <x v="6"/>
    <s v="Limited Purpose Landfill"/>
    <s v="Spokane"/>
    <s v="Washington"/>
    <s v="Limited Purpose Landfill"/>
    <x v="26"/>
    <x v="16"/>
    <n v="149.15"/>
    <x v="7"/>
    <s v="ID"/>
    <s v="USA"/>
  </r>
  <r>
    <x v="9"/>
    <s v="Municipal Solid Waste Landfill (351)"/>
    <s v="Klickitat"/>
    <s v="Washington"/>
    <s v="Limited Purpose Landfill"/>
    <x v="26"/>
    <x v="16"/>
    <n v="3103"/>
    <x v="7"/>
    <s v="BC"/>
    <s v="Canada"/>
  </r>
  <r>
    <x v="9"/>
    <s v="Municipal Solid Waste Landfill (351)"/>
    <s v="Klickitat"/>
    <s v="Washington"/>
    <s v="Limited Purpose Landfill"/>
    <x v="26"/>
    <x v="16"/>
    <n v="8"/>
    <x v="7"/>
    <s v="AK"/>
    <s v="USA"/>
  </r>
  <r>
    <x v="9"/>
    <s v="Municipal Solid Waste Landfill (351)"/>
    <s v="Klickitat"/>
    <s v="Washington"/>
    <s v="Limited Purpose Landfill"/>
    <x v="26"/>
    <x v="16"/>
    <n v="170"/>
    <x v="7"/>
    <s v="AK"/>
    <s v="USA"/>
  </r>
  <r>
    <x v="3"/>
    <s v="Municipal Solid Waste Landfill (351)"/>
    <s v="All State"/>
    <s v="Oregon"/>
    <s v="MSW Landfill"/>
    <x v="27"/>
    <x v="17"/>
    <n v="19.62"/>
    <x v="2"/>
    <s v="WA"/>
    <s v="USA"/>
  </r>
  <r>
    <x v="3"/>
    <s v="Municipal Solid Waste Landfill (351)"/>
    <s v="All State"/>
    <s v="Oregon"/>
    <s v="MSW Landfill"/>
    <x v="27"/>
    <x v="17"/>
    <n v="0"/>
    <x v="2"/>
    <s v="WA"/>
    <s v="USA"/>
  </r>
  <r>
    <x v="3"/>
    <s v="Municipal Solid Waste Landfill (351)"/>
    <s v="All State"/>
    <s v="Oregon"/>
    <s v="MSW Landfill"/>
    <x v="27"/>
    <x v="17"/>
    <n v="998.74999999999989"/>
    <x v="10"/>
    <s v="WA"/>
    <s v="USA"/>
  </r>
  <r>
    <x v="3"/>
    <s v="Municipal Solid Waste Landfill (351)"/>
    <s v="All State"/>
    <s v="Oregon"/>
    <s v="MSW Landfill"/>
    <x v="27"/>
    <x v="17"/>
    <n v="956.15"/>
    <x v="10"/>
    <s v="WA"/>
    <s v="USA"/>
  </r>
  <r>
    <x v="3"/>
    <s v="Municipal Solid Waste Landfill (351)"/>
    <s v="All State"/>
    <s v="Oregon"/>
    <s v="MSW Landfill"/>
    <x v="27"/>
    <x v="17"/>
    <n v="920.94"/>
    <x v="10"/>
    <s v="WA"/>
    <s v="USA"/>
  </r>
  <r>
    <x v="3"/>
    <s v="Municipal Solid Waste Landfill (351)"/>
    <s v="All State"/>
    <s v="Oregon"/>
    <s v="MSW Landfill"/>
    <x v="27"/>
    <x v="17"/>
    <n v="885.76000000000022"/>
    <x v="10"/>
    <s v="WA"/>
    <s v="USA"/>
  </r>
  <r>
    <x v="3"/>
    <s v="Municipal Solid Waste Landfill (351)"/>
    <s v="All State"/>
    <s v="Oregon"/>
    <s v="MSW Landfill"/>
    <x v="27"/>
    <x v="17"/>
    <n v="859.43999999999983"/>
    <x v="10"/>
    <s v="WA"/>
    <s v="USA"/>
  </r>
  <r>
    <x v="3"/>
    <s v="Municipal Solid Waste Landfill (351)"/>
    <s v="All State"/>
    <s v="Oregon"/>
    <s v="MSW Landfill"/>
    <x v="27"/>
    <x v="17"/>
    <n v="835.7199999999998"/>
    <x v="10"/>
    <s v="WA"/>
    <s v="USA"/>
  </r>
  <r>
    <x v="3"/>
    <s v="Municipal Solid Waste Landfill (351)"/>
    <s v="All State"/>
    <s v="Oregon"/>
    <s v="MSW Landfill"/>
    <x v="27"/>
    <x v="17"/>
    <n v="828.92"/>
    <x v="10"/>
    <s v="WA"/>
    <s v="USA"/>
  </r>
  <r>
    <x v="3"/>
    <s v="Municipal Solid Waste Landfill (351)"/>
    <s v="All State"/>
    <s v="Oregon"/>
    <s v="MSW Landfill"/>
    <x v="27"/>
    <x v="17"/>
    <n v="814.21"/>
    <x v="10"/>
    <s v="WA"/>
    <s v="USA"/>
  </r>
  <r>
    <x v="3"/>
    <s v="Municipal Solid Waste Landfill (351)"/>
    <s v="All State"/>
    <s v="Oregon"/>
    <s v="MSW Landfill"/>
    <x v="27"/>
    <x v="17"/>
    <n v="761.36"/>
    <x v="10"/>
    <s v="WA"/>
    <s v="USA"/>
  </r>
  <r>
    <x v="3"/>
    <s v="Municipal Solid Waste Landfill (351)"/>
    <s v="All State"/>
    <s v="Oregon"/>
    <s v="MSW Landfill"/>
    <x v="27"/>
    <x v="17"/>
    <n v="757.66999999999985"/>
    <x v="10"/>
    <s v="WA"/>
    <s v="USA"/>
  </r>
  <r>
    <x v="3"/>
    <s v="Municipal Solid Waste Landfill (351)"/>
    <s v="All State"/>
    <s v="Oregon"/>
    <s v="MSW Landfill"/>
    <x v="27"/>
    <x v="17"/>
    <n v="747.85"/>
    <x v="10"/>
    <s v="WA"/>
    <s v="USA"/>
  </r>
  <r>
    <x v="3"/>
    <s v="Municipal Solid Waste Landfill (351)"/>
    <s v="All State"/>
    <s v="Oregon"/>
    <s v="MSW Landfill"/>
    <x v="27"/>
    <x v="17"/>
    <n v="687.32999999999993"/>
    <x v="10"/>
    <s v="WA"/>
    <s v="USA"/>
  </r>
  <r>
    <x v="15"/>
    <s v="Municipal Solid Waste Landfill (351)"/>
    <s v="Cowlitz"/>
    <s v="Washington"/>
    <s v="Limited Purpose Landfill"/>
    <x v="27"/>
    <x v="17"/>
    <n v="3922"/>
    <x v="4"/>
    <s v="WA"/>
    <s v="USA"/>
  </r>
  <r>
    <x v="15"/>
    <s v="Municipal Solid Waste Landfill (351)"/>
    <s v="Cowlitz"/>
    <s v="Washington"/>
    <s v="Limited Purpose Landfill"/>
    <x v="27"/>
    <x v="17"/>
    <n v="27045"/>
    <x v="2"/>
    <s v="WA"/>
    <s v="USA"/>
  </r>
  <r>
    <x v="15"/>
    <s v="Municipal Solid Waste Landfill (351)"/>
    <s v="Cowlitz"/>
    <s v="Washington"/>
    <s v="Limited Purpose Landfill"/>
    <x v="27"/>
    <x v="17"/>
    <n v="6908"/>
    <x v="10"/>
    <s v="WA"/>
    <s v="USA"/>
  </r>
  <r>
    <x v="15"/>
    <s v="Municipal Solid Waste Landfill (351)"/>
    <s v="Cowlitz"/>
    <s v="Washington"/>
    <s v="Limited Purpose Landfill"/>
    <x v="27"/>
    <x v="6"/>
    <n v="4032"/>
    <x v="7"/>
    <s v="OR"/>
    <s v="USA"/>
  </r>
  <r>
    <x v="37"/>
    <s v="Limited Purpose Landfill"/>
    <s v="Grays Harbor"/>
    <s v="Washington"/>
    <s v="Limited Purpose Landfill"/>
    <x v="28"/>
    <x v="8"/>
    <n v="2312"/>
    <x v="5"/>
    <s v="WA"/>
    <s v="USA"/>
  </r>
  <r>
    <x v="21"/>
    <s v="Inert Waste Landfill"/>
    <s v="Whitman"/>
    <s v="Washington"/>
    <s v="Inert Waste Landfill"/>
    <x v="29"/>
    <x v="4"/>
    <n v="7400"/>
    <x v="7"/>
    <s v="ID"/>
    <s v="USA"/>
  </r>
  <r>
    <x v="21"/>
    <s v="Inert Waste Landfill"/>
    <s v="Whitman"/>
    <s v="Washington"/>
    <s v="Inert Waste Landfill"/>
    <x v="29"/>
    <x v="18"/>
    <n v="83284"/>
    <x v="1"/>
    <s v="WA"/>
    <s v="USA"/>
  </r>
  <r>
    <x v="32"/>
    <s v="Inert Waste Landfill"/>
    <s v="Whatcom"/>
    <s v="Washington"/>
    <s v="Inert Waste Landfill"/>
    <x v="29"/>
    <x v="18"/>
    <n v="1853.5"/>
    <x v="13"/>
    <s v="WA"/>
    <s v="USA"/>
  </r>
  <r>
    <x v="23"/>
    <s v="Inert Waste Landfill"/>
    <s v="Benton"/>
    <s v="Washington"/>
    <s v="Inert Waste Landfill"/>
    <x v="29"/>
    <x v="18"/>
    <n v="1074.5"/>
    <x v="15"/>
    <s v="WA"/>
    <s v="USA"/>
  </r>
  <r>
    <x v="41"/>
    <s v="Inert Waste Landfill"/>
    <s v="Pierce"/>
    <s v="Washington"/>
    <s v="Inert Waste Landfill"/>
    <x v="29"/>
    <x v="18"/>
    <n v="25"/>
    <x v="10"/>
    <s v="WA"/>
    <s v="USA"/>
  </r>
  <r>
    <x v="50"/>
    <s v="Inert Waste Landfill"/>
    <s v="Douglas"/>
    <s v="Washington"/>
    <s v="Inert Waste Landfill"/>
    <x v="29"/>
    <x v="18"/>
    <n v="590"/>
    <x v="21"/>
    <s v="WA"/>
    <s v="USA"/>
  </r>
  <r>
    <x v="24"/>
    <s v="Inert Waste Landfill"/>
    <s v="Walla Walla"/>
    <s v="Washington"/>
    <s v="Inert Waste Landfill"/>
    <x v="29"/>
    <x v="18"/>
    <n v="964"/>
    <x v="27"/>
    <s v="WA"/>
    <s v="USA"/>
  </r>
  <r>
    <x v="25"/>
    <s v="Inert Waste Landfill"/>
    <s v="Chelan"/>
    <s v="Washington"/>
    <s v="Inert Waste Landfill"/>
    <x v="29"/>
    <x v="18"/>
    <n v="900"/>
    <x v="3"/>
    <s v="WA"/>
    <s v="USA"/>
  </r>
  <r>
    <x v="28"/>
    <s v="Inert Waste Landfill"/>
    <s v="Benton"/>
    <s v="Washington"/>
    <s v="Inert Waste Landfill"/>
    <x v="29"/>
    <x v="18"/>
    <n v="200"/>
    <x v="15"/>
    <s v="WA"/>
    <s v="USA"/>
  </r>
  <r>
    <x v="37"/>
    <s v="Limited Purpose Landfill"/>
    <s v="Grays Harbor"/>
    <s v="Washington"/>
    <s v="Limited Purpose Landfill"/>
    <x v="29"/>
    <x v="18"/>
    <n v="1099"/>
    <x v="5"/>
    <s v="WA"/>
    <s v="USA"/>
  </r>
  <r>
    <x v="29"/>
    <s v="Inert Waste Landfill"/>
    <s v="Pierce"/>
    <s v="Washington"/>
    <s v="Inert Waste Landfill"/>
    <x v="29"/>
    <x v="18"/>
    <n v="3623"/>
    <x v="10"/>
    <s v="WA"/>
    <s v="USA"/>
  </r>
  <r>
    <x v="18"/>
    <s v="Inert Waste Landfill"/>
    <s v="Snohomish"/>
    <s v="Washington"/>
    <s v="Inert Waste Landfill"/>
    <x v="30"/>
    <x v="18"/>
    <n v="500000"/>
    <x v="2"/>
    <s v="WA"/>
    <s v="USA"/>
  </r>
  <r>
    <x v="18"/>
    <s v="Inert Waste Landfill"/>
    <s v="Snohomish"/>
    <s v="Washington"/>
    <s v="Inert Waste Landfill"/>
    <x v="30"/>
    <x v="18"/>
    <n v="108234"/>
    <x v="12"/>
    <s v="WA"/>
    <s v="USA"/>
  </r>
  <r>
    <x v="19"/>
    <s v="Inert Waste Landfill"/>
    <s v="Grays Harbor"/>
    <s v="Washington"/>
    <s v="Inert Waste Landfill"/>
    <x v="30"/>
    <x v="18"/>
    <n v="175"/>
    <x v="5"/>
    <s v="WA"/>
    <s v="USA"/>
  </r>
  <r>
    <x v="32"/>
    <s v="Inert Waste Landfill"/>
    <s v="Whatcom"/>
    <s v="Washington"/>
    <s v="Inert Waste Landfill"/>
    <x v="30"/>
    <x v="18"/>
    <n v="1853.5"/>
    <x v="13"/>
    <s v="WA"/>
    <s v="USA"/>
  </r>
  <r>
    <x v="41"/>
    <s v="Inert Waste Landfill"/>
    <s v="Pierce"/>
    <s v="Washington"/>
    <s v="Inert Waste Landfill"/>
    <x v="30"/>
    <x v="18"/>
    <n v="5021"/>
    <x v="10"/>
    <s v="WA"/>
    <s v="USA"/>
  </r>
  <r>
    <x v="5"/>
    <s v="Municipal Solid Waste Landfill (351)"/>
    <s v="All State"/>
    <s v="Oregon"/>
    <s v="MSW Landfill"/>
    <x v="30"/>
    <x v="18"/>
    <n v="36.39"/>
    <x v="15"/>
    <s v="WA"/>
    <s v="USA"/>
  </r>
  <r>
    <x v="5"/>
    <s v="Municipal Solid Waste Landfill (351)"/>
    <s v="All State"/>
    <s v="Oregon"/>
    <s v="MSW Landfill"/>
    <x v="30"/>
    <x v="18"/>
    <n v="74.78"/>
    <x v="18"/>
    <s v="WA"/>
    <s v="USA"/>
  </r>
  <r>
    <x v="5"/>
    <s v="Municipal Solid Waste Landfill (351)"/>
    <s v="All State"/>
    <s v="Oregon"/>
    <s v="MSW Landfill"/>
    <x v="30"/>
    <x v="18"/>
    <n v="69.010000000000005"/>
    <x v="27"/>
    <s v="WA"/>
    <s v="USA"/>
  </r>
  <r>
    <x v="5"/>
    <s v="Municipal Solid Waste Landfill (351)"/>
    <s v="All State"/>
    <s v="Oregon"/>
    <s v="MSW Landfill"/>
    <x v="30"/>
    <x v="18"/>
    <n v="9.3800000000000008"/>
    <x v="28"/>
    <s v="WA"/>
    <s v="USA"/>
  </r>
  <r>
    <x v="51"/>
    <s v="Inert Waste Landfill"/>
    <s v="King"/>
    <s v="Washington"/>
    <s v="Inert Waste Landfill"/>
    <x v="30"/>
    <x v="18"/>
    <n v="562500"/>
    <x v="2"/>
    <s v="WA"/>
    <s v="USA"/>
  </r>
  <r>
    <x v="51"/>
    <s v="Inert Waste Landfill"/>
    <s v="King"/>
    <s v="Washington"/>
    <s v="Inert Waste Landfill"/>
    <x v="30"/>
    <x v="18"/>
    <n v="6250"/>
    <x v="2"/>
    <s v="WA"/>
    <s v="USA"/>
  </r>
  <r>
    <x v="26"/>
    <s v="Inert Waste Landfill"/>
    <s v="Snohomish"/>
    <s v="Washington"/>
    <s v="Inert Waste Landfill"/>
    <x v="30"/>
    <x v="18"/>
    <n v="577.85"/>
    <x v="12"/>
    <s v="WA"/>
    <s v="USA"/>
  </r>
  <r>
    <x v="27"/>
    <s v="Inert Waste Landfill"/>
    <s v="Benton"/>
    <s v="Washington"/>
    <s v="Inert Waste Landfill"/>
    <x v="30"/>
    <x v="18"/>
    <n v="278"/>
    <x v="15"/>
    <s v="WA"/>
    <s v="USA"/>
  </r>
  <r>
    <x v="29"/>
    <s v="Inert Waste Landfill"/>
    <s v="Pierce"/>
    <s v="Washington"/>
    <s v="Inert Waste Landfill"/>
    <x v="30"/>
    <x v="18"/>
    <n v="20000"/>
    <x v="2"/>
    <s v="WA"/>
    <s v="USA"/>
  </r>
  <r>
    <x v="29"/>
    <s v="Inert Waste Landfill"/>
    <s v="Pierce"/>
    <s v="Washington"/>
    <s v="Inert Waste Landfill"/>
    <x v="30"/>
    <x v="18"/>
    <n v="5500"/>
    <x v="8"/>
    <s v="WA"/>
    <s v="USA"/>
  </r>
  <r>
    <x v="29"/>
    <s v="Inert Waste Landfill"/>
    <s v="Pierce"/>
    <s v="Washington"/>
    <s v="Inert Waste Landfill"/>
    <x v="30"/>
    <x v="18"/>
    <n v="56519"/>
    <x v="10"/>
    <s v="WA"/>
    <s v="USA"/>
  </r>
  <r>
    <x v="29"/>
    <s v="Inert Waste Landfill"/>
    <s v="Pierce"/>
    <s v="Washington"/>
    <s v="Inert Waste Landfill"/>
    <x v="30"/>
    <x v="18"/>
    <n v="3000"/>
    <x v="12"/>
    <s v="WA"/>
    <s v="USA"/>
  </r>
  <r>
    <x v="29"/>
    <s v="Inert Waste Landfill"/>
    <s v="Pierce"/>
    <s v="Washington"/>
    <s v="Inert Waste Landfill"/>
    <x v="30"/>
    <x v="18"/>
    <n v="10000"/>
    <x v="32"/>
    <s v="WA"/>
    <s v="USA"/>
  </r>
  <r>
    <x v="3"/>
    <s v="Municipal Solid Waste Landfill (351)"/>
    <s v="All State"/>
    <s v="Oregon"/>
    <s v="MSW Landfill"/>
    <x v="31"/>
    <x v="6"/>
    <n v="296.96000000000009"/>
    <x v="15"/>
    <s v="WA"/>
    <s v="USA"/>
  </r>
  <r>
    <x v="3"/>
    <s v="Municipal Solid Waste Landfill (351)"/>
    <s v="All State"/>
    <s v="Oregon"/>
    <s v="MSW Landfill"/>
    <x v="31"/>
    <x v="6"/>
    <n v="129.6"/>
    <x v="15"/>
    <s v="WA"/>
    <s v="USA"/>
  </r>
  <r>
    <x v="3"/>
    <s v="Municipal Solid Waste Landfill (351)"/>
    <s v="All State"/>
    <s v="Oregon"/>
    <s v="MSW Landfill"/>
    <x v="31"/>
    <x v="6"/>
    <n v="115.48000000000002"/>
    <x v="15"/>
    <s v="WA"/>
    <s v="USA"/>
  </r>
  <r>
    <x v="3"/>
    <s v="Municipal Solid Waste Landfill (351)"/>
    <s v="All State"/>
    <s v="Oregon"/>
    <s v="MSW Landfill"/>
    <x v="31"/>
    <x v="6"/>
    <n v="100.75000000000001"/>
    <x v="15"/>
    <s v="WA"/>
    <s v="USA"/>
  </r>
  <r>
    <x v="3"/>
    <s v="Municipal Solid Waste Landfill (351)"/>
    <s v="All State"/>
    <s v="Oregon"/>
    <s v="MSW Landfill"/>
    <x v="31"/>
    <x v="6"/>
    <n v="83.28"/>
    <x v="15"/>
    <s v="WA"/>
    <s v="USA"/>
  </r>
  <r>
    <x v="3"/>
    <s v="Municipal Solid Waste Landfill (351)"/>
    <s v="All State"/>
    <s v="Oregon"/>
    <s v="MSW Landfill"/>
    <x v="31"/>
    <x v="6"/>
    <n v="9.64"/>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0"/>
    <x v="15"/>
    <s v="WA"/>
    <s v="USA"/>
  </r>
  <r>
    <x v="3"/>
    <s v="Municipal Solid Waste Landfill (351)"/>
    <s v="All State"/>
    <s v="Oregon"/>
    <s v="MSW Landfill"/>
    <x v="31"/>
    <x v="6"/>
    <n v="36.049999999999997"/>
    <x v="15"/>
    <s v="WA"/>
    <s v="USA"/>
  </r>
  <r>
    <x v="3"/>
    <s v="Municipal Solid Waste Landfill (351)"/>
    <s v="All State"/>
    <s v="Oregon"/>
    <s v="MSW Landfill"/>
    <x v="31"/>
    <x v="6"/>
    <n v="108.43"/>
    <x v="15"/>
    <s v="WA"/>
    <s v="USA"/>
  </r>
  <r>
    <x v="3"/>
    <s v="Municipal Solid Waste Landfill (351)"/>
    <s v="All State"/>
    <s v="Oregon"/>
    <s v="MSW Landfill"/>
    <x v="31"/>
    <x v="6"/>
    <n v="31.240000000000002"/>
    <x v="15"/>
    <s v="WA"/>
    <s v="USA"/>
  </r>
  <r>
    <x v="3"/>
    <s v="Municipal Solid Waste Landfill (351)"/>
    <s v="All State"/>
    <s v="Oregon"/>
    <s v="MSW Landfill"/>
    <x v="31"/>
    <x v="6"/>
    <n v="124.25"/>
    <x v="15"/>
    <s v="WA"/>
    <s v="USA"/>
  </r>
  <r>
    <x v="3"/>
    <s v="Municipal Solid Waste Landfill (351)"/>
    <s v="All State"/>
    <s v="Oregon"/>
    <s v="MSW Landfill"/>
    <x v="31"/>
    <x v="6"/>
    <n v="49.510000000000005"/>
    <x v="16"/>
    <s v="WA"/>
    <s v="USA"/>
  </r>
  <r>
    <x v="3"/>
    <s v="Municipal Solid Waste Landfill (351)"/>
    <s v="All State"/>
    <s v="Oregon"/>
    <s v="MSW Landfill"/>
    <x v="31"/>
    <x v="6"/>
    <n v="44.41"/>
    <x v="16"/>
    <s v="WA"/>
    <s v="USA"/>
  </r>
  <r>
    <x v="3"/>
    <s v="Municipal Solid Waste Landfill (351)"/>
    <s v="All State"/>
    <s v="Oregon"/>
    <s v="MSW Landfill"/>
    <x v="31"/>
    <x v="6"/>
    <n v="42.93"/>
    <x v="16"/>
    <s v="WA"/>
    <s v="USA"/>
  </r>
  <r>
    <x v="3"/>
    <s v="Municipal Solid Waste Landfill (351)"/>
    <s v="All State"/>
    <s v="Oregon"/>
    <s v="MSW Landfill"/>
    <x v="31"/>
    <x v="6"/>
    <n v="37.03"/>
    <x v="16"/>
    <s v="WA"/>
    <s v="USA"/>
  </r>
  <r>
    <x v="3"/>
    <s v="Municipal Solid Waste Landfill (351)"/>
    <s v="All State"/>
    <s v="Oregon"/>
    <s v="MSW Landfill"/>
    <x v="31"/>
    <x v="6"/>
    <n v="35.68"/>
    <x v="16"/>
    <s v="WA"/>
    <s v="USA"/>
  </r>
  <r>
    <x v="3"/>
    <s v="Municipal Solid Waste Landfill (351)"/>
    <s v="All State"/>
    <s v="Oregon"/>
    <s v="MSW Landfill"/>
    <x v="31"/>
    <x v="6"/>
    <n v="32.51"/>
    <x v="16"/>
    <s v="WA"/>
    <s v="USA"/>
  </r>
  <r>
    <x v="3"/>
    <s v="Municipal Solid Waste Landfill (351)"/>
    <s v="All State"/>
    <s v="Oregon"/>
    <s v="MSW Landfill"/>
    <x v="31"/>
    <x v="6"/>
    <n v="32.410000000000004"/>
    <x v="16"/>
    <s v="WA"/>
    <s v="USA"/>
  </r>
  <r>
    <x v="3"/>
    <s v="Municipal Solid Waste Landfill (351)"/>
    <s v="All State"/>
    <s v="Oregon"/>
    <s v="MSW Landfill"/>
    <x v="31"/>
    <x v="6"/>
    <n v="30.86"/>
    <x v="16"/>
    <s v="WA"/>
    <s v="USA"/>
  </r>
  <r>
    <x v="3"/>
    <s v="Municipal Solid Waste Landfill (351)"/>
    <s v="All State"/>
    <s v="Oregon"/>
    <s v="MSW Landfill"/>
    <x v="31"/>
    <x v="6"/>
    <n v="30.490000000000002"/>
    <x v="16"/>
    <s v="WA"/>
    <s v="USA"/>
  </r>
  <r>
    <x v="3"/>
    <s v="Municipal Solid Waste Landfill (351)"/>
    <s v="All State"/>
    <s v="Oregon"/>
    <s v="MSW Landfill"/>
    <x v="31"/>
    <x v="6"/>
    <n v="30.43"/>
    <x v="16"/>
    <s v="WA"/>
    <s v="USA"/>
  </r>
  <r>
    <x v="3"/>
    <s v="Municipal Solid Waste Landfill (351)"/>
    <s v="All State"/>
    <s v="Oregon"/>
    <s v="MSW Landfill"/>
    <x v="31"/>
    <x v="6"/>
    <n v="24.79"/>
    <x v="16"/>
    <s v="WA"/>
    <s v="USA"/>
  </r>
  <r>
    <x v="3"/>
    <s v="Municipal Solid Waste Landfill (351)"/>
    <s v="All State"/>
    <s v="Oregon"/>
    <s v="MSW Landfill"/>
    <x v="31"/>
    <x v="6"/>
    <n v="23.880000000000003"/>
    <x v="16"/>
    <s v="WA"/>
    <s v="USA"/>
  </r>
  <r>
    <x v="3"/>
    <s v="Municipal Solid Waste Landfill (351)"/>
    <s v="All State"/>
    <s v="Oregon"/>
    <s v="MSW Landfill"/>
    <x v="31"/>
    <x v="6"/>
    <n v="0"/>
    <x v="16"/>
    <s v="WA"/>
    <s v="USA"/>
  </r>
  <r>
    <x v="3"/>
    <s v="Municipal Solid Waste Landfill (351)"/>
    <s v="All State"/>
    <s v="Oregon"/>
    <s v="MSW Landfill"/>
    <x v="31"/>
    <x v="6"/>
    <n v="2.95"/>
    <x v="16"/>
    <s v="WA"/>
    <s v="USA"/>
  </r>
  <r>
    <x v="3"/>
    <s v="Municipal Solid Waste Landfill (351)"/>
    <s v="All State"/>
    <s v="Oregon"/>
    <s v="MSW Landfill"/>
    <x v="31"/>
    <x v="6"/>
    <n v="66.33"/>
    <x v="16"/>
    <s v="WA"/>
    <s v="USA"/>
  </r>
  <r>
    <x v="3"/>
    <s v="Municipal Solid Waste Landfill (351)"/>
    <s v="All State"/>
    <s v="Oregon"/>
    <s v="MSW Landfill"/>
    <x v="31"/>
    <x v="6"/>
    <n v="44.870000000000005"/>
    <x v="16"/>
    <s v="WA"/>
    <s v="USA"/>
  </r>
  <r>
    <x v="3"/>
    <s v="Municipal Solid Waste Landfill (351)"/>
    <s v="All State"/>
    <s v="Oregon"/>
    <s v="MSW Landfill"/>
    <x v="31"/>
    <x v="6"/>
    <n v="44.43"/>
    <x v="16"/>
    <s v="WA"/>
    <s v="USA"/>
  </r>
  <r>
    <x v="3"/>
    <s v="Municipal Solid Waste Landfill (351)"/>
    <s v="All State"/>
    <s v="Oregon"/>
    <s v="MSW Landfill"/>
    <x v="31"/>
    <x v="6"/>
    <n v="43.96"/>
    <x v="16"/>
    <s v="WA"/>
    <s v="USA"/>
  </r>
  <r>
    <x v="3"/>
    <s v="Municipal Solid Waste Landfill (351)"/>
    <s v="All State"/>
    <s v="Oregon"/>
    <s v="MSW Landfill"/>
    <x v="31"/>
    <x v="6"/>
    <n v="43.89"/>
    <x v="16"/>
    <s v="WA"/>
    <s v="USA"/>
  </r>
  <r>
    <x v="3"/>
    <s v="Municipal Solid Waste Landfill (351)"/>
    <s v="All State"/>
    <s v="Oregon"/>
    <s v="MSW Landfill"/>
    <x v="31"/>
    <x v="6"/>
    <n v="43.879999999999995"/>
    <x v="16"/>
    <s v="WA"/>
    <s v="USA"/>
  </r>
  <r>
    <x v="3"/>
    <s v="Municipal Solid Waste Landfill (351)"/>
    <s v="All State"/>
    <s v="Oregon"/>
    <s v="MSW Landfill"/>
    <x v="31"/>
    <x v="6"/>
    <n v="43.84"/>
    <x v="16"/>
    <s v="WA"/>
    <s v="USA"/>
  </r>
  <r>
    <x v="3"/>
    <s v="Municipal Solid Waste Landfill (351)"/>
    <s v="All State"/>
    <s v="Oregon"/>
    <s v="MSW Landfill"/>
    <x v="31"/>
    <x v="6"/>
    <n v="43.790000000000006"/>
    <x v="16"/>
    <s v="WA"/>
    <s v="USA"/>
  </r>
  <r>
    <x v="3"/>
    <s v="Municipal Solid Waste Landfill (351)"/>
    <s v="All State"/>
    <s v="Oregon"/>
    <s v="MSW Landfill"/>
    <x v="31"/>
    <x v="6"/>
    <n v="42.91"/>
    <x v="16"/>
    <s v="WA"/>
    <s v="USA"/>
  </r>
  <r>
    <x v="3"/>
    <s v="Municipal Solid Waste Landfill (351)"/>
    <s v="All State"/>
    <s v="Oregon"/>
    <s v="MSW Landfill"/>
    <x v="31"/>
    <x v="6"/>
    <n v="42.31"/>
    <x v="16"/>
    <s v="WA"/>
    <s v="USA"/>
  </r>
  <r>
    <x v="3"/>
    <s v="Municipal Solid Waste Landfill (351)"/>
    <s v="All State"/>
    <s v="Oregon"/>
    <s v="MSW Landfill"/>
    <x v="31"/>
    <x v="6"/>
    <n v="9.15"/>
    <x v="16"/>
    <s v="WA"/>
    <s v="USA"/>
  </r>
  <r>
    <x v="3"/>
    <s v="Municipal Solid Waste Landfill (351)"/>
    <s v="All State"/>
    <s v="Oregon"/>
    <s v="MSW Landfill"/>
    <x v="31"/>
    <x v="6"/>
    <n v="59.480000000000004"/>
    <x v="16"/>
    <s v="WA"/>
    <s v="USA"/>
  </r>
  <r>
    <x v="3"/>
    <s v="Municipal Solid Waste Landfill (351)"/>
    <s v="All State"/>
    <s v="Oregon"/>
    <s v="MSW Landfill"/>
    <x v="31"/>
    <x v="6"/>
    <n v="45.5"/>
    <x v="16"/>
    <s v="WA"/>
    <s v="USA"/>
  </r>
  <r>
    <x v="3"/>
    <s v="Municipal Solid Waste Landfill (351)"/>
    <s v="All State"/>
    <s v="Oregon"/>
    <s v="MSW Landfill"/>
    <x v="31"/>
    <x v="6"/>
    <n v="41.55"/>
    <x v="16"/>
    <s v="WA"/>
    <s v="USA"/>
  </r>
  <r>
    <x v="3"/>
    <s v="Municipal Solid Waste Landfill (351)"/>
    <s v="All State"/>
    <s v="Oregon"/>
    <s v="MSW Landfill"/>
    <x v="31"/>
    <x v="6"/>
    <n v="0"/>
    <x v="16"/>
    <s v="WA"/>
    <s v="USA"/>
  </r>
  <r>
    <x v="3"/>
    <s v="Municipal Solid Waste Landfill (351)"/>
    <s v="All State"/>
    <s v="Oregon"/>
    <s v="MSW Landfill"/>
    <x v="31"/>
    <x v="6"/>
    <n v="370.69"/>
    <x v="4"/>
    <s v="WA"/>
    <s v="USA"/>
  </r>
  <r>
    <x v="3"/>
    <s v="Municipal Solid Waste Landfill (351)"/>
    <s v="All State"/>
    <s v="Oregon"/>
    <s v="MSW Landfill"/>
    <x v="31"/>
    <x v="6"/>
    <n v="252.12000000000003"/>
    <x v="4"/>
    <s v="WA"/>
    <s v="USA"/>
  </r>
  <r>
    <x v="3"/>
    <s v="Municipal Solid Waste Landfill (351)"/>
    <s v="All State"/>
    <s v="Oregon"/>
    <s v="MSW Landfill"/>
    <x v="31"/>
    <x v="6"/>
    <n v="173.54"/>
    <x v="4"/>
    <s v="WA"/>
    <s v="USA"/>
  </r>
  <r>
    <x v="3"/>
    <s v="Municipal Solid Waste Landfill (351)"/>
    <s v="All State"/>
    <s v="Oregon"/>
    <s v="MSW Landfill"/>
    <x v="31"/>
    <x v="6"/>
    <n v="168.07"/>
    <x v="4"/>
    <s v="WA"/>
    <s v="USA"/>
  </r>
  <r>
    <x v="3"/>
    <s v="Municipal Solid Waste Landfill (351)"/>
    <s v="All State"/>
    <s v="Oregon"/>
    <s v="MSW Landfill"/>
    <x v="31"/>
    <x v="6"/>
    <n v="152.98999999999998"/>
    <x v="4"/>
    <s v="WA"/>
    <s v="USA"/>
  </r>
  <r>
    <x v="3"/>
    <s v="Municipal Solid Waste Landfill (351)"/>
    <s v="All State"/>
    <s v="Oregon"/>
    <s v="MSW Landfill"/>
    <x v="31"/>
    <x v="6"/>
    <n v="152.65"/>
    <x v="4"/>
    <s v="WA"/>
    <s v="USA"/>
  </r>
  <r>
    <x v="3"/>
    <s v="Municipal Solid Waste Landfill (351)"/>
    <s v="All State"/>
    <s v="Oregon"/>
    <s v="MSW Landfill"/>
    <x v="31"/>
    <x v="6"/>
    <n v="150.59"/>
    <x v="4"/>
    <s v="WA"/>
    <s v="USA"/>
  </r>
  <r>
    <x v="3"/>
    <s v="Municipal Solid Waste Landfill (351)"/>
    <s v="All State"/>
    <s v="Oregon"/>
    <s v="MSW Landfill"/>
    <x v="31"/>
    <x v="6"/>
    <n v="113.21000000000001"/>
    <x v="4"/>
    <s v="WA"/>
    <s v="USA"/>
  </r>
  <r>
    <x v="3"/>
    <s v="Municipal Solid Waste Landfill (351)"/>
    <s v="All State"/>
    <s v="Oregon"/>
    <s v="MSW Landfill"/>
    <x v="31"/>
    <x v="6"/>
    <n v="113.03999999999999"/>
    <x v="4"/>
    <s v="WA"/>
    <s v="USA"/>
  </r>
  <r>
    <x v="3"/>
    <s v="Municipal Solid Waste Landfill (351)"/>
    <s v="All State"/>
    <s v="Oregon"/>
    <s v="MSW Landfill"/>
    <x v="31"/>
    <x v="6"/>
    <n v="0"/>
    <x v="4"/>
    <s v="WA"/>
    <s v="USA"/>
  </r>
  <r>
    <x v="3"/>
    <s v="Municipal Solid Waste Landfill (351)"/>
    <s v="All State"/>
    <s v="Oregon"/>
    <s v="MSW Landfill"/>
    <x v="31"/>
    <x v="6"/>
    <n v="13.11"/>
    <x v="18"/>
    <s v="WA"/>
    <s v="USA"/>
  </r>
  <r>
    <x v="3"/>
    <s v="Municipal Solid Waste Landfill (351)"/>
    <s v="All State"/>
    <s v="Oregon"/>
    <s v="MSW Landfill"/>
    <x v="31"/>
    <x v="6"/>
    <n v="591.31999999999994"/>
    <x v="14"/>
    <s v="WA"/>
    <s v="USA"/>
  </r>
  <r>
    <x v="3"/>
    <s v="Municipal Solid Waste Landfill (351)"/>
    <s v="All State"/>
    <s v="Oregon"/>
    <s v="MSW Landfill"/>
    <x v="31"/>
    <x v="6"/>
    <n v="324.24000000000007"/>
    <x v="14"/>
    <s v="WA"/>
    <s v="USA"/>
  </r>
  <r>
    <x v="3"/>
    <s v="Municipal Solid Waste Landfill (351)"/>
    <s v="All State"/>
    <s v="Oregon"/>
    <s v="MSW Landfill"/>
    <x v="31"/>
    <x v="6"/>
    <n v="157.46"/>
    <x v="14"/>
    <s v="WA"/>
    <s v="USA"/>
  </r>
  <r>
    <x v="3"/>
    <s v="Municipal Solid Waste Landfill (351)"/>
    <s v="All State"/>
    <s v="Oregon"/>
    <s v="MSW Landfill"/>
    <x v="31"/>
    <x v="6"/>
    <n v="61.849999999999994"/>
    <x v="14"/>
    <s v="WA"/>
    <s v="USA"/>
  </r>
  <r>
    <x v="3"/>
    <s v="Municipal Solid Waste Landfill (351)"/>
    <s v="All State"/>
    <s v="Oregon"/>
    <s v="MSW Landfill"/>
    <x v="31"/>
    <x v="6"/>
    <n v="39.619999999999997"/>
    <x v="14"/>
    <s v="WA"/>
    <s v="USA"/>
  </r>
  <r>
    <x v="3"/>
    <s v="Municipal Solid Waste Landfill (351)"/>
    <s v="All State"/>
    <s v="Oregon"/>
    <s v="MSW Landfill"/>
    <x v="31"/>
    <x v="6"/>
    <n v="41.69"/>
    <x v="14"/>
    <s v="WA"/>
    <s v="USA"/>
  </r>
  <r>
    <x v="3"/>
    <s v="Municipal Solid Waste Landfill (351)"/>
    <s v="All State"/>
    <s v="Oregon"/>
    <s v="MSW Landfill"/>
    <x v="31"/>
    <x v="6"/>
    <n v="2"/>
    <x v="14"/>
    <s v="WA"/>
    <s v="USA"/>
  </r>
  <r>
    <x v="3"/>
    <s v="Municipal Solid Waste Landfill (351)"/>
    <s v="All State"/>
    <s v="Oregon"/>
    <s v="MSW Landfill"/>
    <x v="31"/>
    <x v="6"/>
    <n v="124.84"/>
    <x v="2"/>
    <s v="WA"/>
    <s v="USA"/>
  </r>
  <r>
    <x v="3"/>
    <s v="Municipal Solid Waste Landfill (351)"/>
    <s v="All State"/>
    <s v="Oregon"/>
    <s v="MSW Landfill"/>
    <x v="31"/>
    <x v="6"/>
    <n v="121.6"/>
    <x v="2"/>
    <s v="WA"/>
    <s v="USA"/>
  </r>
  <r>
    <x v="3"/>
    <s v="Municipal Solid Waste Landfill (351)"/>
    <s v="All State"/>
    <s v="Oregon"/>
    <s v="MSW Landfill"/>
    <x v="31"/>
    <x v="6"/>
    <n v="120.3"/>
    <x v="2"/>
    <s v="WA"/>
    <s v="USA"/>
  </r>
  <r>
    <x v="3"/>
    <s v="Municipal Solid Waste Landfill (351)"/>
    <s v="All State"/>
    <s v="Oregon"/>
    <s v="MSW Landfill"/>
    <x v="31"/>
    <x v="6"/>
    <n v="118.56000000000002"/>
    <x v="2"/>
    <s v="WA"/>
    <s v="USA"/>
  </r>
  <r>
    <x v="3"/>
    <s v="Municipal Solid Waste Landfill (351)"/>
    <s v="All State"/>
    <s v="Oregon"/>
    <s v="MSW Landfill"/>
    <x v="31"/>
    <x v="6"/>
    <n v="113.62"/>
    <x v="2"/>
    <s v="WA"/>
    <s v="USA"/>
  </r>
  <r>
    <x v="3"/>
    <s v="Municipal Solid Waste Landfill (351)"/>
    <s v="All State"/>
    <s v="Oregon"/>
    <s v="MSW Landfill"/>
    <x v="31"/>
    <x v="6"/>
    <n v="103.37"/>
    <x v="2"/>
    <s v="WA"/>
    <s v="USA"/>
  </r>
  <r>
    <x v="3"/>
    <s v="Municipal Solid Waste Landfill (351)"/>
    <s v="All State"/>
    <s v="Oregon"/>
    <s v="MSW Landfill"/>
    <x v="31"/>
    <x v="6"/>
    <n v="101.66000000000001"/>
    <x v="2"/>
    <s v="WA"/>
    <s v="USA"/>
  </r>
  <r>
    <x v="3"/>
    <s v="Municipal Solid Waste Landfill (351)"/>
    <s v="All State"/>
    <s v="Oregon"/>
    <s v="MSW Landfill"/>
    <x v="31"/>
    <x v="6"/>
    <n v="100.92999999999999"/>
    <x v="2"/>
    <s v="WA"/>
    <s v="USA"/>
  </r>
  <r>
    <x v="3"/>
    <s v="Municipal Solid Waste Landfill (351)"/>
    <s v="All State"/>
    <s v="Oregon"/>
    <s v="MSW Landfill"/>
    <x v="31"/>
    <x v="6"/>
    <n v="100.59"/>
    <x v="2"/>
    <s v="WA"/>
    <s v="USA"/>
  </r>
  <r>
    <x v="3"/>
    <s v="Municipal Solid Waste Landfill (351)"/>
    <s v="All State"/>
    <s v="Oregon"/>
    <s v="MSW Landfill"/>
    <x v="31"/>
    <x v="6"/>
    <n v="95.820000000000007"/>
    <x v="2"/>
    <s v="WA"/>
    <s v="USA"/>
  </r>
  <r>
    <x v="3"/>
    <s v="Municipal Solid Waste Landfill (351)"/>
    <s v="All State"/>
    <s v="Oregon"/>
    <s v="MSW Landfill"/>
    <x v="31"/>
    <x v="6"/>
    <n v="84.74"/>
    <x v="2"/>
    <s v="WA"/>
    <s v="USA"/>
  </r>
  <r>
    <x v="3"/>
    <s v="Municipal Solid Waste Landfill (351)"/>
    <s v="All State"/>
    <s v="Oregon"/>
    <s v="MSW Landfill"/>
    <x v="31"/>
    <x v="6"/>
    <n v="75.099999999999994"/>
    <x v="2"/>
    <s v="WA"/>
    <s v="USA"/>
  </r>
  <r>
    <x v="3"/>
    <s v="Municipal Solid Waste Landfill (351)"/>
    <s v="All State"/>
    <s v="Oregon"/>
    <s v="MSW Landfill"/>
    <x v="31"/>
    <x v="6"/>
    <n v="210.97"/>
    <x v="2"/>
    <s v="WA"/>
    <s v="USA"/>
  </r>
  <r>
    <x v="3"/>
    <s v="Municipal Solid Waste Landfill (351)"/>
    <s v="All State"/>
    <s v="Oregon"/>
    <s v="MSW Landfill"/>
    <x v="31"/>
    <x v="6"/>
    <n v="210.30999999999997"/>
    <x v="2"/>
    <s v="WA"/>
    <s v="USA"/>
  </r>
  <r>
    <x v="3"/>
    <s v="Municipal Solid Waste Landfill (351)"/>
    <s v="All State"/>
    <s v="Oregon"/>
    <s v="MSW Landfill"/>
    <x v="31"/>
    <x v="6"/>
    <n v="196.39"/>
    <x v="2"/>
    <s v="WA"/>
    <s v="USA"/>
  </r>
  <r>
    <x v="3"/>
    <s v="Municipal Solid Waste Landfill (351)"/>
    <s v="All State"/>
    <s v="Oregon"/>
    <s v="MSW Landfill"/>
    <x v="31"/>
    <x v="6"/>
    <n v="192.07999999999998"/>
    <x v="2"/>
    <s v="WA"/>
    <s v="USA"/>
  </r>
  <r>
    <x v="3"/>
    <s v="Municipal Solid Waste Landfill (351)"/>
    <s v="All State"/>
    <s v="Oregon"/>
    <s v="MSW Landfill"/>
    <x v="31"/>
    <x v="6"/>
    <n v="191.03"/>
    <x v="2"/>
    <s v="WA"/>
    <s v="USA"/>
  </r>
  <r>
    <x v="3"/>
    <s v="Municipal Solid Waste Landfill (351)"/>
    <s v="All State"/>
    <s v="Oregon"/>
    <s v="MSW Landfill"/>
    <x v="31"/>
    <x v="6"/>
    <n v="190.89000000000004"/>
    <x v="2"/>
    <s v="WA"/>
    <s v="USA"/>
  </r>
  <r>
    <x v="3"/>
    <s v="Municipal Solid Waste Landfill (351)"/>
    <s v="All State"/>
    <s v="Oregon"/>
    <s v="MSW Landfill"/>
    <x v="31"/>
    <x v="6"/>
    <n v="167.41"/>
    <x v="2"/>
    <s v="WA"/>
    <s v="USA"/>
  </r>
  <r>
    <x v="3"/>
    <s v="Municipal Solid Waste Landfill (351)"/>
    <s v="All State"/>
    <s v="Oregon"/>
    <s v="MSW Landfill"/>
    <x v="31"/>
    <x v="6"/>
    <n v="166.63000000000002"/>
    <x v="2"/>
    <s v="WA"/>
    <s v="USA"/>
  </r>
  <r>
    <x v="3"/>
    <s v="Municipal Solid Waste Landfill (351)"/>
    <s v="All State"/>
    <s v="Oregon"/>
    <s v="MSW Landfill"/>
    <x v="31"/>
    <x v="6"/>
    <n v="163.54"/>
    <x v="2"/>
    <s v="WA"/>
    <s v="USA"/>
  </r>
  <r>
    <x v="3"/>
    <s v="Municipal Solid Waste Landfill (351)"/>
    <s v="All State"/>
    <s v="Oregon"/>
    <s v="MSW Landfill"/>
    <x v="31"/>
    <x v="6"/>
    <n v="155.71"/>
    <x v="2"/>
    <s v="WA"/>
    <s v="USA"/>
  </r>
  <r>
    <x v="3"/>
    <s v="Municipal Solid Waste Landfill (351)"/>
    <s v="All State"/>
    <s v="Oregon"/>
    <s v="MSW Landfill"/>
    <x v="31"/>
    <x v="6"/>
    <n v="150.13"/>
    <x v="2"/>
    <s v="WA"/>
    <s v="USA"/>
  </r>
  <r>
    <x v="3"/>
    <s v="Municipal Solid Waste Landfill (351)"/>
    <s v="All State"/>
    <s v="Oregon"/>
    <s v="MSW Landfill"/>
    <x v="31"/>
    <x v="6"/>
    <n v="144.56"/>
    <x v="2"/>
    <s v="WA"/>
    <s v="USA"/>
  </r>
  <r>
    <x v="3"/>
    <s v="Municipal Solid Waste Landfill (351)"/>
    <s v="All State"/>
    <s v="Oregon"/>
    <s v="MSW Landfill"/>
    <x v="31"/>
    <x v="6"/>
    <n v="0"/>
    <x v="2"/>
    <s v="WA"/>
    <s v="USA"/>
  </r>
  <r>
    <x v="3"/>
    <s v="Municipal Solid Waste Landfill (351)"/>
    <s v="All State"/>
    <s v="Oregon"/>
    <s v="MSW Landfill"/>
    <x v="31"/>
    <x v="6"/>
    <n v="0"/>
    <x v="2"/>
    <s v="WA"/>
    <s v="USA"/>
  </r>
  <r>
    <x v="3"/>
    <s v="Municipal Solid Waste Landfill (351)"/>
    <s v="All State"/>
    <s v="Oregon"/>
    <s v="MSW Landfill"/>
    <x v="31"/>
    <x v="6"/>
    <n v="9.33"/>
    <x v="2"/>
    <s v="WA"/>
    <s v="USA"/>
  </r>
  <r>
    <x v="3"/>
    <s v="Municipal Solid Waste Landfill (351)"/>
    <s v="All State"/>
    <s v="Oregon"/>
    <s v="MSW Landfill"/>
    <x v="31"/>
    <x v="6"/>
    <n v="6.72"/>
    <x v="2"/>
    <s v="WA"/>
    <s v="USA"/>
  </r>
  <r>
    <x v="3"/>
    <s v="Municipal Solid Waste Landfill (351)"/>
    <s v="All State"/>
    <s v="Oregon"/>
    <s v="MSW Landfill"/>
    <x v="31"/>
    <x v="6"/>
    <n v="0"/>
    <x v="2"/>
    <s v="WA"/>
    <s v="USA"/>
  </r>
  <r>
    <x v="3"/>
    <s v="Municipal Solid Waste Landfill (351)"/>
    <s v="All State"/>
    <s v="Oregon"/>
    <s v="MSW Landfill"/>
    <x v="31"/>
    <x v="6"/>
    <n v="28.460000000000004"/>
    <x v="2"/>
    <s v="WA"/>
    <s v="USA"/>
  </r>
  <r>
    <x v="3"/>
    <s v="Municipal Solid Waste Landfill (351)"/>
    <s v="All State"/>
    <s v="Oregon"/>
    <s v="MSW Landfill"/>
    <x v="31"/>
    <x v="6"/>
    <n v="22.38"/>
    <x v="2"/>
    <s v="WA"/>
    <s v="USA"/>
  </r>
  <r>
    <x v="3"/>
    <s v="Municipal Solid Waste Landfill (351)"/>
    <s v="All State"/>
    <s v="Oregon"/>
    <s v="MSW Landfill"/>
    <x v="31"/>
    <x v="6"/>
    <n v="0"/>
    <x v="2"/>
    <s v="WA"/>
    <s v="USA"/>
  </r>
  <r>
    <x v="3"/>
    <s v="Municipal Solid Waste Landfill (351)"/>
    <s v="All State"/>
    <s v="Oregon"/>
    <s v="MSW Landfill"/>
    <x v="31"/>
    <x v="6"/>
    <n v="42.210000000000008"/>
    <x v="2"/>
    <s v="WA"/>
    <s v="USA"/>
  </r>
  <r>
    <x v="3"/>
    <s v="Municipal Solid Waste Landfill (351)"/>
    <s v="All State"/>
    <s v="Oregon"/>
    <s v="MSW Landfill"/>
    <x v="31"/>
    <x v="6"/>
    <n v="25.38"/>
    <x v="2"/>
    <s v="WA"/>
    <s v="USA"/>
  </r>
  <r>
    <x v="3"/>
    <s v="Municipal Solid Waste Landfill (351)"/>
    <s v="All State"/>
    <s v="Oregon"/>
    <s v="MSW Landfill"/>
    <x v="31"/>
    <x v="6"/>
    <n v="23.349999999999998"/>
    <x v="2"/>
    <s v="WA"/>
    <s v="USA"/>
  </r>
  <r>
    <x v="3"/>
    <s v="Municipal Solid Waste Landfill (351)"/>
    <s v="All State"/>
    <s v="Oregon"/>
    <s v="MSW Landfill"/>
    <x v="31"/>
    <x v="6"/>
    <n v="22.37"/>
    <x v="2"/>
    <s v="WA"/>
    <s v="USA"/>
  </r>
  <r>
    <x v="3"/>
    <s v="Municipal Solid Waste Landfill (351)"/>
    <s v="All State"/>
    <s v="Oregon"/>
    <s v="MSW Landfill"/>
    <x v="31"/>
    <x v="6"/>
    <n v="21.38"/>
    <x v="2"/>
    <s v="WA"/>
    <s v="USA"/>
  </r>
  <r>
    <x v="3"/>
    <s v="Municipal Solid Waste Landfill (351)"/>
    <s v="All State"/>
    <s v="Oregon"/>
    <s v="MSW Landfill"/>
    <x v="31"/>
    <x v="6"/>
    <n v="17.489999999999998"/>
    <x v="2"/>
    <s v="WA"/>
    <s v="USA"/>
  </r>
  <r>
    <x v="3"/>
    <s v="Municipal Solid Waste Landfill (351)"/>
    <s v="All State"/>
    <s v="Oregon"/>
    <s v="MSW Landfill"/>
    <x v="31"/>
    <x v="6"/>
    <n v="11.65"/>
    <x v="2"/>
    <s v="WA"/>
    <s v="USA"/>
  </r>
  <r>
    <x v="3"/>
    <s v="Municipal Solid Waste Landfill (351)"/>
    <s v="All State"/>
    <s v="Oregon"/>
    <s v="MSW Landfill"/>
    <x v="31"/>
    <x v="6"/>
    <n v="0"/>
    <x v="2"/>
    <s v="WA"/>
    <s v="USA"/>
  </r>
  <r>
    <x v="3"/>
    <s v="Municipal Solid Waste Landfill (351)"/>
    <s v="All State"/>
    <s v="Oregon"/>
    <s v="MSW Landfill"/>
    <x v="31"/>
    <x v="6"/>
    <n v="0"/>
    <x v="2"/>
    <s v="WA"/>
    <s v="USA"/>
  </r>
  <r>
    <x v="3"/>
    <s v="Municipal Solid Waste Landfill (351)"/>
    <s v="All State"/>
    <s v="Oregon"/>
    <s v="MSW Landfill"/>
    <x v="31"/>
    <x v="6"/>
    <n v="0.62"/>
    <x v="2"/>
    <s v="WA"/>
    <s v="USA"/>
  </r>
  <r>
    <x v="3"/>
    <s v="Municipal Solid Waste Landfill (351)"/>
    <s v="All State"/>
    <s v="Oregon"/>
    <s v="MSW Landfill"/>
    <x v="31"/>
    <x v="6"/>
    <n v="0"/>
    <x v="2"/>
    <s v="WA"/>
    <s v="USA"/>
  </r>
  <r>
    <x v="3"/>
    <s v="Municipal Solid Waste Landfill (351)"/>
    <s v="All State"/>
    <s v="Oregon"/>
    <s v="MSW Landfill"/>
    <x v="31"/>
    <x v="6"/>
    <n v="60.78"/>
    <x v="2"/>
    <s v="WA"/>
    <s v="USA"/>
  </r>
  <r>
    <x v="3"/>
    <s v="Municipal Solid Waste Landfill (351)"/>
    <s v="All State"/>
    <s v="Oregon"/>
    <s v="MSW Landfill"/>
    <x v="31"/>
    <x v="6"/>
    <n v="60"/>
    <x v="2"/>
    <s v="WA"/>
    <s v="USA"/>
  </r>
  <r>
    <x v="3"/>
    <s v="Municipal Solid Waste Landfill (351)"/>
    <s v="All State"/>
    <s v="Oregon"/>
    <s v="MSW Landfill"/>
    <x v="31"/>
    <x v="6"/>
    <n v="43.74"/>
    <x v="2"/>
    <s v="WA"/>
    <s v="USA"/>
  </r>
  <r>
    <x v="3"/>
    <s v="Municipal Solid Waste Landfill (351)"/>
    <s v="All State"/>
    <s v="Oregon"/>
    <s v="MSW Landfill"/>
    <x v="31"/>
    <x v="6"/>
    <n v="37.35"/>
    <x v="2"/>
    <s v="WA"/>
    <s v="USA"/>
  </r>
  <r>
    <x v="3"/>
    <s v="Municipal Solid Waste Landfill (351)"/>
    <s v="All State"/>
    <s v="Oregon"/>
    <s v="MSW Landfill"/>
    <x v="31"/>
    <x v="6"/>
    <n v="33.479999999999997"/>
    <x v="2"/>
    <s v="WA"/>
    <s v="USA"/>
  </r>
  <r>
    <x v="3"/>
    <s v="Municipal Solid Waste Landfill (351)"/>
    <s v="All State"/>
    <s v="Oregon"/>
    <s v="MSW Landfill"/>
    <x v="31"/>
    <x v="6"/>
    <n v="32.97"/>
    <x v="2"/>
    <s v="WA"/>
    <s v="USA"/>
  </r>
  <r>
    <x v="3"/>
    <s v="Municipal Solid Waste Landfill (351)"/>
    <s v="All State"/>
    <s v="Oregon"/>
    <s v="MSW Landfill"/>
    <x v="31"/>
    <x v="6"/>
    <n v="31.700000000000003"/>
    <x v="2"/>
    <s v="WA"/>
    <s v="USA"/>
  </r>
  <r>
    <x v="3"/>
    <s v="Municipal Solid Waste Landfill (351)"/>
    <s v="All State"/>
    <s v="Oregon"/>
    <s v="MSW Landfill"/>
    <x v="31"/>
    <x v="6"/>
    <n v="28.95"/>
    <x v="2"/>
    <s v="WA"/>
    <s v="USA"/>
  </r>
  <r>
    <x v="3"/>
    <s v="Municipal Solid Waste Landfill (351)"/>
    <s v="All State"/>
    <s v="Oregon"/>
    <s v="MSW Landfill"/>
    <x v="31"/>
    <x v="6"/>
    <n v="24.18"/>
    <x v="2"/>
    <s v="WA"/>
    <s v="USA"/>
  </r>
  <r>
    <x v="3"/>
    <s v="Municipal Solid Waste Landfill (351)"/>
    <s v="All State"/>
    <s v="Oregon"/>
    <s v="MSW Landfill"/>
    <x v="31"/>
    <x v="6"/>
    <n v="23.29"/>
    <x v="2"/>
    <s v="WA"/>
    <s v="USA"/>
  </r>
  <r>
    <x v="3"/>
    <s v="Municipal Solid Waste Landfill (351)"/>
    <s v="All State"/>
    <s v="Oregon"/>
    <s v="MSW Landfill"/>
    <x v="31"/>
    <x v="6"/>
    <n v="3.58"/>
    <x v="2"/>
    <s v="WA"/>
    <s v="USA"/>
  </r>
  <r>
    <x v="3"/>
    <s v="Municipal Solid Waste Landfill (351)"/>
    <s v="All State"/>
    <s v="Oregon"/>
    <s v="MSW Landfill"/>
    <x v="31"/>
    <x v="6"/>
    <n v="12.79"/>
    <x v="2"/>
    <s v="WA"/>
    <s v="USA"/>
  </r>
  <r>
    <x v="3"/>
    <s v="Municipal Solid Waste Landfill (351)"/>
    <s v="All State"/>
    <s v="Oregon"/>
    <s v="MSW Landfill"/>
    <x v="31"/>
    <x v="6"/>
    <n v="8.94"/>
    <x v="2"/>
    <s v="WA"/>
    <s v="USA"/>
  </r>
  <r>
    <x v="3"/>
    <s v="Municipal Solid Waste Landfill (351)"/>
    <s v="All State"/>
    <s v="Oregon"/>
    <s v="MSW Landfill"/>
    <x v="31"/>
    <x v="6"/>
    <n v="12.34"/>
    <x v="2"/>
    <s v="WA"/>
    <s v="USA"/>
  </r>
  <r>
    <x v="3"/>
    <s v="Municipal Solid Waste Landfill (351)"/>
    <s v="All State"/>
    <s v="Oregon"/>
    <s v="MSW Landfill"/>
    <x v="31"/>
    <x v="6"/>
    <n v="10.53"/>
    <x v="2"/>
    <s v="WA"/>
    <s v="USA"/>
  </r>
  <r>
    <x v="3"/>
    <s v="Municipal Solid Waste Landfill (351)"/>
    <s v="All State"/>
    <s v="Oregon"/>
    <s v="MSW Landfill"/>
    <x v="31"/>
    <x v="6"/>
    <n v="6.75"/>
    <x v="2"/>
    <s v="WA"/>
    <s v="USA"/>
  </r>
  <r>
    <x v="3"/>
    <s v="Municipal Solid Waste Landfill (351)"/>
    <s v="All State"/>
    <s v="Oregon"/>
    <s v="MSW Landfill"/>
    <x v="31"/>
    <x v="6"/>
    <n v="6.2399999999999993"/>
    <x v="2"/>
    <s v="WA"/>
    <s v="USA"/>
  </r>
  <r>
    <x v="3"/>
    <s v="Municipal Solid Waste Landfill (351)"/>
    <s v="All State"/>
    <s v="Oregon"/>
    <s v="MSW Landfill"/>
    <x v="31"/>
    <x v="6"/>
    <n v="5.79"/>
    <x v="2"/>
    <s v="WA"/>
    <s v="USA"/>
  </r>
  <r>
    <x v="3"/>
    <s v="Municipal Solid Waste Landfill (351)"/>
    <s v="All State"/>
    <s v="Oregon"/>
    <s v="MSW Landfill"/>
    <x v="31"/>
    <x v="6"/>
    <n v="5.17"/>
    <x v="2"/>
    <s v="WA"/>
    <s v="USA"/>
  </r>
  <r>
    <x v="3"/>
    <s v="Municipal Solid Waste Landfill (351)"/>
    <s v="All State"/>
    <s v="Oregon"/>
    <s v="MSW Landfill"/>
    <x v="31"/>
    <x v="6"/>
    <n v="3.73"/>
    <x v="2"/>
    <s v="WA"/>
    <s v="USA"/>
  </r>
  <r>
    <x v="3"/>
    <s v="Municipal Solid Waste Landfill (351)"/>
    <s v="All State"/>
    <s v="Oregon"/>
    <s v="MSW Landfill"/>
    <x v="31"/>
    <x v="6"/>
    <n v="3.35"/>
    <x v="2"/>
    <s v="WA"/>
    <s v="USA"/>
  </r>
  <r>
    <x v="3"/>
    <s v="Municipal Solid Waste Landfill (351)"/>
    <s v="All State"/>
    <s v="Oregon"/>
    <s v="MSW Landfill"/>
    <x v="31"/>
    <x v="6"/>
    <n v="3.23"/>
    <x v="2"/>
    <s v="WA"/>
    <s v="USA"/>
  </r>
  <r>
    <x v="3"/>
    <s v="Municipal Solid Waste Landfill (351)"/>
    <s v="All State"/>
    <s v="Oregon"/>
    <s v="MSW Landfill"/>
    <x v="31"/>
    <x v="6"/>
    <n v="3.1200000000000006"/>
    <x v="2"/>
    <s v="WA"/>
    <s v="USA"/>
  </r>
  <r>
    <x v="3"/>
    <s v="Municipal Solid Waste Landfill (351)"/>
    <s v="All State"/>
    <s v="Oregon"/>
    <s v="MSW Landfill"/>
    <x v="31"/>
    <x v="6"/>
    <n v="3.11"/>
    <x v="2"/>
    <s v="WA"/>
    <s v="USA"/>
  </r>
  <r>
    <x v="3"/>
    <s v="Municipal Solid Waste Landfill (351)"/>
    <s v="All State"/>
    <s v="Oregon"/>
    <s v="MSW Landfill"/>
    <x v="31"/>
    <x v="6"/>
    <n v="2.98"/>
    <x v="2"/>
    <s v="WA"/>
    <s v="USA"/>
  </r>
  <r>
    <x v="3"/>
    <s v="Municipal Solid Waste Landfill (351)"/>
    <s v="All State"/>
    <s v="Oregon"/>
    <s v="MSW Landfill"/>
    <x v="31"/>
    <x v="6"/>
    <n v="1.8"/>
    <x v="2"/>
    <s v="WA"/>
    <s v="USA"/>
  </r>
  <r>
    <x v="3"/>
    <s v="Municipal Solid Waste Landfill (351)"/>
    <s v="All State"/>
    <s v="Oregon"/>
    <s v="MSW Landfill"/>
    <x v="31"/>
    <x v="6"/>
    <n v="21.319999999999997"/>
    <x v="2"/>
    <s v="WA"/>
    <s v="USA"/>
  </r>
  <r>
    <x v="3"/>
    <s v="Municipal Solid Waste Landfill (351)"/>
    <s v="All State"/>
    <s v="Oregon"/>
    <s v="MSW Landfill"/>
    <x v="31"/>
    <x v="6"/>
    <n v="20.55"/>
    <x v="2"/>
    <s v="WA"/>
    <s v="USA"/>
  </r>
  <r>
    <x v="3"/>
    <s v="Municipal Solid Waste Landfill (351)"/>
    <s v="All State"/>
    <s v="Oregon"/>
    <s v="MSW Landfill"/>
    <x v="31"/>
    <x v="6"/>
    <n v="19.25"/>
    <x v="2"/>
    <s v="WA"/>
    <s v="USA"/>
  </r>
  <r>
    <x v="3"/>
    <s v="Municipal Solid Waste Landfill (351)"/>
    <s v="All State"/>
    <s v="Oregon"/>
    <s v="MSW Landfill"/>
    <x v="31"/>
    <x v="6"/>
    <n v="16.45"/>
    <x v="2"/>
    <s v="WA"/>
    <s v="USA"/>
  </r>
  <r>
    <x v="3"/>
    <s v="Municipal Solid Waste Landfill (351)"/>
    <s v="All State"/>
    <s v="Oregon"/>
    <s v="MSW Landfill"/>
    <x v="31"/>
    <x v="6"/>
    <n v="16.28"/>
    <x v="2"/>
    <s v="WA"/>
    <s v="USA"/>
  </r>
  <r>
    <x v="3"/>
    <s v="Municipal Solid Waste Landfill (351)"/>
    <s v="All State"/>
    <s v="Oregon"/>
    <s v="MSW Landfill"/>
    <x v="31"/>
    <x v="6"/>
    <n v="19.46"/>
    <x v="2"/>
    <s v="WA"/>
    <s v="USA"/>
  </r>
  <r>
    <x v="3"/>
    <s v="Municipal Solid Waste Landfill (351)"/>
    <s v="All State"/>
    <s v="Oregon"/>
    <s v="MSW Landfill"/>
    <x v="31"/>
    <x v="6"/>
    <n v="11.77"/>
    <x v="2"/>
    <s v="WA"/>
    <s v="USA"/>
  </r>
  <r>
    <x v="3"/>
    <s v="Municipal Solid Waste Landfill (351)"/>
    <s v="All State"/>
    <s v="Oregon"/>
    <s v="MSW Landfill"/>
    <x v="31"/>
    <x v="6"/>
    <n v="8.08"/>
    <x v="2"/>
    <s v="WA"/>
    <s v="USA"/>
  </r>
  <r>
    <x v="3"/>
    <s v="Municipal Solid Waste Landfill (351)"/>
    <s v="All State"/>
    <s v="Oregon"/>
    <s v="MSW Landfill"/>
    <x v="31"/>
    <x v="6"/>
    <n v="5.2"/>
    <x v="2"/>
    <s v="WA"/>
    <s v="USA"/>
  </r>
  <r>
    <x v="3"/>
    <s v="Municipal Solid Waste Landfill (351)"/>
    <s v="All State"/>
    <s v="Oregon"/>
    <s v="MSW Landfill"/>
    <x v="31"/>
    <x v="6"/>
    <n v="4.72"/>
    <x v="2"/>
    <s v="WA"/>
    <s v="USA"/>
  </r>
  <r>
    <x v="3"/>
    <s v="Municipal Solid Waste Landfill (351)"/>
    <s v="All State"/>
    <s v="Oregon"/>
    <s v="MSW Landfill"/>
    <x v="31"/>
    <x v="6"/>
    <n v="3.72"/>
    <x v="2"/>
    <s v="WA"/>
    <s v="USA"/>
  </r>
  <r>
    <x v="3"/>
    <s v="Municipal Solid Waste Landfill (351)"/>
    <s v="All State"/>
    <s v="Oregon"/>
    <s v="MSW Landfill"/>
    <x v="31"/>
    <x v="6"/>
    <n v="0"/>
    <x v="2"/>
    <s v="WA"/>
    <s v="USA"/>
  </r>
  <r>
    <x v="3"/>
    <s v="Municipal Solid Waste Landfill (351)"/>
    <s v="All State"/>
    <s v="Oregon"/>
    <s v="MSW Landfill"/>
    <x v="31"/>
    <x v="6"/>
    <n v="79.27000000000001"/>
    <x v="2"/>
    <s v="WA"/>
    <s v="USA"/>
  </r>
  <r>
    <x v="3"/>
    <s v="Municipal Solid Waste Landfill (351)"/>
    <s v="All State"/>
    <s v="Oregon"/>
    <s v="MSW Landfill"/>
    <x v="31"/>
    <x v="6"/>
    <n v="50.790000000000006"/>
    <x v="2"/>
    <s v="WA"/>
    <s v="USA"/>
  </r>
  <r>
    <x v="3"/>
    <s v="Municipal Solid Waste Landfill (351)"/>
    <s v="All State"/>
    <s v="Oregon"/>
    <s v="MSW Landfill"/>
    <x v="31"/>
    <x v="6"/>
    <n v="6.9399999999999995"/>
    <x v="2"/>
    <s v="WA"/>
    <s v="USA"/>
  </r>
  <r>
    <x v="3"/>
    <s v="Municipal Solid Waste Landfill (351)"/>
    <s v="All State"/>
    <s v="Oregon"/>
    <s v="MSW Landfill"/>
    <x v="31"/>
    <x v="6"/>
    <n v="0"/>
    <x v="2"/>
    <s v="WA"/>
    <s v="USA"/>
  </r>
  <r>
    <x v="3"/>
    <s v="Municipal Solid Waste Landfill (351)"/>
    <s v="All State"/>
    <s v="Oregon"/>
    <s v="MSW Landfill"/>
    <x v="31"/>
    <x v="6"/>
    <n v="4.95"/>
    <x v="2"/>
    <s v="WA"/>
    <s v="USA"/>
  </r>
  <r>
    <x v="3"/>
    <s v="Municipal Solid Waste Landfill (351)"/>
    <s v="All State"/>
    <s v="Oregon"/>
    <s v="MSW Landfill"/>
    <x v="31"/>
    <x v="6"/>
    <n v="3.7100000000000004"/>
    <x v="2"/>
    <s v="WA"/>
    <s v="USA"/>
  </r>
  <r>
    <x v="3"/>
    <s v="Municipal Solid Waste Landfill (351)"/>
    <s v="All State"/>
    <s v="Oregon"/>
    <s v="MSW Landfill"/>
    <x v="31"/>
    <x v="6"/>
    <n v="2.4899999999999998"/>
    <x v="2"/>
    <s v="WA"/>
    <s v="USA"/>
  </r>
  <r>
    <x v="3"/>
    <s v="Municipal Solid Waste Landfill (351)"/>
    <s v="All State"/>
    <s v="Oregon"/>
    <s v="MSW Landfill"/>
    <x v="31"/>
    <x v="6"/>
    <n v="1.9700000000000002"/>
    <x v="2"/>
    <s v="WA"/>
    <s v="USA"/>
  </r>
  <r>
    <x v="3"/>
    <s v="Municipal Solid Waste Landfill (351)"/>
    <s v="All State"/>
    <s v="Oregon"/>
    <s v="MSW Landfill"/>
    <x v="31"/>
    <x v="6"/>
    <n v="1.86"/>
    <x v="2"/>
    <s v="WA"/>
    <s v="USA"/>
  </r>
  <r>
    <x v="3"/>
    <s v="Municipal Solid Waste Landfill (351)"/>
    <s v="All State"/>
    <s v="Oregon"/>
    <s v="MSW Landfill"/>
    <x v="31"/>
    <x v="6"/>
    <n v="1.1100000000000001"/>
    <x v="2"/>
    <s v="WA"/>
    <s v="USA"/>
  </r>
  <r>
    <x v="3"/>
    <s v="Municipal Solid Waste Landfill (351)"/>
    <s v="All State"/>
    <s v="Oregon"/>
    <s v="MSW Landfill"/>
    <x v="31"/>
    <x v="6"/>
    <n v="1.04"/>
    <x v="2"/>
    <s v="WA"/>
    <s v="USA"/>
  </r>
  <r>
    <x v="3"/>
    <s v="Municipal Solid Waste Landfill (351)"/>
    <s v="All State"/>
    <s v="Oregon"/>
    <s v="MSW Landfill"/>
    <x v="31"/>
    <x v="6"/>
    <n v="1.03"/>
    <x v="2"/>
    <s v="WA"/>
    <s v="USA"/>
  </r>
  <r>
    <x v="3"/>
    <s v="Municipal Solid Waste Landfill (351)"/>
    <s v="All State"/>
    <s v="Oregon"/>
    <s v="MSW Landfill"/>
    <x v="31"/>
    <x v="6"/>
    <n v="1.01"/>
    <x v="2"/>
    <s v="WA"/>
    <s v="USA"/>
  </r>
  <r>
    <x v="3"/>
    <s v="Municipal Solid Waste Landfill (351)"/>
    <s v="All State"/>
    <s v="Oregon"/>
    <s v="MSW Landfill"/>
    <x v="31"/>
    <x v="6"/>
    <n v="1.01"/>
    <x v="2"/>
    <s v="WA"/>
    <s v="USA"/>
  </r>
  <r>
    <x v="3"/>
    <s v="Municipal Solid Waste Landfill (351)"/>
    <s v="All State"/>
    <s v="Oregon"/>
    <s v="MSW Landfill"/>
    <x v="31"/>
    <x v="6"/>
    <n v="0.91"/>
    <x v="2"/>
    <s v="WA"/>
    <s v="USA"/>
  </r>
  <r>
    <x v="3"/>
    <s v="Municipal Solid Waste Landfill (351)"/>
    <s v="All State"/>
    <s v="Oregon"/>
    <s v="MSW Landfill"/>
    <x v="31"/>
    <x v="6"/>
    <n v="71.490000000000009"/>
    <x v="2"/>
    <s v="WA"/>
    <s v="USA"/>
  </r>
  <r>
    <x v="3"/>
    <s v="Municipal Solid Waste Landfill (351)"/>
    <s v="All State"/>
    <s v="Oregon"/>
    <s v="MSW Landfill"/>
    <x v="31"/>
    <x v="6"/>
    <n v="55.029999999999994"/>
    <x v="2"/>
    <s v="WA"/>
    <s v="USA"/>
  </r>
  <r>
    <x v="3"/>
    <s v="Municipal Solid Waste Landfill (351)"/>
    <s v="All State"/>
    <s v="Oregon"/>
    <s v="MSW Landfill"/>
    <x v="31"/>
    <x v="6"/>
    <n v="45.629999999999995"/>
    <x v="2"/>
    <s v="WA"/>
    <s v="USA"/>
  </r>
  <r>
    <x v="3"/>
    <s v="Municipal Solid Waste Landfill (351)"/>
    <s v="All State"/>
    <s v="Oregon"/>
    <s v="MSW Landfill"/>
    <x v="31"/>
    <x v="6"/>
    <n v="42.129999999999995"/>
    <x v="2"/>
    <s v="WA"/>
    <s v="USA"/>
  </r>
  <r>
    <x v="3"/>
    <s v="Municipal Solid Waste Landfill (351)"/>
    <s v="All State"/>
    <s v="Oregon"/>
    <s v="MSW Landfill"/>
    <x v="31"/>
    <x v="6"/>
    <n v="42.12"/>
    <x v="2"/>
    <s v="WA"/>
    <s v="USA"/>
  </r>
  <r>
    <x v="3"/>
    <s v="Municipal Solid Waste Landfill (351)"/>
    <s v="All State"/>
    <s v="Oregon"/>
    <s v="MSW Landfill"/>
    <x v="31"/>
    <x v="6"/>
    <n v="35.07"/>
    <x v="2"/>
    <s v="WA"/>
    <s v="USA"/>
  </r>
  <r>
    <x v="3"/>
    <s v="Municipal Solid Waste Landfill (351)"/>
    <s v="All State"/>
    <s v="Oregon"/>
    <s v="MSW Landfill"/>
    <x v="31"/>
    <x v="6"/>
    <n v="30.479999999999997"/>
    <x v="2"/>
    <s v="WA"/>
    <s v="USA"/>
  </r>
  <r>
    <x v="3"/>
    <s v="Municipal Solid Waste Landfill (351)"/>
    <s v="All State"/>
    <s v="Oregon"/>
    <s v="MSW Landfill"/>
    <x v="31"/>
    <x v="6"/>
    <n v="29.25"/>
    <x v="2"/>
    <s v="WA"/>
    <s v="USA"/>
  </r>
  <r>
    <x v="3"/>
    <s v="Municipal Solid Waste Landfill (351)"/>
    <s v="All State"/>
    <s v="Oregon"/>
    <s v="MSW Landfill"/>
    <x v="31"/>
    <x v="6"/>
    <n v="26.8"/>
    <x v="2"/>
    <s v="WA"/>
    <s v="USA"/>
  </r>
  <r>
    <x v="3"/>
    <s v="Municipal Solid Waste Landfill (351)"/>
    <s v="All State"/>
    <s v="Oregon"/>
    <s v="MSW Landfill"/>
    <x v="31"/>
    <x v="6"/>
    <n v="23.9"/>
    <x v="2"/>
    <s v="WA"/>
    <s v="USA"/>
  </r>
  <r>
    <x v="3"/>
    <s v="Municipal Solid Waste Landfill (351)"/>
    <s v="All State"/>
    <s v="Oregon"/>
    <s v="MSW Landfill"/>
    <x v="31"/>
    <x v="6"/>
    <n v="20.439999999999998"/>
    <x v="2"/>
    <s v="WA"/>
    <s v="USA"/>
  </r>
  <r>
    <x v="3"/>
    <s v="Municipal Solid Waste Landfill (351)"/>
    <s v="All State"/>
    <s v="Oregon"/>
    <s v="MSW Landfill"/>
    <x v="31"/>
    <x v="6"/>
    <n v="15.2"/>
    <x v="2"/>
    <s v="WA"/>
    <s v="USA"/>
  </r>
  <r>
    <x v="3"/>
    <s v="Municipal Solid Waste Landfill (351)"/>
    <s v="All State"/>
    <s v="Oregon"/>
    <s v="MSW Landfill"/>
    <x v="31"/>
    <x v="6"/>
    <n v="31.79"/>
    <x v="2"/>
    <s v="WA"/>
    <s v="USA"/>
  </r>
  <r>
    <x v="3"/>
    <s v="Municipal Solid Waste Landfill (351)"/>
    <s v="All State"/>
    <s v="Oregon"/>
    <s v="MSW Landfill"/>
    <x v="31"/>
    <x v="6"/>
    <n v="30.5"/>
    <x v="2"/>
    <s v="WA"/>
    <s v="USA"/>
  </r>
  <r>
    <x v="3"/>
    <s v="Municipal Solid Waste Landfill (351)"/>
    <s v="All State"/>
    <s v="Oregon"/>
    <s v="MSW Landfill"/>
    <x v="31"/>
    <x v="6"/>
    <n v="2.6"/>
    <x v="2"/>
    <s v="WA"/>
    <s v="USA"/>
  </r>
  <r>
    <x v="3"/>
    <s v="Municipal Solid Waste Landfill (351)"/>
    <s v="All State"/>
    <s v="Oregon"/>
    <s v="MSW Landfill"/>
    <x v="31"/>
    <x v="6"/>
    <n v="0"/>
    <x v="2"/>
    <s v="WA"/>
    <s v="USA"/>
  </r>
  <r>
    <x v="3"/>
    <s v="Municipal Solid Waste Landfill (351)"/>
    <s v="All State"/>
    <s v="Oregon"/>
    <s v="MSW Landfill"/>
    <x v="31"/>
    <x v="6"/>
    <n v="67.13"/>
    <x v="2"/>
    <s v="WA"/>
    <s v="USA"/>
  </r>
  <r>
    <x v="3"/>
    <s v="Municipal Solid Waste Landfill (351)"/>
    <s v="All State"/>
    <s v="Oregon"/>
    <s v="MSW Landfill"/>
    <x v="31"/>
    <x v="6"/>
    <n v="45.84"/>
    <x v="2"/>
    <s v="WA"/>
    <s v="USA"/>
  </r>
  <r>
    <x v="3"/>
    <s v="Municipal Solid Waste Landfill (351)"/>
    <s v="All State"/>
    <s v="Oregon"/>
    <s v="MSW Landfill"/>
    <x v="31"/>
    <x v="6"/>
    <n v="42.15"/>
    <x v="2"/>
    <s v="WA"/>
    <s v="USA"/>
  </r>
  <r>
    <x v="3"/>
    <s v="Municipal Solid Waste Landfill (351)"/>
    <s v="All State"/>
    <s v="Oregon"/>
    <s v="MSW Landfill"/>
    <x v="31"/>
    <x v="6"/>
    <n v="41.489999999999995"/>
    <x v="2"/>
    <s v="WA"/>
    <s v="USA"/>
  </r>
  <r>
    <x v="3"/>
    <s v="Municipal Solid Waste Landfill (351)"/>
    <s v="All State"/>
    <s v="Oregon"/>
    <s v="MSW Landfill"/>
    <x v="31"/>
    <x v="6"/>
    <n v="41.38"/>
    <x v="2"/>
    <s v="WA"/>
    <s v="USA"/>
  </r>
  <r>
    <x v="3"/>
    <s v="Municipal Solid Waste Landfill (351)"/>
    <s v="All State"/>
    <s v="Oregon"/>
    <s v="MSW Landfill"/>
    <x v="31"/>
    <x v="6"/>
    <n v="40.159999999999997"/>
    <x v="2"/>
    <s v="WA"/>
    <s v="USA"/>
  </r>
  <r>
    <x v="3"/>
    <s v="Municipal Solid Waste Landfill (351)"/>
    <s v="All State"/>
    <s v="Oregon"/>
    <s v="MSW Landfill"/>
    <x v="31"/>
    <x v="6"/>
    <n v="38.729999999999997"/>
    <x v="2"/>
    <s v="WA"/>
    <s v="USA"/>
  </r>
  <r>
    <x v="3"/>
    <s v="Municipal Solid Waste Landfill (351)"/>
    <s v="All State"/>
    <s v="Oregon"/>
    <s v="MSW Landfill"/>
    <x v="31"/>
    <x v="6"/>
    <n v="36.42"/>
    <x v="2"/>
    <s v="WA"/>
    <s v="USA"/>
  </r>
  <r>
    <x v="3"/>
    <s v="Municipal Solid Waste Landfill (351)"/>
    <s v="All State"/>
    <s v="Oregon"/>
    <s v="MSW Landfill"/>
    <x v="31"/>
    <x v="6"/>
    <n v="32.19"/>
    <x v="2"/>
    <s v="WA"/>
    <s v="USA"/>
  </r>
  <r>
    <x v="3"/>
    <s v="Municipal Solid Waste Landfill (351)"/>
    <s v="All State"/>
    <s v="Oregon"/>
    <s v="MSW Landfill"/>
    <x v="31"/>
    <x v="6"/>
    <n v="30.44"/>
    <x v="2"/>
    <s v="WA"/>
    <s v="USA"/>
  </r>
  <r>
    <x v="3"/>
    <s v="Municipal Solid Waste Landfill (351)"/>
    <s v="All State"/>
    <s v="Oregon"/>
    <s v="MSW Landfill"/>
    <x v="31"/>
    <x v="6"/>
    <n v="30.42"/>
    <x v="2"/>
    <s v="WA"/>
    <s v="USA"/>
  </r>
  <r>
    <x v="3"/>
    <s v="Municipal Solid Waste Landfill (351)"/>
    <s v="All State"/>
    <s v="Oregon"/>
    <s v="MSW Landfill"/>
    <x v="31"/>
    <x v="6"/>
    <n v="25.89"/>
    <x v="2"/>
    <s v="WA"/>
    <s v="USA"/>
  </r>
  <r>
    <x v="3"/>
    <s v="Municipal Solid Waste Landfill (351)"/>
    <s v="All State"/>
    <s v="Oregon"/>
    <s v="MSW Landfill"/>
    <x v="31"/>
    <x v="6"/>
    <n v="117.03"/>
    <x v="2"/>
    <s v="WA"/>
    <s v="USA"/>
  </r>
  <r>
    <x v="3"/>
    <s v="Municipal Solid Waste Landfill (351)"/>
    <s v="All State"/>
    <s v="Oregon"/>
    <s v="MSW Landfill"/>
    <x v="31"/>
    <x v="6"/>
    <n v="41.58"/>
    <x v="2"/>
    <s v="WA"/>
    <s v="USA"/>
  </r>
  <r>
    <x v="3"/>
    <s v="Municipal Solid Waste Landfill (351)"/>
    <s v="All State"/>
    <s v="Oregon"/>
    <s v="MSW Landfill"/>
    <x v="31"/>
    <x v="6"/>
    <n v="15.069999999999997"/>
    <x v="2"/>
    <s v="WA"/>
    <s v="USA"/>
  </r>
  <r>
    <x v="3"/>
    <s v="Municipal Solid Waste Landfill (351)"/>
    <s v="All State"/>
    <s v="Oregon"/>
    <s v="MSW Landfill"/>
    <x v="31"/>
    <x v="6"/>
    <n v="0.16"/>
    <x v="2"/>
    <s v="WA"/>
    <s v="USA"/>
  </r>
  <r>
    <x v="3"/>
    <s v="Municipal Solid Waste Landfill (351)"/>
    <s v="All State"/>
    <s v="Oregon"/>
    <s v="MSW Landfill"/>
    <x v="31"/>
    <x v="6"/>
    <n v="0"/>
    <x v="2"/>
    <s v="WA"/>
    <s v="USA"/>
  </r>
  <r>
    <x v="3"/>
    <s v="Municipal Solid Waste Landfill (351)"/>
    <s v="All State"/>
    <s v="Oregon"/>
    <s v="MSW Landfill"/>
    <x v="31"/>
    <x v="6"/>
    <n v="84.23"/>
    <x v="2"/>
    <s v="WA"/>
    <s v="USA"/>
  </r>
  <r>
    <x v="3"/>
    <s v="Municipal Solid Waste Landfill (351)"/>
    <s v="All State"/>
    <s v="Oregon"/>
    <s v="MSW Landfill"/>
    <x v="31"/>
    <x v="6"/>
    <n v="12.71"/>
    <x v="2"/>
    <s v="WA"/>
    <s v="USA"/>
  </r>
  <r>
    <x v="3"/>
    <s v="Municipal Solid Waste Landfill (351)"/>
    <s v="All State"/>
    <s v="Oregon"/>
    <s v="MSW Landfill"/>
    <x v="31"/>
    <x v="6"/>
    <n v="0.39999999999999997"/>
    <x v="2"/>
    <s v="WA"/>
    <s v="USA"/>
  </r>
  <r>
    <x v="3"/>
    <s v="Municipal Solid Waste Landfill (351)"/>
    <s v="All State"/>
    <s v="Oregon"/>
    <s v="MSW Landfill"/>
    <x v="31"/>
    <x v="6"/>
    <n v="0"/>
    <x v="2"/>
    <s v="WA"/>
    <s v="USA"/>
  </r>
  <r>
    <x v="3"/>
    <s v="Municipal Solid Waste Landfill (351)"/>
    <s v="All State"/>
    <s v="Oregon"/>
    <s v="MSW Landfill"/>
    <x v="31"/>
    <x v="6"/>
    <n v="1.4800000000000002"/>
    <x v="2"/>
    <s v="WA"/>
    <s v="USA"/>
  </r>
  <r>
    <x v="3"/>
    <s v="Municipal Solid Waste Landfill (351)"/>
    <s v="All State"/>
    <s v="Oregon"/>
    <s v="MSW Landfill"/>
    <x v="31"/>
    <x v="6"/>
    <n v="5331.6599999999989"/>
    <x v="2"/>
    <s v="WA"/>
    <s v="USA"/>
  </r>
  <r>
    <x v="3"/>
    <s v="Municipal Solid Waste Landfill (351)"/>
    <s v="All State"/>
    <s v="Oregon"/>
    <s v="MSW Landfill"/>
    <x v="31"/>
    <x v="6"/>
    <n v="3600.9999999999991"/>
    <x v="2"/>
    <s v="WA"/>
    <s v="USA"/>
  </r>
  <r>
    <x v="3"/>
    <s v="Municipal Solid Waste Landfill (351)"/>
    <s v="All State"/>
    <s v="Oregon"/>
    <s v="MSW Landfill"/>
    <x v="31"/>
    <x v="6"/>
    <n v="0.44000000000000006"/>
    <x v="2"/>
    <s v="WA"/>
    <s v="USA"/>
  </r>
  <r>
    <x v="3"/>
    <s v="Municipal Solid Waste Landfill (351)"/>
    <s v="All State"/>
    <s v="Oregon"/>
    <s v="MSW Landfill"/>
    <x v="31"/>
    <x v="6"/>
    <n v="3.25"/>
    <x v="2"/>
    <s v="WA"/>
    <s v="USA"/>
  </r>
  <r>
    <x v="3"/>
    <s v="Municipal Solid Waste Landfill (351)"/>
    <s v="All State"/>
    <s v="Oregon"/>
    <s v="MSW Landfill"/>
    <x v="31"/>
    <x v="6"/>
    <n v="17.96"/>
    <x v="2"/>
    <s v="WA"/>
    <s v="USA"/>
  </r>
  <r>
    <x v="3"/>
    <s v="Municipal Solid Waste Landfill (351)"/>
    <s v="All State"/>
    <s v="Oregon"/>
    <s v="MSW Landfill"/>
    <x v="31"/>
    <x v="6"/>
    <n v="33.739999999999995"/>
    <x v="2"/>
    <s v="WA"/>
    <s v="USA"/>
  </r>
  <r>
    <x v="3"/>
    <s v="Municipal Solid Waste Landfill (351)"/>
    <s v="All State"/>
    <s v="Oregon"/>
    <s v="MSW Landfill"/>
    <x v="31"/>
    <x v="6"/>
    <n v="26.17"/>
    <x v="2"/>
    <s v="WA"/>
    <s v="USA"/>
  </r>
  <r>
    <x v="3"/>
    <s v="Municipal Solid Waste Landfill (351)"/>
    <s v="All State"/>
    <s v="Oregon"/>
    <s v="MSW Landfill"/>
    <x v="31"/>
    <x v="6"/>
    <n v="21.47"/>
    <x v="2"/>
    <s v="WA"/>
    <s v="USA"/>
  </r>
  <r>
    <x v="3"/>
    <s v="Municipal Solid Waste Landfill (351)"/>
    <s v="All State"/>
    <s v="Oregon"/>
    <s v="MSW Landfill"/>
    <x v="31"/>
    <x v="6"/>
    <n v="11.049999999999999"/>
    <x v="2"/>
    <s v="WA"/>
    <s v="USA"/>
  </r>
  <r>
    <x v="3"/>
    <s v="Municipal Solid Waste Landfill (351)"/>
    <s v="All State"/>
    <s v="Oregon"/>
    <s v="MSW Landfill"/>
    <x v="31"/>
    <x v="6"/>
    <n v="112.4"/>
    <x v="8"/>
    <s v="WA"/>
    <s v="USA"/>
  </r>
  <r>
    <x v="3"/>
    <s v="Municipal Solid Waste Landfill (351)"/>
    <s v="All State"/>
    <s v="Oregon"/>
    <s v="MSW Landfill"/>
    <x v="31"/>
    <x v="6"/>
    <n v="90.3"/>
    <x v="8"/>
    <s v="WA"/>
    <s v="USA"/>
  </r>
  <r>
    <x v="3"/>
    <s v="Municipal Solid Waste Landfill (351)"/>
    <s v="All State"/>
    <s v="Oregon"/>
    <s v="MSW Landfill"/>
    <x v="31"/>
    <x v="6"/>
    <n v="62.09"/>
    <x v="8"/>
    <s v="WA"/>
    <s v="USA"/>
  </r>
  <r>
    <x v="3"/>
    <s v="Municipal Solid Waste Landfill (351)"/>
    <s v="All State"/>
    <s v="Oregon"/>
    <s v="MSW Landfill"/>
    <x v="31"/>
    <x v="6"/>
    <n v="52.49"/>
    <x v="8"/>
    <s v="WA"/>
    <s v="USA"/>
  </r>
  <r>
    <x v="3"/>
    <s v="Municipal Solid Waste Landfill (351)"/>
    <s v="All State"/>
    <s v="Oregon"/>
    <s v="MSW Landfill"/>
    <x v="31"/>
    <x v="6"/>
    <n v="38.520000000000003"/>
    <x v="8"/>
    <s v="WA"/>
    <s v="USA"/>
  </r>
  <r>
    <x v="3"/>
    <s v="Municipal Solid Waste Landfill (351)"/>
    <s v="All State"/>
    <s v="Oregon"/>
    <s v="MSW Landfill"/>
    <x v="31"/>
    <x v="6"/>
    <n v="37.909999999999997"/>
    <x v="8"/>
    <s v="WA"/>
    <s v="USA"/>
  </r>
  <r>
    <x v="3"/>
    <s v="Municipal Solid Waste Landfill (351)"/>
    <s v="All State"/>
    <s v="Oregon"/>
    <s v="MSW Landfill"/>
    <x v="31"/>
    <x v="6"/>
    <n v="28.81"/>
    <x v="8"/>
    <s v="WA"/>
    <s v="USA"/>
  </r>
  <r>
    <x v="3"/>
    <s v="Municipal Solid Waste Landfill (351)"/>
    <s v="All State"/>
    <s v="Oregon"/>
    <s v="MSW Landfill"/>
    <x v="31"/>
    <x v="6"/>
    <n v="17.13"/>
    <x v="8"/>
    <s v="WA"/>
    <s v="USA"/>
  </r>
  <r>
    <x v="3"/>
    <s v="Municipal Solid Waste Landfill (351)"/>
    <s v="All State"/>
    <s v="Oregon"/>
    <s v="MSW Landfill"/>
    <x v="31"/>
    <x v="6"/>
    <n v="11.77"/>
    <x v="8"/>
    <s v="WA"/>
    <s v="USA"/>
  </r>
  <r>
    <x v="3"/>
    <s v="Municipal Solid Waste Landfill (351)"/>
    <s v="All State"/>
    <s v="Oregon"/>
    <s v="MSW Landfill"/>
    <x v="31"/>
    <x v="6"/>
    <n v="9.8000000000000007"/>
    <x v="8"/>
    <s v="WA"/>
    <s v="USA"/>
  </r>
  <r>
    <x v="3"/>
    <s v="Municipal Solid Waste Landfill (351)"/>
    <s v="All State"/>
    <s v="Oregon"/>
    <s v="MSW Landfill"/>
    <x v="31"/>
    <x v="6"/>
    <n v="9.67"/>
    <x v="8"/>
    <s v="WA"/>
    <s v="USA"/>
  </r>
  <r>
    <x v="3"/>
    <s v="Municipal Solid Waste Landfill (351)"/>
    <s v="All State"/>
    <s v="Oregon"/>
    <s v="MSW Landfill"/>
    <x v="31"/>
    <x v="6"/>
    <n v="9.5299999999999994"/>
    <x v="8"/>
    <s v="WA"/>
    <s v="USA"/>
  </r>
  <r>
    <x v="3"/>
    <s v="Municipal Solid Waste Landfill (351)"/>
    <s v="All State"/>
    <s v="Oregon"/>
    <s v="MSW Landfill"/>
    <x v="31"/>
    <x v="6"/>
    <n v="10001.649999999994"/>
    <x v="8"/>
    <s v="WA"/>
    <s v="USA"/>
  </r>
  <r>
    <x v="3"/>
    <s v="Municipal Solid Waste Landfill (351)"/>
    <s v="All State"/>
    <s v="Oregon"/>
    <s v="MSW Landfill"/>
    <x v="31"/>
    <x v="6"/>
    <n v="159.27000000000001"/>
    <x v="8"/>
    <s v="WA"/>
    <s v="USA"/>
  </r>
  <r>
    <x v="3"/>
    <s v="Municipal Solid Waste Landfill (351)"/>
    <s v="All State"/>
    <s v="Oregon"/>
    <s v="MSW Landfill"/>
    <x v="31"/>
    <x v="6"/>
    <n v="79.180000000000007"/>
    <x v="8"/>
    <s v="WA"/>
    <s v="USA"/>
  </r>
  <r>
    <x v="3"/>
    <s v="Municipal Solid Waste Landfill (351)"/>
    <s v="All State"/>
    <s v="Oregon"/>
    <s v="MSW Landfill"/>
    <x v="31"/>
    <x v="6"/>
    <n v="5763.6799999999985"/>
    <x v="8"/>
    <s v="WA"/>
    <s v="USA"/>
  </r>
  <r>
    <x v="3"/>
    <s v="Municipal Solid Waste Landfill (351)"/>
    <s v="All State"/>
    <s v="Oregon"/>
    <s v="MSW Landfill"/>
    <x v="31"/>
    <x v="6"/>
    <n v="27181.079999999987"/>
    <x v="8"/>
    <s v="WA"/>
    <s v="USA"/>
  </r>
  <r>
    <x v="3"/>
    <s v="Municipal Solid Waste Landfill (351)"/>
    <s v="All State"/>
    <s v="Oregon"/>
    <s v="MSW Landfill"/>
    <x v="31"/>
    <x v="6"/>
    <n v="180.85999999999996"/>
    <x v="8"/>
    <s v="WA"/>
    <s v="USA"/>
  </r>
  <r>
    <x v="3"/>
    <s v="Municipal Solid Waste Landfill (351)"/>
    <s v="All State"/>
    <s v="Oregon"/>
    <s v="MSW Landfill"/>
    <x v="31"/>
    <x v="6"/>
    <n v="69.95"/>
    <x v="8"/>
    <s v="WA"/>
    <s v="USA"/>
  </r>
  <r>
    <x v="3"/>
    <s v="Municipal Solid Waste Landfill (351)"/>
    <s v="All State"/>
    <s v="Oregon"/>
    <s v="MSW Landfill"/>
    <x v="31"/>
    <x v="6"/>
    <n v="214.21"/>
    <x v="8"/>
    <s v="WA"/>
    <s v="USA"/>
  </r>
  <r>
    <x v="3"/>
    <s v="Municipal Solid Waste Landfill (351)"/>
    <s v="All State"/>
    <s v="Oregon"/>
    <s v="MSW Landfill"/>
    <x v="31"/>
    <x v="6"/>
    <n v="133"/>
    <x v="8"/>
    <s v="WA"/>
    <s v="USA"/>
  </r>
  <r>
    <x v="3"/>
    <s v="Municipal Solid Waste Landfill (351)"/>
    <s v="All State"/>
    <s v="Oregon"/>
    <s v="MSW Landfill"/>
    <x v="31"/>
    <x v="6"/>
    <n v="93.15"/>
    <x v="8"/>
    <s v="WA"/>
    <s v="USA"/>
  </r>
  <r>
    <x v="3"/>
    <s v="Municipal Solid Waste Landfill (351)"/>
    <s v="All State"/>
    <s v="Oregon"/>
    <s v="MSW Landfill"/>
    <x v="31"/>
    <x v="6"/>
    <n v="82.06"/>
    <x v="8"/>
    <s v="WA"/>
    <s v="USA"/>
  </r>
  <r>
    <x v="3"/>
    <s v="Municipal Solid Waste Landfill (351)"/>
    <s v="All State"/>
    <s v="Oregon"/>
    <s v="MSW Landfill"/>
    <x v="31"/>
    <x v="6"/>
    <n v="58.360000000000007"/>
    <x v="8"/>
    <s v="WA"/>
    <s v="USA"/>
  </r>
  <r>
    <x v="3"/>
    <s v="Municipal Solid Waste Landfill (351)"/>
    <s v="All State"/>
    <s v="Oregon"/>
    <s v="MSW Landfill"/>
    <x v="31"/>
    <x v="6"/>
    <n v="40.299999999999997"/>
    <x v="8"/>
    <s v="WA"/>
    <s v="USA"/>
  </r>
  <r>
    <x v="3"/>
    <s v="Municipal Solid Waste Landfill (351)"/>
    <s v="All State"/>
    <s v="Oregon"/>
    <s v="MSW Landfill"/>
    <x v="31"/>
    <x v="6"/>
    <n v="38.520000000000003"/>
    <x v="8"/>
    <s v="WA"/>
    <s v="USA"/>
  </r>
  <r>
    <x v="3"/>
    <s v="Municipal Solid Waste Landfill (351)"/>
    <s v="All State"/>
    <s v="Oregon"/>
    <s v="MSW Landfill"/>
    <x v="31"/>
    <x v="6"/>
    <n v="15.14"/>
    <x v="8"/>
    <s v="WA"/>
    <s v="USA"/>
  </r>
  <r>
    <x v="3"/>
    <s v="Municipal Solid Waste Landfill (351)"/>
    <s v="All State"/>
    <s v="Oregon"/>
    <s v="MSW Landfill"/>
    <x v="31"/>
    <x v="6"/>
    <n v="11.28"/>
    <x v="8"/>
    <s v="WA"/>
    <s v="USA"/>
  </r>
  <r>
    <x v="3"/>
    <s v="Municipal Solid Waste Landfill (351)"/>
    <s v="All State"/>
    <s v="Oregon"/>
    <s v="MSW Landfill"/>
    <x v="31"/>
    <x v="6"/>
    <n v="8.8000000000000007"/>
    <x v="8"/>
    <s v="WA"/>
    <s v="USA"/>
  </r>
  <r>
    <x v="3"/>
    <s v="Municipal Solid Waste Landfill (351)"/>
    <s v="All State"/>
    <s v="Oregon"/>
    <s v="MSW Landfill"/>
    <x v="31"/>
    <x v="6"/>
    <n v="10.35"/>
    <x v="8"/>
    <s v="WA"/>
    <s v="USA"/>
  </r>
  <r>
    <x v="3"/>
    <s v="Municipal Solid Waste Landfill (351)"/>
    <s v="All State"/>
    <s v="Oregon"/>
    <s v="MSW Landfill"/>
    <x v="31"/>
    <x v="6"/>
    <n v="8.35"/>
    <x v="8"/>
    <s v="WA"/>
    <s v="USA"/>
  </r>
  <r>
    <x v="3"/>
    <s v="Municipal Solid Waste Landfill (351)"/>
    <s v="All State"/>
    <s v="Oregon"/>
    <s v="MSW Landfill"/>
    <x v="31"/>
    <x v="6"/>
    <n v="0"/>
    <x v="8"/>
    <s v="WA"/>
    <s v="USA"/>
  </r>
  <r>
    <x v="3"/>
    <s v="Municipal Solid Waste Landfill (351)"/>
    <s v="All State"/>
    <s v="Oregon"/>
    <s v="MSW Landfill"/>
    <x v="31"/>
    <x v="6"/>
    <n v="1282.3900000000001"/>
    <x v="8"/>
    <s v="WA"/>
    <s v="USA"/>
  </r>
  <r>
    <x v="3"/>
    <s v="Municipal Solid Waste Landfill (351)"/>
    <s v="All State"/>
    <s v="Oregon"/>
    <s v="MSW Landfill"/>
    <x v="31"/>
    <x v="6"/>
    <n v="480.72"/>
    <x v="8"/>
    <s v="WA"/>
    <s v="USA"/>
  </r>
  <r>
    <x v="3"/>
    <s v="Municipal Solid Waste Landfill (351)"/>
    <s v="All State"/>
    <s v="Oregon"/>
    <s v="MSW Landfill"/>
    <x v="31"/>
    <x v="6"/>
    <n v="266.24"/>
    <x v="8"/>
    <s v="WA"/>
    <s v="USA"/>
  </r>
  <r>
    <x v="3"/>
    <s v="Municipal Solid Waste Landfill (351)"/>
    <s v="All State"/>
    <s v="Oregon"/>
    <s v="MSW Landfill"/>
    <x v="31"/>
    <x v="6"/>
    <n v="0"/>
    <x v="8"/>
    <s v="WA"/>
    <s v="USA"/>
  </r>
  <r>
    <x v="3"/>
    <s v="Municipal Solid Waste Landfill (351)"/>
    <s v="All State"/>
    <s v="Oregon"/>
    <s v="MSW Landfill"/>
    <x v="31"/>
    <x v="6"/>
    <n v="7.85"/>
    <x v="30"/>
    <s v="WA"/>
    <s v="USA"/>
  </r>
  <r>
    <x v="3"/>
    <s v="Municipal Solid Waste Landfill (351)"/>
    <s v="All State"/>
    <s v="Oregon"/>
    <s v="MSW Landfill"/>
    <x v="31"/>
    <x v="6"/>
    <n v="5.18"/>
    <x v="30"/>
    <s v="WA"/>
    <s v="USA"/>
  </r>
  <r>
    <x v="3"/>
    <s v="Municipal Solid Waste Landfill (351)"/>
    <s v="All State"/>
    <s v="Oregon"/>
    <s v="MSW Landfill"/>
    <x v="31"/>
    <x v="6"/>
    <n v="4.3"/>
    <x v="30"/>
    <s v="WA"/>
    <s v="USA"/>
  </r>
  <r>
    <x v="3"/>
    <s v="Municipal Solid Waste Landfill (351)"/>
    <s v="All State"/>
    <s v="Oregon"/>
    <s v="MSW Landfill"/>
    <x v="31"/>
    <x v="6"/>
    <n v="4.2699999999999996"/>
    <x v="30"/>
    <s v="WA"/>
    <s v="USA"/>
  </r>
  <r>
    <x v="3"/>
    <s v="Municipal Solid Waste Landfill (351)"/>
    <s v="All State"/>
    <s v="Oregon"/>
    <s v="MSW Landfill"/>
    <x v="31"/>
    <x v="6"/>
    <n v="3.65"/>
    <x v="30"/>
    <s v="WA"/>
    <s v="USA"/>
  </r>
  <r>
    <x v="3"/>
    <s v="Municipal Solid Waste Landfill (351)"/>
    <s v="All State"/>
    <s v="Oregon"/>
    <s v="MSW Landfill"/>
    <x v="31"/>
    <x v="6"/>
    <n v="2.76"/>
    <x v="30"/>
    <s v="WA"/>
    <s v="USA"/>
  </r>
  <r>
    <x v="3"/>
    <s v="Municipal Solid Waste Landfill (351)"/>
    <s v="All State"/>
    <s v="Oregon"/>
    <s v="MSW Landfill"/>
    <x v="31"/>
    <x v="6"/>
    <n v="11.35"/>
    <x v="30"/>
    <s v="WA"/>
    <s v="USA"/>
  </r>
  <r>
    <x v="3"/>
    <s v="Municipal Solid Waste Landfill (351)"/>
    <s v="All State"/>
    <s v="Oregon"/>
    <s v="MSW Landfill"/>
    <x v="31"/>
    <x v="6"/>
    <n v="0.17"/>
    <x v="30"/>
    <s v="WA"/>
    <s v="USA"/>
  </r>
  <r>
    <x v="3"/>
    <s v="Municipal Solid Waste Landfill (351)"/>
    <s v="All State"/>
    <s v="Oregon"/>
    <s v="MSW Landfill"/>
    <x v="31"/>
    <x v="6"/>
    <n v="1.47"/>
    <x v="25"/>
    <s v="WA"/>
    <s v="USA"/>
  </r>
  <r>
    <x v="3"/>
    <s v="Municipal Solid Waste Landfill (351)"/>
    <s v="All State"/>
    <s v="Oregon"/>
    <s v="MSW Landfill"/>
    <x v="31"/>
    <x v="6"/>
    <n v="1.33"/>
    <x v="25"/>
    <s v="WA"/>
    <s v="USA"/>
  </r>
  <r>
    <x v="3"/>
    <s v="Municipal Solid Waste Landfill (351)"/>
    <s v="All State"/>
    <s v="Oregon"/>
    <s v="MSW Landfill"/>
    <x v="31"/>
    <x v="6"/>
    <n v="1.2"/>
    <x v="25"/>
    <s v="WA"/>
    <s v="USA"/>
  </r>
  <r>
    <x v="3"/>
    <s v="Municipal Solid Waste Landfill (351)"/>
    <s v="All State"/>
    <s v="Oregon"/>
    <s v="MSW Landfill"/>
    <x v="31"/>
    <x v="6"/>
    <n v="1.18"/>
    <x v="25"/>
    <s v="WA"/>
    <s v="USA"/>
  </r>
  <r>
    <x v="3"/>
    <s v="Municipal Solid Waste Landfill (351)"/>
    <s v="All State"/>
    <s v="Oregon"/>
    <s v="MSW Landfill"/>
    <x v="31"/>
    <x v="6"/>
    <n v="1.1100000000000001"/>
    <x v="25"/>
    <s v="WA"/>
    <s v="USA"/>
  </r>
  <r>
    <x v="3"/>
    <s v="Municipal Solid Waste Landfill (351)"/>
    <s v="All State"/>
    <s v="Oregon"/>
    <s v="MSW Landfill"/>
    <x v="31"/>
    <x v="6"/>
    <n v="1.1000000000000001"/>
    <x v="25"/>
    <s v="WA"/>
    <s v="USA"/>
  </r>
  <r>
    <x v="3"/>
    <s v="Municipal Solid Waste Landfill (351)"/>
    <s v="All State"/>
    <s v="Oregon"/>
    <s v="MSW Landfill"/>
    <x v="31"/>
    <x v="6"/>
    <n v="1.08"/>
    <x v="25"/>
    <s v="WA"/>
    <s v="USA"/>
  </r>
  <r>
    <x v="3"/>
    <s v="Municipal Solid Waste Landfill (351)"/>
    <s v="All State"/>
    <s v="Oregon"/>
    <s v="MSW Landfill"/>
    <x v="31"/>
    <x v="6"/>
    <n v="1"/>
    <x v="25"/>
    <s v="WA"/>
    <s v="USA"/>
  </r>
  <r>
    <x v="3"/>
    <s v="Municipal Solid Waste Landfill (351)"/>
    <s v="All State"/>
    <s v="Oregon"/>
    <s v="MSW Landfill"/>
    <x v="31"/>
    <x v="6"/>
    <n v="0.99"/>
    <x v="25"/>
    <s v="WA"/>
    <s v="USA"/>
  </r>
  <r>
    <x v="3"/>
    <s v="Municipal Solid Waste Landfill (351)"/>
    <s v="All State"/>
    <s v="Oregon"/>
    <s v="MSW Landfill"/>
    <x v="31"/>
    <x v="6"/>
    <n v="0.98"/>
    <x v="25"/>
    <s v="WA"/>
    <s v="USA"/>
  </r>
  <r>
    <x v="3"/>
    <s v="Municipal Solid Waste Landfill (351)"/>
    <s v="All State"/>
    <s v="Oregon"/>
    <s v="MSW Landfill"/>
    <x v="31"/>
    <x v="6"/>
    <n v="0.91"/>
    <x v="25"/>
    <s v="WA"/>
    <s v="USA"/>
  </r>
  <r>
    <x v="3"/>
    <s v="Municipal Solid Waste Landfill (351)"/>
    <s v="All State"/>
    <s v="Oregon"/>
    <s v="MSW Landfill"/>
    <x v="31"/>
    <x v="6"/>
    <n v="0.89"/>
    <x v="25"/>
    <s v="WA"/>
    <s v="USA"/>
  </r>
  <r>
    <x v="3"/>
    <s v="Municipal Solid Waste Landfill (351)"/>
    <s v="All State"/>
    <s v="Oregon"/>
    <s v="MSW Landfill"/>
    <x v="31"/>
    <x v="6"/>
    <n v="0"/>
    <x v="10"/>
    <s v="WA"/>
    <s v="USA"/>
  </r>
  <r>
    <x v="3"/>
    <s v="Municipal Solid Waste Landfill (351)"/>
    <s v="All State"/>
    <s v="Oregon"/>
    <s v="MSW Landfill"/>
    <x v="31"/>
    <x v="6"/>
    <n v="5.05"/>
    <x v="10"/>
    <s v="WA"/>
    <s v="USA"/>
  </r>
  <r>
    <x v="3"/>
    <s v="Municipal Solid Waste Landfill (351)"/>
    <s v="All State"/>
    <s v="Oregon"/>
    <s v="MSW Landfill"/>
    <x v="31"/>
    <x v="6"/>
    <n v="4.25"/>
    <x v="10"/>
    <s v="WA"/>
    <s v="USA"/>
  </r>
  <r>
    <x v="3"/>
    <s v="Municipal Solid Waste Landfill (351)"/>
    <s v="All State"/>
    <s v="Oregon"/>
    <s v="MSW Landfill"/>
    <x v="31"/>
    <x v="6"/>
    <n v="0.90000000000000013"/>
    <x v="10"/>
    <s v="WA"/>
    <s v="USA"/>
  </r>
  <r>
    <x v="3"/>
    <s v="Municipal Solid Waste Landfill (351)"/>
    <s v="All State"/>
    <s v="Oregon"/>
    <s v="MSW Landfill"/>
    <x v="31"/>
    <x v="6"/>
    <n v="0"/>
    <x v="10"/>
    <s v="WA"/>
    <s v="USA"/>
  </r>
  <r>
    <x v="3"/>
    <s v="Municipal Solid Waste Landfill (351)"/>
    <s v="All State"/>
    <s v="Oregon"/>
    <s v="MSW Landfill"/>
    <x v="31"/>
    <x v="6"/>
    <n v="3.2800000000000002"/>
    <x v="10"/>
    <s v="WA"/>
    <s v="USA"/>
  </r>
  <r>
    <x v="3"/>
    <s v="Municipal Solid Waste Landfill (351)"/>
    <s v="All State"/>
    <s v="Oregon"/>
    <s v="MSW Landfill"/>
    <x v="31"/>
    <x v="6"/>
    <n v="2.1"/>
    <x v="10"/>
    <s v="WA"/>
    <s v="USA"/>
  </r>
  <r>
    <x v="3"/>
    <s v="Municipal Solid Waste Landfill (351)"/>
    <s v="All State"/>
    <s v="Oregon"/>
    <s v="MSW Landfill"/>
    <x v="31"/>
    <x v="6"/>
    <n v="0"/>
    <x v="10"/>
    <s v="WA"/>
    <s v="USA"/>
  </r>
  <r>
    <x v="3"/>
    <s v="Municipal Solid Waste Landfill (351)"/>
    <s v="All State"/>
    <s v="Oregon"/>
    <s v="MSW Landfill"/>
    <x v="31"/>
    <x v="6"/>
    <n v="0"/>
    <x v="10"/>
    <s v="WA"/>
    <s v="USA"/>
  </r>
  <r>
    <x v="3"/>
    <s v="Municipal Solid Waste Landfill (351)"/>
    <s v="All State"/>
    <s v="Oregon"/>
    <s v="MSW Landfill"/>
    <x v="31"/>
    <x v="6"/>
    <n v="49.72"/>
    <x v="10"/>
    <s v="WA"/>
    <s v="USA"/>
  </r>
  <r>
    <x v="3"/>
    <s v="Municipal Solid Waste Landfill (351)"/>
    <s v="All State"/>
    <s v="Oregon"/>
    <s v="MSW Landfill"/>
    <x v="31"/>
    <x v="6"/>
    <n v="32.56"/>
    <x v="10"/>
    <s v="WA"/>
    <s v="USA"/>
  </r>
  <r>
    <x v="3"/>
    <s v="Municipal Solid Waste Landfill (351)"/>
    <s v="All State"/>
    <s v="Oregon"/>
    <s v="MSW Landfill"/>
    <x v="31"/>
    <x v="6"/>
    <n v="18.37"/>
    <x v="10"/>
    <s v="WA"/>
    <s v="USA"/>
  </r>
  <r>
    <x v="3"/>
    <s v="Municipal Solid Waste Landfill (351)"/>
    <s v="All State"/>
    <s v="Oregon"/>
    <s v="MSW Landfill"/>
    <x v="31"/>
    <x v="6"/>
    <n v="17.53"/>
    <x v="10"/>
    <s v="WA"/>
    <s v="USA"/>
  </r>
  <r>
    <x v="3"/>
    <s v="Municipal Solid Waste Landfill (351)"/>
    <s v="All State"/>
    <s v="Oregon"/>
    <s v="MSW Landfill"/>
    <x v="31"/>
    <x v="6"/>
    <n v="16.3"/>
    <x v="10"/>
    <s v="WA"/>
    <s v="USA"/>
  </r>
  <r>
    <x v="3"/>
    <s v="Municipal Solid Waste Landfill (351)"/>
    <s v="All State"/>
    <s v="Oregon"/>
    <s v="MSW Landfill"/>
    <x v="31"/>
    <x v="6"/>
    <n v="15.47"/>
    <x v="10"/>
    <s v="WA"/>
    <s v="USA"/>
  </r>
  <r>
    <x v="3"/>
    <s v="Municipal Solid Waste Landfill (351)"/>
    <s v="All State"/>
    <s v="Oregon"/>
    <s v="MSW Landfill"/>
    <x v="31"/>
    <x v="6"/>
    <n v="15.3"/>
    <x v="10"/>
    <s v="WA"/>
    <s v="USA"/>
  </r>
  <r>
    <x v="3"/>
    <s v="Municipal Solid Waste Landfill (351)"/>
    <s v="All State"/>
    <s v="Oregon"/>
    <s v="MSW Landfill"/>
    <x v="31"/>
    <x v="6"/>
    <n v="14.92"/>
    <x v="10"/>
    <s v="WA"/>
    <s v="USA"/>
  </r>
  <r>
    <x v="3"/>
    <s v="Municipal Solid Waste Landfill (351)"/>
    <s v="All State"/>
    <s v="Oregon"/>
    <s v="MSW Landfill"/>
    <x v="31"/>
    <x v="6"/>
    <n v="8.5399999999999991"/>
    <x v="10"/>
    <s v="WA"/>
    <s v="USA"/>
  </r>
  <r>
    <x v="3"/>
    <s v="Municipal Solid Waste Landfill (351)"/>
    <s v="All State"/>
    <s v="Oregon"/>
    <s v="MSW Landfill"/>
    <x v="31"/>
    <x v="6"/>
    <n v="41.17"/>
    <x v="10"/>
    <s v="WA"/>
    <s v="USA"/>
  </r>
  <r>
    <x v="3"/>
    <s v="Municipal Solid Waste Landfill (351)"/>
    <s v="All State"/>
    <s v="Oregon"/>
    <s v="MSW Landfill"/>
    <x v="31"/>
    <x v="6"/>
    <n v="35.200000000000003"/>
    <x v="10"/>
    <s v="WA"/>
    <s v="USA"/>
  </r>
  <r>
    <x v="3"/>
    <s v="Municipal Solid Waste Landfill (351)"/>
    <s v="All State"/>
    <s v="Oregon"/>
    <s v="MSW Landfill"/>
    <x v="31"/>
    <x v="6"/>
    <n v="32.099999999999994"/>
    <x v="10"/>
    <s v="WA"/>
    <s v="USA"/>
  </r>
  <r>
    <x v="3"/>
    <s v="Municipal Solid Waste Landfill (351)"/>
    <s v="All State"/>
    <s v="Oregon"/>
    <s v="MSW Landfill"/>
    <x v="31"/>
    <x v="6"/>
    <n v="31.52"/>
    <x v="10"/>
    <s v="WA"/>
    <s v="USA"/>
  </r>
  <r>
    <x v="3"/>
    <s v="Municipal Solid Waste Landfill (351)"/>
    <s v="All State"/>
    <s v="Oregon"/>
    <s v="MSW Landfill"/>
    <x v="31"/>
    <x v="6"/>
    <n v="26.98"/>
    <x v="10"/>
    <s v="WA"/>
    <s v="USA"/>
  </r>
  <r>
    <x v="3"/>
    <s v="Municipal Solid Waste Landfill (351)"/>
    <s v="All State"/>
    <s v="Oregon"/>
    <s v="MSW Landfill"/>
    <x v="31"/>
    <x v="6"/>
    <n v="18.329999999999998"/>
    <x v="10"/>
    <s v="WA"/>
    <s v="USA"/>
  </r>
  <r>
    <x v="3"/>
    <s v="Municipal Solid Waste Landfill (351)"/>
    <s v="All State"/>
    <s v="Oregon"/>
    <s v="MSW Landfill"/>
    <x v="31"/>
    <x v="6"/>
    <n v="17.72"/>
    <x v="10"/>
    <s v="WA"/>
    <s v="USA"/>
  </r>
  <r>
    <x v="3"/>
    <s v="Municipal Solid Waste Landfill (351)"/>
    <s v="All State"/>
    <s v="Oregon"/>
    <s v="MSW Landfill"/>
    <x v="31"/>
    <x v="6"/>
    <n v="17.670000000000002"/>
    <x v="10"/>
    <s v="WA"/>
    <s v="USA"/>
  </r>
  <r>
    <x v="3"/>
    <s v="Municipal Solid Waste Landfill (351)"/>
    <s v="All State"/>
    <s v="Oregon"/>
    <s v="MSW Landfill"/>
    <x v="31"/>
    <x v="6"/>
    <n v="17.18"/>
    <x v="10"/>
    <s v="WA"/>
    <s v="USA"/>
  </r>
  <r>
    <x v="3"/>
    <s v="Municipal Solid Waste Landfill (351)"/>
    <s v="All State"/>
    <s v="Oregon"/>
    <s v="MSW Landfill"/>
    <x v="31"/>
    <x v="6"/>
    <n v="13.5"/>
    <x v="10"/>
    <s v="WA"/>
    <s v="USA"/>
  </r>
  <r>
    <x v="3"/>
    <s v="Municipal Solid Waste Landfill (351)"/>
    <s v="All State"/>
    <s v="Oregon"/>
    <s v="MSW Landfill"/>
    <x v="31"/>
    <x v="6"/>
    <n v="12.1"/>
    <x v="10"/>
    <s v="WA"/>
    <s v="USA"/>
  </r>
  <r>
    <x v="3"/>
    <s v="Municipal Solid Waste Landfill (351)"/>
    <s v="All State"/>
    <s v="Oregon"/>
    <s v="MSW Landfill"/>
    <x v="31"/>
    <x v="6"/>
    <n v="10.33"/>
    <x v="10"/>
    <s v="WA"/>
    <s v="USA"/>
  </r>
  <r>
    <x v="3"/>
    <s v="Municipal Solid Waste Landfill (351)"/>
    <s v="All State"/>
    <s v="Oregon"/>
    <s v="MSW Landfill"/>
    <x v="31"/>
    <x v="6"/>
    <n v="6.32"/>
    <x v="10"/>
    <s v="WA"/>
    <s v="USA"/>
  </r>
  <r>
    <x v="3"/>
    <s v="Municipal Solid Waste Landfill (351)"/>
    <s v="All State"/>
    <s v="Oregon"/>
    <s v="MSW Landfill"/>
    <x v="31"/>
    <x v="6"/>
    <n v="1.8799999999999997"/>
    <x v="10"/>
    <s v="WA"/>
    <s v="USA"/>
  </r>
  <r>
    <x v="3"/>
    <s v="Municipal Solid Waste Landfill (351)"/>
    <s v="All State"/>
    <s v="Oregon"/>
    <s v="MSW Landfill"/>
    <x v="31"/>
    <x v="6"/>
    <n v="236.3"/>
    <x v="10"/>
    <s v="WA"/>
    <s v="USA"/>
  </r>
  <r>
    <x v="3"/>
    <s v="Municipal Solid Waste Landfill (351)"/>
    <s v="All State"/>
    <s v="Oregon"/>
    <s v="MSW Landfill"/>
    <x v="31"/>
    <x v="6"/>
    <n v="40.4"/>
    <x v="10"/>
    <s v="WA"/>
    <s v="USA"/>
  </r>
  <r>
    <x v="3"/>
    <s v="Municipal Solid Waste Landfill (351)"/>
    <s v="All State"/>
    <s v="Oregon"/>
    <s v="MSW Landfill"/>
    <x v="31"/>
    <x v="6"/>
    <n v="0"/>
    <x v="10"/>
    <s v="WA"/>
    <s v="USA"/>
  </r>
  <r>
    <x v="3"/>
    <s v="Municipal Solid Waste Landfill (351)"/>
    <s v="All State"/>
    <s v="Oregon"/>
    <s v="MSW Landfill"/>
    <x v="31"/>
    <x v="6"/>
    <n v="20.479999999999997"/>
    <x v="11"/>
    <s v="WA"/>
    <s v="USA"/>
  </r>
  <r>
    <x v="3"/>
    <s v="Municipal Solid Waste Landfill (351)"/>
    <s v="All State"/>
    <s v="Oregon"/>
    <s v="MSW Landfill"/>
    <x v="31"/>
    <x v="6"/>
    <n v="18.84"/>
    <x v="11"/>
    <s v="WA"/>
    <s v="USA"/>
  </r>
  <r>
    <x v="3"/>
    <s v="Municipal Solid Waste Landfill (351)"/>
    <s v="All State"/>
    <s v="Oregon"/>
    <s v="MSW Landfill"/>
    <x v="31"/>
    <x v="6"/>
    <n v="14.6"/>
    <x v="11"/>
    <s v="WA"/>
    <s v="USA"/>
  </r>
  <r>
    <x v="3"/>
    <s v="Municipal Solid Waste Landfill (351)"/>
    <s v="All State"/>
    <s v="Oregon"/>
    <s v="MSW Landfill"/>
    <x v="31"/>
    <x v="6"/>
    <n v="13.7"/>
    <x v="11"/>
    <s v="WA"/>
    <s v="USA"/>
  </r>
  <r>
    <x v="3"/>
    <s v="Municipal Solid Waste Landfill (351)"/>
    <s v="All State"/>
    <s v="Oregon"/>
    <s v="MSW Landfill"/>
    <x v="31"/>
    <x v="6"/>
    <n v="12.6"/>
    <x v="11"/>
    <s v="WA"/>
    <s v="USA"/>
  </r>
  <r>
    <x v="3"/>
    <s v="Municipal Solid Waste Landfill (351)"/>
    <s v="All State"/>
    <s v="Oregon"/>
    <s v="MSW Landfill"/>
    <x v="31"/>
    <x v="6"/>
    <n v="11.72"/>
    <x v="11"/>
    <s v="WA"/>
    <s v="USA"/>
  </r>
  <r>
    <x v="3"/>
    <s v="Municipal Solid Waste Landfill (351)"/>
    <s v="All State"/>
    <s v="Oregon"/>
    <s v="MSW Landfill"/>
    <x v="31"/>
    <x v="6"/>
    <n v="11.67"/>
    <x v="11"/>
    <s v="WA"/>
    <s v="USA"/>
  </r>
  <r>
    <x v="3"/>
    <s v="Municipal Solid Waste Landfill (351)"/>
    <s v="All State"/>
    <s v="Oregon"/>
    <s v="MSW Landfill"/>
    <x v="31"/>
    <x v="6"/>
    <n v="10.73"/>
    <x v="11"/>
    <s v="WA"/>
    <s v="USA"/>
  </r>
  <r>
    <x v="3"/>
    <s v="Municipal Solid Waste Landfill (351)"/>
    <s v="All State"/>
    <s v="Oregon"/>
    <s v="MSW Landfill"/>
    <x v="31"/>
    <x v="6"/>
    <n v="9.35"/>
    <x v="11"/>
    <s v="WA"/>
    <s v="USA"/>
  </r>
  <r>
    <x v="3"/>
    <s v="Municipal Solid Waste Landfill (351)"/>
    <s v="All State"/>
    <s v="Oregon"/>
    <s v="MSW Landfill"/>
    <x v="31"/>
    <x v="6"/>
    <n v="7.45"/>
    <x v="11"/>
    <s v="WA"/>
    <s v="USA"/>
  </r>
  <r>
    <x v="3"/>
    <s v="Municipal Solid Waste Landfill (351)"/>
    <s v="All State"/>
    <s v="Oregon"/>
    <s v="MSW Landfill"/>
    <x v="31"/>
    <x v="6"/>
    <n v="6.1"/>
    <x v="11"/>
    <s v="WA"/>
    <s v="USA"/>
  </r>
  <r>
    <x v="3"/>
    <s v="Municipal Solid Waste Landfill (351)"/>
    <s v="All State"/>
    <s v="Oregon"/>
    <s v="MSW Landfill"/>
    <x v="31"/>
    <x v="6"/>
    <n v="4.33"/>
    <x v="11"/>
    <s v="WA"/>
    <s v="USA"/>
  </r>
  <r>
    <x v="3"/>
    <s v="Municipal Solid Waste Landfill (351)"/>
    <s v="All State"/>
    <s v="Oregon"/>
    <s v="MSW Landfill"/>
    <x v="31"/>
    <x v="6"/>
    <n v="190.11"/>
    <x v="11"/>
    <s v="WA"/>
    <s v="USA"/>
  </r>
  <r>
    <x v="3"/>
    <s v="Municipal Solid Waste Landfill (351)"/>
    <s v="All State"/>
    <s v="Oregon"/>
    <s v="MSW Landfill"/>
    <x v="31"/>
    <x v="6"/>
    <n v="146.36000000000001"/>
    <x v="11"/>
    <s v="WA"/>
    <s v="USA"/>
  </r>
  <r>
    <x v="3"/>
    <s v="Municipal Solid Waste Landfill (351)"/>
    <s v="All State"/>
    <s v="Oregon"/>
    <s v="MSW Landfill"/>
    <x v="31"/>
    <x v="6"/>
    <n v="74.240000000000009"/>
    <x v="11"/>
    <s v="WA"/>
    <s v="USA"/>
  </r>
  <r>
    <x v="3"/>
    <s v="Municipal Solid Waste Landfill (351)"/>
    <s v="All State"/>
    <s v="Oregon"/>
    <s v="MSW Landfill"/>
    <x v="31"/>
    <x v="6"/>
    <n v="22.53"/>
    <x v="11"/>
    <s v="WA"/>
    <s v="USA"/>
  </r>
  <r>
    <x v="3"/>
    <s v="Municipal Solid Waste Landfill (351)"/>
    <s v="All State"/>
    <s v="Oregon"/>
    <s v="MSW Landfill"/>
    <x v="31"/>
    <x v="6"/>
    <n v="20.9"/>
    <x v="11"/>
    <s v="WA"/>
    <s v="USA"/>
  </r>
  <r>
    <x v="3"/>
    <s v="Municipal Solid Waste Landfill (351)"/>
    <s v="All State"/>
    <s v="Oregon"/>
    <s v="MSW Landfill"/>
    <x v="31"/>
    <x v="6"/>
    <n v="18.72"/>
    <x v="11"/>
    <s v="WA"/>
    <s v="USA"/>
  </r>
  <r>
    <x v="3"/>
    <s v="Municipal Solid Waste Landfill (351)"/>
    <s v="All State"/>
    <s v="Oregon"/>
    <s v="MSW Landfill"/>
    <x v="31"/>
    <x v="6"/>
    <n v="9.1300000000000008"/>
    <x v="11"/>
    <s v="WA"/>
    <s v="USA"/>
  </r>
  <r>
    <x v="3"/>
    <s v="Municipal Solid Waste Landfill (351)"/>
    <s v="All State"/>
    <s v="Oregon"/>
    <s v="MSW Landfill"/>
    <x v="31"/>
    <x v="6"/>
    <n v="0"/>
    <x v="11"/>
    <s v="WA"/>
    <s v="USA"/>
  </r>
  <r>
    <x v="3"/>
    <s v="Municipal Solid Waste Landfill (351)"/>
    <s v="All State"/>
    <s v="Oregon"/>
    <s v="MSW Landfill"/>
    <x v="31"/>
    <x v="6"/>
    <n v="3.22"/>
    <x v="11"/>
    <s v="WA"/>
    <s v="USA"/>
  </r>
  <r>
    <x v="3"/>
    <s v="Municipal Solid Waste Landfill (351)"/>
    <s v="All State"/>
    <s v="Oregon"/>
    <s v="MSW Landfill"/>
    <x v="31"/>
    <x v="6"/>
    <n v="13.55"/>
    <x v="11"/>
    <s v="WA"/>
    <s v="USA"/>
  </r>
  <r>
    <x v="3"/>
    <s v="Municipal Solid Waste Landfill (351)"/>
    <s v="All State"/>
    <s v="Oregon"/>
    <s v="MSW Landfill"/>
    <x v="31"/>
    <x v="6"/>
    <n v="216.33999999999995"/>
    <x v="12"/>
    <s v="WA"/>
    <s v="USA"/>
  </r>
  <r>
    <x v="3"/>
    <s v="Municipal Solid Waste Landfill (351)"/>
    <s v="All State"/>
    <s v="Oregon"/>
    <s v="MSW Landfill"/>
    <x v="31"/>
    <x v="6"/>
    <n v="214.98"/>
    <x v="12"/>
    <s v="WA"/>
    <s v="USA"/>
  </r>
  <r>
    <x v="3"/>
    <s v="Municipal Solid Waste Landfill (351)"/>
    <s v="All State"/>
    <s v="Oregon"/>
    <s v="MSW Landfill"/>
    <x v="31"/>
    <x v="6"/>
    <n v="157"/>
    <x v="12"/>
    <s v="WA"/>
    <s v="USA"/>
  </r>
  <r>
    <x v="3"/>
    <s v="Municipal Solid Waste Landfill (351)"/>
    <s v="All State"/>
    <s v="Oregon"/>
    <s v="MSW Landfill"/>
    <x v="31"/>
    <x v="6"/>
    <n v="125.33000000000001"/>
    <x v="12"/>
    <s v="WA"/>
    <s v="USA"/>
  </r>
  <r>
    <x v="3"/>
    <s v="Municipal Solid Waste Landfill (351)"/>
    <s v="All State"/>
    <s v="Oregon"/>
    <s v="MSW Landfill"/>
    <x v="31"/>
    <x v="6"/>
    <n v="103.77000000000001"/>
    <x v="12"/>
    <s v="WA"/>
    <s v="USA"/>
  </r>
  <r>
    <x v="3"/>
    <s v="Municipal Solid Waste Landfill (351)"/>
    <s v="All State"/>
    <s v="Oregon"/>
    <s v="MSW Landfill"/>
    <x v="31"/>
    <x v="6"/>
    <n v="71.540000000000006"/>
    <x v="12"/>
    <s v="WA"/>
    <s v="USA"/>
  </r>
  <r>
    <x v="3"/>
    <s v="Municipal Solid Waste Landfill (351)"/>
    <s v="All State"/>
    <s v="Oregon"/>
    <s v="MSW Landfill"/>
    <x v="31"/>
    <x v="6"/>
    <n v="57.000000000000007"/>
    <x v="12"/>
    <s v="WA"/>
    <s v="USA"/>
  </r>
  <r>
    <x v="3"/>
    <s v="Municipal Solid Waste Landfill (351)"/>
    <s v="All State"/>
    <s v="Oregon"/>
    <s v="MSW Landfill"/>
    <x v="31"/>
    <x v="6"/>
    <n v="56.39"/>
    <x v="12"/>
    <s v="WA"/>
    <s v="USA"/>
  </r>
  <r>
    <x v="3"/>
    <s v="Municipal Solid Waste Landfill (351)"/>
    <s v="All State"/>
    <s v="Oregon"/>
    <s v="MSW Landfill"/>
    <x v="31"/>
    <x v="6"/>
    <n v="53.69"/>
    <x v="12"/>
    <s v="WA"/>
    <s v="USA"/>
  </r>
  <r>
    <x v="3"/>
    <s v="Municipal Solid Waste Landfill (351)"/>
    <s v="All State"/>
    <s v="Oregon"/>
    <s v="MSW Landfill"/>
    <x v="31"/>
    <x v="6"/>
    <n v="2.84"/>
    <x v="12"/>
    <s v="WA"/>
    <s v="USA"/>
  </r>
  <r>
    <x v="3"/>
    <s v="Municipal Solid Waste Landfill (351)"/>
    <s v="All State"/>
    <s v="Oregon"/>
    <s v="MSW Landfill"/>
    <x v="31"/>
    <x v="6"/>
    <n v="43.8"/>
    <x v="12"/>
    <s v="WA"/>
    <s v="USA"/>
  </r>
  <r>
    <x v="3"/>
    <s v="Municipal Solid Waste Landfill (351)"/>
    <s v="All State"/>
    <s v="Oregon"/>
    <s v="MSW Landfill"/>
    <x v="31"/>
    <x v="6"/>
    <n v="41.980000000000004"/>
    <x v="12"/>
    <s v="WA"/>
    <s v="USA"/>
  </r>
  <r>
    <x v="3"/>
    <s v="Municipal Solid Waste Landfill (351)"/>
    <s v="All State"/>
    <s v="Oregon"/>
    <s v="MSW Landfill"/>
    <x v="31"/>
    <x v="6"/>
    <n v="36.97"/>
    <x v="12"/>
    <s v="WA"/>
    <s v="USA"/>
  </r>
  <r>
    <x v="3"/>
    <s v="Municipal Solid Waste Landfill (351)"/>
    <s v="All State"/>
    <s v="Oregon"/>
    <s v="MSW Landfill"/>
    <x v="31"/>
    <x v="6"/>
    <n v="35.659999999999997"/>
    <x v="12"/>
    <s v="WA"/>
    <s v="USA"/>
  </r>
  <r>
    <x v="3"/>
    <s v="Municipal Solid Waste Landfill (351)"/>
    <s v="All State"/>
    <s v="Oregon"/>
    <s v="MSW Landfill"/>
    <x v="31"/>
    <x v="6"/>
    <n v="20.53"/>
    <x v="12"/>
    <s v="WA"/>
    <s v="USA"/>
  </r>
  <r>
    <x v="3"/>
    <s v="Municipal Solid Waste Landfill (351)"/>
    <s v="All State"/>
    <s v="Oregon"/>
    <s v="MSW Landfill"/>
    <x v="31"/>
    <x v="6"/>
    <n v="16.63"/>
    <x v="12"/>
    <s v="WA"/>
    <s v="USA"/>
  </r>
  <r>
    <x v="3"/>
    <s v="Municipal Solid Waste Landfill (351)"/>
    <s v="All State"/>
    <s v="Oregon"/>
    <s v="MSW Landfill"/>
    <x v="31"/>
    <x v="6"/>
    <n v="8.7799999999999994"/>
    <x v="12"/>
    <s v="WA"/>
    <s v="USA"/>
  </r>
  <r>
    <x v="3"/>
    <s v="Municipal Solid Waste Landfill (351)"/>
    <s v="All State"/>
    <s v="Oregon"/>
    <s v="MSW Landfill"/>
    <x v="31"/>
    <x v="6"/>
    <n v="14.44"/>
    <x v="12"/>
    <s v="WA"/>
    <s v="USA"/>
  </r>
  <r>
    <x v="3"/>
    <s v="Municipal Solid Waste Landfill (351)"/>
    <s v="All State"/>
    <s v="Oregon"/>
    <s v="MSW Landfill"/>
    <x v="31"/>
    <x v="6"/>
    <n v="13.07"/>
    <x v="12"/>
    <s v="WA"/>
    <s v="USA"/>
  </r>
  <r>
    <x v="3"/>
    <s v="Municipal Solid Waste Landfill (351)"/>
    <s v="All State"/>
    <s v="Oregon"/>
    <s v="MSW Landfill"/>
    <x v="31"/>
    <x v="6"/>
    <n v="57.150000000000006"/>
    <x v="12"/>
    <s v="WA"/>
    <s v="USA"/>
  </r>
  <r>
    <x v="3"/>
    <s v="Municipal Solid Waste Landfill (351)"/>
    <s v="All State"/>
    <s v="Oregon"/>
    <s v="MSW Landfill"/>
    <x v="31"/>
    <x v="6"/>
    <n v="596.60000000000014"/>
    <x v="12"/>
    <s v="WA"/>
    <s v="USA"/>
  </r>
  <r>
    <x v="3"/>
    <s v="Municipal Solid Waste Landfill (351)"/>
    <s v="All State"/>
    <s v="Oregon"/>
    <s v="MSW Landfill"/>
    <x v="31"/>
    <x v="6"/>
    <n v="0"/>
    <x v="12"/>
    <s v="WA"/>
    <s v="USA"/>
  </r>
  <r>
    <x v="3"/>
    <s v="Municipal Solid Waste Landfill (351)"/>
    <s v="All State"/>
    <s v="Oregon"/>
    <s v="MSW Landfill"/>
    <x v="31"/>
    <x v="6"/>
    <n v="156.60999999999999"/>
    <x v="12"/>
    <s v="WA"/>
    <s v="USA"/>
  </r>
  <r>
    <x v="3"/>
    <s v="Municipal Solid Waste Landfill (351)"/>
    <s v="All State"/>
    <s v="Oregon"/>
    <s v="MSW Landfill"/>
    <x v="31"/>
    <x v="6"/>
    <n v="56.72"/>
    <x v="12"/>
    <s v="WA"/>
    <s v="USA"/>
  </r>
  <r>
    <x v="3"/>
    <s v="Municipal Solid Waste Landfill (351)"/>
    <s v="All State"/>
    <s v="Oregon"/>
    <s v="MSW Landfill"/>
    <x v="31"/>
    <x v="6"/>
    <n v="45.92"/>
    <x v="12"/>
    <s v="WA"/>
    <s v="USA"/>
  </r>
  <r>
    <x v="3"/>
    <s v="Municipal Solid Waste Landfill (351)"/>
    <s v="All State"/>
    <s v="Oregon"/>
    <s v="MSW Landfill"/>
    <x v="31"/>
    <x v="6"/>
    <n v="9.2200000000000006"/>
    <x v="12"/>
    <s v="WA"/>
    <s v="USA"/>
  </r>
  <r>
    <x v="3"/>
    <s v="Municipal Solid Waste Landfill (351)"/>
    <s v="All State"/>
    <s v="Oregon"/>
    <s v="MSW Landfill"/>
    <x v="31"/>
    <x v="6"/>
    <n v="0"/>
    <x v="12"/>
    <s v="WA"/>
    <s v="USA"/>
  </r>
  <r>
    <x v="3"/>
    <s v="Municipal Solid Waste Landfill (351)"/>
    <s v="All State"/>
    <s v="Oregon"/>
    <s v="MSW Landfill"/>
    <x v="31"/>
    <x v="6"/>
    <n v="28.389999999999997"/>
    <x v="12"/>
    <s v="WA"/>
    <s v="USA"/>
  </r>
  <r>
    <x v="3"/>
    <s v="Municipal Solid Waste Landfill (351)"/>
    <s v="All State"/>
    <s v="Oregon"/>
    <s v="MSW Landfill"/>
    <x v="31"/>
    <x v="6"/>
    <n v="131.31"/>
    <x v="12"/>
    <s v="WA"/>
    <s v="USA"/>
  </r>
  <r>
    <x v="3"/>
    <s v="Municipal Solid Waste Landfill (351)"/>
    <s v="All State"/>
    <s v="Oregon"/>
    <s v="MSW Landfill"/>
    <x v="31"/>
    <x v="6"/>
    <n v="125.62"/>
    <x v="12"/>
    <s v="WA"/>
    <s v="USA"/>
  </r>
  <r>
    <x v="3"/>
    <s v="Municipal Solid Waste Landfill (351)"/>
    <s v="All State"/>
    <s v="Oregon"/>
    <s v="MSW Landfill"/>
    <x v="31"/>
    <x v="6"/>
    <n v="104.45"/>
    <x v="12"/>
    <s v="WA"/>
    <s v="USA"/>
  </r>
  <r>
    <x v="3"/>
    <s v="Municipal Solid Waste Landfill (351)"/>
    <s v="All State"/>
    <s v="Oregon"/>
    <s v="MSW Landfill"/>
    <x v="31"/>
    <x v="6"/>
    <n v="101.75"/>
    <x v="12"/>
    <s v="WA"/>
    <s v="USA"/>
  </r>
  <r>
    <x v="3"/>
    <s v="Municipal Solid Waste Landfill (351)"/>
    <s v="All State"/>
    <s v="Oregon"/>
    <s v="MSW Landfill"/>
    <x v="31"/>
    <x v="6"/>
    <n v="95.529999999999987"/>
    <x v="12"/>
    <s v="WA"/>
    <s v="USA"/>
  </r>
  <r>
    <x v="3"/>
    <s v="Municipal Solid Waste Landfill (351)"/>
    <s v="All State"/>
    <s v="Oregon"/>
    <s v="MSW Landfill"/>
    <x v="31"/>
    <x v="6"/>
    <n v="93.55"/>
    <x v="12"/>
    <s v="WA"/>
    <s v="USA"/>
  </r>
  <r>
    <x v="3"/>
    <s v="Municipal Solid Waste Landfill (351)"/>
    <s v="All State"/>
    <s v="Oregon"/>
    <s v="MSW Landfill"/>
    <x v="31"/>
    <x v="6"/>
    <n v="90.13"/>
    <x v="12"/>
    <s v="WA"/>
    <s v="USA"/>
  </r>
  <r>
    <x v="3"/>
    <s v="Municipal Solid Waste Landfill (351)"/>
    <s v="All State"/>
    <s v="Oregon"/>
    <s v="MSW Landfill"/>
    <x v="31"/>
    <x v="6"/>
    <n v="89.92"/>
    <x v="12"/>
    <s v="WA"/>
    <s v="USA"/>
  </r>
  <r>
    <x v="3"/>
    <s v="Municipal Solid Waste Landfill (351)"/>
    <s v="All State"/>
    <s v="Oregon"/>
    <s v="MSW Landfill"/>
    <x v="31"/>
    <x v="6"/>
    <n v="78.22"/>
    <x v="12"/>
    <s v="WA"/>
    <s v="USA"/>
  </r>
  <r>
    <x v="3"/>
    <s v="Municipal Solid Waste Landfill (351)"/>
    <s v="All State"/>
    <s v="Oregon"/>
    <s v="MSW Landfill"/>
    <x v="31"/>
    <x v="6"/>
    <n v="68.780000000000015"/>
    <x v="12"/>
    <s v="WA"/>
    <s v="USA"/>
  </r>
  <r>
    <x v="3"/>
    <s v="Municipal Solid Waste Landfill (351)"/>
    <s v="All State"/>
    <s v="Oregon"/>
    <s v="MSW Landfill"/>
    <x v="31"/>
    <x v="6"/>
    <n v="63.05"/>
    <x v="12"/>
    <s v="WA"/>
    <s v="USA"/>
  </r>
  <r>
    <x v="3"/>
    <s v="Municipal Solid Waste Landfill (351)"/>
    <s v="All State"/>
    <s v="Oregon"/>
    <s v="MSW Landfill"/>
    <x v="31"/>
    <x v="6"/>
    <n v="50.3"/>
    <x v="12"/>
    <s v="WA"/>
    <s v="USA"/>
  </r>
  <r>
    <x v="3"/>
    <s v="Municipal Solid Waste Landfill (351)"/>
    <s v="All State"/>
    <s v="Oregon"/>
    <s v="MSW Landfill"/>
    <x v="31"/>
    <x v="6"/>
    <n v="38.64"/>
    <x v="26"/>
    <s v="WA"/>
    <s v="USA"/>
  </r>
  <r>
    <x v="3"/>
    <s v="Municipal Solid Waste Landfill (351)"/>
    <s v="All State"/>
    <s v="Oregon"/>
    <s v="MSW Landfill"/>
    <x v="31"/>
    <x v="6"/>
    <n v="10.64"/>
    <x v="26"/>
    <s v="WA"/>
    <s v="USA"/>
  </r>
  <r>
    <x v="3"/>
    <s v="Municipal Solid Waste Landfill (351)"/>
    <s v="All State"/>
    <s v="Oregon"/>
    <s v="MSW Landfill"/>
    <x v="31"/>
    <x v="6"/>
    <n v="35.739999999999995"/>
    <x v="32"/>
    <s v="WA"/>
    <s v="USA"/>
  </r>
  <r>
    <x v="3"/>
    <s v="Municipal Solid Waste Landfill (351)"/>
    <s v="All State"/>
    <s v="Oregon"/>
    <s v="MSW Landfill"/>
    <x v="31"/>
    <x v="6"/>
    <n v="40298.950000000055"/>
    <x v="13"/>
    <s v="WA"/>
    <s v="USA"/>
  </r>
  <r>
    <x v="3"/>
    <s v="Municipal Solid Waste Landfill (351)"/>
    <s v="All State"/>
    <s v="Oregon"/>
    <s v="MSW Landfill"/>
    <x v="31"/>
    <x v="6"/>
    <n v="32065.450000000037"/>
    <x v="13"/>
    <s v="WA"/>
    <s v="USA"/>
  </r>
  <r>
    <x v="3"/>
    <s v="Municipal Solid Waste Landfill (351)"/>
    <s v="All State"/>
    <s v="Oregon"/>
    <s v="MSW Landfill"/>
    <x v="31"/>
    <x v="6"/>
    <n v="2650.5"/>
    <x v="13"/>
    <s v="WA"/>
    <s v="USA"/>
  </r>
  <r>
    <x v="3"/>
    <s v="Municipal Solid Waste Landfill (351)"/>
    <s v="All State"/>
    <s v="Oregon"/>
    <s v="MSW Landfill"/>
    <x v="31"/>
    <x v="6"/>
    <n v="93.8"/>
    <x v="13"/>
    <s v="WA"/>
    <s v="USA"/>
  </r>
  <r>
    <x v="3"/>
    <s v="Municipal Solid Waste Landfill (351)"/>
    <s v="All State"/>
    <s v="Oregon"/>
    <s v="MSW Landfill"/>
    <x v="31"/>
    <x v="6"/>
    <n v="517.66000000000008"/>
    <x v="13"/>
    <s v="WA"/>
    <s v="USA"/>
  </r>
  <r>
    <x v="3"/>
    <s v="Municipal Solid Waste Landfill (351)"/>
    <s v="All State"/>
    <s v="Oregon"/>
    <s v="MSW Landfill"/>
    <x v="31"/>
    <x v="6"/>
    <n v="489.68999999999994"/>
    <x v="13"/>
    <s v="WA"/>
    <s v="USA"/>
  </r>
  <r>
    <x v="3"/>
    <s v="Municipal Solid Waste Landfill (351)"/>
    <s v="All State"/>
    <s v="Oregon"/>
    <s v="MSW Landfill"/>
    <x v="31"/>
    <x v="6"/>
    <n v="472.01000000000005"/>
    <x v="13"/>
    <s v="WA"/>
    <s v="USA"/>
  </r>
  <r>
    <x v="3"/>
    <s v="Municipal Solid Waste Landfill (351)"/>
    <s v="All State"/>
    <s v="Oregon"/>
    <s v="MSW Landfill"/>
    <x v="31"/>
    <x v="6"/>
    <n v="470.55"/>
    <x v="13"/>
    <s v="WA"/>
    <s v="USA"/>
  </r>
  <r>
    <x v="3"/>
    <s v="Municipal Solid Waste Landfill (351)"/>
    <s v="All State"/>
    <s v="Oregon"/>
    <s v="MSW Landfill"/>
    <x v="31"/>
    <x v="6"/>
    <n v="313.66999999999996"/>
    <x v="13"/>
    <s v="WA"/>
    <s v="USA"/>
  </r>
  <r>
    <x v="3"/>
    <s v="Municipal Solid Waste Landfill (351)"/>
    <s v="All State"/>
    <s v="Oregon"/>
    <s v="MSW Landfill"/>
    <x v="31"/>
    <x v="6"/>
    <n v="287.25"/>
    <x v="13"/>
    <s v="WA"/>
    <s v="USA"/>
  </r>
  <r>
    <x v="3"/>
    <s v="Municipal Solid Waste Landfill (351)"/>
    <s v="All State"/>
    <s v="Oregon"/>
    <s v="MSW Landfill"/>
    <x v="31"/>
    <x v="6"/>
    <n v="215.40999999999997"/>
    <x v="13"/>
    <s v="WA"/>
    <s v="USA"/>
  </r>
  <r>
    <x v="3"/>
    <s v="Municipal Solid Waste Landfill (351)"/>
    <s v="All State"/>
    <s v="Oregon"/>
    <s v="MSW Landfill"/>
    <x v="31"/>
    <x v="6"/>
    <n v="168.07000000000002"/>
    <x v="13"/>
    <s v="WA"/>
    <s v="USA"/>
  </r>
  <r>
    <x v="3"/>
    <s v="Municipal Solid Waste Landfill (351)"/>
    <s v="All State"/>
    <s v="Oregon"/>
    <s v="MSW Landfill"/>
    <x v="31"/>
    <x v="6"/>
    <n v="132.99"/>
    <x v="13"/>
    <s v="WA"/>
    <s v="USA"/>
  </r>
  <r>
    <x v="3"/>
    <s v="Municipal Solid Waste Landfill (351)"/>
    <s v="All State"/>
    <s v="Oregon"/>
    <s v="MSW Landfill"/>
    <x v="31"/>
    <x v="6"/>
    <n v="94.84"/>
    <x v="13"/>
    <s v="WA"/>
    <s v="USA"/>
  </r>
  <r>
    <x v="3"/>
    <s v="Municipal Solid Waste Landfill (351)"/>
    <s v="All State"/>
    <s v="Oregon"/>
    <s v="MSW Landfill"/>
    <x v="31"/>
    <x v="6"/>
    <n v="92.72"/>
    <x v="13"/>
    <s v="WA"/>
    <s v="USA"/>
  </r>
  <r>
    <x v="3"/>
    <s v="Municipal Solid Waste Landfill (351)"/>
    <s v="All State"/>
    <s v="Oregon"/>
    <s v="MSW Landfill"/>
    <x v="31"/>
    <x v="6"/>
    <n v="54.44"/>
    <x v="13"/>
    <s v="WA"/>
    <s v="USA"/>
  </r>
  <r>
    <x v="3"/>
    <s v="Municipal Solid Waste Landfill (351)"/>
    <s v="All State"/>
    <s v="Oregon"/>
    <s v="MSW Landfill"/>
    <x v="31"/>
    <x v="6"/>
    <n v="21.59"/>
    <x v="13"/>
    <s v="WA"/>
    <s v="USA"/>
  </r>
  <r>
    <x v="3"/>
    <s v="Municipal Solid Waste Landfill (351)"/>
    <s v="All State"/>
    <s v="Oregon"/>
    <s v="MSW Landfill"/>
    <x v="31"/>
    <x v="6"/>
    <n v="20.100000000000001"/>
    <x v="13"/>
    <s v="WA"/>
    <s v="USA"/>
  </r>
  <r>
    <x v="3"/>
    <s v="Municipal Solid Waste Landfill (351)"/>
    <s v="All State"/>
    <s v="Oregon"/>
    <s v="MSW Landfill"/>
    <x v="31"/>
    <x v="6"/>
    <n v="11.81"/>
    <x v="13"/>
    <s v="WA"/>
    <s v="USA"/>
  </r>
  <r>
    <x v="3"/>
    <s v="Municipal Solid Waste Landfill (351)"/>
    <s v="All State"/>
    <s v="Oregon"/>
    <s v="MSW Landfill"/>
    <x v="31"/>
    <x v="6"/>
    <n v="21.8"/>
    <x v="13"/>
    <s v="WA"/>
    <s v="USA"/>
  </r>
  <r>
    <x v="3"/>
    <s v="Municipal Solid Waste Landfill (351)"/>
    <s v="All State"/>
    <s v="Oregon"/>
    <s v="MSW Landfill"/>
    <x v="31"/>
    <x v="6"/>
    <n v="7.0000000000000007E-2"/>
    <x v="1"/>
    <s v="WA"/>
    <s v="USA"/>
  </r>
  <r>
    <x v="3"/>
    <s v="Municipal Solid Waste Landfill (351)"/>
    <s v="All State"/>
    <s v="Oregon"/>
    <s v="MSW Landfill"/>
    <x v="31"/>
    <x v="6"/>
    <n v="46.03"/>
    <x v="28"/>
    <s v="WA"/>
    <s v="USA"/>
  </r>
  <r>
    <x v="3"/>
    <s v="Municipal Solid Waste Landfill (351)"/>
    <s v="All State"/>
    <s v="Oregon"/>
    <s v="MSW Landfill"/>
    <x v="31"/>
    <x v="6"/>
    <n v="114.17999999999999"/>
    <x v="28"/>
    <s v="WA"/>
    <s v="USA"/>
  </r>
  <r>
    <x v="3"/>
    <s v="Municipal Solid Waste Landfill (351)"/>
    <s v="All State"/>
    <s v="Oregon"/>
    <s v="MSW Landfill"/>
    <x v="31"/>
    <x v="6"/>
    <n v="105.97"/>
    <x v="28"/>
    <s v="WA"/>
    <s v="USA"/>
  </r>
  <r>
    <x v="3"/>
    <s v="Municipal Solid Waste Landfill (351)"/>
    <s v="All State"/>
    <s v="Oregon"/>
    <s v="MSW Landfill"/>
    <x v="31"/>
    <x v="6"/>
    <n v="3.05"/>
    <x v="28"/>
    <s v="WA"/>
    <s v="USA"/>
  </r>
  <r>
    <x v="3"/>
    <s v="Municipal Solid Waste Landfill (351)"/>
    <s v="All State"/>
    <s v="Oregon"/>
    <s v="MSW Landfill"/>
    <x v="31"/>
    <x v="6"/>
    <n v="2.72"/>
    <x v="28"/>
    <s v="WA"/>
    <s v="USA"/>
  </r>
  <r>
    <x v="3"/>
    <s v="Municipal Solid Waste Landfill (351)"/>
    <s v="All State"/>
    <s v="Oregon"/>
    <s v="MSW Landfill"/>
    <x v="31"/>
    <x v="6"/>
    <n v="0.97"/>
    <x v="28"/>
    <s v="WA"/>
    <s v="USA"/>
  </r>
  <r>
    <x v="3"/>
    <s v="Municipal Solid Waste Landfill (351)"/>
    <s v="All State"/>
    <s v="Oregon"/>
    <s v="MSW Landfill"/>
    <x v="31"/>
    <x v="6"/>
    <n v="76.22"/>
    <x v="28"/>
    <s v="WA"/>
    <s v="USA"/>
  </r>
  <r>
    <x v="6"/>
    <s v="Limited Purpose Landfill"/>
    <s v="Spokane"/>
    <s v="Washington"/>
    <s v="Limited Purpose Landfill"/>
    <x v="31"/>
    <x v="6"/>
    <n v="51.82"/>
    <x v="18"/>
    <s v="WA"/>
    <s v="USA"/>
  </r>
  <r>
    <x v="6"/>
    <s v="Limited Purpose Landfill"/>
    <s v="Spokane"/>
    <s v="Washington"/>
    <s v="Limited Purpose Landfill"/>
    <x v="31"/>
    <x v="6"/>
    <n v="34.65"/>
    <x v="14"/>
    <s v="WA"/>
    <s v="USA"/>
  </r>
  <r>
    <x v="6"/>
    <s v="Limited Purpose Landfill"/>
    <s v="Spokane"/>
    <s v="Washington"/>
    <s v="Limited Purpose Landfill"/>
    <x v="31"/>
    <x v="6"/>
    <n v="100.01"/>
    <x v="2"/>
    <s v="WA"/>
    <s v="USA"/>
  </r>
  <r>
    <x v="6"/>
    <s v="Limited Purpose Landfill"/>
    <s v="Spokane"/>
    <s v="Washington"/>
    <s v="Limited Purpose Landfill"/>
    <x v="31"/>
    <x v="6"/>
    <n v="5.97"/>
    <x v="24"/>
    <s v="WA"/>
    <s v="USA"/>
  </r>
  <r>
    <x v="6"/>
    <s v="Limited Purpose Landfill"/>
    <s v="Spokane"/>
    <s v="Washington"/>
    <s v="Limited Purpose Landfill"/>
    <x v="31"/>
    <x v="6"/>
    <n v="15.23"/>
    <x v="0"/>
    <s v="WA"/>
    <s v="USA"/>
  </r>
  <r>
    <x v="6"/>
    <s v="Limited Purpose Landfill"/>
    <s v="Spokane"/>
    <s v="Washington"/>
    <s v="Limited Purpose Landfill"/>
    <x v="31"/>
    <x v="6"/>
    <n v="465.14"/>
    <x v="25"/>
    <s v="WA"/>
    <s v="USA"/>
  </r>
  <r>
    <x v="6"/>
    <s v="Limited Purpose Landfill"/>
    <s v="Spokane"/>
    <s v="Washington"/>
    <s v="Limited Purpose Landfill"/>
    <x v="31"/>
    <x v="6"/>
    <n v="5.45"/>
    <x v="10"/>
    <s v="WA"/>
    <s v="USA"/>
  </r>
  <r>
    <x v="6"/>
    <s v="Limited Purpose Landfill"/>
    <s v="Spokane"/>
    <s v="Washington"/>
    <s v="Limited Purpose Landfill"/>
    <x v="31"/>
    <x v="6"/>
    <n v="51253.72"/>
    <x v="26"/>
    <s v="WA"/>
    <s v="USA"/>
  </r>
  <r>
    <x v="6"/>
    <s v="Limited Purpose Landfill"/>
    <s v="Spokane"/>
    <s v="Washington"/>
    <s v="Limited Purpose Landfill"/>
    <x v="31"/>
    <x v="6"/>
    <n v="270.91000000000003"/>
    <x v="33"/>
    <s v="WA"/>
    <s v="USA"/>
  </r>
  <r>
    <x v="6"/>
    <s v="Limited Purpose Landfill"/>
    <s v="Spokane"/>
    <s v="Washington"/>
    <s v="Limited Purpose Landfill"/>
    <x v="31"/>
    <x v="6"/>
    <n v="158.91"/>
    <x v="13"/>
    <s v="WA"/>
    <s v="USA"/>
  </r>
  <r>
    <x v="6"/>
    <s v="Limited Purpose Landfill"/>
    <s v="Spokane"/>
    <s v="Washington"/>
    <s v="Limited Purpose Landfill"/>
    <x v="31"/>
    <x v="6"/>
    <n v="18.46"/>
    <x v="1"/>
    <s v="WA"/>
    <s v="USA"/>
  </r>
  <r>
    <x v="7"/>
    <s v="Municipal Solid Waste Landfill (351)"/>
    <s v="Douglas"/>
    <s v="Washington"/>
    <s v="Limited Purpose Landfill"/>
    <x v="31"/>
    <x v="6"/>
    <n v="2573.67"/>
    <x v="3"/>
    <s v="WA"/>
    <s v="USA"/>
  </r>
  <r>
    <x v="7"/>
    <s v="Municipal Solid Waste Landfill (351)"/>
    <s v="Douglas"/>
    <s v="Washington"/>
    <s v="Limited Purpose Landfill"/>
    <x v="31"/>
    <x v="6"/>
    <n v="235.44"/>
    <x v="21"/>
    <s v="WA"/>
    <s v="USA"/>
  </r>
  <r>
    <x v="7"/>
    <s v="Municipal Solid Waste Landfill (351)"/>
    <s v="Douglas"/>
    <s v="Washington"/>
    <s v="Limited Purpose Landfill"/>
    <x v="31"/>
    <x v="6"/>
    <n v="109.88"/>
    <x v="18"/>
    <s v="WA"/>
    <s v="USA"/>
  </r>
  <r>
    <x v="7"/>
    <s v="Municipal Solid Waste Landfill (351)"/>
    <s v="Douglas"/>
    <s v="Washington"/>
    <s v="Limited Purpose Landfill"/>
    <x v="31"/>
    <x v="6"/>
    <n v="5086.07"/>
    <x v="14"/>
    <s v="WA"/>
    <s v="USA"/>
  </r>
  <r>
    <x v="7"/>
    <s v="Municipal Solid Waste Landfill (351)"/>
    <s v="Douglas"/>
    <s v="Washington"/>
    <s v="Limited Purpose Landfill"/>
    <x v="31"/>
    <x v="6"/>
    <n v="34.64"/>
    <x v="5"/>
    <s v="WA"/>
    <s v="USA"/>
  </r>
  <r>
    <x v="7"/>
    <s v="Municipal Solid Waste Landfill (351)"/>
    <s v="Douglas"/>
    <s v="Washington"/>
    <s v="Limited Purpose Landfill"/>
    <x v="31"/>
    <x v="6"/>
    <n v="0.56000000000000005"/>
    <x v="34"/>
    <s v="WA"/>
    <s v="USA"/>
  </r>
  <r>
    <x v="7"/>
    <s v="Municipal Solid Waste Landfill (351)"/>
    <s v="Douglas"/>
    <s v="Washington"/>
    <s v="Limited Purpose Landfill"/>
    <x v="31"/>
    <x v="6"/>
    <n v="5032.22"/>
    <x v="2"/>
    <s v="WA"/>
    <s v="USA"/>
  </r>
  <r>
    <x v="7"/>
    <s v="Municipal Solid Waste Landfill (351)"/>
    <s v="Douglas"/>
    <s v="Washington"/>
    <s v="Limited Purpose Landfill"/>
    <x v="31"/>
    <x v="6"/>
    <n v="3881.38"/>
    <x v="23"/>
    <s v="WA"/>
    <s v="USA"/>
  </r>
  <r>
    <x v="7"/>
    <s v="Municipal Solid Waste Landfill (351)"/>
    <s v="Douglas"/>
    <s v="Washington"/>
    <s v="Limited Purpose Landfill"/>
    <x v="31"/>
    <x v="6"/>
    <n v="49.41"/>
    <x v="10"/>
    <s v="WA"/>
    <s v="USA"/>
  </r>
  <r>
    <x v="7"/>
    <s v="Municipal Solid Waste Landfill (351)"/>
    <s v="Douglas"/>
    <s v="Washington"/>
    <s v="Limited Purpose Landfill"/>
    <x v="31"/>
    <x v="6"/>
    <n v="1339.93"/>
    <x v="11"/>
    <s v="WA"/>
    <s v="USA"/>
  </r>
  <r>
    <x v="7"/>
    <s v="Municipal Solid Waste Landfill (351)"/>
    <s v="Douglas"/>
    <s v="Washington"/>
    <s v="Limited Purpose Landfill"/>
    <x v="31"/>
    <x v="6"/>
    <n v="861.73"/>
    <x v="12"/>
    <s v="WA"/>
    <s v="USA"/>
  </r>
  <r>
    <x v="7"/>
    <s v="Municipal Solid Waste Landfill (351)"/>
    <s v="Douglas"/>
    <s v="Washington"/>
    <s v="Limited Purpose Landfill"/>
    <x v="31"/>
    <x v="6"/>
    <n v="5.92"/>
    <x v="26"/>
    <s v="WA"/>
    <s v="USA"/>
  </r>
  <r>
    <x v="7"/>
    <s v="Municipal Solid Waste Landfill (351)"/>
    <s v="Douglas"/>
    <s v="Washington"/>
    <s v="Limited Purpose Landfill"/>
    <x v="31"/>
    <x v="6"/>
    <n v="10541.78"/>
    <x v="13"/>
    <s v="WA"/>
    <s v="USA"/>
  </r>
  <r>
    <x v="7"/>
    <s v="Municipal Solid Waste Landfill (351)"/>
    <s v="Douglas"/>
    <s v="Washington"/>
    <s v="Limited Purpose Landfill"/>
    <x v="31"/>
    <x v="6"/>
    <n v="156.79"/>
    <x v="28"/>
    <s v="WA"/>
    <s v="USA"/>
  </r>
  <r>
    <x v="0"/>
    <s v="Municipal Solid Waste Landfill (351)"/>
    <s v="Okanogan"/>
    <s v="Washington"/>
    <s v="Limited Purpose Landfill"/>
    <x v="31"/>
    <x v="6"/>
    <n v="144.66"/>
    <x v="0"/>
    <s v="WA"/>
    <s v="USA"/>
  </r>
  <r>
    <x v="6"/>
    <s v="Limited Purpose Landfill"/>
    <s v="Spokane"/>
    <s v="Washington"/>
    <s v="Limited Purpose Landfill"/>
    <x v="31"/>
    <x v="6"/>
    <n v="915.75"/>
    <x v="7"/>
    <s v="ID"/>
    <s v="USA"/>
  </r>
  <r>
    <x v="6"/>
    <s v="Limited Purpose Landfill"/>
    <s v="Spokane"/>
    <s v="Washington"/>
    <s v="Limited Purpose Landfill"/>
    <x v="31"/>
    <x v="6"/>
    <n v="92.1"/>
    <x v="7"/>
    <s v="MT"/>
    <s v="USA"/>
  </r>
  <r>
    <x v="7"/>
    <s v="Municipal Solid Waste Landfill (351)"/>
    <s v="Douglas"/>
    <s v="Washington"/>
    <s v="Limited Purpose Landfill"/>
    <x v="31"/>
    <x v="6"/>
    <n v="3311.68"/>
    <x v="7"/>
    <s v="BC"/>
    <s v="Canada"/>
  </r>
  <r>
    <x v="5"/>
    <s v="Municipal Solid Waste Landfill (351)"/>
    <s v="All State"/>
    <s v="Oregon"/>
    <s v="MSW Landfill"/>
    <x v="32"/>
    <x v="19"/>
    <n v="10.71"/>
    <x v="15"/>
    <s v="WA"/>
    <s v="USA"/>
  </r>
  <r>
    <x v="5"/>
    <s v="Municipal Solid Waste Landfill (351)"/>
    <s v="All State"/>
    <s v="Oregon"/>
    <s v="MSW Landfill"/>
    <x v="32"/>
    <x v="19"/>
    <n v="91.87"/>
    <x v="15"/>
    <s v="WA"/>
    <s v="USA"/>
  </r>
  <r>
    <x v="5"/>
    <s v="Municipal Solid Waste Landfill (351)"/>
    <s v="All State"/>
    <s v="Oregon"/>
    <s v="MSW Landfill"/>
    <x v="32"/>
    <x v="19"/>
    <n v="119.45"/>
    <x v="16"/>
    <s v="WA"/>
    <s v="USA"/>
  </r>
  <r>
    <x v="5"/>
    <s v="Municipal Solid Waste Landfill (351)"/>
    <s v="All State"/>
    <s v="Oregon"/>
    <s v="MSW Landfill"/>
    <x v="32"/>
    <x v="19"/>
    <n v="12.41"/>
    <x v="16"/>
    <s v="WA"/>
    <s v="USA"/>
  </r>
  <r>
    <x v="5"/>
    <s v="Municipal Solid Waste Landfill (351)"/>
    <s v="All State"/>
    <s v="Oregon"/>
    <s v="MSW Landfill"/>
    <x v="32"/>
    <x v="19"/>
    <n v="25.07"/>
    <x v="17"/>
    <s v="WA"/>
    <s v="USA"/>
  </r>
  <r>
    <x v="5"/>
    <s v="Municipal Solid Waste Landfill (351)"/>
    <s v="All State"/>
    <s v="Oregon"/>
    <s v="MSW Landfill"/>
    <x v="32"/>
    <x v="19"/>
    <n v="122.46"/>
    <x v="18"/>
    <s v="WA"/>
    <s v="USA"/>
  </r>
  <r>
    <x v="5"/>
    <s v="Municipal Solid Waste Landfill (351)"/>
    <s v="All State"/>
    <s v="Oregon"/>
    <s v="MSW Landfill"/>
    <x v="32"/>
    <x v="19"/>
    <n v="24.92"/>
    <x v="18"/>
    <s v="WA"/>
    <s v="USA"/>
  </r>
  <r>
    <x v="5"/>
    <s v="Municipal Solid Waste Landfill (351)"/>
    <s v="All State"/>
    <s v="Oregon"/>
    <s v="MSW Landfill"/>
    <x v="32"/>
    <x v="19"/>
    <n v="507.46"/>
    <x v="18"/>
    <s v="WA"/>
    <s v="USA"/>
  </r>
  <r>
    <x v="5"/>
    <s v="Municipal Solid Waste Landfill (351)"/>
    <s v="All State"/>
    <s v="Oregon"/>
    <s v="MSW Landfill"/>
    <x v="32"/>
    <x v="19"/>
    <n v="564.08000000000004"/>
    <x v="28"/>
    <s v="WA"/>
    <s v="USA"/>
  </r>
  <r>
    <x v="6"/>
    <s v="Limited Purpose Landfill"/>
    <s v="Spokane"/>
    <s v="Washington"/>
    <s v="Limited Purpose Landfill"/>
    <x v="32"/>
    <x v="19"/>
    <n v="866.15"/>
    <x v="26"/>
    <s v="WA"/>
    <s v="USA"/>
  </r>
  <r>
    <x v="7"/>
    <s v="Municipal Solid Waste Landfill (351)"/>
    <s v="Douglas"/>
    <s v="Washington"/>
    <s v="Limited Purpose Landfill"/>
    <x v="32"/>
    <x v="19"/>
    <n v="7.6"/>
    <x v="3"/>
    <s v="WA"/>
    <s v="USA"/>
  </r>
  <r>
    <x v="7"/>
    <s v="Municipal Solid Waste Landfill (351)"/>
    <s v="Douglas"/>
    <s v="Washington"/>
    <s v="Limited Purpose Landfill"/>
    <x v="32"/>
    <x v="19"/>
    <n v="32.340000000000003"/>
    <x v="21"/>
    <s v="WA"/>
    <s v="USA"/>
  </r>
  <r>
    <x v="0"/>
    <s v="Municipal Solid Waste Landfill (351)"/>
    <s v="Okanogan"/>
    <s v="Washington"/>
    <s v="Limited Purpose Landfill"/>
    <x v="32"/>
    <x v="19"/>
    <n v="5.59"/>
    <x v="0"/>
    <s v="WA"/>
    <s v="USA"/>
  </r>
  <r>
    <x v="9"/>
    <s v="Municipal Solid Waste Landfill (351)"/>
    <s v="Klickitat"/>
    <s v="Washington"/>
    <s v="Limited Purpose Landfill"/>
    <x v="32"/>
    <x v="19"/>
    <n v="958"/>
    <x v="26"/>
    <s v="WA"/>
    <s v="USA"/>
  </r>
  <r>
    <x v="9"/>
    <s v="Municipal Solid Waste Landfill (351)"/>
    <s v="Klickitat"/>
    <s v="Washington"/>
    <s v="Limited Purpose Landfill"/>
    <x v="32"/>
    <x v="19"/>
    <n v="203"/>
    <x v="28"/>
    <s v="WA"/>
    <s v="USA"/>
  </r>
  <r>
    <x v="10"/>
    <s v="Municipal Solid Waste Landfill (351)"/>
    <s v="Stevens"/>
    <s v="Washington"/>
    <s v="Limited Purpose Landfill"/>
    <x v="32"/>
    <x v="19"/>
    <n v="27.74"/>
    <x v="33"/>
    <s v="WA"/>
    <s v="USA"/>
  </r>
  <r>
    <x v="9"/>
    <s v="Municipal Solid Waste Landfill (351)"/>
    <s v="Klickitat"/>
    <s v="Washington"/>
    <s v="Limited Purpose Landfill"/>
    <x v="32"/>
    <x v="19"/>
    <n v="820"/>
    <x v="7"/>
    <s v="OR"/>
    <s v="USA"/>
  </r>
  <r>
    <x v="9"/>
    <s v="Municipal Solid Waste Landfill (351)"/>
    <s v="Klickitat"/>
    <s v="Washington"/>
    <s v="Limited Purpose Landfill"/>
    <x v="32"/>
    <x v="19"/>
    <n v="1207"/>
    <x v="7"/>
    <s v="BC"/>
    <s v="Canada"/>
  </r>
  <r>
    <x v="23"/>
    <s v="Inert Waste Landfill"/>
    <s v="Benton"/>
    <s v="Washington"/>
    <s v="Inert Waste Landfill"/>
    <x v="33"/>
    <x v="7"/>
    <n v="285"/>
    <x v="15"/>
    <s v="WA"/>
    <s v="USA"/>
  </r>
  <r>
    <x v="23"/>
    <s v="Inert Waste Landfill"/>
    <s v="Benton"/>
    <s v="Washington"/>
    <s v="Inert Waste Landfill"/>
    <x v="33"/>
    <x v="7"/>
    <n v="195"/>
    <x v="15"/>
    <s v="WA"/>
    <s v="USA"/>
  </r>
  <r>
    <x v="28"/>
    <s v="Inert Waste Landfill"/>
    <s v="Benton"/>
    <s v="Washington"/>
    <s v="Inert Waste Landfill"/>
    <x v="33"/>
    <x v="7"/>
    <n v="44"/>
    <x v="15"/>
    <s v="WA"/>
    <s v="USA"/>
  </r>
  <r>
    <x v="3"/>
    <s v="Municipal Solid Waste Landfill (351)"/>
    <s v="All State"/>
    <s v="Oregon"/>
    <s v="MSW Landfill"/>
    <x v="33"/>
    <x v="7"/>
    <n v="9.16"/>
    <x v="18"/>
    <s v="WA"/>
    <s v="USA"/>
  </r>
  <r>
    <x v="3"/>
    <s v="Municipal Solid Waste Landfill (351)"/>
    <s v="All State"/>
    <s v="Oregon"/>
    <s v="MSW Landfill"/>
    <x v="33"/>
    <x v="7"/>
    <n v="8.1300000000000008"/>
    <x v="18"/>
    <s v="WA"/>
    <s v="USA"/>
  </r>
  <r>
    <x v="3"/>
    <s v="Municipal Solid Waste Landfill (351)"/>
    <s v="All State"/>
    <s v="Oregon"/>
    <s v="MSW Landfill"/>
    <x v="33"/>
    <x v="7"/>
    <n v="6.16"/>
    <x v="18"/>
    <s v="WA"/>
    <s v="USA"/>
  </r>
  <r>
    <x v="3"/>
    <s v="Municipal Solid Waste Landfill (351)"/>
    <s v="All State"/>
    <s v="Oregon"/>
    <s v="MSW Landfill"/>
    <x v="33"/>
    <x v="7"/>
    <n v="6"/>
    <x v="18"/>
    <s v="WA"/>
    <s v="USA"/>
  </r>
  <r>
    <x v="3"/>
    <s v="Municipal Solid Waste Landfill (351)"/>
    <s v="All State"/>
    <s v="Oregon"/>
    <s v="MSW Landfill"/>
    <x v="33"/>
    <x v="7"/>
    <n v="1234.9000000000005"/>
    <x v="2"/>
    <s v="WA"/>
    <s v="USA"/>
  </r>
  <r>
    <x v="3"/>
    <s v="Municipal Solid Waste Landfill (351)"/>
    <s v="All State"/>
    <s v="Oregon"/>
    <s v="MSW Landfill"/>
    <x v="33"/>
    <x v="7"/>
    <n v="814.00000000000023"/>
    <x v="2"/>
    <s v="WA"/>
    <s v="USA"/>
  </r>
  <r>
    <x v="3"/>
    <s v="Municipal Solid Waste Landfill (351)"/>
    <s v="All State"/>
    <s v="Oregon"/>
    <s v="MSW Landfill"/>
    <x v="33"/>
    <x v="7"/>
    <n v="538.37999999999988"/>
    <x v="2"/>
    <s v="WA"/>
    <s v="USA"/>
  </r>
  <r>
    <x v="3"/>
    <s v="Municipal Solid Waste Landfill (351)"/>
    <s v="All State"/>
    <s v="Oregon"/>
    <s v="MSW Landfill"/>
    <x v="33"/>
    <x v="7"/>
    <n v="464.91"/>
    <x v="2"/>
    <s v="WA"/>
    <s v="USA"/>
  </r>
  <r>
    <x v="3"/>
    <s v="Municipal Solid Waste Landfill (351)"/>
    <s v="All State"/>
    <s v="Oregon"/>
    <s v="MSW Landfill"/>
    <x v="33"/>
    <x v="7"/>
    <n v="452.39"/>
    <x v="2"/>
    <s v="WA"/>
    <s v="USA"/>
  </r>
  <r>
    <x v="3"/>
    <s v="Municipal Solid Waste Landfill (351)"/>
    <s v="All State"/>
    <s v="Oregon"/>
    <s v="MSW Landfill"/>
    <x v="33"/>
    <x v="7"/>
    <n v="450.15000000000009"/>
    <x v="2"/>
    <s v="WA"/>
    <s v="USA"/>
  </r>
  <r>
    <x v="3"/>
    <s v="Municipal Solid Waste Landfill (351)"/>
    <s v="All State"/>
    <s v="Oregon"/>
    <s v="MSW Landfill"/>
    <x v="33"/>
    <x v="7"/>
    <n v="400.77999999999992"/>
    <x v="2"/>
    <s v="WA"/>
    <s v="USA"/>
  </r>
  <r>
    <x v="3"/>
    <s v="Municipal Solid Waste Landfill (351)"/>
    <s v="All State"/>
    <s v="Oregon"/>
    <s v="MSW Landfill"/>
    <x v="33"/>
    <x v="7"/>
    <n v="364.13"/>
    <x v="2"/>
    <s v="WA"/>
    <s v="USA"/>
  </r>
  <r>
    <x v="3"/>
    <s v="Municipal Solid Waste Landfill (351)"/>
    <s v="All State"/>
    <s v="Oregon"/>
    <s v="MSW Landfill"/>
    <x v="33"/>
    <x v="7"/>
    <n v="330.69000000000005"/>
    <x v="2"/>
    <s v="WA"/>
    <s v="USA"/>
  </r>
  <r>
    <x v="3"/>
    <s v="Municipal Solid Waste Landfill (351)"/>
    <s v="All State"/>
    <s v="Oregon"/>
    <s v="MSW Landfill"/>
    <x v="33"/>
    <x v="7"/>
    <n v="294.12"/>
    <x v="2"/>
    <s v="WA"/>
    <s v="USA"/>
  </r>
  <r>
    <x v="3"/>
    <s v="Municipal Solid Waste Landfill (351)"/>
    <s v="All State"/>
    <s v="Oregon"/>
    <s v="MSW Landfill"/>
    <x v="33"/>
    <x v="7"/>
    <n v="215.5"/>
    <x v="2"/>
    <s v="WA"/>
    <s v="USA"/>
  </r>
  <r>
    <x v="3"/>
    <s v="Municipal Solid Waste Landfill (351)"/>
    <s v="All State"/>
    <s v="Oregon"/>
    <s v="MSW Landfill"/>
    <x v="33"/>
    <x v="7"/>
    <n v="178.16999999999996"/>
    <x v="2"/>
    <s v="WA"/>
    <s v="USA"/>
  </r>
  <r>
    <x v="3"/>
    <s v="Municipal Solid Waste Landfill (351)"/>
    <s v="All State"/>
    <s v="Oregon"/>
    <s v="MSW Landfill"/>
    <x v="33"/>
    <x v="7"/>
    <n v="86.320000000000007"/>
    <x v="2"/>
    <s v="WA"/>
    <s v="USA"/>
  </r>
  <r>
    <x v="3"/>
    <s v="Municipal Solid Waste Landfill (351)"/>
    <s v="All State"/>
    <s v="Oregon"/>
    <s v="MSW Landfill"/>
    <x v="33"/>
    <x v="7"/>
    <n v="76.19"/>
    <x v="2"/>
    <s v="WA"/>
    <s v="USA"/>
  </r>
  <r>
    <x v="3"/>
    <s v="Municipal Solid Waste Landfill (351)"/>
    <s v="All State"/>
    <s v="Oregon"/>
    <s v="MSW Landfill"/>
    <x v="33"/>
    <x v="7"/>
    <n v="54.94"/>
    <x v="2"/>
    <s v="WA"/>
    <s v="USA"/>
  </r>
  <r>
    <x v="3"/>
    <s v="Municipal Solid Waste Landfill (351)"/>
    <s v="All State"/>
    <s v="Oregon"/>
    <s v="MSW Landfill"/>
    <x v="33"/>
    <x v="7"/>
    <n v="41.21"/>
    <x v="2"/>
    <s v="WA"/>
    <s v="USA"/>
  </r>
  <r>
    <x v="3"/>
    <s v="Municipal Solid Waste Landfill (351)"/>
    <s v="All State"/>
    <s v="Oregon"/>
    <s v="MSW Landfill"/>
    <x v="33"/>
    <x v="7"/>
    <n v="39.819999999999993"/>
    <x v="2"/>
    <s v="WA"/>
    <s v="USA"/>
  </r>
  <r>
    <x v="3"/>
    <s v="Municipal Solid Waste Landfill (351)"/>
    <s v="All State"/>
    <s v="Oregon"/>
    <s v="MSW Landfill"/>
    <x v="33"/>
    <x v="7"/>
    <n v="39.819999999999993"/>
    <x v="2"/>
    <s v="WA"/>
    <s v="USA"/>
  </r>
  <r>
    <x v="3"/>
    <s v="Municipal Solid Waste Landfill (351)"/>
    <s v="All State"/>
    <s v="Oregon"/>
    <s v="MSW Landfill"/>
    <x v="33"/>
    <x v="7"/>
    <n v="34.76"/>
    <x v="2"/>
    <s v="WA"/>
    <s v="USA"/>
  </r>
  <r>
    <x v="3"/>
    <s v="Municipal Solid Waste Landfill (351)"/>
    <s v="All State"/>
    <s v="Oregon"/>
    <s v="MSW Landfill"/>
    <x v="33"/>
    <x v="7"/>
    <n v="32.440000000000005"/>
    <x v="2"/>
    <s v="WA"/>
    <s v="USA"/>
  </r>
  <r>
    <x v="3"/>
    <s v="Municipal Solid Waste Landfill (351)"/>
    <s v="All State"/>
    <s v="Oregon"/>
    <s v="MSW Landfill"/>
    <x v="33"/>
    <x v="7"/>
    <n v="31.35"/>
    <x v="2"/>
    <s v="WA"/>
    <s v="USA"/>
  </r>
  <r>
    <x v="3"/>
    <s v="Municipal Solid Waste Landfill (351)"/>
    <s v="All State"/>
    <s v="Oregon"/>
    <s v="MSW Landfill"/>
    <x v="33"/>
    <x v="7"/>
    <n v="0"/>
    <x v="2"/>
    <s v="WA"/>
    <s v="USA"/>
  </r>
  <r>
    <x v="3"/>
    <s v="Municipal Solid Waste Landfill (351)"/>
    <s v="All State"/>
    <s v="Oregon"/>
    <s v="MSW Landfill"/>
    <x v="33"/>
    <x v="7"/>
    <n v="470.82"/>
    <x v="2"/>
    <s v="WA"/>
    <s v="USA"/>
  </r>
  <r>
    <x v="3"/>
    <s v="Municipal Solid Waste Landfill (351)"/>
    <s v="All State"/>
    <s v="Oregon"/>
    <s v="MSW Landfill"/>
    <x v="33"/>
    <x v="7"/>
    <n v="350.46000000000009"/>
    <x v="2"/>
    <s v="WA"/>
    <s v="USA"/>
  </r>
  <r>
    <x v="3"/>
    <s v="Municipal Solid Waste Landfill (351)"/>
    <s v="All State"/>
    <s v="Oregon"/>
    <s v="MSW Landfill"/>
    <x v="33"/>
    <x v="7"/>
    <n v="342.99999999999994"/>
    <x v="2"/>
    <s v="WA"/>
    <s v="USA"/>
  </r>
  <r>
    <x v="3"/>
    <s v="Municipal Solid Waste Landfill (351)"/>
    <s v="All State"/>
    <s v="Oregon"/>
    <s v="MSW Landfill"/>
    <x v="33"/>
    <x v="7"/>
    <n v="299.65999999999997"/>
    <x v="2"/>
    <s v="WA"/>
    <s v="USA"/>
  </r>
  <r>
    <x v="3"/>
    <s v="Municipal Solid Waste Landfill (351)"/>
    <s v="All State"/>
    <s v="Oregon"/>
    <s v="MSW Landfill"/>
    <x v="33"/>
    <x v="7"/>
    <n v="292.38000000000005"/>
    <x v="2"/>
    <s v="WA"/>
    <s v="USA"/>
  </r>
  <r>
    <x v="3"/>
    <s v="Municipal Solid Waste Landfill (351)"/>
    <s v="All State"/>
    <s v="Oregon"/>
    <s v="MSW Landfill"/>
    <x v="33"/>
    <x v="7"/>
    <n v="194.73000000000002"/>
    <x v="2"/>
    <s v="WA"/>
    <s v="USA"/>
  </r>
  <r>
    <x v="3"/>
    <s v="Municipal Solid Waste Landfill (351)"/>
    <s v="All State"/>
    <s v="Oregon"/>
    <s v="MSW Landfill"/>
    <x v="33"/>
    <x v="7"/>
    <n v="191.88000000000002"/>
    <x v="2"/>
    <s v="WA"/>
    <s v="USA"/>
  </r>
  <r>
    <x v="3"/>
    <s v="Municipal Solid Waste Landfill (351)"/>
    <s v="All State"/>
    <s v="Oregon"/>
    <s v="MSW Landfill"/>
    <x v="33"/>
    <x v="7"/>
    <n v="174.89999999999998"/>
    <x v="2"/>
    <s v="WA"/>
    <s v="USA"/>
  </r>
  <r>
    <x v="3"/>
    <s v="Municipal Solid Waste Landfill (351)"/>
    <s v="All State"/>
    <s v="Oregon"/>
    <s v="MSW Landfill"/>
    <x v="33"/>
    <x v="7"/>
    <n v="140.92000000000002"/>
    <x v="2"/>
    <s v="WA"/>
    <s v="USA"/>
  </r>
  <r>
    <x v="3"/>
    <s v="Municipal Solid Waste Landfill (351)"/>
    <s v="All State"/>
    <s v="Oregon"/>
    <s v="MSW Landfill"/>
    <x v="33"/>
    <x v="7"/>
    <n v="120.84000000000002"/>
    <x v="2"/>
    <s v="WA"/>
    <s v="USA"/>
  </r>
  <r>
    <x v="3"/>
    <s v="Municipal Solid Waste Landfill (351)"/>
    <s v="All State"/>
    <s v="Oregon"/>
    <s v="MSW Landfill"/>
    <x v="33"/>
    <x v="7"/>
    <n v="100.27000000000001"/>
    <x v="2"/>
    <s v="WA"/>
    <s v="USA"/>
  </r>
  <r>
    <x v="3"/>
    <s v="Municipal Solid Waste Landfill (351)"/>
    <s v="All State"/>
    <s v="Oregon"/>
    <s v="MSW Landfill"/>
    <x v="33"/>
    <x v="7"/>
    <n v="74.13"/>
    <x v="2"/>
    <s v="WA"/>
    <s v="USA"/>
  </r>
  <r>
    <x v="3"/>
    <s v="Municipal Solid Waste Landfill (351)"/>
    <s v="All State"/>
    <s v="Oregon"/>
    <s v="MSW Landfill"/>
    <x v="33"/>
    <x v="7"/>
    <n v="373.73000000000008"/>
    <x v="2"/>
    <s v="WA"/>
    <s v="USA"/>
  </r>
  <r>
    <x v="3"/>
    <s v="Municipal Solid Waste Landfill (351)"/>
    <s v="All State"/>
    <s v="Oregon"/>
    <s v="MSW Landfill"/>
    <x v="33"/>
    <x v="7"/>
    <n v="305.14999999999998"/>
    <x v="2"/>
    <s v="WA"/>
    <s v="USA"/>
  </r>
  <r>
    <x v="3"/>
    <s v="Municipal Solid Waste Landfill (351)"/>
    <s v="All State"/>
    <s v="Oregon"/>
    <s v="MSW Landfill"/>
    <x v="33"/>
    <x v="7"/>
    <n v="286.47000000000003"/>
    <x v="2"/>
    <s v="WA"/>
    <s v="USA"/>
  </r>
  <r>
    <x v="3"/>
    <s v="Municipal Solid Waste Landfill (351)"/>
    <s v="All State"/>
    <s v="Oregon"/>
    <s v="MSW Landfill"/>
    <x v="33"/>
    <x v="7"/>
    <n v="148.60000000000002"/>
    <x v="2"/>
    <s v="WA"/>
    <s v="USA"/>
  </r>
  <r>
    <x v="3"/>
    <s v="Municipal Solid Waste Landfill (351)"/>
    <s v="All State"/>
    <s v="Oregon"/>
    <s v="MSW Landfill"/>
    <x v="33"/>
    <x v="7"/>
    <n v="111.91"/>
    <x v="2"/>
    <s v="WA"/>
    <s v="USA"/>
  </r>
  <r>
    <x v="3"/>
    <s v="Municipal Solid Waste Landfill (351)"/>
    <s v="All State"/>
    <s v="Oregon"/>
    <s v="MSW Landfill"/>
    <x v="33"/>
    <x v="7"/>
    <n v="467.71"/>
    <x v="2"/>
    <s v="WA"/>
    <s v="USA"/>
  </r>
  <r>
    <x v="3"/>
    <s v="Municipal Solid Waste Landfill (351)"/>
    <s v="All State"/>
    <s v="Oregon"/>
    <s v="MSW Landfill"/>
    <x v="33"/>
    <x v="7"/>
    <n v="406.2"/>
    <x v="2"/>
    <s v="WA"/>
    <s v="USA"/>
  </r>
  <r>
    <x v="3"/>
    <s v="Municipal Solid Waste Landfill (351)"/>
    <s v="All State"/>
    <s v="Oregon"/>
    <s v="MSW Landfill"/>
    <x v="33"/>
    <x v="7"/>
    <n v="338.00000000000006"/>
    <x v="2"/>
    <s v="WA"/>
    <s v="USA"/>
  </r>
  <r>
    <x v="3"/>
    <s v="Municipal Solid Waste Landfill (351)"/>
    <s v="All State"/>
    <s v="Oregon"/>
    <s v="MSW Landfill"/>
    <x v="33"/>
    <x v="7"/>
    <n v="323.94999999999993"/>
    <x v="2"/>
    <s v="WA"/>
    <s v="USA"/>
  </r>
  <r>
    <x v="3"/>
    <s v="Municipal Solid Waste Landfill (351)"/>
    <s v="All State"/>
    <s v="Oregon"/>
    <s v="MSW Landfill"/>
    <x v="33"/>
    <x v="7"/>
    <n v="270.40000000000003"/>
    <x v="2"/>
    <s v="WA"/>
    <s v="USA"/>
  </r>
  <r>
    <x v="3"/>
    <s v="Municipal Solid Waste Landfill (351)"/>
    <s v="All State"/>
    <s v="Oregon"/>
    <s v="MSW Landfill"/>
    <x v="33"/>
    <x v="7"/>
    <n v="209.71"/>
    <x v="2"/>
    <s v="WA"/>
    <s v="USA"/>
  </r>
  <r>
    <x v="3"/>
    <s v="Municipal Solid Waste Landfill (351)"/>
    <s v="All State"/>
    <s v="Oregon"/>
    <s v="MSW Landfill"/>
    <x v="33"/>
    <x v="7"/>
    <n v="192.75"/>
    <x v="2"/>
    <s v="WA"/>
    <s v="USA"/>
  </r>
  <r>
    <x v="3"/>
    <s v="Municipal Solid Waste Landfill (351)"/>
    <s v="All State"/>
    <s v="Oregon"/>
    <s v="MSW Landfill"/>
    <x v="33"/>
    <x v="7"/>
    <n v="191.76999999999998"/>
    <x v="2"/>
    <s v="WA"/>
    <s v="USA"/>
  </r>
  <r>
    <x v="3"/>
    <s v="Municipal Solid Waste Landfill (351)"/>
    <s v="All State"/>
    <s v="Oregon"/>
    <s v="MSW Landfill"/>
    <x v="33"/>
    <x v="7"/>
    <n v="162.27000000000001"/>
    <x v="2"/>
    <s v="WA"/>
    <s v="USA"/>
  </r>
  <r>
    <x v="3"/>
    <s v="Municipal Solid Waste Landfill (351)"/>
    <s v="All State"/>
    <s v="Oregon"/>
    <s v="MSW Landfill"/>
    <x v="33"/>
    <x v="7"/>
    <n v="98.199999999999989"/>
    <x v="2"/>
    <s v="WA"/>
    <s v="USA"/>
  </r>
  <r>
    <x v="3"/>
    <s v="Municipal Solid Waste Landfill (351)"/>
    <s v="All State"/>
    <s v="Oregon"/>
    <s v="MSW Landfill"/>
    <x v="33"/>
    <x v="7"/>
    <n v="9.31"/>
    <x v="2"/>
    <s v="WA"/>
    <s v="USA"/>
  </r>
  <r>
    <x v="3"/>
    <s v="Municipal Solid Waste Landfill (351)"/>
    <s v="All State"/>
    <s v="Oregon"/>
    <s v="MSW Landfill"/>
    <x v="33"/>
    <x v="7"/>
    <n v="8.4600000000000009"/>
    <x v="2"/>
    <s v="WA"/>
    <s v="USA"/>
  </r>
  <r>
    <x v="3"/>
    <s v="Municipal Solid Waste Landfill (351)"/>
    <s v="All State"/>
    <s v="Oregon"/>
    <s v="MSW Landfill"/>
    <x v="33"/>
    <x v="7"/>
    <n v="6.63"/>
    <x v="2"/>
    <s v="WA"/>
    <s v="USA"/>
  </r>
  <r>
    <x v="3"/>
    <s v="Municipal Solid Waste Landfill (351)"/>
    <s v="All State"/>
    <s v="Oregon"/>
    <s v="MSW Landfill"/>
    <x v="33"/>
    <x v="7"/>
    <n v="5.5999999999999988"/>
    <x v="2"/>
    <s v="WA"/>
    <s v="USA"/>
  </r>
  <r>
    <x v="3"/>
    <s v="Municipal Solid Waste Landfill (351)"/>
    <s v="All State"/>
    <s v="Oregon"/>
    <s v="MSW Landfill"/>
    <x v="33"/>
    <x v="7"/>
    <n v="4.6500000000000004"/>
    <x v="2"/>
    <s v="WA"/>
    <s v="USA"/>
  </r>
  <r>
    <x v="3"/>
    <s v="Municipal Solid Waste Landfill (351)"/>
    <s v="All State"/>
    <s v="Oregon"/>
    <s v="MSW Landfill"/>
    <x v="33"/>
    <x v="7"/>
    <n v="4.57"/>
    <x v="2"/>
    <s v="WA"/>
    <s v="USA"/>
  </r>
  <r>
    <x v="3"/>
    <s v="Municipal Solid Waste Landfill (351)"/>
    <s v="All State"/>
    <s v="Oregon"/>
    <s v="MSW Landfill"/>
    <x v="33"/>
    <x v="7"/>
    <n v="4.3"/>
    <x v="2"/>
    <s v="WA"/>
    <s v="USA"/>
  </r>
  <r>
    <x v="3"/>
    <s v="Municipal Solid Waste Landfill (351)"/>
    <s v="All State"/>
    <s v="Oregon"/>
    <s v="MSW Landfill"/>
    <x v="33"/>
    <x v="7"/>
    <n v="3.9500000000000006"/>
    <x v="2"/>
    <s v="WA"/>
    <s v="USA"/>
  </r>
  <r>
    <x v="3"/>
    <s v="Municipal Solid Waste Landfill (351)"/>
    <s v="All State"/>
    <s v="Oregon"/>
    <s v="MSW Landfill"/>
    <x v="33"/>
    <x v="7"/>
    <n v="2.41"/>
    <x v="2"/>
    <s v="WA"/>
    <s v="USA"/>
  </r>
  <r>
    <x v="3"/>
    <s v="Municipal Solid Waste Landfill (351)"/>
    <s v="All State"/>
    <s v="Oregon"/>
    <s v="MSW Landfill"/>
    <x v="33"/>
    <x v="7"/>
    <n v="273.76"/>
    <x v="2"/>
    <s v="WA"/>
    <s v="USA"/>
  </r>
  <r>
    <x v="3"/>
    <s v="Municipal Solid Waste Landfill (351)"/>
    <s v="All State"/>
    <s v="Oregon"/>
    <s v="MSW Landfill"/>
    <x v="33"/>
    <x v="7"/>
    <n v="243.8"/>
    <x v="2"/>
    <s v="WA"/>
    <s v="USA"/>
  </r>
  <r>
    <x v="3"/>
    <s v="Municipal Solid Waste Landfill (351)"/>
    <s v="All State"/>
    <s v="Oregon"/>
    <s v="MSW Landfill"/>
    <x v="33"/>
    <x v="7"/>
    <n v="211.26999999999998"/>
    <x v="2"/>
    <s v="WA"/>
    <s v="USA"/>
  </r>
  <r>
    <x v="3"/>
    <s v="Municipal Solid Waste Landfill (351)"/>
    <s v="All State"/>
    <s v="Oregon"/>
    <s v="MSW Landfill"/>
    <x v="33"/>
    <x v="7"/>
    <n v="208.49"/>
    <x v="2"/>
    <s v="WA"/>
    <s v="USA"/>
  </r>
  <r>
    <x v="3"/>
    <s v="Municipal Solid Waste Landfill (351)"/>
    <s v="All State"/>
    <s v="Oregon"/>
    <s v="MSW Landfill"/>
    <x v="33"/>
    <x v="7"/>
    <n v="185.62"/>
    <x v="2"/>
    <s v="WA"/>
    <s v="USA"/>
  </r>
  <r>
    <x v="3"/>
    <s v="Municipal Solid Waste Landfill (351)"/>
    <s v="All State"/>
    <s v="Oregon"/>
    <s v="MSW Landfill"/>
    <x v="33"/>
    <x v="7"/>
    <n v="167.42"/>
    <x v="2"/>
    <s v="WA"/>
    <s v="USA"/>
  </r>
  <r>
    <x v="3"/>
    <s v="Municipal Solid Waste Landfill (351)"/>
    <s v="All State"/>
    <s v="Oregon"/>
    <s v="MSW Landfill"/>
    <x v="33"/>
    <x v="7"/>
    <n v="164.66"/>
    <x v="2"/>
    <s v="WA"/>
    <s v="USA"/>
  </r>
  <r>
    <x v="3"/>
    <s v="Municipal Solid Waste Landfill (351)"/>
    <s v="All State"/>
    <s v="Oregon"/>
    <s v="MSW Landfill"/>
    <x v="33"/>
    <x v="7"/>
    <n v="158.84000000000003"/>
    <x v="2"/>
    <s v="WA"/>
    <s v="USA"/>
  </r>
  <r>
    <x v="3"/>
    <s v="Municipal Solid Waste Landfill (351)"/>
    <s v="All State"/>
    <s v="Oregon"/>
    <s v="MSW Landfill"/>
    <x v="33"/>
    <x v="7"/>
    <n v="145.97999999999999"/>
    <x v="2"/>
    <s v="WA"/>
    <s v="USA"/>
  </r>
  <r>
    <x v="3"/>
    <s v="Municipal Solid Waste Landfill (351)"/>
    <s v="All State"/>
    <s v="Oregon"/>
    <s v="MSW Landfill"/>
    <x v="33"/>
    <x v="7"/>
    <n v="125.28"/>
    <x v="2"/>
    <s v="WA"/>
    <s v="USA"/>
  </r>
  <r>
    <x v="3"/>
    <s v="Municipal Solid Waste Landfill (351)"/>
    <s v="All State"/>
    <s v="Oregon"/>
    <s v="MSW Landfill"/>
    <x v="33"/>
    <x v="7"/>
    <n v="69.790000000000006"/>
    <x v="2"/>
    <s v="WA"/>
    <s v="USA"/>
  </r>
  <r>
    <x v="3"/>
    <s v="Municipal Solid Waste Landfill (351)"/>
    <s v="All State"/>
    <s v="Oregon"/>
    <s v="MSW Landfill"/>
    <x v="33"/>
    <x v="7"/>
    <n v="68.399999999999991"/>
    <x v="2"/>
    <s v="WA"/>
    <s v="USA"/>
  </r>
  <r>
    <x v="3"/>
    <s v="Municipal Solid Waste Landfill (351)"/>
    <s v="All State"/>
    <s v="Oregon"/>
    <s v="MSW Landfill"/>
    <x v="33"/>
    <x v="7"/>
    <n v="10.36"/>
    <x v="2"/>
    <s v="WA"/>
    <s v="USA"/>
  </r>
  <r>
    <x v="3"/>
    <s v="Municipal Solid Waste Landfill (351)"/>
    <s v="All State"/>
    <s v="Oregon"/>
    <s v="MSW Landfill"/>
    <x v="33"/>
    <x v="7"/>
    <n v="10.050000000000001"/>
    <x v="2"/>
    <s v="WA"/>
    <s v="USA"/>
  </r>
  <r>
    <x v="3"/>
    <s v="Municipal Solid Waste Landfill (351)"/>
    <s v="All State"/>
    <s v="Oregon"/>
    <s v="MSW Landfill"/>
    <x v="33"/>
    <x v="7"/>
    <n v="8.24"/>
    <x v="2"/>
    <s v="WA"/>
    <s v="USA"/>
  </r>
  <r>
    <x v="3"/>
    <s v="Municipal Solid Waste Landfill (351)"/>
    <s v="All State"/>
    <s v="Oregon"/>
    <s v="MSW Landfill"/>
    <x v="33"/>
    <x v="7"/>
    <n v="7.31"/>
    <x v="2"/>
    <s v="WA"/>
    <s v="USA"/>
  </r>
  <r>
    <x v="3"/>
    <s v="Municipal Solid Waste Landfill (351)"/>
    <s v="All State"/>
    <s v="Oregon"/>
    <s v="MSW Landfill"/>
    <x v="33"/>
    <x v="7"/>
    <n v="37.78"/>
    <x v="2"/>
    <s v="WA"/>
    <s v="USA"/>
  </r>
  <r>
    <x v="3"/>
    <s v="Municipal Solid Waste Landfill (351)"/>
    <s v="All State"/>
    <s v="Oregon"/>
    <s v="MSW Landfill"/>
    <x v="33"/>
    <x v="7"/>
    <n v="27.289999999999996"/>
    <x v="2"/>
    <s v="WA"/>
    <s v="USA"/>
  </r>
  <r>
    <x v="3"/>
    <s v="Municipal Solid Waste Landfill (351)"/>
    <s v="All State"/>
    <s v="Oregon"/>
    <s v="MSW Landfill"/>
    <x v="33"/>
    <x v="7"/>
    <n v="24.900000000000002"/>
    <x v="2"/>
    <s v="WA"/>
    <s v="USA"/>
  </r>
  <r>
    <x v="3"/>
    <s v="Municipal Solid Waste Landfill (351)"/>
    <s v="All State"/>
    <s v="Oregon"/>
    <s v="MSW Landfill"/>
    <x v="33"/>
    <x v="7"/>
    <n v="15"/>
    <x v="2"/>
    <s v="WA"/>
    <s v="USA"/>
  </r>
  <r>
    <x v="3"/>
    <s v="Municipal Solid Waste Landfill (351)"/>
    <s v="All State"/>
    <s v="Oregon"/>
    <s v="MSW Landfill"/>
    <x v="33"/>
    <x v="7"/>
    <n v="12.589999999999998"/>
    <x v="2"/>
    <s v="WA"/>
    <s v="USA"/>
  </r>
  <r>
    <x v="3"/>
    <s v="Municipal Solid Waste Landfill (351)"/>
    <s v="All State"/>
    <s v="Oregon"/>
    <s v="MSW Landfill"/>
    <x v="33"/>
    <x v="7"/>
    <n v="12.15"/>
    <x v="2"/>
    <s v="WA"/>
    <s v="USA"/>
  </r>
  <r>
    <x v="3"/>
    <s v="Municipal Solid Waste Landfill (351)"/>
    <s v="All State"/>
    <s v="Oregon"/>
    <s v="MSW Landfill"/>
    <x v="33"/>
    <x v="7"/>
    <n v="12.14"/>
    <x v="2"/>
    <s v="WA"/>
    <s v="USA"/>
  </r>
  <r>
    <x v="3"/>
    <s v="Municipal Solid Waste Landfill (351)"/>
    <s v="All State"/>
    <s v="Oregon"/>
    <s v="MSW Landfill"/>
    <x v="33"/>
    <x v="7"/>
    <n v="37.1"/>
    <x v="2"/>
    <s v="WA"/>
    <s v="USA"/>
  </r>
  <r>
    <x v="3"/>
    <s v="Municipal Solid Waste Landfill (351)"/>
    <s v="All State"/>
    <s v="Oregon"/>
    <s v="MSW Landfill"/>
    <x v="33"/>
    <x v="7"/>
    <n v="34.199999999999996"/>
    <x v="2"/>
    <s v="WA"/>
    <s v="USA"/>
  </r>
  <r>
    <x v="3"/>
    <s v="Municipal Solid Waste Landfill (351)"/>
    <s v="All State"/>
    <s v="Oregon"/>
    <s v="MSW Landfill"/>
    <x v="33"/>
    <x v="7"/>
    <n v="29.889999999999997"/>
    <x v="2"/>
    <s v="WA"/>
    <s v="USA"/>
  </r>
  <r>
    <x v="3"/>
    <s v="Municipal Solid Waste Landfill (351)"/>
    <s v="All State"/>
    <s v="Oregon"/>
    <s v="MSW Landfill"/>
    <x v="33"/>
    <x v="7"/>
    <n v="25.28"/>
    <x v="2"/>
    <s v="WA"/>
    <s v="USA"/>
  </r>
  <r>
    <x v="3"/>
    <s v="Municipal Solid Waste Landfill (351)"/>
    <s v="All State"/>
    <s v="Oregon"/>
    <s v="MSW Landfill"/>
    <x v="33"/>
    <x v="7"/>
    <n v="21.060000000000002"/>
    <x v="2"/>
    <s v="WA"/>
    <s v="USA"/>
  </r>
  <r>
    <x v="3"/>
    <s v="Municipal Solid Waste Landfill (351)"/>
    <s v="All State"/>
    <s v="Oregon"/>
    <s v="MSW Landfill"/>
    <x v="33"/>
    <x v="7"/>
    <n v="18.93"/>
    <x v="2"/>
    <s v="WA"/>
    <s v="USA"/>
  </r>
  <r>
    <x v="3"/>
    <s v="Municipal Solid Waste Landfill (351)"/>
    <s v="All State"/>
    <s v="Oregon"/>
    <s v="MSW Landfill"/>
    <x v="33"/>
    <x v="7"/>
    <n v="11.519999999999998"/>
    <x v="2"/>
    <s v="WA"/>
    <s v="USA"/>
  </r>
  <r>
    <x v="3"/>
    <s v="Municipal Solid Waste Landfill (351)"/>
    <s v="All State"/>
    <s v="Oregon"/>
    <s v="MSW Landfill"/>
    <x v="33"/>
    <x v="7"/>
    <n v="8.5500000000000007"/>
    <x v="2"/>
    <s v="WA"/>
    <s v="USA"/>
  </r>
  <r>
    <x v="3"/>
    <s v="Municipal Solid Waste Landfill (351)"/>
    <s v="All State"/>
    <s v="Oregon"/>
    <s v="MSW Landfill"/>
    <x v="33"/>
    <x v="7"/>
    <n v="7"/>
    <x v="2"/>
    <s v="WA"/>
    <s v="USA"/>
  </r>
  <r>
    <x v="3"/>
    <s v="Municipal Solid Waste Landfill (351)"/>
    <s v="All State"/>
    <s v="Oregon"/>
    <s v="MSW Landfill"/>
    <x v="33"/>
    <x v="7"/>
    <n v="6.55"/>
    <x v="2"/>
    <s v="WA"/>
    <s v="USA"/>
  </r>
  <r>
    <x v="3"/>
    <s v="Municipal Solid Waste Landfill (351)"/>
    <s v="All State"/>
    <s v="Oregon"/>
    <s v="MSW Landfill"/>
    <x v="33"/>
    <x v="7"/>
    <n v="15.989999999999998"/>
    <x v="2"/>
    <s v="WA"/>
    <s v="USA"/>
  </r>
  <r>
    <x v="3"/>
    <s v="Municipal Solid Waste Landfill (351)"/>
    <s v="All State"/>
    <s v="Oregon"/>
    <s v="MSW Landfill"/>
    <x v="33"/>
    <x v="7"/>
    <n v="15.489999999999998"/>
    <x v="2"/>
    <s v="WA"/>
    <s v="USA"/>
  </r>
  <r>
    <x v="3"/>
    <s v="Municipal Solid Waste Landfill (351)"/>
    <s v="All State"/>
    <s v="Oregon"/>
    <s v="MSW Landfill"/>
    <x v="33"/>
    <x v="7"/>
    <n v="11.950000000000001"/>
    <x v="2"/>
    <s v="WA"/>
    <s v="USA"/>
  </r>
  <r>
    <x v="3"/>
    <s v="Municipal Solid Waste Landfill (351)"/>
    <s v="All State"/>
    <s v="Oregon"/>
    <s v="MSW Landfill"/>
    <x v="33"/>
    <x v="7"/>
    <n v="10.15"/>
    <x v="2"/>
    <s v="WA"/>
    <s v="USA"/>
  </r>
  <r>
    <x v="3"/>
    <s v="Municipal Solid Waste Landfill (351)"/>
    <s v="All State"/>
    <s v="Oregon"/>
    <s v="MSW Landfill"/>
    <x v="33"/>
    <x v="7"/>
    <n v="77.94"/>
    <x v="2"/>
    <s v="WA"/>
    <s v="USA"/>
  </r>
  <r>
    <x v="3"/>
    <s v="Municipal Solid Waste Landfill (351)"/>
    <s v="All State"/>
    <s v="Oregon"/>
    <s v="MSW Landfill"/>
    <x v="33"/>
    <x v="7"/>
    <n v="32.9"/>
    <x v="2"/>
    <s v="WA"/>
    <s v="USA"/>
  </r>
  <r>
    <x v="3"/>
    <s v="Municipal Solid Waste Landfill (351)"/>
    <s v="All State"/>
    <s v="Oregon"/>
    <s v="MSW Landfill"/>
    <x v="33"/>
    <x v="7"/>
    <n v="32.239999999999995"/>
    <x v="2"/>
    <s v="WA"/>
    <s v="USA"/>
  </r>
  <r>
    <x v="3"/>
    <s v="Municipal Solid Waste Landfill (351)"/>
    <s v="All State"/>
    <s v="Oregon"/>
    <s v="MSW Landfill"/>
    <x v="33"/>
    <x v="7"/>
    <n v="31.349999999999998"/>
    <x v="2"/>
    <s v="WA"/>
    <s v="USA"/>
  </r>
  <r>
    <x v="3"/>
    <s v="Municipal Solid Waste Landfill (351)"/>
    <s v="All State"/>
    <s v="Oregon"/>
    <s v="MSW Landfill"/>
    <x v="33"/>
    <x v="7"/>
    <n v="28.48"/>
    <x v="2"/>
    <s v="WA"/>
    <s v="USA"/>
  </r>
  <r>
    <x v="3"/>
    <s v="Municipal Solid Waste Landfill (351)"/>
    <s v="All State"/>
    <s v="Oregon"/>
    <s v="MSW Landfill"/>
    <x v="33"/>
    <x v="7"/>
    <n v="25.93"/>
    <x v="2"/>
    <s v="WA"/>
    <s v="USA"/>
  </r>
  <r>
    <x v="3"/>
    <s v="Municipal Solid Waste Landfill (351)"/>
    <s v="All State"/>
    <s v="Oregon"/>
    <s v="MSW Landfill"/>
    <x v="33"/>
    <x v="7"/>
    <n v="17.86"/>
    <x v="2"/>
    <s v="WA"/>
    <s v="USA"/>
  </r>
  <r>
    <x v="3"/>
    <s v="Municipal Solid Waste Landfill (351)"/>
    <s v="All State"/>
    <s v="Oregon"/>
    <s v="MSW Landfill"/>
    <x v="33"/>
    <x v="7"/>
    <n v="17.8"/>
    <x v="2"/>
    <s v="WA"/>
    <s v="USA"/>
  </r>
  <r>
    <x v="3"/>
    <s v="Municipal Solid Waste Landfill (351)"/>
    <s v="All State"/>
    <s v="Oregon"/>
    <s v="MSW Landfill"/>
    <x v="33"/>
    <x v="7"/>
    <n v="14"/>
    <x v="2"/>
    <s v="WA"/>
    <s v="USA"/>
  </r>
  <r>
    <x v="3"/>
    <s v="Municipal Solid Waste Landfill (351)"/>
    <s v="All State"/>
    <s v="Oregon"/>
    <s v="MSW Landfill"/>
    <x v="33"/>
    <x v="7"/>
    <n v="13.92"/>
    <x v="2"/>
    <s v="WA"/>
    <s v="USA"/>
  </r>
  <r>
    <x v="3"/>
    <s v="Municipal Solid Waste Landfill (351)"/>
    <s v="All State"/>
    <s v="Oregon"/>
    <s v="MSW Landfill"/>
    <x v="33"/>
    <x v="7"/>
    <n v="13.84"/>
    <x v="2"/>
    <s v="WA"/>
    <s v="USA"/>
  </r>
  <r>
    <x v="3"/>
    <s v="Municipal Solid Waste Landfill (351)"/>
    <s v="All State"/>
    <s v="Oregon"/>
    <s v="MSW Landfill"/>
    <x v="33"/>
    <x v="7"/>
    <n v="7.22"/>
    <x v="2"/>
    <s v="WA"/>
    <s v="USA"/>
  </r>
  <r>
    <x v="3"/>
    <s v="Municipal Solid Waste Landfill (351)"/>
    <s v="All State"/>
    <s v="Oregon"/>
    <s v="MSW Landfill"/>
    <x v="33"/>
    <x v="7"/>
    <n v="0"/>
    <x v="8"/>
    <s v="WA"/>
    <s v="USA"/>
  </r>
  <r>
    <x v="3"/>
    <s v="Municipal Solid Waste Landfill (351)"/>
    <s v="All State"/>
    <s v="Oregon"/>
    <s v="MSW Landfill"/>
    <x v="33"/>
    <x v="7"/>
    <n v="253.77999999999997"/>
    <x v="8"/>
    <s v="WA"/>
    <s v="USA"/>
  </r>
  <r>
    <x v="3"/>
    <s v="Municipal Solid Waste Landfill (351)"/>
    <s v="All State"/>
    <s v="Oregon"/>
    <s v="MSW Landfill"/>
    <x v="33"/>
    <x v="7"/>
    <n v="176.77999999999997"/>
    <x v="8"/>
    <s v="WA"/>
    <s v="USA"/>
  </r>
  <r>
    <x v="3"/>
    <s v="Municipal Solid Waste Landfill (351)"/>
    <s v="All State"/>
    <s v="Oregon"/>
    <s v="MSW Landfill"/>
    <x v="33"/>
    <x v="7"/>
    <n v="147.65"/>
    <x v="8"/>
    <s v="WA"/>
    <s v="USA"/>
  </r>
  <r>
    <x v="8"/>
    <s v="Municipal Solid Waste Landfill (351)"/>
    <s v="Pierce"/>
    <s v="Washington"/>
    <s v="Limited Purpose Landfill"/>
    <x v="34"/>
    <x v="14"/>
    <n v="48981"/>
    <x v="10"/>
    <s v="WA"/>
    <s v="USA"/>
  </r>
  <r>
    <x v="33"/>
    <s v="Limited Purpose Landfill"/>
    <s v="Yakima"/>
    <s v="Washington"/>
    <s v="Limited Purpose Landfill"/>
    <x v="34"/>
    <x v="14"/>
    <n v="8622"/>
    <x v="28"/>
    <s v="WA"/>
    <s v="USA"/>
  </r>
  <r>
    <x v="34"/>
    <s v="Limited Purpose Landfill"/>
    <s v="Yakima"/>
    <s v="Washington"/>
    <s v="Limited Purpose Landfill"/>
    <x v="34"/>
    <x v="14"/>
    <n v="1870"/>
    <x v="28"/>
    <s v="WA"/>
    <s v="USA"/>
  </r>
  <r>
    <x v="3"/>
    <s v="Municipal Solid Waste Landfill (351)"/>
    <s v="All State"/>
    <s v="Oregon"/>
    <s v="MSW Landfill"/>
    <x v="34"/>
    <x v="14"/>
    <n v="0"/>
    <x v="29"/>
    <s v="WA"/>
    <s v="USA"/>
  </r>
  <r>
    <x v="3"/>
    <s v="Municipal Solid Waste Landfill (351)"/>
    <s v="All State"/>
    <s v="Oregon"/>
    <s v="MSW Landfill"/>
    <x v="34"/>
    <x v="14"/>
    <n v="15.480000000000002"/>
    <x v="2"/>
    <s v="WA"/>
    <s v="USA"/>
  </r>
  <r>
    <x v="3"/>
    <s v="Municipal Solid Waste Landfill (351)"/>
    <s v="All State"/>
    <s v="Oregon"/>
    <s v="MSW Landfill"/>
    <x v="34"/>
    <x v="14"/>
    <n v="0"/>
    <x v="2"/>
    <s v="WA"/>
    <s v="USA"/>
  </r>
  <r>
    <x v="3"/>
    <s v="Municipal Solid Waste Landfill (351)"/>
    <s v="All State"/>
    <s v="Oregon"/>
    <s v="MSW Landfill"/>
    <x v="34"/>
    <x v="14"/>
    <n v="136.92000000000002"/>
    <x v="2"/>
    <s v="WA"/>
    <s v="USA"/>
  </r>
  <r>
    <x v="3"/>
    <s v="Municipal Solid Waste Landfill (351)"/>
    <s v="All State"/>
    <s v="Oregon"/>
    <s v="MSW Landfill"/>
    <x v="34"/>
    <x v="14"/>
    <n v="0"/>
    <x v="2"/>
    <s v="WA"/>
    <s v="USA"/>
  </r>
  <r>
    <x v="3"/>
    <s v="Municipal Solid Waste Landfill (351)"/>
    <s v="All State"/>
    <s v="Oregon"/>
    <s v="MSW Landfill"/>
    <x v="34"/>
    <x v="14"/>
    <n v="0"/>
    <x v="2"/>
    <s v="WA"/>
    <s v="USA"/>
  </r>
  <r>
    <x v="3"/>
    <s v="Municipal Solid Waste Landfill (351)"/>
    <s v="All State"/>
    <s v="Oregon"/>
    <s v="MSW Landfill"/>
    <x v="34"/>
    <x v="14"/>
    <n v="44.710000000000008"/>
    <x v="2"/>
    <s v="WA"/>
    <s v="USA"/>
  </r>
  <r>
    <x v="3"/>
    <s v="Municipal Solid Waste Landfill (351)"/>
    <s v="All State"/>
    <s v="Oregon"/>
    <s v="MSW Landfill"/>
    <x v="34"/>
    <x v="14"/>
    <n v="0"/>
    <x v="2"/>
    <s v="WA"/>
    <s v="USA"/>
  </r>
  <r>
    <x v="3"/>
    <s v="Municipal Solid Waste Landfill (351)"/>
    <s v="All State"/>
    <s v="Oregon"/>
    <s v="MSW Landfill"/>
    <x v="34"/>
    <x v="14"/>
    <n v="32.159999999999997"/>
    <x v="2"/>
    <s v="WA"/>
    <s v="USA"/>
  </r>
  <r>
    <x v="3"/>
    <s v="Municipal Solid Waste Landfill (351)"/>
    <s v="All State"/>
    <s v="Oregon"/>
    <s v="MSW Landfill"/>
    <x v="34"/>
    <x v="14"/>
    <n v="0"/>
    <x v="2"/>
    <s v="WA"/>
    <s v="USA"/>
  </r>
  <r>
    <x v="3"/>
    <s v="Municipal Solid Waste Landfill (351)"/>
    <s v="All State"/>
    <s v="Oregon"/>
    <s v="MSW Landfill"/>
    <x v="34"/>
    <x v="14"/>
    <n v="6.7999999999999989"/>
    <x v="2"/>
    <s v="WA"/>
    <s v="USA"/>
  </r>
  <r>
    <x v="3"/>
    <s v="Municipal Solid Waste Landfill (351)"/>
    <s v="All State"/>
    <s v="Oregon"/>
    <s v="MSW Landfill"/>
    <x v="34"/>
    <x v="14"/>
    <n v="0"/>
    <x v="2"/>
    <s v="WA"/>
    <s v="USA"/>
  </r>
  <r>
    <x v="3"/>
    <s v="Municipal Solid Waste Landfill (351)"/>
    <s v="All State"/>
    <s v="Oregon"/>
    <s v="MSW Landfill"/>
    <x v="34"/>
    <x v="14"/>
    <n v="16.78"/>
    <x v="2"/>
    <s v="WA"/>
    <s v="USA"/>
  </r>
  <r>
    <x v="3"/>
    <s v="Municipal Solid Waste Landfill (351)"/>
    <s v="All State"/>
    <s v="Oregon"/>
    <s v="MSW Landfill"/>
    <x v="34"/>
    <x v="14"/>
    <n v="27.270000000000003"/>
    <x v="2"/>
    <s v="WA"/>
    <s v="USA"/>
  </r>
  <r>
    <x v="3"/>
    <s v="Municipal Solid Waste Landfill (351)"/>
    <s v="All State"/>
    <s v="Oregon"/>
    <s v="MSW Landfill"/>
    <x v="34"/>
    <x v="14"/>
    <n v="16.760000000000002"/>
    <x v="2"/>
    <s v="WA"/>
    <s v="USA"/>
  </r>
  <r>
    <x v="3"/>
    <s v="Municipal Solid Waste Landfill (351)"/>
    <s v="All State"/>
    <s v="Oregon"/>
    <s v="MSW Landfill"/>
    <x v="34"/>
    <x v="14"/>
    <n v="0"/>
    <x v="2"/>
    <s v="WA"/>
    <s v="USA"/>
  </r>
  <r>
    <x v="3"/>
    <s v="Municipal Solid Waste Landfill (351)"/>
    <s v="All State"/>
    <s v="Oregon"/>
    <s v="MSW Landfill"/>
    <x v="34"/>
    <x v="14"/>
    <n v="0"/>
    <x v="2"/>
    <s v="WA"/>
    <s v="USA"/>
  </r>
  <r>
    <x v="3"/>
    <s v="Municipal Solid Waste Landfill (351)"/>
    <s v="All State"/>
    <s v="Oregon"/>
    <s v="MSW Landfill"/>
    <x v="34"/>
    <x v="14"/>
    <n v="123.07"/>
    <x v="8"/>
    <s v="WA"/>
    <s v="USA"/>
  </r>
  <r>
    <x v="3"/>
    <s v="Municipal Solid Waste Landfill (351)"/>
    <s v="All State"/>
    <s v="Oregon"/>
    <s v="MSW Landfill"/>
    <x v="34"/>
    <x v="14"/>
    <n v="73.900000000000006"/>
    <x v="8"/>
    <s v="WA"/>
    <s v="USA"/>
  </r>
  <r>
    <x v="3"/>
    <s v="Municipal Solid Waste Landfill (351)"/>
    <s v="All State"/>
    <s v="Oregon"/>
    <s v="MSW Landfill"/>
    <x v="34"/>
    <x v="14"/>
    <n v="31.04"/>
    <x v="8"/>
    <s v="WA"/>
    <s v="USA"/>
  </r>
  <r>
    <x v="3"/>
    <s v="Municipal Solid Waste Landfill (351)"/>
    <s v="All State"/>
    <s v="Oregon"/>
    <s v="MSW Landfill"/>
    <x v="34"/>
    <x v="14"/>
    <n v="0"/>
    <x v="8"/>
    <s v="WA"/>
    <s v="USA"/>
  </r>
  <r>
    <x v="3"/>
    <s v="Municipal Solid Waste Landfill (351)"/>
    <s v="All State"/>
    <s v="Oregon"/>
    <s v="MSW Landfill"/>
    <x v="34"/>
    <x v="14"/>
    <n v="0"/>
    <x v="8"/>
    <s v="WA"/>
    <s v="USA"/>
  </r>
  <r>
    <x v="3"/>
    <s v="Municipal Solid Waste Landfill (351)"/>
    <s v="All State"/>
    <s v="Oregon"/>
    <s v="MSW Landfill"/>
    <x v="34"/>
    <x v="14"/>
    <n v="936.15"/>
    <x v="8"/>
    <s v="WA"/>
    <s v="USA"/>
  </r>
  <r>
    <x v="3"/>
    <s v="Municipal Solid Waste Landfill (351)"/>
    <s v="All State"/>
    <s v="Oregon"/>
    <s v="MSW Landfill"/>
    <x v="34"/>
    <x v="14"/>
    <n v="762.18"/>
    <x v="8"/>
    <s v="WA"/>
    <s v="USA"/>
  </r>
  <r>
    <x v="3"/>
    <s v="Municipal Solid Waste Landfill (351)"/>
    <s v="All State"/>
    <s v="Oregon"/>
    <s v="MSW Landfill"/>
    <x v="34"/>
    <x v="14"/>
    <n v="748.47"/>
    <x v="8"/>
    <s v="WA"/>
    <s v="USA"/>
  </r>
  <r>
    <x v="3"/>
    <s v="Municipal Solid Waste Landfill (351)"/>
    <s v="All State"/>
    <s v="Oregon"/>
    <s v="MSW Landfill"/>
    <x v="34"/>
    <x v="14"/>
    <n v="544.95000000000005"/>
    <x v="8"/>
    <s v="WA"/>
    <s v="USA"/>
  </r>
  <r>
    <x v="3"/>
    <s v="Municipal Solid Waste Landfill (351)"/>
    <s v="All State"/>
    <s v="Oregon"/>
    <s v="MSW Landfill"/>
    <x v="34"/>
    <x v="14"/>
    <n v="466.59"/>
    <x v="8"/>
    <s v="WA"/>
    <s v="USA"/>
  </r>
  <r>
    <x v="3"/>
    <s v="Municipal Solid Waste Landfill (351)"/>
    <s v="All State"/>
    <s v="Oregon"/>
    <s v="MSW Landfill"/>
    <x v="34"/>
    <x v="14"/>
    <n v="364.85"/>
    <x v="8"/>
    <s v="WA"/>
    <s v="USA"/>
  </r>
  <r>
    <x v="3"/>
    <s v="Municipal Solid Waste Landfill (351)"/>
    <s v="All State"/>
    <s v="Oregon"/>
    <s v="MSW Landfill"/>
    <x v="34"/>
    <x v="14"/>
    <n v="359.26000000000005"/>
    <x v="8"/>
    <s v="WA"/>
    <s v="USA"/>
  </r>
  <r>
    <x v="3"/>
    <s v="Municipal Solid Waste Landfill (351)"/>
    <s v="All State"/>
    <s v="Oregon"/>
    <s v="MSW Landfill"/>
    <x v="34"/>
    <x v="14"/>
    <n v="54.940000000000005"/>
    <x v="8"/>
    <s v="WA"/>
    <s v="USA"/>
  </r>
  <r>
    <x v="3"/>
    <s v="Municipal Solid Waste Landfill (351)"/>
    <s v="All State"/>
    <s v="Oregon"/>
    <s v="MSW Landfill"/>
    <x v="34"/>
    <x v="14"/>
    <n v="9.8800000000000008"/>
    <x v="8"/>
    <s v="WA"/>
    <s v="USA"/>
  </r>
  <r>
    <x v="3"/>
    <s v="Municipal Solid Waste Landfill (351)"/>
    <s v="All State"/>
    <s v="Oregon"/>
    <s v="MSW Landfill"/>
    <x v="34"/>
    <x v="14"/>
    <n v="97.359999999999985"/>
    <x v="30"/>
    <s v="WA"/>
    <s v="USA"/>
  </r>
  <r>
    <x v="3"/>
    <s v="Municipal Solid Waste Landfill (351)"/>
    <s v="All State"/>
    <s v="Oregon"/>
    <s v="MSW Landfill"/>
    <x v="34"/>
    <x v="14"/>
    <n v="13.93"/>
    <x v="10"/>
    <s v="WA"/>
    <s v="USA"/>
  </r>
  <r>
    <x v="3"/>
    <s v="Municipal Solid Waste Landfill (351)"/>
    <s v="All State"/>
    <s v="Oregon"/>
    <s v="MSW Landfill"/>
    <x v="34"/>
    <x v="14"/>
    <n v="0"/>
    <x v="10"/>
    <s v="WA"/>
    <s v="USA"/>
  </r>
  <r>
    <x v="3"/>
    <s v="Municipal Solid Waste Landfill (351)"/>
    <s v="All State"/>
    <s v="Oregon"/>
    <s v="MSW Landfill"/>
    <x v="34"/>
    <x v="14"/>
    <n v="0"/>
    <x v="10"/>
    <s v="WA"/>
    <s v="USA"/>
  </r>
  <r>
    <x v="3"/>
    <s v="Municipal Solid Waste Landfill (351)"/>
    <s v="All State"/>
    <s v="Oregon"/>
    <s v="MSW Landfill"/>
    <x v="34"/>
    <x v="14"/>
    <n v="5.32"/>
    <x v="10"/>
    <s v="WA"/>
    <s v="USA"/>
  </r>
  <r>
    <x v="3"/>
    <s v="Municipal Solid Waste Landfill (351)"/>
    <s v="All State"/>
    <s v="Oregon"/>
    <s v="MSW Landfill"/>
    <x v="34"/>
    <x v="14"/>
    <n v="62.45"/>
    <x v="11"/>
    <s v="WA"/>
    <s v="USA"/>
  </r>
  <r>
    <x v="3"/>
    <s v="Municipal Solid Waste Landfill (351)"/>
    <s v="All State"/>
    <s v="Oregon"/>
    <s v="MSW Landfill"/>
    <x v="34"/>
    <x v="14"/>
    <n v="46.5"/>
    <x v="11"/>
    <s v="WA"/>
    <s v="USA"/>
  </r>
  <r>
    <x v="3"/>
    <s v="Municipal Solid Waste Landfill (351)"/>
    <s v="All State"/>
    <s v="Oregon"/>
    <s v="MSW Landfill"/>
    <x v="34"/>
    <x v="14"/>
    <n v="3.56"/>
    <x v="11"/>
    <s v="WA"/>
    <s v="USA"/>
  </r>
  <r>
    <x v="3"/>
    <s v="Municipal Solid Waste Landfill (351)"/>
    <s v="All State"/>
    <s v="Oregon"/>
    <s v="MSW Landfill"/>
    <x v="34"/>
    <x v="14"/>
    <n v="28.33"/>
    <x v="12"/>
    <s v="WA"/>
    <s v="USA"/>
  </r>
  <r>
    <x v="3"/>
    <s v="Municipal Solid Waste Landfill (351)"/>
    <s v="All State"/>
    <s v="Oregon"/>
    <s v="MSW Landfill"/>
    <x v="34"/>
    <x v="14"/>
    <n v="19.810000000000002"/>
    <x v="12"/>
    <s v="WA"/>
    <s v="USA"/>
  </r>
  <r>
    <x v="3"/>
    <s v="Municipal Solid Waste Landfill (351)"/>
    <s v="All State"/>
    <s v="Oregon"/>
    <s v="MSW Landfill"/>
    <x v="34"/>
    <x v="14"/>
    <n v="19.34"/>
    <x v="12"/>
    <s v="WA"/>
    <s v="USA"/>
  </r>
  <r>
    <x v="3"/>
    <s v="Municipal Solid Waste Landfill (351)"/>
    <s v="All State"/>
    <s v="Oregon"/>
    <s v="MSW Landfill"/>
    <x v="34"/>
    <x v="14"/>
    <n v="15.52"/>
    <x v="12"/>
    <s v="WA"/>
    <s v="USA"/>
  </r>
  <r>
    <x v="3"/>
    <s v="Municipal Solid Waste Landfill (351)"/>
    <s v="All State"/>
    <s v="Oregon"/>
    <s v="MSW Landfill"/>
    <x v="34"/>
    <x v="14"/>
    <n v="14.759999999999998"/>
    <x v="12"/>
    <s v="WA"/>
    <s v="USA"/>
  </r>
  <r>
    <x v="3"/>
    <s v="Municipal Solid Waste Landfill (351)"/>
    <s v="All State"/>
    <s v="Oregon"/>
    <s v="MSW Landfill"/>
    <x v="34"/>
    <x v="14"/>
    <n v="13.87"/>
    <x v="12"/>
    <s v="WA"/>
    <s v="USA"/>
  </r>
  <r>
    <x v="3"/>
    <s v="Municipal Solid Waste Landfill (351)"/>
    <s v="All State"/>
    <s v="Oregon"/>
    <s v="MSW Landfill"/>
    <x v="34"/>
    <x v="14"/>
    <n v="10.429999999999998"/>
    <x v="12"/>
    <s v="WA"/>
    <s v="USA"/>
  </r>
  <r>
    <x v="3"/>
    <s v="Municipal Solid Waste Landfill (351)"/>
    <s v="All State"/>
    <s v="Oregon"/>
    <s v="MSW Landfill"/>
    <x v="34"/>
    <x v="14"/>
    <n v="17.099999999999998"/>
    <x v="12"/>
    <s v="WA"/>
    <s v="USA"/>
  </r>
  <r>
    <x v="3"/>
    <s v="Municipal Solid Waste Landfill (351)"/>
    <s v="All State"/>
    <s v="Oregon"/>
    <s v="MSW Landfill"/>
    <x v="34"/>
    <x v="14"/>
    <n v="0"/>
    <x v="12"/>
    <s v="WA"/>
    <s v="USA"/>
  </r>
  <r>
    <x v="3"/>
    <s v="Municipal Solid Waste Landfill (351)"/>
    <s v="All State"/>
    <s v="Oregon"/>
    <s v="MSW Landfill"/>
    <x v="34"/>
    <x v="14"/>
    <n v="63.04"/>
    <x v="12"/>
    <s v="WA"/>
    <s v="USA"/>
  </r>
  <r>
    <x v="3"/>
    <s v="Municipal Solid Waste Landfill (351)"/>
    <s v="All State"/>
    <s v="Oregon"/>
    <s v="MSW Landfill"/>
    <x v="34"/>
    <x v="14"/>
    <n v="0"/>
    <x v="12"/>
    <s v="WA"/>
    <s v="USA"/>
  </r>
  <r>
    <x v="7"/>
    <s v="Municipal Solid Waste Landfill (351)"/>
    <s v="Douglas"/>
    <s v="Washington"/>
    <s v="Limited Purpose Landfill"/>
    <x v="34"/>
    <x v="14"/>
    <n v="6.95"/>
    <x v="3"/>
    <s v="WA"/>
    <s v="USA"/>
  </r>
  <r>
    <x v="7"/>
    <s v="Municipal Solid Waste Landfill (351)"/>
    <s v="Douglas"/>
    <s v="Washington"/>
    <s v="Limited Purpose Landfill"/>
    <x v="34"/>
    <x v="14"/>
    <n v="238.07"/>
    <x v="21"/>
    <s v="WA"/>
    <s v="USA"/>
  </r>
  <r>
    <x v="44"/>
    <s v="Limited Purpose Landfill"/>
    <s v="Clark"/>
    <s v="Washington"/>
    <s v="Limited Purpose Landfill"/>
    <x v="34"/>
    <x v="14"/>
    <n v="13172"/>
    <x v="16"/>
    <s v="WA"/>
    <s v="USA"/>
  </r>
  <r>
    <x v="37"/>
    <s v="Limited Purpose Landfill"/>
    <s v="Grays Harbor"/>
    <s v="Washington"/>
    <s v="Limited Purpose Landfill"/>
    <x v="34"/>
    <x v="14"/>
    <n v="9356.4"/>
    <x v="5"/>
    <s v="WA"/>
    <s v="USA"/>
  </r>
  <r>
    <x v="11"/>
    <s v="Municipal Solid Waste Landfill (351)"/>
    <s v="Walla Walla"/>
    <s v="Washington"/>
    <s v="Limited Purpose Landfill"/>
    <x v="34"/>
    <x v="14"/>
    <n v="0.23"/>
    <x v="27"/>
    <s v="WA"/>
    <s v="USA"/>
  </r>
  <r>
    <x v="52"/>
    <s v="Limited Purpose Landfill"/>
    <s v="Yakima"/>
    <s v="Washington"/>
    <s v="Limited Purpose Landfill"/>
    <x v="34"/>
    <x v="14"/>
    <n v="656"/>
    <x v="28"/>
    <s v="WA"/>
    <s v="USA"/>
  </r>
  <r>
    <x v="13"/>
    <s v="Municipal Solid Waste Landfill (351)"/>
    <s v="Out Of State"/>
    <s v="Oregon"/>
    <s v="MSW Landfill"/>
    <x v="35"/>
    <x v="0"/>
    <n v="10.19"/>
    <x v="16"/>
    <s v="WA"/>
    <s v="USA"/>
  </r>
  <r>
    <x v="8"/>
    <s v="Municipal Solid Waste Landfill (351)"/>
    <s v="Pierce"/>
    <s v="Washington"/>
    <s v="Limited Purpose Landfill"/>
    <x v="35"/>
    <x v="0"/>
    <n v="3714"/>
    <x v="10"/>
    <s v="WA"/>
    <s v="USA"/>
  </r>
  <r>
    <x v="10"/>
    <s v="Municipal Solid Waste Landfill (351)"/>
    <s v="Stevens"/>
    <s v="Washington"/>
    <s v="Limited Purpose Landfill"/>
    <x v="35"/>
    <x v="0"/>
    <n v="635.25"/>
    <x v="33"/>
    <s v="WA"/>
    <s v="USA"/>
  </r>
  <r>
    <x v="11"/>
    <s v="Municipal Solid Waste Landfill (351)"/>
    <s v="Walla Walla"/>
    <s v="Washington"/>
    <s v="Limited Purpose Landfill"/>
    <x v="35"/>
    <x v="0"/>
    <n v="0.42"/>
    <x v="27"/>
    <s v="WA"/>
    <s v="USA"/>
  </r>
  <r>
    <x v="34"/>
    <s v="Limited Purpose Landfill"/>
    <s v="Yakima"/>
    <s v="Washington"/>
    <s v="Limited Purpose Landfill"/>
    <x v="35"/>
    <x v="0"/>
    <n v="36"/>
    <x v="28"/>
    <s v="WA"/>
    <s v="USA"/>
  </r>
</pivotCacheRecords>
</file>

<file path=xl/pivotCache/pivotCacheRecords4.xml><?xml version="1.0" encoding="utf-8"?>
<pivotCacheRecords xmlns="http://schemas.openxmlformats.org/spreadsheetml/2006/main" xmlns:r="http://schemas.openxmlformats.org/officeDocument/2006/relationships" count="2072">
  <r>
    <x v="0"/>
    <x v="0"/>
    <x v="0"/>
    <x v="0"/>
    <x v="0"/>
    <x v="0"/>
    <x v="0"/>
    <n v="27.97"/>
    <x v="0"/>
    <x v="0"/>
    <x v="0"/>
  </r>
  <r>
    <x v="1"/>
    <x v="1"/>
    <x v="1"/>
    <x v="0"/>
    <x v="1"/>
    <x v="0"/>
    <x v="0"/>
    <n v="238"/>
    <x v="1"/>
    <x v="0"/>
    <x v="0"/>
  </r>
  <r>
    <x v="2"/>
    <x v="1"/>
    <x v="2"/>
    <x v="0"/>
    <x v="1"/>
    <x v="0"/>
    <x v="0"/>
    <n v="218.99"/>
    <x v="2"/>
    <x v="0"/>
    <x v="0"/>
  </r>
  <r>
    <x v="3"/>
    <x v="1"/>
    <x v="3"/>
    <x v="1"/>
    <x v="1"/>
    <x v="0"/>
    <x v="0"/>
    <n v="21.79"/>
    <x v="3"/>
    <x v="0"/>
    <x v="0"/>
  </r>
  <r>
    <x v="3"/>
    <x v="1"/>
    <x v="3"/>
    <x v="1"/>
    <x v="1"/>
    <x v="0"/>
    <x v="0"/>
    <n v="408"/>
    <x v="3"/>
    <x v="0"/>
    <x v="0"/>
  </r>
  <r>
    <x v="3"/>
    <x v="1"/>
    <x v="3"/>
    <x v="1"/>
    <x v="1"/>
    <x v="0"/>
    <x v="0"/>
    <n v="0.52"/>
    <x v="4"/>
    <x v="0"/>
    <x v="0"/>
  </r>
  <r>
    <x v="3"/>
    <x v="1"/>
    <x v="3"/>
    <x v="1"/>
    <x v="1"/>
    <x v="0"/>
    <x v="0"/>
    <n v="0.22"/>
    <x v="5"/>
    <x v="0"/>
    <x v="0"/>
  </r>
  <r>
    <x v="3"/>
    <x v="1"/>
    <x v="3"/>
    <x v="1"/>
    <x v="1"/>
    <x v="0"/>
    <x v="0"/>
    <n v="7.89"/>
    <x v="6"/>
    <x v="0"/>
    <x v="0"/>
  </r>
  <r>
    <x v="3"/>
    <x v="1"/>
    <x v="3"/>
    <x v="1"/>
    <x v="1"/>
    <x v="0"/>
    <x v="0"/>
    <n v="1.9"/>
    <x v="7"/>
    <x v="0"/>
    <x v="0"/>
  </r>
  <r>
    <x v="4"/>
    <x v="0"/>
    <x v="4"/>
    <x v="0"/>
    <x v="0"/>
    <x v="0"/>
    <x v="0"/>
    <n v="1760.15"/>
    <x v="8"/>
    <x v="0"/>
    <x v="0"/>
  </r>
  <r>
    <x v="4"/>
    <x v="0"/>
    <x v="4"/>
    <x v="0"/>
    <x v="0"/>
    <x v="0"/>
    <x v="0"/>
    <n v="86.19"/>
    <x v="9"/>
    <x v="1"/>
    <x v="0"/>
  </r>
  <r>
    <x v="4"/>
    <x v="0"/>
    <x v="4"/>
    <x v="0"/>
    <x v="0"/>
    <x v="0"/>
    <x v="0"/>
    <n v="18.600000000000001"/>
    <x v="0"/>
    <x v="0"/>
    <x v="0"/>
  </r>
  <r>
    <x v="4"/>
    <x v="0"/>
    <x v="4"/>
    <x v="0"/>
    <x v="0"/>
    <x v="0"/>
    <x v="0"/>
    <n v="2.78"/>
    <x v="5"/>
    <x v="0"/>
    <x v="0"/>
  </r>
  <r>
    <x v="4"/>
    <x v="0"/>
    <x v="4"/>
    <x v="0"/>
    <x v="0"/>
    <x v="0"/>
    <x v="0"/>
    <n v="1297.33"/>
    <x v="9"/>
    <x v="2"/>
    <x v="1"/>
  </r>
  <r>
    <x v="4"/>
    <x v="0"/>
    <x v="4"/>
    <x v="0"/>
    <x v="0"/>
    <x v="0"/>
    <x v="0"/>
    <n v="25.58"/>
    <x v="10"/>
    <x v="0"/>
    <x v="0"/>
  </r>
  <r>
    <x v="4"/>
    <x v="0"/>
    <x v="4"/>
    <x v="0"/>
    <x v="0"/>
    <x v="0"/>
    <x v="0"/>
    <n v="12.8"/>
    <x v="4"/>
    <x v="0"/>
    <x v="0"/>
  </r>
  <r>
    <x v="4"/>
    <x v="0"/>
    <x v="4"/>
    <x v="0"/>
    <x v="0"/>
    <x v="0"/>
    <x v="0"/>
    <n v="7.8"/>
    <x v="11"/>
    <x v="0"/>
    <x v="0"/>
  </r>
  <r>
    <x v="4"/>
    <x v="0"/>
    <x v="4"/>
    <x v="0"/>
    <x v="0"/>
    <x v="0"/>
    <x v="0"/>
    <n v="4.28"/>
    <x v="12"/>
    <x v="0"/>
    <x v="0"/>
  </r>
  <r>
    <x v="4"/>
    <x v="0"/>
    <x v="4"/>
    <x v="0"/>
    <x v="0"/>
    <x v="0"/>
    <x v="0"/>
    <n v="2.5499999999999998"/>
    <x v="1"/>
    <x v="0"/>
    <x v="0"/>
  </r>
  <r>
    <x v="4"/>
    <x v="0"/>
    <x v="4"/>
    <x v="0"/>
    <x v="0"/>
    <x v="0"/>
    <x v="0"/>
    <n v="7.5"/>
    <x v="13"/>
    <x v="0"/>
    <x v="0"/>
  </r>
  <r>
    <x v="4"/>
    <x v="0"/>
    <x v="4"/>
    <x v="0"/>
    <x v="0"/>
    <x v="0"/>
    <x v="0"/>
    <n v="10.8"/>
    <x v="14"/>
    <x v="0"/>
    <x v="0"/>
  </r>
  <r>
    <x v="4"/>
    <x v="0"/>
    <x v="4"/>
    <x v="0"/>
    <x v="0"/>
    <x v="0"/>
    <x v="0"/>
    <n v="1.18"/>
    <x v="9"/>
    <x v="3"/>
    <x v="0"/>
  </r>
  <r>
    <x v="4"/>
    <x v="0"/>
    <x v="4"/>
    <x v="0"/>
    <x v="0"/>
    <x v="0"/>
    <x v="0"/>
    <n v="9.4499999999999993"/>
    <x v="6"/>
    <x v="0"/>
    <x v="0"/>
  </r>
  <r>
    <x v="4"/>
    <x v="0"/>
    <x v="4"/>
    <x v="0"/>
    <x v="0"/>
    <x v="0"/>
    <x v="0"/>
    <n v="14.18"/>
    <x v="2"/>
    <x v="0"/>
    <x v="0"/>
  </r>
  <r>
    <x v="4"/>
    <x v="0"/>
    <x v="4"/>
    <x v="0"/>
    <x v="0"/>
    <x v="0"/>
    <x v="0"/>
    <n v="0.3"/>
    <x v="3"/>
    <x v="0"/>
    <x v="0"/>
  </r>
  <r>
    <x v="4"/>
    <x v="0"/>
    <x v="4"/>
    <x v="0"/>
    <x v="0"/>
    <x v="0"/>
    <x v="0"/>
    <n v="1.38"/>
    <x v="15"/>
    <x v="0"/>
    <x v="0"/>
  </r>
  <r>
    <x v="4"/>
    <x v="0"/>
    <x v="4"/>
    <x v="0"/>
    <x v="0"/>
    <x v="0"/>
    <x v="0"/>
    <n v="0.15"/>
    <x v="16"/>
    <x v="0"/>
    <x v="0"/>
  </r>
  <r>
    <x v="4"/>
    <x v="0"/>
    <x v="4"/>
    <x v="0"/>
    <x v="0"/>
    <x v="0"/>
    <x v="0"/>
    <n v="4.3499999999999996"/>
    <x v="17"/>
    <x v="0"/>
    <x v="0"/>
  </r>
  <r>
    <x v="4"/>
    <x v="0"/>
    <x v="4"/>
    <x v="0"/>
    <x v="0"/>
    <x v="0"/>
    <x v="0"/>
    <n v="21.08"/>
    <x v="18"/>
    <x v="0"/>
    <x v="0"/>
  </r>
  <r>
    <x v="4"/>
    <x v="0"/>
    <x v="4"/>
    <x v="0"/>
    <x v="0"/>
    <x v="0"/>
    <x v="0"/>
    <n v="52.4"/>
    <x v="19"/>
    <x v="0"/>
    <x v="0"/>
  </r>
  <r>
    <x v="4"/>
    <x v="0"/>
    <x v="4"/>
    <x v="0"/>
    <x v="0"/>
    <x v="0"/>
    <x v="0"/>
    <n v="3.23"/>
    <x v="20"/>
    <x v="0"/>
    <x v="0"/>
  </r>
  <r>
    <x v="4"/>
    <x v="0"/>
    <x v="4"/>
    <x v="0"/>
    <x v="0"/>
    <x v="0"/>
    <x v="0"/>
    <n v="40.71"/>
    <x v="7"/>
    <x v="0"/>
    <x v="0"/>
  </r>
  <r>
    <x v="4"/>
    <x v="0"/>
    <x v="4"/>
    <x v="0"/>
    <x v="0"/>
    <x v="0"/>
    <x v="0"/>
    <n v="4.7300000000000004"/>
    <x v="21"/>
    <x v="0"/>
    <x v="0"/>
  </r>
  <r>
    <x v="5"/>
    <x v="1"/>
    <x v="5"/>
    <x v="0"/>
    <x v="1"/>
    <x v="0"/>
    <x v="0"/>
    <n v="39.81"/>
    <x v="17"/>
    <x v="0"/>
    <x v="0"/>
  </r>
  <r>
    <x v="5"/>
    <x v="1"/>
    <x v="5"/>
    <x v="0"/>
    <x v="1"/>
    <x v="0"/>
    <x v="0"/>
    <n v="3.18"/>
    <x v="5"/>
    <x v="0"/>
    <x v="0"/>
  </r>
  <r>
    <x v="5"/>
    <x v="1"/>
    <x v="5"/>
    <x v="0"/>
    <x v="1"/>
    <x v="0"/>
    <x v="0"/>
    <n v="81.89"/>
    <x v="22"/>
    <x v="0"/>
    <x v="0"/>
  </r>
  <r>
    <x v="5"/>
    <x v="1"/>
    <x v="5"/>
    <x v="0"/>
    <x v="1"/>
    <x v="0"/>
    <x v="0"/>
    <n v="5.49"/>
    <x v="14"/>
    <x v="0"/>
    <x v="0"/>
  </r>
  <r>
    <x v="5"/>
    <x v="1"/>
    <x v="5"/>
    <x v="0"/>
    <x v="1"/>
    <x v="0"/>
    <x v="0"/>
    <n v="11.37"/>
    <x v="11"/>
    <x v="0"/>
    <x v="0"/>
  </r>
  <r>
    <x v="5"/>
    <x v="1"/>
    <x v="5"/>
    <x v="0"/>
    <x v="1"/>
    <x v="0"/>
    <x v="0"/>
    <n v="52.4"/>
    <x v="23"/>
    <x v="0"/>
    <x v="0"/>
  </r>
  <r>
    <x v="5"/>
    <x v="1"/>
    <x v="5"/>
    <x v="0"/>
    <x v="1"/>
    <x v="0"/>
    <x v="0"/>
    <n v="59.2"/>
    <x v="13"/>
    <x v="0"/>
    <x v="0"/>
  </r>
  <r>
    <x v="5"/>
    <x v="1"/>
    <x v="5"/>
    <x v="0"/>
    <x v="1"/>
    <x v="0"/>
    <x v="0"/>
    <n v="4.6399999999999997"/>
    <x v="1"/>
    <x v="0"/>
    <x v="0"/>
  </r>
  <r>
    <x v="5"/>
    <x v="1"/>
    <x v="5"/>
    <x v="0"/>
    <x v="1"/>
    <x v="0"/>
    <x v="0"/>
    <n v="0.4"/>
    <x v="15"/>
    <x v="0"/>
    <x v="0"/>
  </r>
  <r>
    <x v="5"/>
    <x v="1"/>
    <x v="5"/>
    <x v="0"/>
    <x v="1"/>
    <x v="0"/>
    <x v="0"/>
    <n v="2.0299999999999998"/>
    <x v="6"/>
    <x v="0"/>
    <x v="0"/>
  </r>
  <r>
    <x v="5"/>
    <x v="1"/>
    <x v="5"/>
    <x v="0"/>
    <x v="1"/>
    <x v="0"/>
    <x v="0"/>
    <n v="4.8499999999999996"/>
    <x v="2"/>
    <x v="0"/>
    <x v="0"/>
  </r>
  <r>
    <x v="5"/>
    <x v="1"/>
    <x v="5"/>
    <x v="0"/>
    <x v="1"/>
    <x v="0"/>
    <x v="0"/>
    <n v="401.39"/>
    <x v="21"/>
    <x v="0"/>
    <x v="0"/>
  </r>
  <r>
    <x v="5"/>
    <x v="1"/>
    <x v="5"/>
    <x v="0"/>
    <x v="1"/>
    <x v="0"/>
    <x v="0"/>
    <n v="4.67"/>
    <x v="7"/>
    <x v="0"/>
    <x v="0"/>
  </r>
  <r>
    <x v="6"/>
    <x v="1"/>
    <x v="6"/>
    <x v="0"/>
    <x v="1"/>
    <x v="0"/>
    <x v="0"/>
    <n v="358"/>
    <x v="24"/>
    <x v="0"/>
    <x v="0"/>
  </r>
  <r>
    <x v="7"/>
    <x v="1"/>
    <x v="7"/>
    <x v="0"/>
    <x v="1"/>
    <x v="0"/>
    <x v="0"/>
    <n v="39.93"/>
    <x v="11"/>
    <x v="0"/>
    <x v="0"/>
  </r>
  <r>
    <x v="8"/>
    <x v="1"/>
    <x v="8"/>
    <x v="0"/>
    <x v="1"/>
    <x v="0"/>
    <x v="0"/>
    <n v="19.48"/>
    <x v="9"/>
    <x v="4"/>
    <x v="0"/>
  </r>
  <r>
    <x v="8"/>
    <x v="1"/>
    <x v="8"/>
    <x v="0"/>
    <x v="1"/>
    <x v="0"/>
    <x v="0"/>
    <n v="4.25"/>
    <x v="25"/>
    <x v="0"/>
    <x v="0"/>
  </r>
  <r>
    <x v="8"/>
    <x v="1"/>
    <x v="8"/>
    <x v="0"/>
    <x v="1"/>
    <x v="0"/>
    <x v="0"/>
    <n v="10.54"/>
    <x v="26"/>
    <x v="0"/>
    <x v="0"/>
  </r>
  <r>
    <x v="8"/>
    <x v="1"/>
    <x v="8"/>
    <x v="0"/>
    <x v="1"/>
    <x v="0"/>
    <x v="0"/>
    <n v="318.39999999999998"/>
    <x v="22"/>
    <x v="0"/>
    <x v="0"/>
  </r>
  <r>
    <x v="8"/>
    <x v="1"/>
    <x v="8"/>
    <x v="0"/>
    <x v="1"/>
    <x v="0"/>
    <x v="0"/>
    <n v="3.61"/>
    <x v="5"/>
    <x v="0"/>
    <x v="0"/>
  </r>
  <r>
    <x v="8"/>
    <x v="1"/>
    <x v="8"/>
    <x v="0"/>
    <x v="1"/>
    <x v="0"/>
    <x v="0"/>
    <n v="160.72"/>
    <x v="27"/>
    <x v="0"/>
    <x v="0"/>
  </r>
  <r>
    <x v="8"/>
    <x v="1"/>
    <x v="8"/>
    <x v="0"/>
    <x v="1"/>
    <x v="0"/>
    <x v="0"/>
    <n v="148.31"/>
    <x v="28"/>
    <x v="0"/>
    <x v="0"/>
  </r>
  <r>
    <x v="8"/>
    <x v="1"/>
    <x v="8"/>
    <x v="0"/>
    <x v="1"/>
    <x v="0"/>
    <x v="0"/>
    <n v="162.51"/>
    <x v="29"/>
    <x v="0"/>
    <x v="0"/>
  </r>
  <r>
    <x v="8"/>
    <x v="1"/>
    <x v="8"/>
    <x v="0"/>
    <x v="1"/>
    <x v="0"/>
    <x v="0"/>
    <n v="738.14"/>
    <x v="24"/>
    <x v="0"/>
    <x v="0"/>
  </r>
  <r>
    <x v="8"/>
    <x v="1"/>
    <x v="8"/>
    <x v="0"/>
    <x v="1"/>
    <x v="0"/>
    <x v="0"/>
    <n v="117.52"/>
    <x v="30"/>
    <x v="0"/>
    <x v="0"/>
  </r>
  <r>
    <x v="8"/>
    <x v="1"/>
    <x v="8"/>
    <x v="0"/>
    <x v="1"/>
    <x v="0"/>
    <x v="0"/>
    <n v="4.8499999999999996"/>
    <x v="31"/>
    <x v="0"/>
    <x v="0"/>
  </r>
  <r>
    <x v="8"/>
    <x v="1"/>
    <x v="8"/>
    <x v="0"/>
    <x v="1"/>
    <x v="0"/>
    <x v="0"/>
    <n v="67.28"/>
    <x v="23"/>
    <x v="0"/>
    <x v="0"/>
  </r>
  <r>
    <x v="8"/>
    <x v="1"/>
    <x v="8"/>
    <x v="0"/>
    <x v="1"/>
    <x v="0"/>
    <x v="0"/>
    <n v="2176.6799999999998"/>
    <x v="1"/>
    <x v="0"/>
    <x v="0"/>
  </r>
  <r>
    <x v="8"/>
    <x v="1"/>
    <x v="8"/>
    <x v="0"/>
    <x v="1"/>
    <x v="0"/>
    <x v="0"/>
    <n v="148.78"/>
    <x v="32"/>
    <x v="0"/>
    <x v="0"/>
  </r>
  <r>
    <x v="8"/>
    <x v="1"/>
    <x v="8"/>
    <x v="0"/>
    <x v="1"/>
    <x v="0"/>
    <x v="0"/>
    <n v="336.94"/>
    <x v="33"/>
    <x v="0"/>
    <x v="0"/>
  </r>
  <r>
    <x v="8"/>
    <x v="1"/>
    <x v="8"/>
    <x v="0"/>
    <x v="1"/>
    <x v="0"/>
    <x v="0"/>
    <n v="15.76"/>
    <x v="34"/>
    <x v="0"/>
    <x v="0"/>
  </r>
  <r>
    <x v="8"/>
    <x v="1"/>
    <x v="8"/>
    <x v="0"/>
    <x v="1"/>
    <x v="0"/>
    <x v="0"/>
    <n v="28.41"/>
    <x v="7"/>
    <x v="0"/>
    <x v="0"/>
  </r>
  <r>
    <x v="8"/>
    <x v="1"/>
    <x v="8"/>
    <x v="0"/>
    <x v="1"/>
    <x v="0"/>
    <x v="0"/>
    <n v="8.4"/>
    <x v="9"/>
    <x v="5"/>
    <x v="0"/>
  </r>
  <r>
    <x v="9"/>
    <x v="1"/>
    <x v="9"/>
    <x v="0"/>
    <x v="1"/>
    <x v="0"/>
    <x v="0"/>
    <n v="7.31"/>
    <x v="10"/>
    <x v="0"/>
    <x v="0"/>
  </r>
  <r>
    <x v="10"/>
    <x v="1"/>
    <x v="10"/>
    <x v="0"/>
    <x v="1"/>
    <x v="0"/>
    <x v="0"/>
    <n v="66.349999999999994"/>
    <x v="4"/>
    <x v="0"/>
    <x v="0"/>
  </r>
  <r>
    <x v="11"/>
    <x v="1"/>
    <x v="11"/>
    <x v="0"/>
    <x v="1"/>
    <x v="0"/>
    <x v="0"/>
    <n v="362.66"/>
    <x v="5"/>
    <x v="0"/>
    <x v="0"/>
  </r>
  <r>
    <x v="12"/>
    <x v="1"/>
    <x v="12"/>
    <x v="1"/>
    <x v="1"/>
    <x v="0"/>
    <x v="0"/>
    <n v="21.26"/>
    <x v="32"/>
    <x v="0"/>
    <x v="0"/>
  </r>
  <r>
    <x v="12"/>
    <x v="1"/>
    <x v="12"/>
    <x v="1"/>
    <x v="1"/>
    <x v="0"/>
    <x v="0"/>
    <n v="1.82"/>
    <x v="30"/>
    <x v="0"/>
    <x v="0"/>
  </r>
  <r>
    <x v="12"/>
    <x v="1"/>
    <x v="12"/>
    <x v="1"/>
    <x v="1"/>
    <x v="0"/>
    <x v="0"/>
    <n v="26.23"/>
    <x v="3"/>
    <x v="0"/>
    <x v="0"/>
  </r>
  <r>
    <x v="13"/>
    <x v="1"/>
    <x v="3"/>
    <x v="1"/>
    <x v="1"/>
    <x v="0"/>
    <x v="0"/>
    <n v="15.2"/>
    <x v="23"/>
    <x v="0"/>
    <x v="0"/>
  </r>
  <r>
    <x v="13"/>
    <x v="1"/>
    <x v="3"/>
    <x v="1"/>
    <x v="1"/>
    <x v="0"/>
    <x v="0"/>
    <n v="0.34"/>
    <x v="23"/>
    <x v="0"/>
    <x v="0"/>
  </r>
  <r>
    <x v="13"/>
    <x v="1"/>
    <x v="3"/>
    <x v="1"/>
    <x v="1"/>
    <x v="0"/>
    <x v="0"/>
    <n v="1.71"/>
    <x v="23"/>
    <x v="0"/>
    <x v="0"/>
  </r>
  <r>
    <x v="13"/>
    <x v="1"/>
    <x v="3"/>
    <x v="1"/>
    <x v="1"/>
    <x v="0"/>
    <x v="0"/>
    <n v="2.61"/>
    <x v="23"/>
    <x v="0"/>
    <x v="0"/>
  </r>
  <r>
    <x v="13"/>
    <x v="1"/>
    <x v="3"/>
    <x v="1"/>
    <x v="1"/>
    <x v="0"/>
    <x v="0"/>
    <n v="7.18"/>
    <x v="23"/>
    <x v="0"/>
    <x v="0"/>
  </r>
  <r>
    <x v="13"/>
    <x v="1"/>
    <x v="3"/>
    <x v="1"/>
    <x v="1"/>
    <x v="0"/>
    <x v="0"/>
    <n v="3.36"/>
    <x v="23"/>
    <x v="0"/>
    <x v="0"/>
  </r>
  <r>
    <x v="13"/>
    <x v="1"/>
    <x v="3"/>
    <x v="1"/>
    <x v="1"/>
    <x v="0"/>
    <x v="0"/>
    <n v="12.13"/>
    <x v="23"/>
    <x v="0"/>
    <x v="0"/>
  </r>
  <r>
    <x v="13"/>
    <x v="1"/>
    <x v="3"/>
    <x v="1"/>
    <x v="1"/>
    <x v="0"/>
    <x v="0"/>
    <n v="10.92"/>
    <x v="23"/>
    <x v="0"/>
    <x v="0"/>
  </r>
  <r>
    <x v="13"/>
    <x v="1"/>
    <x v="3"/>
    <x v="1"/>
    <x v="1"/>
    <x v="0"/>
    <x v="0"/>
    <n v="3.7"/>
    <x v="23"/>
    <x v="0"/>
    <x v="0"/>
  </r>
  <r>
    <x v="13"/>
    <x v="1"/>
    <x v="3"/>
    <x v="1"/>
    <x v="1"/>
    <x v="0"/>
    <x v="0"/>
    <n v="1.07"/>
    <x v="23"/>
    <x v="0"/>
    <x v="0"/>
  </r>
  <r>
    <x v="13"/>
    <x v="1"/>
    <x v="3"/>
    <x v="1"/>
    <x v="1"/>
    <x v="0"/>
    <x v="0"/>
    <n v="4.83"/>
    <x v="23"/>
    <x v="0"/>
    <x v="0"/>
  </r>
  <r>
    <x v="13"/>
    <x v="1"/>
    <x v="3"/>
    <x v="1"/>
    <x v="1"/>
    <x v="0"/>
    <x v="0"/>
    <n v="2.2599999999999998"/>
    <x v="23"/>
    <x v="0"/>
    <x v="0"/>
  </r>
  <r>
    <x v="13"/>
    <x v="1"/>
    <x v="3"/>
    <x v="1"/>
    <x v="1"/>
    <x v="0"/>
    <x v="0"/>
    <n v="128.97"/>
    <x v="1"/>
    <x v="0"/>
    <x v="0"/>
  </r>
  <r>
    <x v="13"/>
    <x v="1"/>
    <x v="3"/>
    <x v="1"/>
    <x v="1"/>
    <x v="0"/>
    <x v="0"/>
    <n v="5.21"/>
    <x v="1"/>
    <x v="0"/>
    <x v="0"/>
  </r>
  <r>
    <x v="13"/>
    <x v="1"/>
    <x v="3"/>
    <x v="1"/>
    <x v="1"/>
    <x v="0"/>
    <x v="0"/>
    <n v="23.140000000000004"/>
    <x v="24"/>
    <x v="0"/>
    <x v="0"/>
  </r>
  <r>
    <x v="13"/>
    <x v="1"/>
    <x v="3"/>
    <x v="1"/>
    <x v="1"/>
    <x v="0"/>
    <x v="0"/>
    <n v="4.4800000000000004"/>
    <x v="24"/>
    <x v="0"/>
    <x v="0"/>
  </r>
  <r>
    <x v="13"/>
    <x v="1"/>
    <x v="3"/>
    <x v="1"/>
    <x v="1"/>
    <x v="0"/>
    <x v="0"/>
    <n v="24.63"/>
    <x v="28"/>
    <x v="0"/>
    <x v="0"/>
  </r>
  <r>
    <x v="13"/>
    <x v="1"/>
    <x v="3"/>
    <x v="1"/>
    <x v="1"/>
    <x v="0"/>
    <x v="0"/>
    <n v="21.25"/>
    <x v="28"/>
    <x v="0"/>
    <x v="0"/>
  </r>
  <r>
    <x v="13"/>
    <x v="1"/>
    <x v="3"/>
    <x v="1"/>
    <x v="1"/>
    <x v="0"/>
    <x v="0"/>
    <n v="41.22"/>
    <x v="24"/>
    <x v="0"/>
    <x v="0"/>
  </r>
  <r>
    <x v="13"/>
    <x v="1"/>
    <x v="3"/>
    <x v="1"/>
    <x v="1"/>
    <x v="0"/>
    <x v="0"/>
    <n v="17.789999999999996"/>
    <x v="24"/>
    <x v="0"/>
    <x v="0"/>
  </r>
  <r>
    <x v="13"/>
    <x v="1"/>
    <x v="3"/>
    <x v="1"/>
    <x v="1"/>
    <x v="0"/>
    <x v="0"/>
    <n v="52.730000000000004"/>
    <x v="24"/>
    <x v="0"/>
    <x v="0"/>
  </r>
  <r>
    <x v="13"/>
    <x v="1"/>
    <x v="3"/>
    <x v="1"/>
    <x v="1"/>
    <x v="0"/>
    <x v="0"/>
    <n v="27.52"/>
    <x v="24"/>
    <x v="0"/>
    <x v="0"/>
  </r>
  <r>
    <x v="13"/>
    <x v="1"/>
    <x v="3"/>
    <x v="1"/>
    <x v="1"/>
    <x v="0"/>
    <x v="0"/>
    <n v="12.5"/>
    <x v="24"/>
    <x v="0"/>
    <x v="0"/>
  </r>
  <r>
    <x v="13"/>
    <x v="1"/>
    <x v="3"/>
    <x v="1"/>
    <x v="1"/>
    <x v="0"/>
    <x v="0"/>
    <n v="45.75"/>
    <x v="24"/>
    <x v="0"/>
    <x v="0"/>
  </r>
  <r>
    <x v="13"/>
    <x v="1"/>
    <x v="3"/>
    <x v="1"/>
    <x v="1"/>
    <x v="0"/>
    <x v="0"/>
    <n v="19.05"/>
    <x v="24"/>
    <x v="0"/>
    <x v="0"/>
  </r>
  <r>
    <x v="13"/>
    <x v="1"/>
    <x v="3"/>
    <x v="1"/>
    <x v="1"/>
    <x v="0"/>
    <x v="0"/>
    <n v="15.19"/>
    <x v="24"/>
    <x v="0"/>
    <x v="0"/>
  </r>
  <r>
    <x v="13"/>
    <x v="1"/>
    <x v="3"/>
    <x v="1"/>
    <x v="1"/>
    <x v="0"/>
    <x v="0"/>
    <n v="20.47"/>
    <x v="24"/>
    <x v="0"/>
    <x v="0"/>
  </r>
  <r>
    <x v="13"/>
    <x v="1"/>
    <x v="3"/>
    <x v="1"/>
    <x v="1"/>
    <x v="0"/>
    <x v="0"/>
    <n v="48.039999999999992"/>
    <x v="24"/>
    <x v="0"/>
    <x v="0"/>
  </r>
  <r>
    <x v="13"/>
    <x v="1"/>
    <x v="3"/>
    <x v="1"/>
    <x v="1"/>
    <x v="0"/>
    <x v="0"/>
    <n v="3.94"/>
    <x v="22"/>
    <x v="0"/>
    <x v="0"/>
  </r>
  <r>
    <x v="13"/>
    <x v="1"/>
    <x v="3"/>
    <x v="1"/>
    <x v="1"/>
    <x v="0"/>
    <x v="0"/>
    <n v="4.2699999999999996"/>
    <x v="1"/>
    <x v="0"/>
    <x v="0"/>
  </r>
  <r>
    <x v="13"/>
    <x v="1"/>
    <x v="3"/>
    <x v="1"/>
    <x v="1"/>
    <x v="0"/>
    <x v="0"/>
    <n v="111.75"/>
    <x v="28"/>
    <x v="0"/>
    <x v="0"/>
  </r>
  <r>
    <x v="13"/>
    <x v="1"/>
    <x v="3"/>
    <x v="1"/>
    <x v="1"/>
    <x v="0"/>
    <x v="0"/>
    <n v="105.10999999999999"/>
    <x v="28"/>
    <x v="0"/>
    <x v="0"/>
  </r>
  <r>
    <x v="13"/>
    <x v="1"/>
    <x v="3"/>
    <x v="1"/>
    <x v="1"/>
    <x v="0"/>
    <x v="0"/>
    <n v="61.489999999999995"/>
    <x v="28"/>
    <x v="0"/>
    <x v="0"/>
  </r>
  <r>
    <x v="13"/>
    <x v="1"/>
    <x v="3"/>
    <x v="1"/>
    <x v="1"/>
    <x v="0"/>
    <x v="0"/>
    <n v="23.23"/>
    <x v="28"/>
    <x v="0"/>
    <x v="0"/>
  </r>
  <r>
    <x v="13"/>
    <x v="1"/>
    <x v="3"/>
    <x v="1"/>
    <x v="1"/>
    <x v="0"/>
    <x v="0"/>
    <n v="6.3999999999999995"/>
    <x v="24"/>
    <x v="0"/>
    <x v="0"/>
  </r>
  <r>
    <x v="13"/>
    <x v="1"/>
    <x v="3"/>
    <x v="1"/>
    <x v="1"/>
    <x v="0"/>
    <x v="0"/>
    <n v="5.25"/>
    <x v="1"/>
    <x v="0"/>
    <x v="0"/>
  </r>
  <r>
    <x v="13"/>
    <x v="1"/>
    <x v="3"/>
    <x v="1"/>
    <x v="1"/>
    <x v="0"/>
    <x v="0"/>
    <n v="25.77"/>
    <x v="1"/>
    <x v="0"/>
    <x v="0"/>
  </r>
  <r>
    <x v="13"/>
    <x v="1"/>
    <x v="3"/>
    <x v="1"/>
    <x v="1"/>
    <x v="0"/>
    <x v="0"/>
    <n v="70.75"/>
    <x v="1"/>
    <x v="0"/>
    <x v="0"/>
  </r>
  <r>
    <x v="13"/>
    <x v="1"/>
    <x v="3"/>
    <x v="1"/>
    <x v="1"/>
    <x v="0"/>
    <x v="0"/>
    <n v="185.48000000000002"/>
    <x v="1"/>
    <x v="0"/>
    <x v="0"/>
  </r>
  <r>
    <x v="13"/>
    <x v="1"/>
    <x v="3"/>
    <x v="1"/>
    <x v="1"/>
    <x v="0"/>
    <x v="0"/>
    <n v="265.3"/>
    <x v="34"/>
    <x v="0"/>
    <x v="0"/>
  </r>
  <r>
    <x v="13"/>
    <x v="1"/>
    <x v="3"/>
    <x v="1"/>
    <x v="1"/>
    <x v="0"/>
    <x v="0"/>
    <n v="407.01999999999992"/>
    <x v="34"/>
    <x v="0"/>
    <x v="0"/>
  </r>
  <r>
    <x v="13"/>
    <x v="1"/>
    <x v="3"/>
    <x v="1"/>
    <x v="1"/>
    <x v="0"/>
    <x v="0"/>
    <n v="40.370000000000005"/>
    <x v="34"/>
    <x v="0"/>
    <x v="0"/>
  </r>
  <r>
    <x v="13"/>
    <x v="1"/>
    <x v="3"/>
    <x v="1"/>
    <x v="1"/>
    <x v="0"/>
    <x v="0"/>
    <n v="167.22000000000003"/>
    <x v="28"/>
    <x v="0"/>
    <x v="0"/>
  </r>
  <r>
    <x v="13"/>
    <x v="1"/>
    <x v="3"/>
    <x v="1"/>
    <x v="1"/>
    <x v="0"/>
    <x v="0"/>
    <n v="848.2700000000001"/>
    <x v="28"/>
    <x v="0"/>
    <x v="0"/>
  </r>
  <r>
    <x v="13"/>
    <x v="1"/>
    <x v="3"/>
    <x v="1"/>
    <x v="1"/>
    <x v="0"/>
    <x v="0"/>
    <n v="29.28"/>
    <x v="28"/>
    <x v="0"/>
    <x v="0"/>
  </r>
  <r>
    <x v="13"/>
    <x v="1"/>
    <x v="3"/>
    <x v="1"/>
    <x v="1"/>
    <x v="0"/>
    <x v="0"/>
    <n v="16.420000000000002"/>
    <x v="33"/>
    <x v="0"/>
    <x v="0"/>
  </r>
  <r>
    <x v="13"/>
    <x v="1"/>
    <x v="3"/>
    <x v="1"/>
    <x v="1"/>
    <x v="0"/>
    <x v="0"/>
    <n v="0.08"/>
    <x v="7"/>
    <x v="0"/>
    <x v="0"/>
  </r>
  <r>
    <x v="13"/>
    <x v="1"/>
    <x v="3"/>
    <x v="1"/>
    <x v="1"/>
    <x v="0"/>
    <x v="0"/>
    <n v="2.3199999999999998"/>
    <x v="1"/>
    <x v="0"/>
    <x v="0"/>
  </r>
  <r>
    <x v="13"/>
    <x v="1"/>
    <x v="3"/>
    <x v="1"/>
    <x v="1"/>
    <x v="0"/>
    <x v="0"/>
    <n v="13.940000000000001"/>
    <x v="1"/>
    <x v="0"/>
    <x v="0"/>
  </r>
  <r>
    <x v="13"/>
    <x v="1"/>
    <x v="3"/>
    <x v="1"/>
    <x v="1"/>
    <x v="0"/>
    <x v="0"/>
    <n v="2.73"/>
    <x v="1"/>
    <x v="0"/>
    <x v="0"/>
  </r>
  <r>
    <x v="13"/>
    <x v="1"/>
    <x v="3"/>
    <x v="1"/>
    <x v="1"/>
    <x v="0"/>
    <x v="0"/>
    <n v="19.64"/>
    <x v="1"/>
    <x v="0"/>
    <x v="0"/>
  </r>
  <r>
    <x v="13"/>
    <x v="1"/>
    <x v="3"/>
    <x v="1"/>
    <x v="1"/>
    <x v="0"/>
    <x v="0"/>
    <n v="24.34"/>
    <x v="1"/>
    <x v="0"/>
    <x v="0"/>
  </r>
  <r>
    <x v="13"/>
    <x v="1"/>
    <x v="3"/>
    <x v="1"/>
    <x v="1"/>
    <x v="0"/>
    <x v="0"/>
    <n v="20.849999999999998"/>
    <x v="1"/>
    <x v="0"/>
    <x v="0"/>
  </r>
  <r>
    <x v="13"/>
    <x v="1"/>
    <x v="3"/>
    <x v="1"/>
    <x v="1"/>
    <x v="0"/>
    <x v="0"/>
    <n v="43.46"/>
    <x v="1"/>
    <x v="0"/>
    <x v="0"/>
  </r>
  <r>
    <x v="13"/>
    <x v="1"/>
    <x v="3"/>
    <x v="1"/>
    <x v="1"/>
    <x v="0"/>
    <x v="0"/>
    <n v="23.61"/>
    <x v="1"/>
    <x v="0"/>
    <x v="0"/>
  </r>
  <r>
    <x v="13"/>
    <x v="1"/>
    <x v="3"/>
    <x v="1"/>
    <x v="1"/>
    <x v="0"/>
    <x v="0"/>
    <n v="17.25"/>
    <x v="1"/>
    <x v="0"/>
    <x v="0"/>
  </r>
  <r>
    <x v="13"/>
    <x v="1"/>
    <x v="3"/>
    <x v="1"/>
    <x v="1"/>
    <x v="0"/>
    <x v="0"/>
    <n v="7.3299999999999992"/>
    <x v="1"/>
    <x v="0"/>
    <x v="0"/>
  </r>
  <r>
    <x v="13"/>
    <x v="1"/>
    <x v="3"/>
    <x v="1"/>
    <x v="1"/>
    <x v="0"/>
    <x v="0"/>
    <n v="21.360000000000007"/>
    <x v="1"/>
    <x v="0"/>
    <x v="0"/>
  </r>
  <r>
    <x v="13"/>
    <x v="1"/>
    <x v="3"/>
    <x v="1"/>
    <x v="1"/>
    <x v="0"/>
    <x v="0"/>
    <n v="8.2799999999999994"/>
    <x v="1"/>
    <x v="0"/>
    <x v="0"/>
  </r>
  <r>
    <x v="13"/>
    <x v="1"/>
    <x v="3"/>
    <x v="1"/>
    <x v="1"/>
    <x v="0"/>
    <x v="0"/>
    <n v="13.580000000000002"/>
    <x v="13"/>
    <x v="0"/>
    <x v="0"/>
  </r>
  <r>
    <x v="13"/>
    <x v="1"/>
    <x v="3"/>
    <x v="1"/>
    <x v="1"/>
    <x v="0"/>
    <x v="0"/>
    <n v="6.47"/>
    <x v="1"/>
    <x v="0"/>
    <x v="0"/>
  </r>
  <r>
    <x v="14"/>
    <x v="0"/>
    <x v="9"/>
    <x v="0"/>
    <x v="0"/>
    <x v="1"/>
    <x v="1"/>
    <n v="22358.7"/>
    <x v="10"/>
    <x v="0"/>
    <x v="0"/>
  </r>
  <r>
    <x v="15"/>
    <x v="1"/>
    <x v="13"/>
    <x v="0"/>
    <x v="1"/>
    <x v="1"/>
    <x v="1"/>
    <n v="49890"/>
    <x v="16"/>
    <x v="0"/>
    <x v="0"/>
  </r>
  <r>
    <x v="3"/>
    <x v="1"/>
    <x v="3"/>
    <x v="1"/>
    <x v="1"/>
    <x v="1"/>
    <x v="1"/>
    <n v="1773.46"/>
    <x v="3"/>
    <x v="0"/>
    <x v="0"/>
  </r>
  <r>
    <x v="3"/>
    <x v="1"/>
    <x v="3"/>
    <x v="1"/>
    <x v="1"/>
    <x v="1"/>
    <x v="1"/>
    <n v="29.72"/>
    <x v="3"/>
    <x v="0"/>
    <x v="0"/>
  </r>
  <r>
    <x v="6"/>
    <x v="1"/>
    <x v="6"/>
    <x v="0"/>
    <x v="1"/>
    <x v="1"/>
    <x v="1"/>
    <n v="29382"/>
    <x v="24"/>
    <x v="0"/>
    <x v="0"/>
  </r>
  <r>
    <x v="16"/>
    <x v="0"/>
    <x v="14"/>
    <x v="0"/>
    <x v="0"/>
    <x v="1"/>
    <x v="1"/>
    <n v="3080"/>
    <x v="35"/>
    <x v="0"/>
    <x v="0"/>
  </r>
  <r>
    <x v="9"/>
    <x v="1"/>
    <x v="9"/>
    <x v="0"/>
    <x v="1"/>
    <x v="1"/>
    <x v="1"/>
    <n v="1653.19"/>
    <x v="10"/>
    <x v="0"/>
    <x v="0"/>
  </r>
  <r>
    <x v="17"/>
    <x v="0"/>
    <x v="15"/>
    <x v="0"/>
    <x v="0"/>
    <x v="1"/>
    <x v="1"/>
    <n v="53486.3"/>
    <x v="30"/>
    <x v="0"/>
    <x v="0"/>
  </r>
  <r>
    <x v="17"/>
    <x v="0"/>
    <x v="15"/>
    <x v="0"/>
    <x v="0"/>
    <x v="1"/>
    <x v="1"/>
    <n v="5443.2"/>
    <x v="30"/>
    <x v="0"/>
    <x v="0"/>
  </r>
  <r>
    <x v="18"/>
    <x v="2"/>
    <x v="8"/>
    <x v="0"/>
    <x v="2"/>
    <x v="2"/>
    <x v="2"/>
    <n v="69413.350000000006"/>
    <x v="8"/>
    <x v="0"/>
    <x v="0"/>
  </r>
  <r>
    <x v="19"/>
    <x v="3"/>
    <x v="16"/>
    <x v="0"/>
    <x v="3"/>
    <x v="3"/>
    <x v="3"/>
    <n v="1893"/>
    <x v="28"/>
    <x v="0"/>
    <x v="0"/>
  </r>
  <r>
    <x v="20"/>
    <x v="3"/>
    <x v="4"/>
    <x v="0"/>
    <x v="3"/>
    <x v="3"/>
    <x v="3"/>
    <n v="50793.5"/>
    <x v="8"/>
    <x v="0"/>
    <x v="0"/>
  </r>
  <r>
    <x v="21"/>
    <x v="3"/>
    <x v="0"/>
    <x v="0"/>
    <x v="3"/>
    <x v="3"/>
    <x v="3"/>
    <n v="801"/>
    <x v="0"/>
    <x v="0"/>
    <x v="0"/>
  </r>
  <r>
    <x v="21"/>
    <x v="3"/>
    <x v="0"/>
    <x v="0"/>
    <x v="3"/>
    <x v="3"/>
    <x v="3"/>
    <n v="85"/>
    <x v="9"/>
    <x v="1"/>
    <x v="0"/>
  </r>
  <r>
    <x v="22"/>
    <x v="3"/>
    <x v="4"/>
    <x v="0"/>
    <x v="3"/>
    <x v="3"/>
    <x v="3"/>
    <n v="30869.5"/>
    <x v="8"/>
    <x v="0"/>
    <x v="0"/>
  </r>
  <r>
    <x v="23"/>
    <x v="3"/>
    <x v="4"/>
    <x v="0"/>
    <x v="3"/>
    <x v="3"/>
    <x v="3"/>
    <n v="3366.5"/>
    <x v="8"/>
    <x v="0"/>
    <x v="0"/>
  </r>
  <r>
    <x v="24"/>
    <x v="3"/>
    <x v="17"/>
    <x v="0"/>
    <x v="3"/>
    <x v="3"/>
    <x v="3"/>
    <n v="2"/>
    <x v="21"/>
    <x v="0"/>
    <x v="0"/>
  </r>
  <r>
    <x v="25"/>
    <x v="3"/>
    <x v="18"/>
    <x v="0"/>
    <x v="3"/>
    <x v="3"/>
    <x v="3"/>
    <n v="123"/>
    <x v="7"/>
    <x v="0"/>
    <x v="0"/>
  </r>
  <r>
    <x v="26"/>
    <x v="3"/>
    <x v="4"/>
    <x v="0"/>
    <x v="3"/>
    <x v="3"/>
    <x v="3"/>
    <n v="3530"/>
    <x v="8"/>
    <x v="0"/>
    <x v="0"/>
  </r>
  <r>
    <x v="27"/>
    <x v="3"/>
    <x v="10"/>
    <x v="0"/>
    <x v="3"/>
    <x v="3"/>
    <x v="3"/>
    <n v="1866.9"/>
    <x v="4"/>
    <x v="0"/>
    <x v="0"/>
  </r>
  <r>
    <x v="28"/>
    <x v="3"/>
    <x v="17"/>
    <x v="0"/>
    <x v="3"/>
    <x v="3"/>
    <x v="3"/>
    <n v="200"/>
    <x v="21"/>
    <x v="0"/>
    <x v="0"/>
  </r>
  <r>
    <x v="29"/>
    <x v="3"/>
    <x v="18"/>
    <x v="0"/>
    <x v="3"/>
    <x v="3"/>
    <x v="3"/>
    <n v="509"/>
    <x v="7"/>
    <x v="0"/>
    <x v="0"/>
  </r>
  <r>
    <x v="30"/>
    <x v="3"/>
    <x v="18"/>
    <x v="0"/>
    <x v="3"/>
    <x v="3"/>
    <x v="3"/>
    <n v="19.600000000000001"/>
    <x v="7"/>
    <x v="0"/>
    <x v="0"/>
  </r>
  <r>
    <x v="31"/>
    <x v="3"/>
    <x v="6"/>
    <x v="0"/>
    <x v="3"/>
    <x v="3"/>
    <x v="3"/>
    <n v="13479"/>
    <x v="24"/>
    <x v="0"/>
    <x v="0"/>
  </r>
  <r>
    <x v="32"/>
    <x v="3"/>
    <x v="5"/>
    <x v="0"/>
    <x v="3"/>
    <x v="3"/>
    <x v="3"/>
    <n v="220"/>
    <x v="17"/>
    <x v="0"/>
    <x v="0"/>
  </r>
  <r>
    <x v="32"/>
    <x v="3"/>
    <x v="5"/>
    <x v="0"/>
    <x v="3"/>
    <x v="3"/>
    <x v="3"/>
    <n v="60"/>
    <x v="21"/>
    <x v="0"/>
    <x v="0"/>
  </r>
  <r>
    <x v="15"/>
    <x v="1"/>
    <x v="13"/>
    <x v="0"/>
    <x v="1"/>
    <x v="4"/>
    <x v="4"/>
    <n v="94245"/>
    <x v="9"/>
    <x v="5"/>
    <x v="0"/>
  </r>
  <r>
    <x v="15"/>
    <x v="1"/>
    <x v="13"/>
    <x v="0"/>
    <x v="1"/>
    <x v="4"/>
    <x v="4"/>
    <n v="54373"/>
    <x v="1"/>
    <x v="0"/>
    <x v="0"/>
  </r>
  <r>
    <x v="6"/>
    <x v="1"/>
    <x v="6"/>
    <x v="0"/>
    <x v="1"/>
    <x v="4"/>
    <x v="4"/>
    <n v="158186"/>
    <x v="24"/>
    <x v="0"/>
    <x v="0"/>
  </r>
  <r>
    <x v="1"/>
    <x v="1"/>
    <x v="1"/>
    <x v="0"/>
    <x v="1"/>
    <x v="5"/>
    <x v="5"/>
    <n v="1667"/>
    <x v="1"/>
    <x v="0"/>
    <x v="0"/>
  </r>
  <r>
    <x v="33"/>
    <x v="3"/>
    <x v="19"/>
    <x v="0"/>
    <x v="3"/>
    <x v="6"/>
    <x v="3"/>
    <n v="15"/>
    <x v="22"/>
    <x v="0"/>
    <x v="0"/>
  </r>
  <r>
    <x v="34"/>
    <x v="3"/>
    <x v="4"/>
    <x v="0"/>
    <x v="3"/>
    <x v="6"/>
    <x v="3"/>
    <n v="3.5"/>
    <x v="8"/>
    <x v="0"/>
    <x v="0"/>
  </r>
  <r>
    <x v="28"/>
    <x v="3"/>
    <x v="17"/>
    <x v="0"/>
    <x v="3"/>
    <x v="6"/>
    <x v="3"/>
    <n v="60"/>
    <x v="21"/>
    <x v="0"/>
    <x v="0"/>
  </r>
  <r>
    <x v="31"/>
    <x v="3"/>
    <x v="6"/>
    <x v="0"/>
    <x v="3"/>
    <x v="6"/>
    <x v="3"/>
    <n v="215"/>
    <x v="24"/>
    <x v="0"/>
    <x v="0"/>
  </r>
  <r>
    <x v="32"/>
    <x v="3"/>
    <x v="5"/>
    <x v="0"/>
    <x v="3"/>
    <x v="6"/>
    <x v="3"/>
    <n v="140"/>
    <x v="17"/>
    <x v="0"/>
    <x v="0"/>
  </r>
  <r>
    <x v="34"/>
    <x v="3"/>
    <x v="4"/>
    <x v="0"/>
    <x v="3"/>
    <x v="7"/>
    <x v="3"/>
    <n v="0.7"/>
    <x v="8"/>
    <x v="0"/>
    <x v="0"/>
  </r>
  <r>
    <x v="31"/>
    <x v="3"/>
    <x v="6"/>
    <x v="0"/>
    <x v="3"/>
    <x v="7"/>
    <x v="3"/>
    <n v="322"/>
    <x v="24"/>
    <x v="0"/>
    <x v="0"/>
  </r>
  <r>
    <x v="5"/>
    <x v="1"/>
    <x v="5"/>
    <x v="0"/>
    <x v="1"/>
    <x v="8"/>
    <x v="3"/>
    <n v="75.23"/>
    <x v="11"/>
    <x v="0"/>
    <x v="0"/>
  </r>
  <r>
    <x v="35"/>
    <x v="3"/>
    <x v="4"/>
    <x v="0"/>
    <x v="3"/>
    <x v="8"/>
    <x v="3"/>
    <n v="6733"/>
    <x v="8"/>
    <x v="0"/>
    <x v="0"/>
  </r>
  <r>
    <x v="32"/>
    <x v="3"/>
    <x v="5"/>
    <x v="0"/>
    <x v="3"/>
    <x v="8"/>
    <x v="3"/>
    <n v="60"/>
    <x v="21"/>
    <x v="0"/>
    <x v="0"/>
  </r>
  <r>
    <x v="13"/>
    <x v="1"/>
    <x v="3"/>
    <x v="1"/>
    <x v="1"/>
    <x v="8"/>
    <x v="3"/>
    <n v="98.6"/>
    <x v="1"/>
    <x v="0"/>
    <x v="0"/>
  </r>
  <r>
    <x v="13"/>
    <x v="1"/>
    <x v="3"/>
    <x v="1"/>
    <x v="1"/>
    <x v="8"/>
    <x v="3"/>
    <n v="949.31999999999994"/>
    <x v="1"/>
    <x v="0"/>
    <x v="0"/>
  </r>
  <r>
    <x v="13"/>
    <x v="1"/>
    <x v="3"/>
    <x v="1"/>
    <x v="1"/>
    <x v="8"/>
    <x v="3"/>
    <n v="30.88"/>
    <x v="1"/>
    <x v="0"/>
    <x v="0"/>
  </r>
  <r>
    <x v="13"/>
    <x v="1"/>
    <x v="3"/>
    <x v="1"/>
    <x v="1"/>
    <x v="8"/>
    <x v="3"/>
    <n v="15.25"/>
    <x v="1"/>
    <x v="0"/>
    <x v="0"/>
  </r>
  <r>
    <x v="13"/>
    <x v="1"/>
    <x v="3"/>
    <x v="1"/>
    <x v="1"/>
    <x v="8"/>
    <x v="3"/>
    <n v="17.759999999999998"/>
    <x v="1"/>
    <x v="0"/>
    <x v="0"/>
  </r>
  <r>
    <x v="13"/>
    <x v="1"/>
    <x v="3"/>
    <x v="1"/>
    <x v="1"/>
    <x v="8"/>
    <x v="3"/>
    <n v="18.29"/>
    <x v="1"/>
    <x v="0"/>
    <x v="0"/>
  </r>
  <r>
    <x v="13"/>
    <x v="1"/>
    <x v="3"/>
    <x v="1"/>
    <x v="1"/>
    <x v="8"/>
    <x v="3"/>
    <n v="24.539999999999996"/>
    <x v="1"/>
    <x v="0"/>
    <x v="0"/>
  </r>
  <r>
    <x v="13"/>
    <x v="1"/>
    <x v="3"/>
    <x v="1"/>
    <x v="1"/>
    <x v="8"/>
    <x v="3"/>
    <n v="183.16"/>
    <x v="1"/>
    <x v="0"/>
    <x v="0"/>
  </r>
  <r>
    <x v="13"/>
    <x v="1"/>
    <x v="3"/>
    <x v="1"/>
    <x v="1"/>
    <x v="8"/>
    <x v="3"/>
    <n v="264.38"/>
    <x v="1"/>
    <x v="0"/>
    <x v="0"/>
  </r>
  <r>
    <x v="13"/>
    <x v="1"/>
    <x v="3"/>
    <x v="1"/>
    <x v="1"/>
    <x v="8"/>
    <x v="3"/>
    <n v="59.010000000000005"/>
    <x v="28"/>
    <x v="0"/>
    <x v="0"/>
  </r>
  <r>
    <x v="13"/>
    <x v="1"/>
    <x v="3"/>
    <x v="1"/>
    <x v="1"/>
    <x v="8"/>
    <x v="3"/>
    <n v="44.980000000000004"/>
    <x v="5"/>
    <x v="0"/>
    <x v="0"/>
  </r>
  <r>
    <x v="13"/>
    <x v="1"/>
    <x v="3"/>
    <x v="1"/>
    <x v="1"/>
    <x v="8"/>
    <x v="3"/>
    <n v="27.65"/>
    <x v="5"/>
    <x v="0"/>
    <x v="0"/>
  </r>
  <r>
    <x v="0"/>
    <x v="0"/>
    <x v="0"/>
    <x v="0"/>
    <x v="0"/>
    <x v="9"/>
    <x v="6"/>
    <n v="388.43"/>
    <x v="0"/>
    <x v="0"/>
    <x v="0"/>
  </r>
  <r>
    <x v="36"/>
    <x v="0"/>
    <x v="11"/>
    <x v="0"/>
    <x v="0"/>
    <x v="9"/>
    <x v="6"/>
    <n v="1686.74"/>
    <x v="5"/>
    <x v="0"/>
    <x v="0"/>
  </r>
  <r>
    <x v="36"/>
    <x v="0"/>
    <x v="11"/>
    <x v="0"/>
    <x v="0"/>
    <x v="9"/>
    <x v="6"/>
    <n v="107.69"/>
    <x v="13"/>
    <x v="0"/>
    <x v="0"/>
  </r>
  <r>
    <x v="36"/>
    <x v="0"/>
    <x v="11"/>
    <x v="0"/>
    <x v="0"/>
    <x v="9"/>
    <x v="6"/>
    <n v="192.15"/>
    <x v="1"/>
    <x v="0"/>
    <x v="0"/>
  </r>
  <r>
    <x v="36"/>
    <x v="0"/>
    <x v="11"/>
    <x v="0"/>
    <x v="0"/>
    <x v="9"/>
    <x v="6"/>
    <n v="39.200000000000003"/>
    <x v="27"/>
    <x v="0"/>
    <x v="0"/>
  </r>
  <r>
    <x v="36"/>
    <x v="0"/>
    <x v="11"/>
    <x v="0"/>
    <x v="0"/>
    <x v="9"/>
    <x v="6"/>
    <n v="140.12"/>
    <x v="36"/>
    <x v="0"/>
    <x v="0"/>
  </r>
  <r>
    <x v="36"/>
    <x v="0"/>
    <x v="11"/>
    <x v="0"/>
    <x v="0"/>
    <x v="9"/>
    <x v="6"/>
    <n v="62.68"/>
    <x v="1"/>
    <x v="0"/>
    <x v="0"/>
  </r>
  <r>
    <x v="36"/>
    <x v="0"/>
    <x v="11"/>
    <x v="0"/>
    <x v="0"/>
    <x v="9"/>
    <x v="6"/>
    <n v="1405.29"/>
    <x v="28"/>
    <x v="0"/>
    <x v="0"/>
  </r>
  <r>
    <x v="36"/>
    <x v="0"/>
    <x v="11"/>
    <x v="0"/>
    <x v="0"/>
    <x v="9"/>
    <x v="6"/>
    <n v="271.52"/>
    <x v="8"/>
    <x v="0"/>
    <x v="0"/>
  </r>
  <r>
    <x v="36"/>
    <x v="0"/>
    <x v="11"/>
    <x v="0"/>
    <x v="0"/>
    <x v="9"/>
    <x v="6"/>
    <n v="177.63"/>
    <x v="7"/>
    <x v="0"/>
    <x v="0"/>
  </r>
  <r>
    <x v="36"/>
    <x v="0"/>
    <x v="11"/>
    <x v="0"/>
    <x v="0"/>
    <x v="9"/>
    <x v="6"/>
    <n v="1415.94"/>
    <x v="24"/>
    <x v="0"/>
    <x v="0"/>
  </r>
  <r>
    <x v="36"/>
    <x v="0"/>
    <x v="11"/>
    <x v="0"/>
    <x v="0"/>
    <x v="9"/>
    <x v="6"/>
    <n v="2019.25"/>
    <x v="24"/>
    <x v="0"/>
    <x v="0"/>
  </r>
  <r>
    <x v="15"/>
    <x v="1"/>
    <x v="13"/>
    <x v="0"/>
    <x v="1"/>
    <x v="9"/>
    <x v="6"/>
    <n v="32159"/>
    <x v="16"/>
    <x v="0"/>
    <x v="0"/>
  </r>
  <r>
    <x v="15"/>
    <x v="1"/>
    <x v="13"/>
    <x v="0"/>
    <x v="1"/>
    <x v="9"/>
    <x v="6"/>
    <n v="8987"/>
    <x v="9"/>
    <x v="5"/>
    <x v="0"/>
  </r>
  <r>
    <x v="15"/>
    <x v="1"/>
    <x v="13"/>
    <x v="0"/>
    <x v="1"/>
    <x v="9"/>
    <x v="6"/>
    <n v="33312"/>
    <x v="1"/>
    <x v="0"/>
    <x v="0"/>
  </r>
  <r>
    <x v="37"/>
    <x v="0"/>
    <x v="11"/>
    <x v="0"/>
    <x v="0"/>
    <x v="9"/>
    <x v="6"/>
    <n v="22051.040000000001"/>
    <x v="5"/>
    <x v="0"/>
    <x v="0"/>
  </r>
  <r>
    <x v="37"/>
    <x v="0"/>
    <x v="11"/>
    <x v="0"/>
    <x v="0"/>
    <x v="9"/>
    <x v="6"/>
    <n v="8348.27"/>
    <x v="28"/>
    <x v="0"/>
    <x v="0"/>
  </r>
  <r>
    <x v="37"/>
    <x v="0"/>
    <x v="11"/>
    <x v="0"/>
    <x v="0"/>
    <x v="9"/>
    <x v="6"/>
    <n v="537.24"/>
    <x v="8"/>
    <x v="0"/>
    <x v="0"/>
  </r>
  <r>
    <x v="37"/>
    <x v="0"/>
    <x v="11"/>
    <x v="0"/>
    <x v="0"/>
    <x v="9"/>
    <x v="6"/>
    <n v="4791.6000000000004"/>
    <x v="1"/>
    <x v="0"/>
    <x v="0"/>
  </r>
  <r>
    <x v="37"/>
    <x v="0"/>
    <x v="11"/>
    <x v="0"/>
    <x v="0"/>
    <x v="9"/>
    <x v="6"/>
    <n v="907.5"/>
    <x v="24"/>
    <x v="0"/>
    <x v="0"/>
  </r>
  <r>
    <x v="3"/>
    <x v="1"/>
    <x v="3"/>
    <x v="1"/>
    <x v="1"/>
    <x v="9"/>
    <x v="6"/>
    <n v="8446.2000000000007"/>
    <x v="1"/>
    <x v="0"/>
    <x v="0"/>
  </r>
  <r>
    <x v="3"/>
    <x v="1"/>
    <x v="3"/>
    <x v="1"/>
    <x v="1"/>
    <x v="9"/>
    <x v="6"/>
    <n v="209.52"/>
    <x v="23"/>
    <x v="0"/>
    <x v="0"/>
  </r>
  <r>
    <x v="3"/>
    <x v="1"/>
    <x v="3"/>
    <x v="1"/>
    <x v="1"/>
    <x v="9"/>
    <x v="6"/>
    <n v="12148.09"/>
    <x v="24"/>
    <x v="0"/>
    <x v="0"/>
  </r>
  <r>
    <x v="3"/>
    <x v="1"/>
    <x v="3"/>
    <x v="1"/>
    <x v="1"/>
    <x v="9"/>
    <x v="6"/>
    <n v="401.69"/>
    <x v="28"/>
    <x v="0"/>
    <x v="0"/>
  </r>
  <r>
    <x v="3"/>
    <x v="1"/>
    <x v="3"/>
    <x v="1"/>
    <x v="1"/>
    <x v="9"/>
    <x v="6"/>
    <n v="463.78"/>
    <x v="26"/>
    <x v="0"/>
    <x v="0"/>
  </r>
  <r>
    <x v="3"/>
    <x v="1"/>
    <x v="3"/>
    <x v="1"/>
    <x v="1"/>
    <x v="9"/>
    <x v="6"/>
    <n v="3675.81"/>
    <x v="3"/>
    <x v="0"/>
    <x v="0"/>
  </r>
  <r>
    <x v="3"/>
    <x v="1"/>
    <x v="3"/>
    <x v="1"/>
    <x v="1"/>
    <x v="9"/>
    <x v="6"/>
    <n v="5338.65"/>
    <x v="3"/>
    <x v="0"/>
    <x v="0"/>
  </r>
  <r>
    <x v="3"/>
    <x v="1"/>
    <x v="3"/>
    <x v="1"/>
    <x v="1"/>
    <x v="9"/>
    <x v="6"/>
    <n v="221.43"/>
    <x v="24"/>
    <x v="0"/>
    <x v="0"/>
  </r>
  <r>
    <x v="3"/>
    <x v="1"/>
    <x v="3"/>
    <x v="1"/>
    <x v="1"/>
    <x v="9"/>
    <x v="6"/>
    <n v="303.86"/>
    <x v="35"/>
    <x v="0"/>
    <x v="0"/>
  </r>
  <r>
    <x v="3"/>
    <x v="1"/>
    <x v="3"/>
    <x v="1"/>
    <x v="1"/>
    <x v="9"/>
    <x v="6"/>
    <n v="41.81"/>
    <x v="23"/>
    <x v="0"/>
    <x v="0"/>
  </r>
  <r>
    <x v="3"/>
    <x v="1"/>
    <x v="3"/>
    <x v="1"/>
    <x v="1"/>
    <x v="9"/>
    <x v="6"/>
    <n v="78.59"/>
    <x v="26"/>
    <x v="0"/>
    <x v="0"/>
  </r>
  <r>
    <x v="4"/>
    <x v="0"/>
    <x v="4"/>
    <x v="0"/>
    <x v="0"/>
    <x v="9"/>
    <x v="6"/>
    <n v="95447.13"/>
    <x v="8"/>
    <x v="0"/>
    <x v="0"/>
  </r>
  <r>
    <x v="4"/>
    <x v="0"/>
    <x v="4"/>
    <x v="0"/>
    <x v="0"/>
    <x v="9"/>
    <x v="6"/>
    <n v="2589.98"/>
    <x v="9"/>
    <x v="6"/>
    <x v="1"/>
  </r>
  <r>
    <x v="4"/>
    <x v="0"/>
    <x v="4"/>
    <x v="0"/>
    <x v="0"/>
    <x v="9"/>
    <x v="6"/>
    <n v="3.01"/>
    <x v="21"/>
    <x v="0"/>
    <x v="0"/>
  </r>
  <r>
    <x v="5"/>
    <x v="1"/>
    <x v="5"/>
    <x v="0"/>
    <x v="1"/>
    <x v="9"/>
    <x v="6"/>
    <n v="3837.95"/>
    <x v="17"/>
    <x v="0"/>
    <x v="0"/>
  </r>
  <r>
    <x v="5"/>
    <x v="1"/>
    <x v="5"/>
    <x v="0"/>
    <x v="1"/>
    <x v="9"/>
    <x v="6"/>
    <n v="499.95"/>
    <x v="17"/>
    <x v="0"/>
    <x v="0"/>
  </r>
  <r>
    <x v="5"/>
    <x v="1"/>
    <x v="5"/>
    <x v="0"/>
    <x v="1"/>
    <x v="9"/>
    <x v="6"/>
    <n v="11.45"/>
    <x v="28"/>
    <x v="0"/>
    <x v="0"/>
  </r>
  <r>
    <x v="5"/>
    <x v="1"/>
    <x v="5"/>
    <x v="0"/>
    <x v="1"/>
    <x v="9"/>
    <x v="6"/>
    <n v="2.94"/>
    <x v="13"/>
    <x v="0"/>
    <x v="0"/>
  </r>
  <r>
    <x v="5"/>
    <x v="1"/>
    <x v="5"/>
    <x v="0"/>
    <x v="1"/>
    <x v="9"/>
    <x v="6"/>
    <n v="7.09"/>
    <x v="11"/>
    <x v="0"/>
    <x v="0"/>
  </r>
  <r>
    <x v="5"/>
    <x v="1"/>
    <x v="5"/>
    <x v="0"/>
    <x v="1"/>
    <x v="9"/>
    <x v="6"/>
    <n v="84.74"/>
    <x v="1"/>
    <x v="0"/>
    <x v="0"/>
  </r>
  <r>
    <x v="5"/>
    <x v="1"/>
    <x v="5"/>
    <x v="0"/>
    <x v="1"/>
    <x v="9"/>
    <x v="6"/>
    <n v="27.18"/>
    <x v="2"/>
    <x v="0"/>
    <x v="0"/>
  </r>
  <r>
    <x v="5"/>
    <x v="1"/>
    <x v="5"/>
    <x v="0"/>
    <x v="1"/>
    <x v="9"/>
    <x v="6"/>
    <n v="6536.51"/>
    <x v="21"/>
    <x v="0"/>
    <x v="0"/>
  </r>
  <r>
    <x v="38"/>
    <x v="1"/>
    <x v="18"/>
    <x v="0"/>
    <x v="1"/>
    <x v="9"/>
    <x v="6"/>
    <n v="9590.14"/>
    <x v="7"/>
    <x v="0"/>
    <x v="0"/>
  </r>
  <r>
    <x v="6"/>
    <x v="1"/>
    <x v="6"/>
    <x v="0"/>
    <x v="1"/>
    <x v="9"/>
    <x v="6"/>
    <n v="6780"/>
    <x v="24"/>
    <x v="0"/>
    <x v="0"/>
  </r>
  <r>
    <x v="39"/>
    <x v="3"/>
    <x v="1"/>
    <x v="0"/>
    <x v="3"/>
    <x v="9"/>
    <x v="6"/>
    <n v="3025"/>
    <x v="24"/>
    <x v="0"/>
    <x v="0"/>
  </r>
  <r>
    <x v="8"/>
    <x v="1"/>
    <x v="8"/>
    <x v="0"/>
    <x v="1"/>
    <x v="9"/>
    <x v="6"/>
    <n v="5233.1499999999996"/>
    <x v="9"/>
    <x v="4"/>
    <x v="0"/>
  </r>
  <r>
    <x v="8"/>
    <x v="1"/>
    <x v="8"/>
    <x v="0"/>
    <x v="1"/>
    <x v="9"/>
    <x v="6"/>
    <n v="18.37"/>
    <x v="9"/>
    <x v="6"/>
    <x v="2"/>
  </r>
  <r>
    <x v="8"/>
    <x v="1"/>
    <x v="8"/>
    <x v="0"/>
    <x v="1"/>
    <x v="9"/>
    <x v="6"/>
    <n v="155.38"/>
    <x v="25"/>
    <x v="0"/>
    <x v="0"/>
  </r>
  <r>
    <x v="8"/>
    <x v="1"/>
    <x v="8"/>
    <x v="0"/>
    <x v="1"/>
    <x v="9"/>
    <x v="6"/>
    <n v="1112.71"/>
    <x v="0"/>
    <x v="0"/>
    <x v="0"/>
  </r>
  <r>
    <x v="8"/>
    <x v="1"/>
    <x v="8"/>
    <x v="0"/>
    <x v="1"/>
    <x v="9"/>
    <x v="6"/>
    <n v="2141.3200000000002"/>
    <x v="22"/>
    <x v="0"/>
    <x v="0"/>
  </r>
  <r>
    <x v="8"/>
    <x v="1"/>
    <x v="8"/>
    <x v="0"/>
    <x v="1"/>
    <x v="9"/>
    <x v="6"/>
    <n v="722.4"/>
    <x v="27"/>
    <x v="0"/>
    <x v="0"/>
  </r>
  <r>
    <x v="8"/>
    <x v="1"/>
    <x v="8"/>
    <x v="0"/>
    <x v="1"/>
    <x v="9"/>
    <x v="6"/>
    <n v="18482.32"/>
    <x v="28"/>
    <x v="0"/>
    <x v="0"/>
  </r>
  <r>
    <x v="8"/>
    <x v="1"/>
    <x v="8"/>
    <x v="0"/>
    <x v="1"/>
    <x v="9"/>
    <x v="6"/>
    <n v="285.13"/>
    <x v="37"/>
    <x v="0"/>
    <x v="0"/>
  </r>
  <r>
    <x v="8"/>
    <x v="1"/>
    <x v="8"/>
    <x v="0"/>
    <x v="1"/>
    <x v="9"/>
    <x v="6"/>
    <n v="11906.83"/>
    <x v="29"/>
    <x v="0"/>
    <x v="0"/>
  </r>
  <r>
    <x v="8"/>
    <x v="1"/>
    <x v="8"/>
    <x v="0"/>
    <x v="1"/>
    <x v="9"/>
    <x v="6"/>
    <n v="14025.29"/>
    <x v="24"/>
    <x v="0"/>
    <x v="0"/>
  </r>
  <r>
    <x v="8"/>
    <x v="1"/>
    <x v="8"/>
    <x v="0"/>
    <x v="1"/>
    <x v="9"/>
    <x v="6"/>
    <n v="175.06"/>
    <x v="31"/>
    <x v="0"/>
    <x v="0"/>
  </r>
  <r>
    <x v="8"/>
    <x v="1"/>
    <x v="8"/>
    <x v="0"/>
    <x v="1"/>
    <x v="9"/>
    <x v="6"/>
    <n v="4197.7299999999996"/>
    <x v="30"/>
    <x v="0"/>
    <x v="0"/>
  </r>
  <r>
    <x v="8"/>
    <x v="1"/>
    <x v="8"/>
    <x v="0"/>
    <x v="1"/>
    <x v="9"/>
    <x v="6"/>
    <n v="113.76"/>
    <x v="36"/>
    <x v="0"/>
    <x v="0"/>
  </r>
  <r>
    <x v="8"/>
    <x v="1"/>
    <x v="8"/>
    <x v="0"/>
    <x v="1"/>
    <x v="9"/>
    <x v="6"/>
    <n v="5823.33"/>
    <x v="23"/>
    <x v="0"/>
    <x v="0"/>
  </r>
  <r>
    <x v="8"/>
    <x v="1"/>
    <x v="8"/>
    <x v="0"/>
    <x v="1"/>
    <x v="9"/>
    <x v="6"/>
    <n v="232558.42"/>
    <x v="1"/>
    <x v="0"/>
    <x v="0"/>
  </r>
  <r>
    <x v="8"/>
    <x v="1"/>
    <x v="8"/>
    <x v="0"/>
    <x v="1"/>
    <x v="9"/>
    <x v="6"/>
    <n v="1555.92"/>
    <x v="33"/>
    <x v="0"/>
    <x v="0"/>
  </r>
  <r>
    <x v="8"/>
    <x v="1"/>
    <x v="8"/>
    <x v="0"/>
    <x v="1"/>
    <x v="9"/>
    <x v="6"/>
    <n v="43.92"/>
    <x v="6"/>
    <x v="0"/>
    <x v="0"/>
  </r>
  <r>
    <x v="8"/>
    <x v="1"/>
    <x v="8"/>
    <x v="0"/>
    <x v="1"/>
    <x v="9"/>
    <x v="6"/>
    <n v="732.87"/>
    <x v="32"/>
    <x v="0"/>
    <x v="0"/>
  </r>
  <r>
    <x v="8"/>
    <x v="1"/>
    <x v="8"/>
    <x v="0"/>
    <x v="1"/>
    <x v="9"/>
    <x v="6"/>
    <n v="832.62"/>
    <x v="7"/>
    <x v="0"/>
    <x v="0"/>
  </r>
  <r>
    <x v="8"/>
    <x v="1"/>
    <x v="8"/>
    <x v="0"/>
    <x v="1"/>
    <x v="9"/>
    <x v="6"/>
    <n v="284.39999999999998"/>
    <x v="9"/>
    <x v="7"/>
    <x v="0"/>
  </r>
  <r>
    <x v="8"/>
    <x v="1"/>
    <x v="8"/>
    <x v="0"/>
    <x v="1"/>
    <x v="9"/>
    <x v="6"/>
    <n v="82.26"/>
    <x v="9"/>
    <x v="6"/>
    <x v="3"/>
  </r>
  <r>
    <x v="8"/>
    <x v="1"/>
    <x v="8"/>
    <x v="0"/>
    <x v="1"/>
    <x v="9"/>
    <x v="6"/>
    <n v="113700.05"/>
    <x v="9"/>
    <x v="2"/>
    <x v="1"/>
  </r>
  <r>
    <x v="40"/>
    <x v="0"/>
    <x v="20"/>
    <x v="0"/>
    <x v="0"/>
    <x v="9"/>
    <x v="6"/>
    <n v="9150.75"/>
    <x v="13"/>
    <x v="0"/>
    <x v="0"/>
  </r>
  <r>
    <x v="41"/>
    <x v="0"/>
    <x v="21"/>
    <x v="0"/>
    <x v="0"/>
    <x v="9"/>
    <x v="6"/>
    <n v="3348.68"/>
    <x v="32"/>
    <x v="0"/>
    <x v="0"/>
  </r>
  <r>
    <x v="9"/>
    <x v="1"/>
    <x v="9"/>
    <x v="0"/>
    <x v="1"/>
    <x v="9"/>
    <x v="6"/>
    <n v="1782.07"/>
    <x v="10"/>
    <x v="0"/>
    <x v="0"/>
  </r>
  <r>
    <x v="10"/>
    <x v="1"/>
    <x v="10"/>
    <x v="0"/>
    <x v="1"/>
    <x v="9"/>
    <x v="6"/>
    <n v="3189.19"/>
    <x v="4"/>
    <x v="0"/>
    <x v="0"/>
  </r>
  <r>
    <x v="12"/>
    <x v="1"/>
    <x v="12"/>
    <x v="1"/>
    <x v="1"/>
    <x v="9"/>
    <x v="6"/>
    <n v="14.76"/>
    <x v="30"/>
    <x v="0"/>
    <x v="0"/>
  </r>
  <r>
    <x v="12"/>
    <x v="1"/>
    <x v="12"/>
    <x v="1"/>
    <x v="1"/>
    <x v="9"/>
    <x v="6"/>
    <n v="24"/>
    <x v="25"/>
    <x v="0"/>
    <x v="0"/>
  </r>
  <r>
    <x v="12"/>
    <x v="1"/>
    <x v="12"/>
    <x v="1"/>
    <x v="1"/>
    <x v="9"/>
    <x v="6"/>
    <n v="2.79"/>
    <x v="3"/>
    <x v="0"/>
    <x v="0"/>
  </r>
  <r>
    <x v="42"/>
    <x v="0"/>
    <x v="11"/>
    <x v="0"/>
    <x v="0"/>
    <x v="9"/>
    <x v="6"/>
    <n v="72.599999999999994"/>
    <x v="5"/>
    <x v="0"/>
    <x v="0"/>
  </r>
  <r>
    <x v="13"/>
    <x v="1"/>
    <x v="3"/>
    <x v="1"/>
    <x v="1"/>
    <x v="9"/>
    <x v="6"/>
    <n v="127.61"/>
    <x v="1"/>
    <x v="0"/>
    <x v="0"/>
  </r>
  <r>
    <x v="13"/>
    <x v="1"/>
    <x v="3"/>
    <x v="1"/>
    <x v="1"/>
    <x v="9"/>
    <x v="6"/>
    <n v="29.62"/>
    <x v="1"/>
    <x v="0"/>
    <x v="0"/>
  </r>
  <r>
    <x v="13"/>
    <x v="1"/>
    <x v="3"/>
    <x v="1"/>
    <x v="1"/>
    <x v="9"/>
    <x v="6"/>
    <n v="43.6"/>
    <x v="1"/>
    <x v="0"/>
    <x v="0"/>
  </r>
  <r>
    <x v="13"/>
    <x v="1"/>
    <x v="3"/>
    <x v="1"/>
    <x v="1"/>
    <x v="9"/>
    <x v="6"/>
    <n v="22.39"/>
    <x v="1"/>
    <x v="0"/>
    <x v="0"/>
  </r>
  <r>
    <x v="13"/>
    <x v="1"/>
    <x v="3"/>
    <x v="1"/>
    <x v="1"/>
    <x v="9"/>
    <x v="6"/>
    <n v="21.92"/>
    <x v="1"/>
    <x v="0"/>
    <x v="0"/>
  </r>
  <r>
    <x v="13"/>
    <x v="1"/>
    <x v="3"/>
    <x v="1"/>
    <x v="1"/>
    <x v="9"/>
    <x v="6"/>
    <n v="19.960000000000004"/>
    <x v="1"/>
    <x v="0"/>
    <x v="0"/>
  </r>
  <r>
    <x v="13"/>
    <x v="1"/>
    <x v="3"/>
    <x v="1"/>
    <x v="1"/>
    <x v="9"/>
    <x v="6"/>
    <n v="24.5"/>
    <x v="1"/>
    <x v="0"/>
    <x v="0"/>
  </r>
  <r>
    <x v="13"/>
    <x v="1"/>
    <x v="3"/>
    <x v="1"/>
    <x v="1"/>
    <x v="9"/>
    <x v="6"/>
    <n v="51.7"/>
    <x v="24"/>
    <x v="0"/>
    <x v="0"/>
  </r>
  <r>
    <x v="13"/>
    <x v="1"/>
    <x v="3"/>
    <x v="1"/>
    <x v="1"/>
    <x v="9"/>
    <x v="6"/>
    <n v="58.32"/>
    <x v="24"/>
    <x v="0"/>
    <x v="0"/>
  </r>
  <r>
    <x v="13"/>
    <x v="1"/>
    <x v="3"/>
    <x v="1"/>
    <x v="1"/>
    <x v="9"/>
    <x v="6"/>
    <n v="160.30999999999997"/>
    <x v="24"/>
    <x v="0"/>
    <x v="0"/>
  </r>
  <r>
    <x v="13"/>
    <x v="1"/>
    <x v="3"/>
    <x v="1"/>
    <x v="1"/>
    <x v="9"/>
    <x v="6"/>
    <n v="54.49"/>
    <x v="24"/>
    <x v="0"/>
    <x v="0"/>
  </r>
  <r>
    <x v="13"/>
    <x v="1"/>
    <x v="3"/>
    <x v="1"/>
    <x v="1"/>
    <x v="9"/>
    <x v="6"/>
    <n v="249.64000000000004"/>
    <x v="24"/>
    <x v="0"/>
    <x v="0"/>
  </r>
  <r>
    <x v="13"/>
    <x v="1"/>
    <x v="3"/>
    <x v="1"/>
    <x v="1"/>
    <x v="9"/>
    <x v="6"/>
    <n v="409.14000000000004"/>
    <x v="24"/>
    <x v="0"/>
    <x v="0"/>
  </r>
  <r>
    <x v="13"/>
    <x v="1"/>
    <x v="3"/>
    <x v="1"/>
    <x v="1"/>
    <x v="9"/>
    <x v="6"/>
    <n v="59.149999999999991"/>
    <x v="24"/>
    <x v="0"/>
    <x v="0"/>
  </r>
  <r>
    <x v="13"/>
    <x v="1"/>
    <x v="3"/>
    <x v="1"/>
    <x v="1"/>
    <x v="9"/>
    <x v="6"/>
    <n v="85.71"/>
    <x v="24"/>
    <x v="0"/>
    <x v="0"/>
  </r>
  <r>
    <x v="13"/>
    <x v="1"/>
    <x v="3"/>
    <x v="1"/>
    <x v="1"/>
    <x v="9"/>
    <x v="6"/>
    <n v="126.35000000000001"/>
    <x v="24"/>
    <x v="0"/>
    <x v="0"/>
  </r>
  <r>
    <x v="13"/>
    <x v="1"/>
    <x v="3"/>
    <x v="1"/>
    <x v="1"/>
    <x v="9"/>
    <x v="6"/>
    <n v="18.45"/>
    <x v="24"/>
    <x v="0"/>
    <x v="0"/>
  </r>
  <r>
    <x v="13"/>
    <x v="1"/>
    <x v="3"/>
    <x v="1"/>
    <x v="1"/>
    <x v="9"/>
    <x v="6"/>
    <n v="76.48"/>
    <x v="1"/>
    <x v="0"/>
    <x v="0"/>
  </r>
  <r>
    <x v="13"/>
    <x v="1"/>
    <x v="3"/>
    <x v="1"/>
    <x v="1"/>
    <x v="9"/>
    <x v="6"/>
    <n v="49.940000000000005"/>
    <x v="28"/>
    <x v="0"/>
    <x v="0"/>
  </r>
  <r>
    <x v="13"/>
    <x v="1"/>
    <x v="3"/>
    <x v="1"/>
    <x v="1"/>
    <x v="9"/>
    <x v="6"/>
    <n v="47.96"/>
    <x v="35"/>
    <x v="0"/>
    <x v="0"/>
  </r>
  <r>
    <x v="13"/>
    <x v="1"/>
    <x v="3"/>
    <x v="1"/>
    <x v="1"/>
    <x v="9"/>
    <x v="6"/>
    <n v="681.39"/>
    <x v="35"/>
    <x v="0"/>
    <x v="0"/>
  </r>
  <r>
    <x v="13"/>
    <x v="1"/>
    <x v="3"/>
    <x v="1"/>
    <x v="1"/>
    <x v="9"/>
    <x v="6"/>
    <n v="65.650000000000006"/>
    <x v="24"/>
    <x v="0"/>
    <x v="0"/>
  </r>
  <r>
    <x v="13"/>
    <x v="1"/>
    <x v="3"/>
    <x v="1"/>
    <x v="1"/>
    <x v="9"/>
    <x v="6"/>
    <n v="89.13"/>
    <x v="24"/>
    <x v="0"/>
    <x v="0"/>
  </r>
  <r>
    <x v="13"/>
    <x v="1"/>
    <x v="3"/>
    <x v="1"/>
    <x v="1"/>
    <x v="9"/>
    <x v="6"/>
    <n v="12.12"/>
    <x v="22"/>
    <x v="0"/>
    <x v="0"/>
  </r>
  <r>
    <x v="13"/>
    <x v="1"/>
    <x v="3"/>
    <x v="1"/>
    <x v="1"/>
    <x v="9"/>
    <x v="6"/>
    <n v="83.690000000000012"/>
    <x v="22"/>
    <x v="0"/>
    <x v="0"/>
  </r>
  <r>
    <x v="13"/>
    <x v="1"/>
    <x v="3"/>
    <x v="1"/>
    <x v="1"/>
    <x v="9"/>
    <x v="6"/>
    <n v="12.900000000000002"/>
    <x v="22"/>
    <x v="0"/>
    <x v="0"/>
  </r>
  <r>
    <x v="13"/>
    <x v="1"/>
    <x v="3"/>
    <x v="1"/>
    <x v="1"/>
    <x v="9"/>
    <x v="6"/>
    <n v="101.5"/>
    <x v="28"/>
    <x v="0"/>
    <x v="0"/>
  </r>
  <r>
    <x v="13"/>
    <x v="1"/>
    <x v="3"/>
    <x v="1"/>
    <x v="1"/>
    <x v="9"/>
    <x v="6"/>
    <n v="291.12999999999994"/>
    <x v="28"/>
    <x v="0"/>
    <x v="0"/>
  </r>
  <r>
    <x v="13"/>
    <x v="1"/>
    <x v="3"/>
    <x v="1"/>
    <x v="1"/>
    <x v="9"/>
    <x v="6"/>
    <n v="554.91000000000008"/>
    <x v="28"/>
    <x v="0"/>
    <x v="0"/>
  </r>
  <r>
    <x v="13"/>
    <x v="1"/>
    <x v="3"/>
    <x v="1"/>
    <x v="1"/>
    <x v="9"/>
    <x v="6"/>
    <n v="21.67"/>
    <x v="28"/>
    <x v="0"/>
    <x v="0"/>
  </r>
  <r>
    <x v="13"/>
    <x v="1"/>
    <x v="3"/>
    <x v="1"/>
    <x v="1"/>
    <x v="9"/>
    <x v="6"/>
    <n v="71.08"/>
    <x v="28"/>
    <x v="0"/>
    <x v="0"/>
  </r>
  <r>
    <x v="13"/>
    <x v="1"/>
    <x v="3"/>
    <x v="1"/>
    <x v="1"/>
    <x v="9"/>
    <x v="6"/>
    <n v="21.33"/>
    <x v="28"/>
    <x v="0"/>
    <x v="0"/>
  </r>
  <r>
    <x v="13"/>
    <x v="1"/>
    <x v="3"/>
    <x v="1"/>
    <x v="1"/>
    <x v="9"/>
    <x v="6"/>
    <n v="19.66"/>
    <x v="28"/>
    <x v="0"/>
    <x v="0"/>
  </r>
  <r>
    <x v="13"/>
    <x v="1"/>
    <x v="3"/>
    <x v="1"/>
    <x v="1"/>
    <x v="9"/>
    <x v="6"/>
    <n v="48.9"/>
    <x v="28"/>
    <x v="0"/>
    <x v="0"/>
  </r>
  <r>
    <x v="13"/>
    <x v="1"/>
    <x v="3"/>
    <x v="1"/>
    <x v="1"/>
    <x v="9"/>
    <x v="6"/>
    <n v="52.95"/>
    <x v="28"/>
    <x v="0"/>
    <x v="0"/>
  </r>
  <r>
    <x v="13"/>
    <x v="1"/>
    <x v="3"/>
    <x v="1"/>
    <x v="1"/>
    <x v="9"/>
    <x v="6"/>
    <n v="21.36"/>
    <x v="28"/>
    <x v="0"/>
    <x v="0"/>
  </r>
  <r>
    <x v="13"/>
    <x v="1"/>
    <x v="3"/>
    <x v="1"/>
    <x v="1"/>
    <x v="9"/>
    <x v="6"/>
    <n v="117.24000000000001"/>
    <x v="29"/>
    <x v="0"/>
    <x v="0"/>
  </r>
  <r>
    <x v="13"/>
    <x v="1"/>
    <x v="3"/>
    <x v="1"/>
    <x v="1"/>
    <x v="9"/>
    <x v="6"/>
    <n v="107.22000000000001"/>
    <x v="29"/>
    <x v="0"/>
    <x v="0"/>
  </r>
  <r>
    <x v="13"/>
    <x v="1"/>
    <x v="3"/>
    <x v="1"/>
    <x v="1"/>
    <x v="9"/>
    <x v="6"/>
    <n v="127.93"/>
    <x v="29"/>
    <x v="0"/>
    <x v="0"/>
  </r>
  <r>
    <x v="13"/>
    <x v="1"/>
    <x v="3"/>
    <x v="1"/>
    <x v="1"/>
    <x v="9"/>
    <x v="6"/>
    <n v="84.22999999999999"/>
    <x v="29"/>
    <x v="0"/>
    <x v="0"/>
  </r>
  <r>
    <x v="13"/>
    <x v="1"/>
    <x v="3"/>
    <x v="1"/>
    <x v="1"/>
    <x v="9"/>
    <x v="6"/>
    <n v="143.80000000000001"/>
    <x v="29"/>
    <x v="0"/>
    <x v="0"/>
  </r>
  <r>
    <x v="13"/>
    <x v="1"/>
    <x v="3"/>
    <x v="1"/>
    <x v="1"/>
    <x v="9"/>
    <x v="6"/>
    <n v="23.68"/>
    <x v="29"/>
    <x v="0"/>
    <x v="0"/>
  </r>
  <r>
    <x v="13"/>
    <x v="1"/>
    <x v="3"/>
    <x v="1"/>
    <x v="1"/>
    <x v="9"/>
    <x v="6"/>
    <n v="108.36"/>
    <x v="29"/>
    <x v="0"/>
    <x v="0"/>
  </r>
  <r>
    <x v="13"/>
    <x v="1"/>
    <x v="3"/>
    <x v="1"/>
    <x v="1"/>
    <x v="9"/>
    <x v="6"/>
    <n v="63.150000000000006"/>
    <x v="29"/>
    <x v="0"/>
    <x v="0"/>
  </r>
  <r>
    <x v="13"/>
    <x v="1"/>
    <x v="3"/>
    <x v="1"/>
    <x v="1"/>
    <x v="9"/>
    <x v="6"/>
    <n v="22.57"/>
    <x v="29"/>
    <x v="0"/>
    <x v="0"/>
  </r>
  <r>
    <x v="13"/>
    <x v="1"/>
    <x v="3"/>
    <x v="1"/>
    <x v="1"/>
    <x v="9"/>
    <x v="6"/>
    <n v="368.63999999999993"/>
    <x v="29"/>
    <x v="0"/>
    <x v="0"/>
  </r>
  <r>
    <x v="13"/>
    <x v="1"/>
    <x v="3"/>
    <x v="1"/>
    <x v="1"/>
    <x v="9"/>
    <x v="6"/>
    <n v="11.35"/>
    <x v="29"/>
    <x v="0"/>
    <x v="0"/>
  </r>
  <r>
    <x v="13"/>
    <x v="1"/>
    <x v="3"/>
    <x v="1"/>
    <x v="1"/>
    <x v="9"/>
    <x v="6"/>
    <n v="121.78"/>
    <x v="29"/>
    <x v="0"/>
    <x v="0"/>
  </r>
  <r>
    <x v="13"/>
    <x v="1"/>
    <x v="3"/>
    <x v="1"/>
    <x v="1"/>
    <x v="9"/>
    <x v="6"/>
    <n v="26.03"/>
    <x v="24"/>
    <x v="0"/>
    <x v="0"/>
  </r>
  <r>
    <x v="13"/>
    <x v="1"/>
    <x v="3"/>
    <x v="1"/>
    <x v="1"/>
    <x v="9"/>
    <x v="6"/>
    <n v="151.36000000000001"/>
    <x v="24"/>
    <x v="0"/>
    <x v="0"/>
  </r>
  <r>
    <x v="13"/>
    <x v="1"/>
    <x v="3"/>
    <x v="1"/>
    <x v="1"/>
    <x v="9"/>
    <x v="6"/>
    <n v="171.13"/>
    <x v="24"/>
    <x v="0"/>
    <x v="0"/>
  </r>
  <r>
    <x v="13"/>
    <x v="1"/>
    <x v="3"/>
    <x v="1"/>
    <x v="1"/>
    <x v="9"/>
    <x v="6"/>
    <n v="70.400000000000006"/>
    <x v="24"/>
    <x v="0"/>
    <x v="0"/>
  </r>
  <r>
    <x v="13"/>
    <x v="1"/>
    <x v="3"/>
    <x v="1"/>
    <x v="1"/>
    <x v="9"/>
    <x v="6"/>
    <n v="49.14"/>
    <x v="24"/>
    <x v="0"/>
    <x v="0"/>
  </r>
  <r>
    <x v="13"/>
    <x v="1"/>
    <x v="3"/>
    <x v="1"/>
    <x v="1"/>
    <x v="9"/>
    <x v="6"/>
    <n v="29.63"/>
    <x v="24"/>
    <x v="0"/>
    <x v="0"/>
  </r>
  <r>
    <x v="13"/>
    <x v="1"/>
    <x v="3"/>
    <x v="1"/>
    <x v="1"/>
    <x v="9"/>
    <x v="6"/>
    <n v="38.709999999999994"/>
    <x v="24"/>
    <x v="0"/>
    <x v="0"/>
  </r>
  <r>
    <x v="13"/>
    <x v="1"/>
    <x v="3"/>
    <x v="1"/>
    <x v="1"/>
    <x v="9"/>
    <x v="6"/>
    <n v="129.70000000000002"/>
    <x v="24"/>
    <x v="0"/>
    <x v="0"/>
  </r>
  <r>
    <x v="13"/>
    <x v="1"/>
    <x v="3"/>
    <x v="1"/>
    <x v="1"/>
    <x v="9"/>
    <x v="6"/>
    <n v="69.58"/>
    <x v="24"/>
    <x v="0"/>
    <x v="0"/>
  </r>
  <r>
    <x v="13"/>
    <x v="1"/>
    <x v="3"/>
    <x v="1"/>
    <x v="1"/>
    <x v="9"/>
    <x v="6"/>
    <n v="47.6"/>
    <x v="24"/>
    <x v="0"/>
    <x v="0"/>
  </r>
  <r>
    <x v="13"/>
    <x v="1"/>
    <x v="3"/>
    <x v="1"/>
    <x v="1"/>
    <x v="9"/>
    <x v="6"/>
    <n v="69.649999999999991"/>
    <x v="24"/>
    <x v="0"/>
    <x v="0"/>
  </r>
  <r>
    <x v="13"/>
    <x v="1"/>
    <x v="3"/>
    <x v="1"/>
    <x v="1"/>
    <x v="9"/>
    <x v="6"/>
    <n v="52.710000000000008"/>
    <x v="24"/>
    <x v="0"/>
    <x v="0"/>
  </r>
  <r>
    <x v="13"/>
    <x v="1"/>
    <x v="3"/>
    <x v="1"/>
    <x v="1"/>
    <x v="9"/>
    <x v="6"/>
    <n v="34.519999999999996"/>
    <x v="24"/>
    <x v="0"/>
    <x v="0"/>
  </r>
  <r>
    <x v="13"/>
    <x v="1"/>
    <x v="3"/>
    <x v="1"/>
    <x v="1"/>
    <x v="9"/>
    <x v="6"/>
    <n v="20.66"/>
    <x v="24"/>
    <x v="0"/>
    <x v="0"/>
  </r>
  <r>
    <x v="13"/>
    <x v="1"/>
    <x v="3"/>
    <x v="1"/>
    <x v="1"/>
    <x v="9"/>
    <x v="6"/>
    <n v="118.86000000000001"/>
    <x v="24"/>
    <x v="0"/>
    <x v="0"/>
  </r>
  <r>
    <x v="13"/>
    <x v="1"/>
    <x v="3"/>
    <x v="1"/>
    <x v="1"/>
    <x v="9"/>
    <x v="6"/>
    <n v="13.75"/>
    <x v="24"/>
    <x v="0"/>
    <x v="0"/>
  </r>
  <r>
    <x v="13"/>
    <x v="1"/>
    <x v="3"/>
    <x v="1"/>
    <x v="1"/>
    <x v="9"/>
    <x v="6"/>
    <n v="10.29"/>
    <x v="24"/>
    <x v="0"/>
    <x v="0"/>
  </r>
  <r>
    <x v="13"/>
    <x v="1"/>
    <x v="3"/>
    <x v="1"/>
    <x v="1"/>
    <x v="9"/>
    <x v="6"/>
    <n v="36.04"/>
    <x v="24"/>
    <x v="0"/>
    <x v="0"/>
  </r>
  <r>
    <x v="13"/>
    <x v="1"/>
    <x v="3"/>
    <x v="1"/>
    <x v="1"/>
    <x v="9"/>
    <x v="6"/>
    <n v="18.47"/>
    <x v="24"/>
    <x v="0"/>
    <x v="0"/>
  </r>
  <r>
    <x v="13"/>
    <x v="1"/>
    <x v="3"/>
    <x v="1"/>
    <x v="1"/>
    <x v="9"/>
    <x v="6"/>
    <n v="23.18"/>
    <x v="24"/>
    <x v="0"/>
    <x v="0"/>
  </r>
  <r>
    <x v="13"/>
    <x v="1"/>
    <x v="3"/>
    <x v="1"/>
    <x v="1"/>
    <x v="9"/>
    <x v="6"/>
    <n v="48.179999999999993"/>
    <x v="24"/>
    <x v="0"/>
    <x v="0"/>
  </r>
  <r>
    <x v="13"/>
    <x v="1"/>
    <x v="3"/>
    <x v="1"/>
    <x v="1"/>
    <x v="9"/>
    <x v="6"/>
    <n v="49.040000000000006"/>
    <x v="24"/>
    <x v="0"/>
    <x v="0"/>
  </r>
  <r>
    <x v="13"/>
    <x v="1"/>
    <x v="3"/>
    <x v="1"/>
    <x v="1"/>
    <x v="9"/>
    <x v="6"/>
    <n v="23.03"/>
    <x v="24"/>
    <x v="0"/>
    <x v="0"/>
  </r>
  <r>
    <x v="13"/>
    <x v="1"/>
    <x v="3"/>
    <x v="1"/>
    <x v="1"/>
    <x v="9"/>
    <x v="6"/>
    <n v="140.98000000000002"/>
    <x v="24"/>
    <x v="0"/>
    <x v="0"/>
  </r>
  <r>
    <x v="13"/>
    <x v="1"/>
    <x v="3"/>
    <x v="1"/>
    <x v="1"/>
    <x v="9"/>
    <x v="6"/>
    <n v="93.77000000000001"/>
    <x v="24"/>
    <x v="0"/>
    <x v="0"/>
  </r>
  <r>
    <x v="13"/>
    <x v="1"/>
    <x v="3"/>
    <x v="1"/>
    <x v="1"/>
    <x v="9"/>
    <x v="6"/>
    <n v="13.1"/>
    <x v="24"/>
    <x v="0"/>
    <x v="0"/>
  </r>
  <r>
    <x v="13"/>
    <x v="1"/>
    <x v="3"/>
    <x v="1"/>
    <x v="1"/>
    <x v="9"/>
    <x v="6"/>
    <n v="29.57"/>
    <x v="24"/>
    <x v="0"/>
    <x v="0"/>
  </r>
  <r>
    <x v="13"/>
    <x v="1"/>
    <x v="3"/>
    <x v="1"/>
    <x v="1"/>
    <x v="9"/>
    <x v="6"/>
    <n v="22.16"/>
    <x v="24"/>
    <x v="0"/>
    <x v="0"/>
  </r>
  <r>
    <x v="13"/>
    <x v="1"/>
    <x v="3"/>
    <x v="1"/>
    <x v="1"/>
    <x v="9"/>
    <x v="6"/>
    <n v="12.400000000000002"/>
    <x v="24"/>
    <x v="0"/>
    <x v="0"/>
  </r>
  <r>
    <x v="13"/>
    <x v="1"/>
    <x v="3"/>
    <x v="1"/>
    <x v="1"/>
    <x v="9"/>
    <x v="6"/>
    <n v="39.159999999999997"/>
    <x v="24"/>
    <x v="0"/>
    <x v="0"/>
  </r>
  <r>
    <x v="13"/>
    <x v="1"/>
    <x v="3"/>
    <x v="1"/>
    <x v="1"/>
    <x v="9"/>
    <x v="6"/>
    <n v="1350.4700000000003"/>
    <x v="31"/>
    <x v="0"/>
    <x v="0"/>
  </r>
  <r>
    <x v="13"/>
    <x v="1"/>
    <x v="3"/>
    <x v="1"/>
    <x v="1"/>
    <x v="9"/>
    <x v="6"/>
    <n v="1731.6999999999998"/>
    <x v="31"/>
    <x v="0"/>
    <x v="0"/>
  </r>
  <r>
    <x v="13"/>
    <x v="1"/>
    <x v="3"/>
    <x v="1"/>
    <x v="1"/>
    <x v="9"/>
    <x v="6"/>
    <n v="2956.5900000000006"/>
    <x v="31"/>
    <x v="0"/>
    <x v="0"/>
  </r>
  <r>
    <x v="13"/>
    <x v="1"/>
    <x v="3"/>
    <x v="1"/>
    <x v="1"/>
    <x v="9"/>
    <x v="6"/>
    <n v="1704.89"/>
    <x v="31"/>
    <x v="0"/>
    <x v="0"/>
  </r>
  <r>
    <x v="13"/>
    <x v="1"/>
    <x v="3"/>
    <x v="1"/>
    <x v="1"/>
    <x v="9"/>
    <x v="6"/>
    <n v="1196.8400000000004"/>
    <x v="31"/>
    <x v="0"/>
    <x v="0"/>
  </r>
  <r>
    <x v="13"/>
    <x v="1"/>
    <x v="3"/>
    <x v="1"/>
    <x v="1"/>
    <x v="9"/>
    <x v="6"/>
    <n v="1353.31"/>
    <x v="31"/>
    <x v="0"/>
    <x v="0"/>
  </r>
  <r>
    <x v="13"/>
    <x v="1"/>
    <x v="3"/>
    <x v="1"/>
    <x v="1"/>
    <x v="9"/>
    <x v="6"/>
    <n v="1547.4299999999998"/>
    <x v="31"/>
    <x v="0"/>
    <x v="0"/>
  </r>
  <r>
    <x v="13"/>
    <x v="1"/>
    <x v="3"/>
    <x v="1"/>
    <x v="1"/>
    <x v="9"/>
    <x v="6"/>
    <n v="2101.5199999999995"/>
    <x v="31"/>
    <x v="0"/>
    <x v="0"/>
  </r>
  <r>
    <x v="13"/>
    <x v="1"/>
    <x v="3"/>
    <x v="1"/>
    <x v="1"/>
    <x v="9"/>
    <x v="6"/>
    <n v="1262.9400000000003"/>
    <x v="31"/>
    <x v="0"/>
    <x v="0"/>
  </r>
  <r>
    <x v="13"/>
    <x v="1"/>
    <x v="3"/>
    <x v="1"/>
    <x v="1"/>
    <x v="9"/>
    <x v="6"/>
    <n v="1425.6000000000001"/>
    <x v="31"/>
    <x v="0"/>
    <x v="0"/>
  </r>
  <r>
    <x v="13"/>
    <x v="1"/>
    <x v="3"/>
    <x v="1"/>
    <x v="1"/>
    <x v="9"/>
    <x v="6"/>
    <n v="1887.77"/>
    <x v="31"/>
    <x v="0"/>
    <x v="0"/>
  </r>
  <r>
    <x v="13"/>
    <x v="1"/>
    <x v="3"/>
    <x v="1"/>
    <x v="1"/>
    <x v="9"/>
    <x v="6"/>
    <n v="1224.8800000000001"/>
    <x v="31"/>
    <x v="0"/>
    <x v="0"/>
  </r>
  <r>
    <x v="13"/>
    <x v="1"/>
    <x v="3"/>
    <x v="1"/>
    <x v="1"/>
    <x v="9"/>
    <x v="6"/>
    <n v="40.369999999999997"/>
    <x v="23"/>
    <x v="0"/>
    <x v="0"/>
  </r>
  <r>
    <x v="13"/>
    <x v="1"/>
    <x v="3"/>
    <x v="1"/>
    <x v="1"/>
    <x v="9"/>
    <x v="6"/>
    <n v="21.03"/>
    <x v="23"/>
    <x v="0"/>
    <x v="0"/>
  </r>
  <r>
    <x v="13"/>
    <x v="1"/>
    <x v="3"/>
    <x v="1"/>
    <x v="1"/>
    <x v="9"/>
    <x v="6"/>
    <n v="19.09"/>
    <x v="23"/>
    <x v="0"/>
    <x v="0"/>
  </r>
  <r>
    <x v="13"/>
    <x v="1"/>
    <x v="3"/>
    <x v="1"/>
    <x v="1"/>
    <x v="9"/>
    <x v="6"/>
    <n v="5.34"/>
    <x v="23"/>
    <x v="0"/>
    <x v="0"/>
  </r>
  <r>
    <x v="13"/>
    <x v="1"/>
    <x v="3"/>
    <x v="1"/>
    <x v="1"/>
    <x v="9"/>
    <x v="6"/>
    <n v="8.6300000000000008"/>
    <x v="23"/>
    <x v="0"/>
    <x v="0"/>
  </r>
  <r>
    <x v="13"/>
    <x v="1"/>
    <x v="3"/>
    <x v="1"/>
    <x v="1"/>
    <x v="9"/>
    <x v="6"/>
    <n v="52.870000000000005"/>
    <x v="23"/>
    <x v="0"/>
    <x v="0"/>
  </r>
  <r>
    <x v="13"/>
    <x v="1"/>
    <x v="3"/>
    <x v="1"/>
    <x v="1"/>
    <x v="9"/>
    <x v="6"/>
    <n v="48.160000000000004"/>
    <x v="23"/>
    <x v="0"/>
    <x v="0"/>
  </r>
  <r>
    <x v="13"/>
    <x v="1"/>
    <x v="3"/>
    <x v="1"/>
    <x v="1"/>
    <x v="9"/>
    <x v="6"/>
    <n v="27.23"/>
    <x v="23"/>
    <x v="0"/>
    <x v="0"/>
  </r>
  <r>
    <x v="13"/>
    <x v="1"/>
    <x v="3"/>
    <x v="1"/>
    <x v="1"/>
    <x v="9"/>
    <x v="6"/>
    <n v="26.349999999999998"/>
    <x v="23"/>
    <x v="0"/>
    <x v="0"/>
  </r>
  <r>
    <x v="13"/>
    <x v="1"/>
    <x v="3"/>
    <x v="1"/>
    <x v="1"/>
    <x v="9"/>
    <x v="6"/>
    <n v="155.87"/>
    <x v="23"/>
    <x v="0"/>
    <x v="0"/>
  </r>
  <r>
    <x v="13"/>
    <x v="1"/>
    <x v="3"/>
    <x v="1"/>
    <x v="1"/>
    <x v="9"/>
    <x v="6"/>
    <n v="162.46"/>
    <x v="23"/>
    <x v="0"/>
    <x v="0"/>
  </r>
  <r>
    <x v="13"/>
    <x v="1"/>
    <x v="3"/>
    <x v="1"/>
    <x v="1"/>
    <x v="9"/>
    <x v="6"/>
    <n v="126.94000000000001"/>
    <x v="23"/>
    <x v="0"/>
    <x v="0"/>
  </r>
  <r>
    <x v="13"/>
    <x v="1"/>
    <x v="3"/>
    <x v="1"/>
    <x v="1"/>
    <x v="9"/>
    <x v="6"/>
    <n v="91.86"/>
    <x v="23"/>
    <x v="0"/>
    <x v="0"/>
  </r>
  <r>
    <x v="13"/>
    <x v="1"/>
    <x v="3"/>
    <x v="1"/>
    <x v="1"/>
    <x v="9"/>
    <x v="6"/>
    <n v="82.320000000000007"/>
    <x v="23"/>
    <x v="0"/>
    <x v="0"/>
  </r>
  <r>
    <x v="13"/>
    <x v="1"/>
    <x v="3"/>
    <x v="1"/>
    <x v="1"/>
    <x v="9"/>
    <x v="6"/>
    <n v="34.31"/>
    <x v="23"/>
    <x v="0"/>
    <x v="0"/>
  </r>
  <r>
    <x v="13"/>
    <x v="1"/>
    <x v="3"/>
    <x v="1"/>
    <x v="1"/>
    <x v="9"/>
    <x v="6"/>
    <n v="5.23"/>
    <x v="23"/>
    <x v="0"/>
    <x v="0"/>
  </r>
  <r>
    <x v="13"/>
    <x v="1"/>
    <x v="3"/>
    <x v="1"/>
    <x v="1"/>
    <x v="9"/>
    <x v="6"/>
    <n v="3948.0900000000024"/>
    <x v="1"/>
    <x v="0"/>
    <x v="0"/>
  </r>
  <r>
    <x v="13"/>
    <x v="1"/>
    <x v="3"/>
    <x v="1"/>
    <x v="1"/>
    <x v="9"/>
    <x v="6"/>
    <n v="3245.7800000000007"/>
    <x v="1"/>
    <x v="0"/>
    <x v="0"/>
  </r>
  <r>
    <x v="13"/>
    <x v="1"/>
    <x v="3"/>
    <x v="1"/>
    <x v="1"/>
    <x v="9"/>
    <x v="6"/>
    <n v="4414.9600000000019"/>
    <x v="1"/>
    <x v="0"/>
    <x v="0"/>
  </r>
  <r>
    <x v="13"/>
    <x v="1"/>
    <x v="3"/>
    <x v="1"/>
    <x v="1"/>
    <x v="9"/>
    <x v="6"/>
    <n v="1377.1599999999994"/>
    <x v="1"/>
    <x v="0"/>
    <x v="0"/>
  </r>
  <r>
    <x v="13"/>
    <x v="1"/>
    <x v="3"/>
    <x v="1"/>
    <x v="1"/>
    <x v="9"/>
    <x v="6"/>
    <n v="3701.91"/>
    <x v="1"/>
    <x v="0"/>
    <x v="0"/>
  </r>
  <r>
    <x v="13"/>
    <x v="1"/>
    <x v="3"/>
    <x v="1"/>
    <x v="1"/>
    <x v="9"/>
    <x v="6"/>
    <n v="3463.9600000000005"/>
    <x v="1"/>
    <x v="0"/>
    <x v="0"/>
  </r>
  <r>
    <x v="13"/>
    <x v="1"/>
    <x v="3"/>
    <x v="1"/>
    <x v="1"/>
    <x v="9"/>
    <x v="6"/>
    <n v="3704.2299999999996"/>
    <x v="1"/>
    <x v="0"/>
    <x v="0"/>
  </r>
  <r>
    <x v="13"/>
    <x v="1"/>
    <x v="3"/>
    <x v="1"/>
    <x v="1"/>
    <x v="9"/>
    <x v="6"/>
    <n v="4197.1200000000017"/>
    <x v="1"/>
    <x v="0"/>
    <x v="0"/>
  </r>
  <r>
    <x v="13"/>
    <x v="1"/>
    <x v="3"/>
    <x v="1"/>
    <x v="1"/>
    <x v="9"/>
    <x v="6"/>
    <n v="4218.2199999999984"/>
    <x v="1"/>
    <x v="0"/>
    <x v="0"/>
  </r>
  <r>
    <x v="13"/>
    <x v="1"/>
    <x v="3"/>
    <x v="1"/>
    <x v="1"/>
    <x v="9"/>
    <x v="6"/>
    <n v="4446.53"/>
    <x v="1"/>
    <x v="0"/>
    <x v="0"/>
  </r>
  <r>
    <x v="13"/>
    <x v="1"/>
    <x v="3"/>
    <x v="1"/>
    <x v="1"/>
    <x v="9"/>
    <x v="6"/>
    <n v="2785.4100000000003"/>
    <x v="1"/>
    <x v="0"/>
    <x v="0"/>
  </r>
  <r>
    <x v="13"/>
    <x v="1"/>
    <x v="3"/>
    <x v="1"/>
    <x v="1"/>
    <x v="9"/>
    <x v="6"/>
    <n v="3407.360000000001"/>
    <x v="1"/>
    <x v="0"/>
    <x v="0"/>
  </r>
  <r>
    <x v="13"/>
    <x v="1"/>
    <x v="3"/>
    <x v="1"/>
    <x v="1"/>
    <x v="9"/>
    <x v="6"/>
    <n v="283.87"/>
    <x v="1"/>
    <x v="0"/>
    <x v="0"/>
  </r>
  <r>
    <x v="13"/>
    <x v="1"/>
    <x v="3"/>
    <x v="1"/>
    <x v="1"/>
    <x v="9"/>
    <x v="6"/>
    <n v="3.66"/>
    <x v="1"/>
    <x v="0"/>
    <x v="0"/>
  </r>
  <r>
    <x v="13"/>
    <x v="1"/>
    <x v="3"/>
    <x v="1"/>
    <x v="1"/>
    <x v="9"/>
    <x v="6"/>
    <n v="568.33999999999992"/>
    <x v="1"/>
    <x v="0"/>
    <x v="0"/>
  </r>
  <r>
    <x v="13"/>
    <x v="1"/>
    <x v="3"/>
    <x v="1"/>
    <x v="1"/>
    <x v="9"/>
    <x v="6"/>
    <n v="87.22"/>
    <x v="1"/>
    <x v="0"/>
    <x v="0"/>
  </r>
  <r>
    <x v="13"/>
    <x v="1"/>
    <x v="3"/>
    <x v="1"/>
    <x v="1"/>
    <x v="9"/>
    <x v="6"/>
    <n v="149.52000000000001"/>
    <x v="1"/>
    <x v="0"/>
    <x v="0"/>
  </r>
  <r>
    <x v="13"/>
    <x v="1"/>
    <x v="3"/>
    <x v="1"/>
    <x v="1"/>
    <x v="9"/>
    <x v="6"/>
    <n v="31.63"/>
    <x v="1"/>
    <x v="0"/>
    <x v="0"/>
  </r>
  <r>
    <x v="13"/>
    <x v="1"/>
    <x v="3"/>
    <x v="1"/>
    <x v="1"/>
    <x v="9"/>
    <x v="6"/>
    <n v="536.70000000000016"/>
    <x v="1"/>
    <x v="0"/>
    <x v="0"/>
  </r>
  <r>
    <x v="13"/>
    <x v="1"/>
    <x v="3"/>
    <x v="1"/>
    <x v="1"/>
    <x v="9"/>
    <x v="6"/>
    <n v="45.95"/>
    <x v="1"/>
    <x v="0"/>
    <x v="0"/>
  </r>
  <r>
    <x v="13"/>
    <x v="1"/>
    <x v="3"/>
    <x v="1"/>
    <x v="1"/>
    <x v="9"/>
    <x v="6"/>
    <n v="40.64"/>
    <x v="1"/>
    <x v="0"/>
    <x v="0"/>
  </r>
  <r>
    <x v="13"/>
    <x v="1"/>
    <x v="3"/>
    <x v="1"/>
    <x v="1"/>
    <x v="9"/>
    <x v="6"/>
    <n v="16.440000000000001"/>
    <x v="1"/>
    <x v="0"/>
    <x v="0"/>
  </r>
  <r>
    <x v="13"/>
    <x v="1"/>
    <x v="3"/>
    <x v="1"/>
    <x v="1"/>
    <x v="9"/>
    <x v="6"/>
    <n v="15.24"/>
    <x v="1"/>
    <x v="0"/>
    <x v="0"/>
  </r>
  <r>
    <x v="13"/>
    <x v="1"/>
    <x v="3"/>
    <x v="1"/>
    <x v="1"/>
    <x v="9"/>
    <x v="6"/>
    <n v="27.59"/>
    <x v="1"/>
    <x v="0"/>
    <x v="0"/>
  </r>
  <r>
    <x v="13"/>
    <x v="1"/>
    <x v="3"/>
    <x v="1"/>
    <x v="1"/>
    <x v="9"/>
    <x v="6"/>
    <n v="162.9"/>
    <x v="1"/>
    <x v="0"/>
    <x v="0"/>
  </r>
  <r>
    <x v="13"/>
    <x v="1"/>
    <x v="3"/>
    <x v="1"/>
    <x v="1"/>
    <x v="9"/>
    <x v="6"/>
    <n v="239.26"/>
    <x v="1"/>
    <x v="0"/>
    <x v="0"/>
  </r>
  <r>
    <x v="13"/>
    <x v="1"/>
    <x v="3"/>
    <x v="1"/>
    <x v="1"/>
    <x v="9"/>
    <x v="6"/>
    <n v="52.42"/>
    <x v="1"/>
    <x v="0"/>
    <x v="0"/>
  </r>
  <r>
    <x v="13"/>
    <x v="1"/>
    <x v="3"/>
    <x v="1"/>
    <x v="1"/>
    <x v="9"/>
    <x v="6"/>
    <n v="101.06000000000002"/>
    <x v="1"/>
    <x v="0"/>
    <x v="0"/>
  </r>
  <r>
    <x v="13"/>
    <x v="1"/>
    <x v="3"/>
    <x v="1"/>
    <x v="1"/>
    <x v="9"/>
    <x v="6"/>
    <n v="249.16"/>
    <x v="1"/>
    <x v="0"/>
    <x v="0"/>
  </r>
  <r>
    <x v="13"/>
    <x v="1"/>
    <x v="3"/>
    <x v="1"/>
    <x v="1"/>
    <x v="9"/>
    <x v="6"/>
    <n v="56.910000000000004"/>
    <x v="1"/>
    <x v="0"/>
    <x v="0"/>
  </r>
  <r>
    <x v="13"/>
    <x v="1"/>
    <x v="3"/>
    <x v="1"/>
    <x v="1"/>
    <x v="9"/>
    <x v="6"/>
    <n v="27.37"/>
    <x v="1"/>
    <x v="0"/>
    <x v="0"/>
  </r>
  <r>
    <x v="13"/>
    <x v="1"/>
    <x v="3"/>
    <x v="1"/>
    <x v="1"/>
    <x v="9"/>
    <x v="6"/>
    <n v="56.859999999999992"/>
    <x v="1"/>
    <x v="0"/>
    <x v="0"/>
  </r>
  <r>
    <x v="13"/>
    <x v="1"/>
    <x v="3"/>
    <x v="1"/>
    <x v="1"/>
    <x v="9"/>
    <x v="6"/>
    <n v="72.98"/>
    <x v="1"/>
    <x v="0"/>
    <x v="0"/>
  </r>
  <r>
    <x v="13"/>
    <x v="1"/>
    <x v="3"/>
    <x v="1"/>
    <x v="1"/>
    <x v="9"/>
    <x v="6"/>
    <n v="22.849999999999998"/>
    <x v="1"/>
    <x v="0"/>
    <x v="0"/>
  </r>
  <r>
    <x v="13"/>
    <x v="1"/>
    <x v="3"/>
    <x v="1"/>
    <x v="1"/>
    <x v="9"/>
    <x v="6"/>
    <n v="255.57000000000002"/>
    <x v="1"/>
    <x v="0"/>
    <x v="0"/>
  </r>
  <r>
    <x v="13"/>
    <x v="1"/>
    <x v="3"/>
    <x v="1"/>
    <x v="1"/>
    <x v="9"/>
    <x v="6"/>
    <n v="398.63000000000005"/>
    <x v="1"/>
    <x v="0"/>
    <x v="0"/>
  </r>
  <r>
    <x v="13"/>
    <x v="1"/>
    <x v="3"/>
    <x v="1"/>
    <x v="1"/>
    <x v="9"/>
    <x v="6"/>
    <n v="342.15"/>
    <x v="1"/>
    <x v="0"/>
    <x v="0"/>
  </r>
  <r>
    <x v="13"/>
    <x v="1"/>
    <x v="3"/>
    <x v="1"/>
    <x v="1"/>
    <x v="9"/>
    <x v="6"/>
    <n v="604.67999999999995"/>
    <x v="1"/>
    <x v="0"/>
    <x v="0"/>
  </r>
  <r>
    <x v="13"/>
    <x v="1"/>
    <x v="3"/>
    <x v="1"/>
    <x v="1"/>
    <x v="9"/>
    <x v="6"/>
    <n v="477.42"/>
    <x v="1"/>
    <x v="0"/>
    <x v="0"/>
  </r>
  <r>
    <x v="13"/>
    <x v="1"/>
    <x v="3"/>
    <x v="1"/>
    <x v="1"/>
    <x v="9"/>
    <x v="6"/>
    <n v="967.01"/>
    <x v="1"/>
    <x v="0"/>
    <x v="0"/>
  </r>
  <r>
    <x v="13"/>
    <x v="1"/>
    <x v="3"/>
    <x v="1"/>
    <x v="1"/>
    <x v="9"/>
    <x v="6"/>
    <n v="529.76"/>
    <x v="1"/>
    <x v="0"/>
    <x v="0"/>
  </r>
  <r>
    <x v="13"/>
    <x v="1"/>
    <x v="3"/>
    <x v="1"/>
    <x v="1"/>
    <x v="9"/>
    <x v="6"/>
    <n v="490.28000000000003"/>
    <x v="1"/>
    <x v="0"/>
    <x v="0"/>
  </r>
  <r>
    <x v="13"/>
    <x v="1"/>
    <x v="3"/>
    <x v="1"/>
    <x v="1"/>
    <x v="9"/>
    <x v="6"/>
    <n v="9.0499999999999989"/>
    <x v="1"/>
    <x v="0"/>
    <x v="0"/>
  </r>
  <r>
    <x v="13"/>
    <x v="1"/>
    <x v="3"/>
    <x v="1"/>
    <x v="1"/>
    <x v="9"/>
    <x v="6"/>
    <n v="7.7000000000000011"/>
    <x v="1"/>
    <x v="0"/>
    <x v="0"/>
  </r>
  <r>
    <x v="13"/>
    <x v="1"/>
    <x v="3"/>
    <x v="1"/>
    <x v="1"/>
    <x v="9"/>
    <x v="6"/>
    <n v="66.399999999999991"/>
    <x v="1"/>
    <x v="0"/>
    <x v="0"/>
  </r>
  <r>
    <x v="13"/>
    <x v="1"/>
    <x v="3"/>
    <x v="1"/>
    <x v="1"/>
    <x v="9"/>
    <x v="6"/>
    <n v="24755.750000000018"/>
    <x v="1"/>
    <x v="0"/>
    <x v="0"/>
  </r>
  <r>
    <x v="13"/>
    <x v="1"/>
    <x v="3"/>
    <x v="1"/>
    <x v="1"/>
    <x v="9"/>
    <x v="6"/>
    <n v="21758.089999999986"/>
    <x v="1"/>
    <x v="0"/>
    <x v="0"/>
  </r>
  <r>
    <x v="13"/>
    <x v="1"/>
    <x v="3"/>
    <x v="1"/>
    <x v="1"/>
    <x v="9"/>
    <x v="6"/>
    <n v="24757.140000000032"/>
    <x v="1"/>
    <x v="0"/>
    <x v="0"/>
  </r>
  <r>
    <x v="13"/>
    <x v="1"/>
    <x v="3"/>
    <x v="1"/>
    <x v="1"/>
    <x v="9"/>
    <x v="6"/>
    <n v="25046.300000000021"/>
    <x v="1"/>
    <x v="0"/>
    <x v="0"/>
  </r>
  <r>
    <x v="13"/>
    <x v="1"/>
    <x v="3"/>
    <x v="1"/>
    <x v="1"/>
    <x v="9"/>
    <x v="6"/>
    <n v="22829.470000000023"/>
    <x v="1"/>
    <x v="0"/>
    <x v="0"/>
  </r>
  <r>
    <x v="13"/>
    <x v="1"/>
    <x v="3"/>
    <x v="1"/>
    <x v="1"/>
    <x v="9"/>
    <x v="6"/>
    <n v="27513.010000000009"/>
    <x v="1"/>
    <x v="0"/>
    <x v="0"/>
  </r>
  <r>
    <x v="13"/>
    <x v="1"/>
    <x v="3"/>
    <x v="1"/>
    <x v="1"/>
    <x v="9"/>
    <x v="6"/>
    <n v="18828.839999999997"/>
    <x v="1"/>
    <x v="0"/>
    <x v="0"/>
  </r>
  <r>
    <x v="13"/>
    <x v="1"/>
    <x v="3"/>
    <x v="1"/>
    <x v="1"/>
    <x v="9"/>
    <x v="6"/>
    <n v="19514.919999999984"/>
    <x v="1"/>
    <x v="0"/>
    <x v="0"/>
  </r>
  <r>
    <x v="13"/>
    <x v="1"/>
    <x v="3"/>
    <x v="1"/>
    <x v="1"/>
    <x v="9"/>
    <x v="6"/>
    <n v="17.7"/>
    <x v="1"/>
    <x v="0"/>
    <x v="0"/>
  </r>
  <r>
    <x v="13"/>
    <x v="1"/>
    <x v="3"/>
    <x v="1"/>
    <x v="1"/>
    <x v="9"/>
    <x v="6"/>
    <n v="57.169999999999995"/>
    <x v="1"/>
    <x v="0"/>
    <x v="0"/>
  </r>
  <r>
    <x v="13"/>
    <x v="1"/>
    <x v="3"/>
    <x v="1"/>
    <x v="1"/>
    <x v="9"/>
    <x v="6"/>
    <n v="3619.4100000000012"/>
    <x v="1"/>
    <x v="0"/>
    <x v="0"/>
  </r>
  <r>
    <x v="13"/>
    <x v="1"/>
    <x v="3"/>
    <x v="1"/>
    <x v="1"/>
    <x v="9"/>
    <x v="6"/>
    <n v="1984.9400000000005"/>
    <x v="1"/>
    <x v="0"/>
    <x v="0"/>
  </r>
  <r>
    <x v="13"/>
    <x v="1"/>
    <x v="3"/>
    <x v="1"/>
    <x v="1"/>
    <x v="9"/>
    <x v="6"/>
    <n v="2404.8599999999992"/>
    <x v="1"/>
    <x v="0"/>
    <x v="0"/>
  </r>
  <r>
    <x v="13"/>
    <x v="1"/>
    <x v="3"/>
    <x v="1"/>
    <x v="1"/>
    <x v="9"/>
    <x v="6"/>
    <n v="2446.9900000000011"/>
    <x v="1"/>
    <x v="0"/>
    <x v="0"/>
  </r>
  <r>
    <x v="13"/>
    <x v="1"/>
    <x v="3"/>
    <x v="1"/>
    <x v="1"/>
    <x v="9"/>
    <x v="6"/>
    <n v="2606.4000000000005"/>
    <x v="1"/>
    <x v="0"/>
    <x v="0"/>
  </r>
  <r>
    <x v="13"/>
    <x v="1"/>
    <x v="3"/>
    <x v="1"/>
    <x v="1"/>
    <x v="9"/>
    <x v="6"/>
    <n v="2928.6199999999994"/>
    <x v="1"/>
    <x v="0"/>
    <x v="0"/>
  </r>
  <r>
    <x v="13"/>
    <x v="1"/>
    <x v="3"/>
    <x v="1"/>
    <x v="1"/>
    <x v="9"/>
    <x v="6"/>
    <n v="2532.27"/>
    <x v="1"/>
    <x v="0"/>
    <x v="0"/>
  </r>
  <r>
    <x v="13"/>
    <x v="1"/>
    <x v="3"/>
    <x v="1"/>
    <x v="1"/>
    <x v="9"/>
    <x v="6"/>
    <n v="3353.6"/>
    <x v="1"/>
    <x v="0"/>
    <x v="0"/>
  </r>
  <r>
    <x v="13"/>
    <x v="1"/>
    <x v="3"/>
    <x v="1"/>
    <x v="1"/>
    <x v="9"/>
    <x v="6"/>
    <n v="3625.3499999999976"/>
    <x v="1"/>
    <x v="0"/>
    <x v="0"/>
  </r>
  <r>
    <x v="13"/>
    <x v="1"/>
    <x v="3"/>
    <x v="1"/>
    <x v="1"/>
    <x v="9"/>
    <x v="6"/>
    <n v="3949.11"/>
    <x v="1"/>
    <x v="0"/>
    <x v="0"/>
  </r>
  <r>
    <x v="13"/>
    <x v="1"/>
    <x v="3"/>
    <x v="1"/>
    <x v="1"/>
    <x v="9"/>
    <x v="6"/>
    <n v="2737.3100000000004"/>
    <x v="1"/>
    <x v="0"/>
    <x v="0"/>
  </r>
  <r>
    <x v="13"/>
    <x v="1"/>
    <x v="3"/>
    <x v="1"/>
    <x v="1"/>
    <x v="9"/>
    <x v="6"/>
    <n v="2712.7400000000002"/>
    <x v="1"/>
    <x v="0"/>
    <x v="0"/>
  </r>
  <r>
    <x v="13"/>
    <x v="1"/>
    <x v="3"/>
    <x v="1"/>
    <x v="1"/>
    <x v="9"/>
    <x v="6"/>
    <n v="48.290000000000006"/>
    <x v="1"/>
    <x v="0"/>
    <x v="0"/>
  </r>
  <r>
    <x v="13"/>
    <x v="1"/>
    <x v="3"/>
    <x v="1"/>
    <x v="1"/>
    <x v="9"/>
    <x v="6"/>
    <n v="25.22"/>
    <x v="1"/>
    <x v="0"/>
    <x v="0"/>
  </r>
  <r>
    <x v="13"/>
    <x v="1"/>
    <x v="3"/>
    <x v="1"/>
    <x v="1"/>
    <x v="9"/>
    <x v="6"/>
    <n v="226.95"/>
    <x v="1"/>
    <x v="0"/>
    <x v="0"/>
  </r>
  <r>
    <x v="13"/>
    <x v="1"/>
    <x v="3"/>
    <x v="1"/>
    <x v="1"/>
    <x v="9"/>
    <x v="6"/>
    <n v="185.58"/>
    <x v="1"/>
    <x v="0"/>
    <x v="0"/>
  </r>
  <r>
    <x v="13"/>
    <x v="1"/>
    <x v="3"/>
    <x v="1"/>
    <x v="1"/>
    <x v="9"/>
    <x v="6"/>
    <n v="123.52"/>
    <x v="1"/>
    <x v="0"/>
    <x v="0"/>
  </r>
  <r>
    <x v="13"/>
    <x v="1"/>
    <x v="3"/>
    <x v="1"/>
    <x v="1"/>
    <x v="9"/>
    <x v="6"/>
    <n v="932.46000000000026"/>
    <x v="1"/>
    <x v="0"/>
    <x v="0"/>
  </r>
  <r>
    <x v="13"/>
    <x v="1"/>
    <x v="3"/>
    <x v="1"/>
    <x v="1"/>
    <x v="9"/>
    <x v="6"/>
    <n v="140.16"/>
    <x v="1"/>
    <x v="0"/>
    <x v="0"/>
  </r>
  <r>
    <x v="13"/>
    <x v="1"/>
    <x v="3"/>
    <x v="1"/>
    <x v="1"/>
    <x v="9"/>
    <x v="6"/>
    <n v="130.28"/>
    <x v="1"/>
    <x v="0"/>
    <x v="0"/>
  </r>
  <r>
    <x v="13"/>
    <x v="1"/>
    <x v="3"/>
    <x v="1"/>
    <x v="1"/>
    <x v="9"/>
    <x v="6"/>
    <n v="1586.63"/>
    <x v="1"/>
    <x v="0"/>
    <x v="0"/>
  </r>
  <r>
    <x v="13"/>
    <x v="1"/>
    <x v="3"/>
    <x v="1"/>
    <x v="1"/>
    <x v="9"/>
    <x v="6"/>
    <n v="2152.1499999999996"/>
    <x v="1"/>
    <x v="0"/>
    <x v="0"/>
  </r>
  <r>
    <x v="13"/>
    <x v="1"/>
    <x v="3"/>
    <x v="1"/>
    <x v="1"/>
    <x v="9"/>
    <x v="6"/>
    <n v="1648.1299999999997"/>
    <x v="1"/>
    <x v="0"/>
    <x v="0"/>
  </r>
  <r>
    <x v="13"/>
    <x v="1"/>
    <x v="3"/>
    <x v="1"/>
    <x v="1"/>
    <x v="9"/>
    <x v="6"/>
    <n v="1765.1899999999998"/>
    <x v="1"/>
    <x v="0"/>
    <x v="0"/>
  </r>
  <r>
    <x v="13"/>
    <x v="1"/>
    <x v="3"/>
    <x v="1"/>
    <x v="1"/>
    <x v="9"/>
    <x v="6"/>
    <n v="1786.5899999999995"/>
    <x v="1"/>
    <x v="0"/>
    <x v="0"/>
  </r>
  <r>
    <x v="13"/>
    <x v="1"/>
    <x v="3"/>
    <x v="1"/>
    <x v="1"/>
    <x v="9"/>
    <x v="6"/>
    <n v="1618.9"/>
    <x v="1"/>
    <x v="0"/>
    <x v="0"/>
  </r>
  <r>
    <x v="13"/>
    <x v="1"/>
    <x v="3"/>
    <x v="1"/>
    <x v="1"/>
    <x v="9"/>
    <x v="6"/>
    <n v="2542.5299999999984"/>
    <x v="1"/>
    <x v="0"/>
    <x v="0"/>
  </r>
  <r>
    <x v="13"/>
    <x v="1"/>
    <x v="3"/>
    <x v="1"/>
    <x v="1"/>
    <x v="9"/>
    <x v="6"/>
    <n v="1211.6500000000001"/>
    <x v="1"/>
    <x v="0"/>
    <x v="0"/>
  </r>
  <r>
    <x v="13"/>
    <x v="1"/>
    <x v="3"/>
    <x v="1"/>
    <x v="1"/>
    <x v="9"/>
    <x v="6"/>
    <n v="1422.7699999999993"/>
    <x v="1"/>
    <x v="0"/>
    <x v="0"/>
  </r>
  <r>
    <x v="13"/>
    <x v="1"/>
    <x v="3"/>
    <x v="1"/>
    <x v="1"/>
    <x v="9"/>
    <x v="6"/>
    <n v="5.32"/>
    <x v="33"/>
    <x v="0"/>
    <x v="0"/>
  </r>
  <r>
    <x v="13"/>
    <x v="1"/>
    <x v="3"/>
    <x v="1"/>
    <x v="1"/>
    <x v="9"/>
    <x v="6"/>
    <n v="29.87"/>
    <x v="34"/>
    <x v="0"/>
    <x v="0"/>
  </r>
  <r>
    <x v="13"/>
    <x v="1"/>
    <x v="3"/>
    <x v="1"/>
    <x v="1"/>
    <x v="9"/>
    <x v="6"/>
    <n v="19.41"/>
    <x v="34"/>
    <x v="0"/>
    <x v="0"/>
  </r>
  <r>
    <x v="13"/>
    <x v="1"/>
    <x v="3"/>
    <x v="1"/>
    <x v="1"/>
    <x v="9"/>
    <x v="6"/>
    <n v="21.03"/>
    <x v="34"/>
    <x v="0"/>
    <x v="0"/>
  </r>
  <r>
    <x v="13"/>
    <x v="1"/>
    <x v="3"/>
    <x v="1"/>
    <x v="1"/>
    <x v="9"/>
    <x v="6"/>
    <n v="24.94"/>
    <x v="34"/>
    <x v="0"/>
    <x v="0"/>
  </r>
  <r>
    <x v="13"/>
    <x v="1"/>
    <x v="3"/>
    <x v="1"/>
    <x v="1"/>
    <x v="9"/>
    <x v="6"/>
    <n v="28.51"/>
    <x v="34"/>
    <x v="0"/>
    <x v="0"/>
  </r>
  <r>
    <x v="13"/>
    <x v="1"/>
    <x v="3"/>
    <x v="1"/>
    <x v="1"/>
    <x v="9"/>
    <x v="6"/>
    <n v="23.48"/>
    <x v="34"/>
    <x v="0"/>
    <x v="0"/>
  </r>
  <r>
    <x v="13"/>
    <x v="1"/>
    <x v="3"/>
    <x v="1"/>
    <x v="1"/>
    <x v="9"/>
    <x v="6"/>
    <n v="15721.949999999997"/>
    <x v="1"/>
    <x v="0"/>
    <x v="0"/>
  </r>
  <r>
    <x v="13"/>
    <x v="1"/>
    <x v="3"/>
    <x v="1"/>
    <x v="1"/>
    <x v="9"/>
    <x v="6"/>
    <n v="14106.220000000001"/>
    <x v="1"/>
    <x v="0"/>
    <x v="0"/>
  </r>
  <r>
    <x v="13"/>
    <x v="1"/>
    <x v="3"/>
    <x v="1"/>
    <x v="1"/>
    <x v="9"/>
    <x v="6"/>
    <n v="15492.389999999998"/>
    <x v="1"/>
    <x v="0"/>
    <x v="0"/>
  </r>
  <r>
    <x v="13"/>
    <x v="1"/>
    <x v="3"/>
    <x v="1"/>
    <x v="1"/>
    <x v="9"/>
    <x v="6"/>
    <n v="52.209999999999994"/>
    <x v="23"/>
    <x v="0"/>
    <x v="0"/>
  </r>
  <r>
    <x v="13"/>
    <x v="1"/>
    <x v="3"/>
    <x v="1"/>
    <x v="1"/>
    <x v="9"/>
    <x v="6"/>
    <n v="26.41"/>
    <x v="23"/>
    <x v="0"/>
    <x v="0"/>
  </r>
  <r>
    <x v="13"/>
    <x v="1"/>
    <x v="3"/>
    <x v="1"/>
    <x v="1"/>
    <x v="9"/>
    <x v="6"/>
    <n v="92.800000000000011"/>
    <x v="23"/>
    <x v="0"/>
    <x v="0"/>
  </r>
  <r>
    <x v="13"/>
    <x v="1"/>
    <x v="3"/>
    <x v="1"/>
    <x v="1"/>
    <x v="9"/>
    <x v="6"/>
    <n v="39.4"/>
    <x v="23"/>
    <x v="0"/>
    <x v="0"/>
  </r>
  <r>
    <x v="13"/>
    <x v="1"/>
    <x v="3"/>
    <x v="1"/>
    <x v="1"/>
    <x v="9"/>
    <x v="6"/>
    <n v="52.919999999999995"/>
    <x v="23"/>
    <x v="0"/>
    <x v="0"/>
  </r>
  <r>
    <x v="13"/>
    <x v="1"/>
    <x v="3"/>
    <x v="1"/>
    <x v="1"/>
    <x v="9"/>
    <x v="6"/>
    <n v="24.02"/>
    <x v="23"/>
    <x v="0"/>
    <x v="0"/>
  </r>
  <r>
    <x v="13"/>
    <x v="1"/>
    <x v="3"/>
    <x v="1"/>
    <x v="1"/>
    <x v="9"/>
    <x v="6"/>
    <n v="58.410000000000004"/>
    <x v="23"/>
    <x v="0"/>
    <x v="0"/>
  </r>
  <r>
    <x v="13"/>
    <x v="1"/>
    <x v="3"/>
    <x v="1"/>
    <x v="1"/>
    <x v="9"/>
    <x v="6"/>
    <n v="24.07"/>
    <x v="34"/>
    <x v="0"/>
    <x v="0"/>
  </r>
  <r>
    <x v="13"/>
    <x v="1"/>
    <x v="3"/>
    <x v="1"/>
    <x v="1"/>
    <x v="9"/>
    <x v="6"/>
    <n v="118.75"/>
    <x v="34"/>
    <x v="0"/>
    <x v="0"/>
  </r>
  <r>
    <x v="13"/>
    <x v="1"/>
    <x v="3"/>
    <x v="1"/>
    <x v="1"/>
    <x v="9"/>
    <x v="6"/>
    <n v="22.33"/>
    <x v="34"/>
    <x v="0"/>
    <x v="0"/>
  </r>
  <r>
    <x v="13"/>
    <x v="1"/>
    <x v="3"/>
    <x v="1"/>
    <x v="1"/>
    <x v="9"/>
    <x v="6"/>
    <n v="27.01"/>
    <x v="34"/>
    <x v="0"/>
    <x v="0"/>
  </r>
  <r>
    <x v="13"/>
    <x v="1"/>
    <x v="3"/>
    <x v="1"/>
    <x v="1"/>
    <x v="9"/>
    <x v="6"/>
    <n v="22.710000000000004"/>
    <x v="1"/>
    <x v="0"/>
    <x v="0"/>
  </r>
  <r>
    <x v="13"/>
    <x v="1"/>
    <x v="3"/>
    <x v="1"/>
    <x v="1"/>
    <x v="9"/>
    <x v="6"/>
    <n v="19811.28"/>
    <x v="1"/>
    <x v="0"/>
    <x v="0"/>
  </r>
  <r>
    <x v="13"/>
    <x v="1"/>
    <x v="3"/>
    <x v="1"/>
    <x v="1"/>
    <x v="9"/>
    <x v="6"/>
    <n v="10.739999999999998"/>
    <x v="1"/>
    <x v="0"/>
    <x v="0"/>
  </r>
  <r>
    <x v="13"/>
    <x v="1"/>
    <x v="3"/>
    <x v="1"/>
    <x v="1"/>
    <x v="9"/>
    <x v="6"/>
    <n v="2.77"/>
    <x v="36"/>
    <x v="0"/>
    <x v="0"/>
  </r>
  <r>
    <x v="13"/>
    <x v="1"/>
    <x v="3"/>
    <x v="1"/>
    <x v="1"/>
    <x v="9"/>
    <x v="6"/>
    <n v="2.06"/>
    <x v="36"/>
    <x v="0"/>
    <x v="0"/>
  </r>
  <r>
    <x v="13"/>
    <x v="1"/>
    <x v="3"/>
    <x v="1"/>
    <x v="1"/>
    <x v="9"/>
    <x v="6"/>
    <n v="55.150000000000006"/>
    <x v="33"/>
    <x v="0"/>
    <x v="0"/>
  </r>
  <r>
    <x v="1"/>
    <x v="1"/>
    <x v="1"/>
    <x v="0"/>
    <x v="1"/>
    <x v="10"/>
    <x v="7"/>
    <n v="766"/>
    <x v="1"/>
    <x v="0"/>
    <x v="0"/>
  </r>
  <r>
    <x v="15"/>
    <x v="1"/>
    <x v="13"/>
    <x v="0"/>
    <x v="1"/>
    <x v="10"/>
    <x v="7"/>
    <n v="4390"/>
    <x v="26"/>
    <x v="0"/>
    <x v="0"/>
  </r>
  <r>
    <x v="3"/>
    <x v="1"/>
    <x v="3"/>
    <x v="1"/>
    <x v="1"/>
    <x v="10"/>
    <x v="7"/>
    <n v="118.23"/>
    <x v="6"/>
    <x v="0"/>
    <x v="0"/>
  </r>
  <r>
    <x v="3"/>
    <x v="1"/>
    <x v="3"/>
    <x v="1"/>
    <x v="1"/>
    <x v="10"/>
    <x v="7"/>
    <n v="313.57"/>
    <x v="7"/>
    <x v="0"/>
    <x v="0"/>
  </r>
  <r>
    <x v="3"/>
    <x v="1"/>
    <x v="3"/>
    <x v="1"/>
    <x v="1"/>
    <x v="10"/>
    <x v="7"/>
    <n v="67.3"/>
    <x v="5"/>
    <x v="0"/>
    <x v="0"/>
  </r>
  <r>
    <x v="3"/>
    <x v="1"/>
    <x v="3"/>
    <x v="1"/>
    <x v="1"/>
    <x v="10"/>
    <x v="7"/>
    <n v="40.729999999999997"/>
    <x v="4"/>
    <x v="0"/>
    <x v="0"/>
  </r>
  <r>
    <x v="3"/>
    <x v="1"/>
    <x v="3"/>
    <x v="1"/>
    <x v="1"/>
    <x v="10"/>
    <x v="7"/>
    <n v="0.5"/>
    <x v="8"/>
    <x v="0"/>
    <x v="0"/>
  </r>
  <r>
    <x v="3"/>
    <x v="1"/>
    <x v="3"/>
    <x v="1"/>
    <x v="1"/>
    <x v="10"/>
    <x v="7"/>
    <n v="2.56"/>
    <x v="13"/>
    <x v="0"/>
    <x v="0"/>
  </r>
  <r>
    <x v="3"/>
    <x v="1"/>
    <x v="3"/>
    <x v="1"/>
    <x v="1"/>
    <x v="10"/>
    <x v="7"/>
    <n v="1.88"/>
    <x v="2"/>
    <x v="0"/>
    <x v="0"/>
  </r>
  <r>
    <x v="3"/>
    <x v="1"/>
    <x v="3"/>
    <x v="1"/>
    <x v="1"/>
    <x v="10"/>
    <x v="7"/>
    <n v="5.94"/>
    <x v="6"/>
    <x v="0"/>
    <x v="0"/>
  </r>
  <r>
    <x v="3"/>
    <x v="1"/>
    <x v="3"/>
    <x v="1"/>
    <x v="1"/>
    <x v="10"/>
    <x v="7"/>
    <n v="53.56"/>
    <x v="7"/>
    <x v="0"/>
    <x v="0"/>
  </r>
  <r>
    <x v="3"/>
    <x v="1"/>
    <x v="3"/>
    <x v="1"/>
    <x v="1"/>
    <x v="10"/>
    <x v="7"/>
    <n v="17.02"/>
    <x v="15"/>
    <x v="0"/>
    <x v="0"/>
  </r>
  <r>
    <x v="5"/>
    <x v="1"/>
    <x v="5"/>
    <x v="0"/>
    <x v="1"/>
    <x v="10"/>
    <x v="7"/>
    <n v="2866.73"/>
    <x v="22"/>
    <x v="0"/>
    <x v="0"/>
  </r>
  <r>
    <x v="5"/>
    <x v="1"/>
    <x v="5"/>
    <x v="0"/>
    <x v="1"/>
    <x v="10"/>
    <x v="7"/>
    <n v="40.49"/>
    <x v="1"/>
    <x v="0"/>
    <x v="0"/>
  </r>
  <r>
    <x v="6"/>
    <x v="1"/>
    <x v="6"/>
    <x v="0"/>
    <x v="1"/>
    <x v="10"/>
    <x v="7"/>
    <n v="168061"/>
    <x v="24"/>
    <x v="0"/>
    <x v="0"/>
  </r>
  <r>
    <x v="7"/>
    <x v="1"/>
    <x v="7"/>
    <x v="0"/>
    <x v="1"/>
    <x v="10"/>
    <x v="7"/>
    <n v="3959.32"/>
    <x v="11"/>
    <x v="0"/>
    <x v="0"/>
  </r>
  <r>
    <x v="8"/>
    <x v="1"/>
    <x v="8"/>
    <x v="0"/>
    <x v="1"/>
    <x v="10"/>
    <x v="7"/>
    <n v="79.81"/>
    <x v="9"/>
    <x v="4"/>
    <x v="0"/>
  </r>
  <r>
    <x v="8"/>
    <x v="1"/>
    <x v="8"/>
    <x v="0"/>
    <x v="1"/>
    <x v="10"/>
    <x v="7"/>
    <n v="277.16000000000003"/>
    <x v="27"/>
    <x v="0"/>
    <x v="0"/>
  </r>
  <r>
    <x v="8"/>
    <x v="1"/>
    <x v="8"/>
    <x v="0"/>
    <x v="1"/>
    <x v="10"/>
    <x v="7"/>
    <n v="8824.58"/>
    <x v="28"/>
    <x v="0"/>
    <x v="0"/>
  </r>
  <r>
    <x v="8"/>
    <x v="1"/>
    <x v="8"/>
    <x v="0"/>
    <x v="1"/>
    <x v="10"/>
    <x v="7"/>
    <n v="2469.29"/>
    <x v="29"/>
    <x v="0"/>
    <x v="0"/>
  </r>
  <r>
    <x v="8"/>
    <x v="1"/>
    <x v="8"/>
    <x v="0"/>
    <x v="1"/>
    <x v="10"/>
    <x v="7"/>
    <n v="2653.36"/>
    <x v="24"/>
    <x v="0"/>
    <x v="0"/>
  </r>
  <r>
    <x v="8"/>
    <x v="1"/>
    <x v="8"/>
    <x v="0"/>
    <x v="1"/>
    <x v="10"/>
    <x v="7"/>
    <n v="57.46"/>
    <x v="36"/>
    <x v="0"/>
    <x v="0"/>
  </r>
  <r>
    <x v="8"/>
    <x v="1"/>
    <x v="8"/>
    <x v="0"/>
    <x v="1"/>
    <x v="10"/>
    <x v="7"/>
    <n v="16081.6"/>
    <x v="1"/>
    <x v="0"/>
    <x v="0"/>
  </r>
  <r>
    <x v="8"/>
    <x v="1"/>
    <x v="8"/>
    <x v="0"/>
    <x v="1"/>
    <x v="10"/>
    <x v="7"/>
    <n v="16.41"/>
    <x v="6"/>
    <x v="0"/>
    <x v="0"/>
  </r>
  <r>
    <x v="8"/>
    <x v="1"/>
    <x v="8"/>
    <x v="0"/>
    <x v="1"/>
    <x v="10"/>
    <x v="7"/>
    <n v="211.47"/>
    <x v="7"/>
    <x v="0"/>
    <x v="0"/>
  </r>
  <r>
    <x v="8"/>
    <x v="1"/>
    <x v="8"/>
    <x v="0"/>
    <x v="1"/>
    <x v="10"/>
    <x v="7"/>
    <n v="123.11"/>
    <x v="9"/>
    <x v="2"/>
    <x v="1"/>
  </r>
  <r>
    <x v="9"/>
    <x v="1"/>
    <x v="9"/>
    <x v="0"/>
    <x v="1"/>
    <x v="10"/>
    <x v="7"/>
    <n v="3032.39"/>
    <x v="10"/>
    <x v="0"/>
    <x v="0"/>
  </r>
  <r>
    <x v="13"/>
    <x v="1"/>
    <x v="3"/>
    <x v="1"/>
    <x v="1"/>
    <x v="10"/>
    <x v="7"/>
    <n v="149.12"/>
    <x v="23"/>
    <x v="0"/>
    <x v="0"/>
  </r>
  <r>
    <x v="13"/>
    <x v="1"/>
    <x v="3"/>
    <x v="1"/>
    <x v="1"/>
    <x v="10"/>
    <x v="7"/>
    <n v="120.99"/>
    <x v="23"/>
    <x v="0"/>
    <x v="0"/>
  </r>
  <r>
    <x v="13"/>
    <x v="1"/>
    <x v="3"/>
    <x v="1"/>
    <x v="1"/>
    <x v="10"/>
    <x v="7"/>
    <n v="365.54"/>
    <x v="23"/>
    <x v="0"/>
    <x v="0"/>
  </r>
  <r>
    <x v="13"/>
    <x v="1"/>
    <x v="3"/>
    <x v="1"/>
    <x v="1"/>
    <x v="10"/>
    <x v="7"/>
    <n v="52.65"/>
    <x v="23"/>
    <x v="0"/>
    <x v="0"/>
  </r>
  <r>
    <x v="13"/>
    <x v="1"/>
    <x v="3"/>
    <x v="1"/>
    <x v="1"/>
    <x v="10"/>
    <x v="7"/>
    <n v="202.04"/>
    <x v="23"/>
    <x v="0"/>
    <x v="0"/>
  </r>
  <r>
    <x v="13"/>
    <x v="1"/>
    <x v="3"/>
    <x v="1"/>
    <x v="1"/>
    <x v="10"/>
    <x v="7"/>
    <n v="179.94"/>
    <x v="23"/>
    <x v="0"/>
    <x v="0"/>
  </r>
  <r>
    <x v="13"/>
    <x v="1"/>
    <x v="3"/>
    <x v="1"/>
    <x v="1"/>
    <x v="10"/>
    <x v="7"/>
    <n v="420.65"/>
    <x v="23"/>
    <x v="0"/>
    <x v="0"/>
  </r>
  <r>
    <x v="13"/>
    <x v="1"/>
    <x v="3"/>
    <x v="1"/>
    <x v="1"/>
    <x v="10"/>
    <x v="7"/>
    <n v="94.98"/>
    <x v="23"/>
    <x v="0"/>
    <x v="0"/>
  </r>
  <r>
    <x v="13"/>
    <x v="1"/>
    <x v="3"/>
    <x v="1"/>
    <x v="1"/>
    <x v="10"/>
    <x v="7"/>
    <n v="399.09"/>
    <x v="23"/>
    <x v="0"/>
    <x v="0"/>
  </r>
  <r>
    <x v="13"/>
    <x v="1"/>
    <x v="3"/>
    <x v="1"/>
    <x v="1"/>
    <x v="10"/>
    <x v="7"/>
    <n v="163.54"/>
    <x v="23"/>
    <x v="0"/>
    <x v="0"/>
  </r>
  <r>
    <x v="13"/>
    <x v="1"/>
    <x v="3"/>
    <x v="1"/>
    <x v="1"/>
    <x v="10"/>
    <x v="7"/>
    <n v="437.87"/>
    <x v="23"/>
    <x v="0"/>
    <x v="0"/>
  </r>
  <r>
    <x v="13"/>
    <x v="1"/>
    <x v="3"/>
    <x v="1"/>
    <x v="1"/>
    <x v="10"/>
    <x v="7"/>
    <n v="267.17"/>
    <x v="23"/>
    <x v="0"/>
    <x v="0"/>
  </r>
  <r>
    <x v="13"/>
    <x v="1"/>
    <x v="3"/>
    <x v="1"/>
    <x v="1"/>
    <x v="10"/>
    <x v="7"/>
    <n v="2.67"/>
    <x v="1"/>
    <x v="0"/>
    <x v="0"/>
  </r>
  <r>
    <x v="13"/>
    <x v="1"/>
    <x v="3"/>
    <x v="1"/>
    <x v="1"/>
    <x v="10"/>
    <x v="7"/>
    <n v="60.14"/>
    <x v="22"/>
    <x v="0"/>
    <x v="0"/>
  </r>
  <r>
    <x v="13"/>
    <x v="1"/>
    <x v="3"/>
    <x v="1"/>
    <x v="1"/>
    <x v="10"/>
    <x v="7"/>
    <n v="22.71"/>
    <x v="1"/>
    <x v="0"/>
    <x v="0"/>
  </r>
  <r>
    <x v="13"/>
    <x v="1"/>
    <x v="3"/>
    <x v="1"/>
    <x v="1"/>
    <x v="10"/>
    <x v="7"/>
    <n v="14.66"/>
    <x v="1"/>
    <x v="0"/>
    <x v="0"/>
  </r>
  <r>
    <x v="13"/>
    <x v="1"/>
    <x v="3"/>
    <x v="1"/>
    <x v="1"/>
    <x v="10"/>
    <x v="7"/>
    <n v="20.87"/>
    <x v="1"/>
    <x v="0"/>
    <x v="0"/>
  </r>
  <r>
    <x v="13"/>
    <x v="1"/>
    <x v="3"/>
    <x v="1"/>
    <x v="1"/>
    <x v="10"/>
    <x v="7"/>
    <n v="31.2"/>
    <x v="1"/>
    <x v="0"/>
    <x v="0"/>
  </r>
  <r>
    <x v="13"/>
    <x v="1"/>
    <x v="3"/>
    <x v="1"/>
    <x v="1"/>
    <x v="10"/>
    <x v="7"/>
    <n v="62.75"/>
    <x v="1"/>
    <x v="0"/>
    <x v="0"/>
  </r>
  <r>
    <x v="13"/>
    <x v="1"/>
    <x v="3"/>
    <x v="1"/>
    <x v="1"/>
    <x v="10"/>
    <x v="7"/>
    <n v="168.7"/>
    <x v="1"/>
    <x v="0"/>
    <x v="0"/>
  </r>
  <r>
    <x v="13"/>
    <x v="1"/>
    <x v="3"/>
    <x v="1"/>
    <x v="1"/>
    <x v="10"/>
    <x v="7"/>
    <n v="204.92000000000002"/>
    <x v="1"/>
    <x v="0"/>
    <x v="0"/>
  </r>
  <r>
    <x v="13"/>
    <x v="1"/>
    <x v="3"/>
    <x v="1"/>
    <x v="1"/>
    <x v="10"/>
    <x v="7"/>
    <n v="79.539999999999992"/>
    <x v="1"/>
    <x v="0"/>
    <x v="0"/>
  </r>
  <r>
    <x v="13"/>
    <x v="1"/>
    <x v="3"/>
    <x v="1"/>
    <x v="1"/>
    <x v="10"/>
    <x v="7"/>
    <n v="84.009999999999991"/>
    <x v="1"/>
    <x v="0"/>
    <x v="0"/>
  </r>
  <r>
    <x v="13"/>
    <x v="1"/>
    <x v="3"/>
    <x v="1"/>
    <x v="1"/>
    <x v="10"/>
    <x v="7"/>
    <n v="4.78"/>
    <x v="7"/>
    <x v="0"/>
    <x v="0"/>
  </r>
  <r>
    <x v="13"/>
    <x v="1"/>
    <x v="3"/>
    <x v="1"/>
    <x v="1"/>
    <x v="10"/>
    <x v="7"/>
    <n v="99.34"/>
    <x v="1"/>
    <x v="0"/>
    <x v="0"/>
  </r>
  <r>
    <x v="13"/>
    <x v="1"/>
    <x v="3"/>
    <x v="1"/>
    <x v="1"/>
    <x v="10"/>
    <x v="7"/>
    <n v="151.82999999999998"/>
    <x v="1"/>
    <x v="0"/>
    <x v="0"/>
  </r>
  <r>
    <x v="13"/>
    <x v="1"/>
    <x v="3"/>
    <x v="1"/>
    <x v="1"/>
    <x v="10"/>
    <x v="7"/>
    <n v="29.44"/>
    <x v="1"/>
    <x v="0"/>
    <x v="0"/>
  </r>
  <r>
    <x v="13"/>
    <x v="1"/>
    <x v="3"/>
    <x v="1"/>
    <x v="1"/>
    <x v="10"/>
    <x v="7"/>
    <n v="47.599999999999994"/>
    <x v="30"/>
    <x v="0"/>
    <x v="0"/>
  </r>
  <r>
    <x v="13"/>
    <x v="1"/>
    <x v="3"/>
    <x v="1"/>
    <x v="1"/>
    <x v="10"/>
    <x v="7"/>
    <n v="504.2"/>
    <x v="31"/>
    <x v="0"/>
    <x v="0"/>
  </r>
  <r>
    <x v="13"/>
    <x v="1"/>
    <x v="3"/>
    <x v="1"/>
    <x v="1"/>
    <x v="10"/>
    <x v="7"/>
    <n v="550.37000000000012"/>
    <x v="31"/>
    <x v="0"/>
    <x v="0"/>
  </r>
  <r>
    <x v="13"/>
    <x v="1"/>
    <x v="3"/>
    <x v="1"/>
    <x v="1"/>
    <x v="10"/>
    <x v="7"/>
    <n v="18.559999999999999"/>
    <x v="28"/>
    <x v="0"/>
    <x v="0"/>
  </r>
  <r>
    <x v="13"/>
    <x v="1"/>
    <x v="3"/>
    <x v="1"/>
    <x v="1"/>
    <x v="10"/>
    <x v="7"/>
    <n v="35.590000000000003"/>
    <x v="29"/>
    <x v="0"/>
    <x v="0"/>
  </r>
  <r>
    <x v="13"/>
    <x v="1"/>
    <x v="3"/>
    <x v="1"/>
    <x v="1"/>
    <x v="10"/>
    <x v="7"/>
    <n v="11.81"/>
    <x v="29"/>
    <x v="0"/>
    <x v="0"/>
  </r>
  <r>
    <x v="13"/>
    <x v="1"/>
    <x v="3"/>
    <x v="1"/>
    <x v="1"/>
    <x v="10"/>
    <x v="7"/>
    <n v="46.519999999999996"/>
    <x v="1"/>
    <x v="0"/>
    <x v="0"/>
  </r>
  <r>
    <x v="13"/>
    <x v="1"/>
    <x v="3"/>
    <x v="1"/>
    <x v="1"/>
    <x v="10"/>
    <x v="7"/>
    <n v="14.539999999999997"/>
    <x v="1"/>
    <x v="0"/>
    <x v="0"/>
  </r>
  <r>
    <x v="13"/>
    <x v="1"/>
    <x v="3"/>
    <x v="1"/>
    <x v="1"/>
    <x v="10"/>
    <x v="7"/>
    <n v="36.14"/>
    <x v="1"/>
    <x v="0"/>
    <x v="0"/>
  </r>
  <r>
    <x v="13"/>
    <x v="1"/>
    <x v="3"/>
    <x v="1"/>
    <x v="1"/>
    <x v="10"/>
    <x v="7"/>
    <n v="14.41"/>
    <x v="24"/>
    <x v="0"/>
    <x v="0"/>
  </r>
  <r>
    <x v="13"/>
    <x v="1"/>
    <x v="3"/>
    <x v="1"/>
    <x v="1"/>
    <x v="10"/>
    <x v="7"/>
    <n v="7.1000000000000005"/>
    <x v="24"/>
    <x v="0"/>
    <x v="0"/>
  </r>
  <r>
    <x v="13"/>
    <x v="1"/>
    <x v="3"/>
    <x v="1"/>
    <x v="1"/>
    <x v="10"/>
    <x v="7"/>
    <n v="4.28"/>
    <x v="24"/>
    <x v="0"/>
    <x v="0"/>
  </r>
  <r>
    <x v="13"/>
    <x v="1"/>
    <x v="3"/>
    <x v="1"/>
    <x v="1"/>
    <x v="10"/>
    <x v="7"/>
    <n v="14.759999999999998"/>
    <x v="24"/>
    <x v="0"/>
    <x v="0"/>
  </r>
  <r>
    <x v="13"/>
    <x v="1"/>
    <x v="3"/>
    <x v="1"/>
    <x v="1"/>
    <x v="10"/>
    <x v="7"/>
    <n v="10.64"/>
    <x v="1"/>
    <x v="0"/>
    <x v="0"/>
  </r>
  <r>
    <x v="13"/>
    <x v="1"/>
    <x v="3"/>
    <x v="1"/>
    <x v="1"/>
    <x v="10"/>
    <x v="7"/>
    <n v="10.26"/>
    <x v="1"/>
    <x v="0"/>
    <x v="0"/>
  </r>
  <r>
    <x v="13"/>
    <x v="1"/>
    <x v="3"/>
    <x v="1"/>
    <x v="1"/>
    <x v="10"/>
    <x v="7"/>
    <n v="24.09"/>
    <x v="24"/>
    <x v="0"/>
    <x v="0"/>
  </r>
  <r>
    <x v="13"/>
    <x v="1"/>
    <x v="3"/>
    <x v="1"/>
    <x v="1"/>
    <x v="10"/>
    <x v="7"/>
    <n v="7.93"/>
    <x v="24"/>
    <x v="0"/>
    <x v="0"/>
  </r>
  <r>
    <x v="13"/>
    <x v="1"/>
    <x v="3"/>
    <x v="1"/>
    <x v="1"/>
    <x v="10"/>
    <x v="7"/>
    <n v="12.92"/>
    <x v="24"/>
    <x v="0"/>
    <x v="0"/>
  </r>
  <r>
    <x v="13"/>
    <x v="1"/>
    <x v="3"/>
    <x v="1"/>
    <x v="1"/>
    <x v="10"/>
    <x v="7"/>
    <n v="15.96"/>
    <x v="24"/>
    <x v="0"/>
    <x v="0"/>
  </r>
  <r>
    <x v="13"/>
    <x v="1"/>
    <x v="3"/>
    <x v="1"/>
    <x v="1"/>
    <x v="10"/>
    <x v="7"/>
    <n v="9.2200000000000006"/>
    <x v="24"/>
    <x v="0"/>
    <x v="0"/>
  </r>
  <r>
    <x v="13"/>
    <x v="1"/>
    <x v="3"/>
    <x v="1"/>
    <x v="1"/>
    <x v="10"/>
    <x v="7"/>
    <n v="20.48"/>
    <x v="24"/>
    <x v="0"/>
    <x v="0"/>
  </r>
  <r>
    <x v="13"/>
    <x v="1"/>
    <x v="3"/>
    <x v="1"/>
    <x v="1"/>
    <x v="10"/>
    <x v="7"/>
    <n v="131.08000000000001"/>
    <x v="1"/>
    <x v="0"/>
    <x v="0"/>
  </r>
  <r>
    <x v="13"/>
    <x v="1"/>
    <x v="3"/>
    <x v="1"/>
    <x v="1"/>
    <x v="10"/>
    <x v="7"/>
    <n v="275.01"/>
    <x v="28"/>
    <x v="0"/>
    <x v="0"/>
  </r>
  <r>
    <x v="13"/>
    <x v="1"/>
    <x v="3"/>
    <x v="1"/>
    <x v="1"/>
    <x v="10"/>
    <x v="7"/>
    <n v="698.56"/>
    <x v="28"/>
    <x v="0"/>
    <x v="0"/>
  </r>
  <r>
    <x v="13"/>
    <x v="1"/>
    <x v="3"/>
    <x v="1"/>
    <x v="1"/>
    <x v="10"/>
    <x v="7"/>
    <n v="370.46000000000004"/>
    <x v="28"/>
    <x v="0"/>
    <x v="0"/>
  </r>
  <r>
    <x v="13"/>
    <x v="1"/>
    <x v="3"/>
    <x v="1"/>
    <x v="1"/>
    <x v="10"/>
    <x v="7"/>
    <n v="21.53"/>
    <x v="36"/>
    <x v="0"/>
    <x v="0"/>
  </r>
  <r>
    <x v="13"/>
    <x v="1"/>
    <x v="3"/>
    <x v="1"/>
    <x v="1"/>
    <x v="10"/>
    <x v="7"/>
    <n v="1177.1899999999996"/>
    <x v="31"/>
    <x v="0"/>
    <x v="0"/>
  </r>
  <r>
    <x v="13"/>
    <x v="1"/>
    <x v="3"/>
    <x v="1"/>
    <x v="1"/>
    <x v="10"/>
    <x v="7"/>
    <n v="91.03"/>
    <x v="24"/>
    <x v="0"/>
    <x v="0"/>
  </r>
  <r>
    <x v="13"/>
    <x v="1"/>
    <x v="3"/>
    <x v="1"/>
    <x v="1"/>
    <x v="10"/>
    <x v="7"/>
    <n v="435.80999999999995"/>
    <x v="36"/>
    <x v="0"/>
    <x v="0"/>
  </r>
  <r>
    <x v="13"/>
    <x v="1"/>
    <x v="3"/>
    <x v="1"/>
    <x v="1"/>
    <x v="10"/>
    <x v="7"/>
    <n v="125.69"/>
    <x v="34"/>
    <x v="0"/>
    <x v="0"/>
  </r>
  <r>
    <x v="13"/>
    <x v="1"/>
    <x v="3"/>
    <x v="1"/>
    <x v="1"/>
    <x v="10"/>
    <x v="7"/>
    <n v="112.36"/>
    <x v="1"/>
    <x v="0"/>
    <x v="0"/>
  </r>
  <r>
    <x v="13"/>
    <x v="1"/>
    <x v="3"/>
    <x v="1"/>
    <x v="1"/>
    <x v="10"/>
    <x v="7"/>
    <n v="6.89"/>
    <x v="1"/>
    <x v="0"/>
    <x v="0"/>
  </r>
  <r>
    <x v="13"/>
    <x v="1"/>
    <x v="3"/>
    <x v="1"/>
    <x v="1"/>
    <x v="10"/>
    <x v="7"/>
    <n v="1250.8799999999999"/>
    <x v="1"/>
    <x v="0"/>
    <x v="0"/>
  </r>
  <r>
    <x v="13"/>
    <x v="1"/>
    <x v="3"/>
    <x v="1"/>
    <x v="1"/>
    <x v="10"/>
    <x v="7"/>
    <n v="16.899999999999999"/>
    <x v="1"/>
    <x v="0"/>
    <x v="0"/>
  </r>
  <r>
    <x v="13"/>
    <x v="1"/>
    <x v="3"/>
    <x v="1"/>
    <x v="1"/>
    <x v="10"/>
    <x v="7"/>
    <n v="10.29"/>
    <x v="27"/>
    <x v="0"/>
    <x v="0"/>
  </r>
  <r>
    <x v="13"/>
    <x v="1"/>
    <x v="3"/>
    <x v="1"/>
    <x v="1"/>
    <x v="10"/>
    <x v="7"/>
    <n v="43.510000000000005"/>
    <x v="1"/>
    <x v="0"/>
    <x v="0"/>
  </r>
  <r>
    <x v="13"/>
    <x v="1"/>
    <x v="3"/>
    <x v="1"/>
    <x v="1"/>
    <x v="10"/>
    <x v="7"/>
    <n v="51.04"/>
    <x v="23"/>
    <x v="0"/>
    <x v="0"/>
  </r>
  <r>
    <x v="13"/>
    <x v="1"/>
    <x v="3"/>
    <x v="1"/>
    <x v="1"/>
    <x v="10"/>
    <x v="7"/>
    <n v="9.23"/>
    <x v="23"/>
    <x v="0"/>
    <x v="0"/>
  </r>
  <r>
    <x v="13"/>
    <x v="1"/>
    <x v="3"/>
    <x v="1"/>
    <x v="1"/>
    <x v="10"/>
    <x v="7"/>
    <n v="8.0500000000000007"/>
    <x v="23"/>
    <x v="0"/>
    <x v="0"/>
  </r>
  <r>
    <x v="13"/>
    <x v="1"/>
    <x v="3"/>
    <x v="1"/>
    <x v="1"/>
    <x v="10"/>
    <x v="7"/>
    <n v="478.44"/>
    <x v="23"/>
    <x v="0"/>
    <x v="0"/>
  </r>
  <r>
    <x v="13"/>
    <x v="1"/>
    <x v="3"/>
    <x v="1"/>
    <x v="1"/>
    <x v="10"/>
    <x v="7"/>
    <n v="25.479999999999997"/>
    <x v="23"/>
    <x v="0"/>
    <x v="0"/>
  </r>
  <r>
    <x v="13"/>
    <x v="1"/>
    <x v="3"/>
    <x v="1"/>
    <x v="1"/>
    <x v="10"/>
    <x v="7"/>
    <n v="8.56"/>
    <x v="1"/>
    <x v="0"/>
    <x v="0"/>
  </r>
  <r>
    <x v="13"/>
    <x v="1"/>
    <x v="3"/>
    <x v="1"/>
    <x v="1"/>
    <x v="10"/>
    <x v="7"/>
    <n v="8.19"/>
    <x v="1"/>
    <x v="0"/>
    <x v="0"/>
  </r>
  <r>
    <x v="19"/>
    <x v="3"/>
    <x v="16"/>
    <x v="0"/>
    <x v="3"/>
    <x v="11"/>
    <x v="3"/>
    <n v="52625.25"/>
    <x v="28"/>
    <x v="0"/>
    <x v="0"/>
  </r>
  <r>
    <x v="19"/>
    <x v="3"/>
    <x v="16"/>
    <x v="0"/>
    <x v="3"/>
    <x v="11"/>
    <x v="3"/>
    <n v="104889.75"/>
    <x v="1"/>
    <x v="0"/>
    <x v="0"/>
  </r>
  <r>
    <x v="43"/>
    <x v="3"/>
    <x v="21"/>
    <x v="0"/>
    <x v="3"/>
    <x v="11"/>
    <x v="3"/>
    <n v="117.6"/>
    <x v="32"/>
    <x v="0"/>
    <x v="0"/>
  </r>
  <r>
    <x v="20"/>
    <x v="3"/>
    <x v="4"/>
    <x v="0"/>
    <x v="3"/>
    <x v="11"/>
    <x v="3"/>
    <n v="50793.5"/>
    <x v="8"/>
    <x v="0"/>
    <x v="0"/>
  </r>
  <r>
    <x v="21"/>
    <x v="3"/>
    <x v="0"/>
    <x v="0"/>
    <x v="3"/>
    <x v="11"/>
    <x v="3"/>
    <n v="1300"/>
    <x v="0"/>
    <x v="0"/>
    <x v="0"/>
  </r>
  <r>
    <x v="21"/>
    <x v="3"/>
    <x v="0"/>
    <x v="0"/>
    <x v="3"/>
    <x v="11"/>
    <x v="3"/>
    <n v="177"/>
    <x v="9"/>
    <x v="1"/>
    <x v="0"/>
  </r>
  <r>
    <x v="33"/>
    <x v="3"/>
    <x v="19"/>
    <x v="0"/>
    <x v="3"/>
    <x v="11"/>
    <x v="3"/>
    <n v="233.5"/>
    <x v="22"/>
    <x v="0"/>
    <x v="0"/>
  </r>
  <r>
    <x v="34"/>
    <x v="3"/>
    <x v="4"/>
    <x v="0"/>
    <x v="3"/>
    <x v="11"/>
    <x v="3"/>
    <n v="1260"/>
    <x v="8"/>
    <x v="0"/>
    <x v="0"/>
  </r>
  <r>
    <x v="22"/>
    <x v="3"/>
    <x v="4"/>
    <x v="0"/>
    <x v="3"/>
    <x v="11"/>
    <x v="3"/>
    <n v="30869.5"/>
    <x v="8"/>
    <x v="0"/>
    <x v="0"/>
  </r>
  <r>
    <x v="23"/>
    <x v="3"/>
    <x v="4"/>
    <x v="0"/>
    <x v="3"/>
    <x v="11"/>
    <x v="3"/>
    <n v="3366.5"/>
    <x v="8"/>
    <x v="0"/>
    <x v="0"/>
  </r>
  <r>
    <x v="24"/>
    <x v="3"/>
    <x v="17"/>
    <x v="0"/>
    <x v="3"/>
    <x v="11"/>
    <x v="3"/>
    <n v="1"/>
    <x v="21"/>
    <x v="0"/>
    <x v="0"/>
  </r>
  <r>
    <x v="25"/>
    <x v="3"/>
    <x v="18"/>
    <x v="0"/>
    <x v="3"/>
    <x v="11"/>
    <x v="3"/>
    <n v="123"/>
    <x v="7"/>
    <x v="0"/>
    <x v="0"/>
  </r>
  <r>
    <x v="26"/>
    <x v="3"/>
    <x v="4"/>
    <x v="0"/>
    <x v="3"/>
    <x v="11"/>
    <x v="3"/>
    <n v="3530"/>
    <x v="8"/>
    <x v="0"/>
    <x v="0"/>
  </r>
  <r>
    <x v="27"/>
    <x v="3"/>
    <x v="10"/>
    <x v="0"/>
    <x v="3"/>
    <x v="11"/>
    <x v="3"/>
    <n v="738.5"/>
    <x v="4"/>
    <x v="0"/>
    <x v="0"/>
  </r>
  <r>
    <x v="28"/>
    <x v="3"/>
    <x v="17"/>
    <x v="0"/>
    <x v="3"/>
    <x v="11"/>
    <x v="3"/>
    <n v="3000"/>
    <x v="21"/>
    <x v="0"/>
    <x v="0"/>
  </r>
  <r>
    <x v="29"/>
    <x v="3"/>
    <x v="18"/>
    <x v="0"/>
    <x v="3"/>
    <x v="11"/>
    <x v="3"/>
    <n v="1054"/>
    <x v="7"/>
    <x v="0"/>
    <x v="0"/>
  </r>
  <r>
    <x v="30"/>
    <x v="3"/>
    <x v="18"/>
    <x v="0"/>
    <x v="3"/>
    <x v="11"/>
    <x v="3"/>
    <n v="5.6"/>
    <x v="7"/>
    <x v="0"/>
    <x v="0"/>
  </r>
  <r>
    <x v="39"/>
    <x v="3"/>
    <x v="1"/>
    <x v="0"/>
    <x v="3"/>
    <x v="11"/>
    <x v="3"/>
    <n v="175"/>
    <x v="1"/>
    <x v="0"/>
    <x v="0"/>
  </r>
  <r>
    <x v="31"/>
    <x v="3"/>
    <x v="6"/>
    <x v="0"/>
    <x v="3"/>
    <x v="11"/>
    <x v="3"/>
    <n v="8479"/>
    <x v="24"/>
    <x v="0"/>
    <x v="0"/>
  </r>
  <r>
    <x v="31"/>
    <x v="3"/>
    <x v="6"/>
    <x v="0"/>
    <x v="3"/>
    <x v="11"/>
    <x v="3"/>
    <n v="5000"/>
    <x v="1"/>
    <x v="0"/>
    <x v="0"/>
  </r>
  <r>
    <x v="32"/>
    <x v="3"/>
    <x v="5"/>
    <x v="0"/>
    <x v="3"/>
    <x v="11"/>
    <x v="3"/>
    <n v="790"/>
    <x v="17"/>
    <x v="0"/>
    <x v="0"/>
  </r>
  <r>
    <x v="1"/>
    <x v="1"/>
    <x v="1"/>
    <x v="0"/>
    <x v="1"/>
    <x v="12"/>
    <x v="5"/>
    <n v="5492"/>
    <x v="1"/>
    <x v="0"/>
    <x v="0"/>
  </r>
  <r>
    <x v="8"/>
    <x v="1"/>
    <x v="8"/>
    <x v="0"/>
    <x v="1"/>
    <x v="12"/>
    <x v="5"/>
    <n v="647.58000000000004"/>
    <x v="28"/>
    <x v="0"/>
    <x v="0"/>
  </r>
  <r>
    <x v="8"/>
    <x v="1"/>
    <x v="8"/>
    <x v="0"/>
    <x v="1"/>
    <x v="12"/>
    <x v="5"/>
    <n v="918.1"/>
    <x v="23"/>
    <x v="0"/>
    <x v="0"/>
  </r>
  <r>
    <x v="8"/>
    <x v="1"/>
    <x v="8"/>
    <x v="0"/>
    <x v="1"/>
    <x v="12"/>
    <x v="5"/>
    <n v="12624.98"/>
    <x v="1"/>
    <x v="0"/>
    <x v="0"/>
  </r>
  <r>
    <x v="8"/>
    <x v="1"/>
    <x v="8"/>
    <x v="0"/>
    <x v="1"/>
    <x v="12"/>
    <x v="5"/>
    <n v="44.89"/>
    <x v="9"/>
    <x v="2"/>
    <x v="1"/>
  </r>
  <r>
    <x v="13"/>
    <x v="1"/>
    <x v="3"/>
    <x v="1"/>
    <x v="1"/>
    <x v="12"/>
    <x v="5"/>
    <n v="1491.3200000000002"/>
    <x v="22"/>
    <x v="0"/>
    <x v="0"/>
  </r>
  <r>
    <x v="13"/>
    <x v="1"/>
    <x v="3"/>
    <x v="1"/>
    <x v="1"/>
    <x v="12"/>
    <x v="5"/>
    <n v="4493.8"/>
    <x v="22"/>
    <x v="0"/>
    <x v="0"/>
  </r>
  <r>
    <x v="13"/>
    <x v="1"/>
    <x v="3"/>
    <x v="1"/>
    <x v="1"/>
    <x v="12"/>
    <x v="5"/>
    <n v="1566.7700000000002"/>
    <x v="22"/>
    <x v="0"/>
    <x v="0"/>
  </r>
  <r>
    <x v="13"/>
    <x v="1"/>
    <x v="3"/>
    <x v="1"/>
    <x v="1"/>
    <x v="12"/>
    <x v="5"/>
    <n v="80.779999999999987"/>
    <x v="23"/>
    <x v="0"/>
    <x v="0"/>
  </r>
  <r>
    <x v="13"/>
    <x v="1"/>
    <x v="3"/>
    <x v="1"/>
    <x v="1"/>
    <x v="12"/>
    <x v="5"/>
    <n v="8.83"/>
    <x v="1"/>
    <x v="0"/>
    <x v="0"/>
  </r>
  <r>
    <x v="13"/>
    <x v="1"/>
    <x v="3"/>
    <x v="1"/>
    <x v="1"/>
    <x v="12"/>
    <x v="5"/>
    <n v="22.78"/>
    <x v="1"/>
    <x v="0"/>
    <x v="0"/>
  </r>
  <r>
    <x v="38"/>
    <x v="1"/>
    <x v="18"/>
    <x v="0"/>
    <x v="1"/>
    <x v="13"/>
    <x v="8"/>
    <n v="1069.8800000000001"/>
    <x v="7"/>
    <x v="0"/>
    <x v="0"/>
  </r>
  <r>
    <x v="34"/>
    <x v="3"/>
    <x v="4"/>
    <x v="0"/>
    <x v="3"/>
    <x v="14"/>
    <x v="3"/>
    <n v="0.7"/>
    <x v="8"/>
    <x v="0"/>
    <x v="0"/>
  </r>
  <r>
    <x v="29"/>
    <x v="3"/>
    <x v="18"/>
    <x v="0"/>
    <x v="3"/>
    <x v="14"/>
    <x v="3"/>
    <n v="1"/>
    <x v="7"/>
    <x v="0"/>
    <x v="0"/>
  </r>
  <r>
    <x v="31"/>
    <x v="3"/>
    <x v="6"/>
    <x v="0"/>
    <x v="3"/>
    <x v="14"/>
    <x v="3"/>
    <n v="782"/>
    <x v="24"/>
    <x v="0"/>
    <x v="0"/>
  </r>
  <r>
    <x v="1"/>
    <x v="1"/>
    <x v="1"/>
    <x v="0"/>
    <x v="1"/>
    <x v="15"/>
    <x v="9"/>
    <n v="1073"/>
    <x v="1"/>
    <x v="0"/>
    <x v="0"/>
  </r>
  <r>
    <x v="15"/>
    <x v="1"/>
    <x v="13"/>
    <x v="0"/>
    <x v="1"/>
    <x v="15"/>
    <x v="9"/>
    <n v="143536"/>
    <x v="16"/>
    <x v="0"/>
    <x v="0"/>
  </r>
  <r>
    <x v="3"/>
    <x v="1"/>
    <x v="3"/>
    <x v="1"/>
    <x v="1"/>
    <x v="15"/>
    <x v="9"/>
    <n v="33.020000000000003"/>
    <x v="28"/>
    <x v="0"/>
    <x v="0"/>
  </r>
  <r>
    <x v="3"/>
    <x v="1"/>
    <x v="3"/>
    <x v="1"/>
    <x v="1"/>
    <x v="15"/>
    <x v="9"/>
    <n v="2015.83"/>
    <x v="3"/>
    <x v="0"/>
    <x v="0"/>
  </r>
  <r>
    <x v="3"/>
    <x v="1"/>
    <x v="3"/>
    <x v="1"/>
    <x v="1"/>
    <x v="15"/>
    <x v="9"/>
    <n v="975.3"/>
    <x v="3"/>
    <x v="0"/>
    <x v="0"/>
  </r>
  <r>
    <x v="3"/>
    <x v="1"/>
    <x v="3"/>
    <x v="1"/>
    <x v="1"/>
    <x v="15"/>
    <x v="9"/>
    <n v="0.86"/>
    <x v="18"/>
    <x v="0"/>
    <x v="0"/>
  </r>
  <r>
    <x v="3"/>
    <x v="1"/>
    <x v="3"/>
    <x v="1"/>
    <x v="1"/>
    <x v="15"/>
    <x v="9"/>
    <n v="2662.72"/>
    <x v="6"/>
    <x v="0"/>
    <x v="0"/>
  </r>
  <r>
    <x v="3"/>
    <x v="1"/>
    <x v="3"/>
    <x v="1"/>
    <x v="1"/>
    <x v="15"/>
    <x v="9"/>
    <n v="48.57"/>
    <x v="4"/>
    <x v="0"/>
    <x v="0"/>
  </r>
  <r>
    <x v="3"/>
    <x v="1"/>
    <x v="3"/>
    <x v="1"/>
    <x v="1"/>
    <x v="15"/>
    <x v="9"/>
    <n v="1579.32"/>
    <x v="7"/>
    <x v="0"/>
    <x v="0"/>
  </r>
  <r>
    <x v="3"/>
    <x v="1"/>
    <x v="3"/>
    <x v="1"/>
    <x v="1"/>
    <x v="15"/>
    <x v="9"/>
    <n v="45.69"/>
    <x v="5"/>
    <x v="0"/>
    <x v="0"/>
  </r>
  <r>
    <x v="3"/>
    <x v="1"/>
    <x v="3"/>
    <x v="1"/>
    <x v="1"/>
    <x v="15"/>
    <x v="9"/>
    <n v="521.23"/>
    <x v="4"/>
    <x v="0"/>
    <x v="0"/>
  </r>
  <r>
    <x v="3"/>
    <x v="1"/>
    <x v="3"/>
    <x v="1"/>
    <x v="1"/>
    <x v="15"/>
    <x v="9"/>
    <n v="24.54"/>
    <x v="36"/>
    <x v="0"/>
    <x v="0"/>
  </r>
  <r>
    <x v="3"/>
    <x v="1"/>
    <x v="3"/>
    <x v="1"/>
    <x v="1"/>
    <x v="15"/>
    <x v="9"/>
    <n v="30.56"/>
    <x v="26"/>
    <x v="0"/>
    <x v="0"/>
  </r>
  <r>
    <x v="3"/>
    <x v="1"/>
    <x v="3"/>
    <x v="1"/>
    <x v="1"/>
    <x v="15"/>
    <x v="9"/>
    <n v="16.350000000000001"/>
    <x v="8"/>
    <x v="0"/>
    <x v="0"/>
  </r>
  <r>
    <x v="3"/>
    <x v="1"/>
    <x v="3"/>
    <x v="1"/>
    <x v="1"/>
    <x v="15"/>
    <x v="9"/>
    <n v="12.14"/>
    <x v="13"/>
    <x v="0"/>
    <x v="0"/>
  </r>
  <r>
    <x v="3"/>
    <x v="1"/>
    <x v="3"/>
    <x v="1"/>
    <x v="1"/>
    <x v="15"/>
    <x v="9"/>
    <n v="0.5"/>
    <x v="36"/>
    <x v="0"/>
    <x v="0"/>
  </r>
  <r>
    <x v="3"/>
    <x v="1"/>
    <x v="3"/>
    <x v="1"/>
    <x v="1"/>
    <x v="15"/>
    <x v="9"/>
    <n v="1.69"/>
    <x v="36"/>
    <x v="0"/>
    <x v="0"/>
  </r>
  <r>
    <x v="3"/>
    <x v="1"/>
    <x v="3"/>
    <x v="1"/>
    <x v="1"/>
    <x v="15"/>
    <x v="9"/>
    <n v="3.91"/>
    <x v="2"/>
    <x v="0"/>
    <x v="0"/>
  </r>
  <r>
    <x v="3"/>
    <x v="1"/>
    <x v="3"/>
    <x v="1"/>
    <x v="1"/>
    <x v="15"/>
    <x v="9"/>
    <n v="2132.2399999999998"/>
    <x v="2"/>
    <x v="0"/>
    <x v="0"/>
  </r>
  <r>
    <x v="3"/>
    <x v="1"/>
    <x v="3"/>
    <x v="1"/>
    <x v="1"/>
    <x v="15"/>
    <x v="9"/>
    <n v="612.28"/>
    <x v="6"/>
    <x v="0"/>
    <x v="0"/>
  </r>
  <r>
    <x v="3"/>
    <x v="1"/>
    <x v="3"/>
    <x v="1"/>
    <x v="1"/>
    <x v="15"/>
    <x v="9"/>
    <n v="105.81"/>
    <x v="6"/>
    <x v="0"/>
    <x v="0"/>
  </r>
  <r>
    <x v="3"/>
    <x v="1"/>
    <x v="3"/>
    <x v="1"/>
    <x v="1"/>
    <x v="15"/>
    <x v="9"/>
    <n v="16.47"/>
    <x v="19"/>
    <x v="0"/>
    <x v="0"/>
  </r>
  <r>
    <x v="3"/>
    <x v="1"/>
    <x v="3"/>
    <x v="1"/>
    <x v="1"/>
    <x v="15"/>
    <x v="9"/>
    <n v="241.19"/>
    <x v="7"/>
    <x v="0"/>
    <x v="0"/>
  </r>
  <r>
    <x v="3"/>
    <x v="1"/>
    <x v="3"/>
    <x v="1"/>
    <x v="1"/>
    <x v="15"/>
    <x v="9"/>
    <n v="1001.65"/>
    <x v="7"/>
    <x v="0"/>
    <x v="0"/>
  </r>
  <r>
    <x v="3"/>
    <x v="1"/>
    <x v="3"/>
    <x v="1"/>
    <x v="1"/>
    <x v="15"/>
    <x v="9"/>
    <n v="30.21"/>
    <x v="38"/>
    <x v="0"/>
    <x v="0"/>
  </r>
  <r>
    <x v="6"/>
    <x v="1"/>
    <x v="6"/>
    <x v="0"/>
    <x v="1"/>
    <x v="15"/>
    <x v="9"/>
    <n v="61832"/>
    <x v="24"/>
    <x v="0"/>
    <x v="0"/>
  </r>
  <r>
    <x v="8"/>
    <x v="1"/>
    <x v="8"/>
    <x v="0"/>
    <x v="1"/>
    <x v="15"/>
    <x v="9"/>
    <n v="848.48"/>
    <x v="9"/>
    <x v="1"/>
    <x v="0"/>
  </r>
  <r>
    <x v="8"/>
    <x v="1"/>
    <x v="8"/>
    <x v="0"/>
    <x v="1"/>
    <x v="15"/>
    <x v="9"/>
    <n v="1098.33"/>
    <x v="2"/>
    <x v="0"/>
    <x v="0"/>
  </r>
  <r>
    <x v="8"/>
    <x v="1"/>
    <x v="8"/>
    <x v="0"/>
    <x v="1"/>
    <x v="15"/>
    <x v="9"/>
    <n v="3137.13"/>
    <x v="5"/>
    <x v="0"/>
    <x v="0"/>
  </r>
  <r>
    <x v="8"/>
    <x v="1"/>
    <x v="8"/>
    <x v="0"/>
    <x v="1"/>
    <x v="15"/>
    <x v="9"/>
    <n v="6205.6"/>
    <x v="22"/>
    <x v="0"/>
    <x v="0"/>
  </r>
  <r>
    <x v="8"/>
    <x v="1"/>
    <x v="8"/>
    <x v="0"/>
    <x v="1"/>
    <x v="15"/>
    <x v="9"/>
    <n v="9.99"/>
    <x v="27"/>
    <x v="0"/>
    <x v="0"/>
  </r>
  <r>
    <x v="8"/>
    <x v="1"/>
    <x v="8"/>
    <x v="0"/>
    <x v="1"/>
    <x v="15"/>
    <x v="9"/>
    <n v="783.18"/>
    <x v="8"/>
    <x v="0"/>
    <x v="0"/>
  </r>
  <r>
    <x v="8"/>
    <x v="1"/>
    <x v="8"/>
    <x v="0"/>
    <x v="1"/>
    <x v="15"/>
    <x v="9"/>
    <n v="18181.060000000001"/>
    <x v="28"/>
    <x v="0"/>
    <x v="0"/>
  </r>
  <r>
    <x v="8"/>
    <x v="1"/>
    <x v="8"/>
    <x v="0"/>
    <x v="1"/>
    <x v="15"/>
    <x v="9"/>
    <n v="1122.3699999999999"/>
    <x v="24"/>
    <x v="0"/>
    <x v="0"/>
  </r>
  <r>
    <x v="8"/>
    <x v="1"/>
    <x v="8"/>
    <x v="0"/>
    <x v="1"/>
    <x v="15"/>
    <x v="9"/>
    <n v="2016"/>
    <x v="36"/>
    <x v="0"/>
    <x v="0"/>
  </r>
  <r>
    <x v="8"/>
    <x v="1"/>
    <x v="8"/>
    <x v="0"/>
    <x v="1"/>
    <x v="15"/>
    <x v="9"/>
    <n v="1565.29"/>
    <x v="30"/>
    <x v="0"/>
    <x v="0"/>
  </r>
  <r>
    <x v="8"/>
    <x v="1"/>
    <x v="8"/>
    <x v="0"/>
    <x v="1"/>
    <x v="15"/>
    <x v="9"/>
    <n v="1067.3"/>
    <x v="23"/>
    <x v="0"/>
    <x v="0"/>
  </r>
  <r>
    <x v="8"/>
    <x v="1"/>
    <x v="8"/>
    <x v="0"/>
    <x v="1"/>
    <x v="15"/>
    <x v="9"/>
    <n v="11943.04"/>
    <x v="35"/>
    <x v="0"/>
    <x v="0"/>
  </r>
  <r>
    <x v="8"/>
    <x v="1"/>
    <x v="8"/>
    <x v="0"/>
    <x v="1"/>
    <x v="15"/>
    <x v="9"/>
    <n v="84492.34"/>
    <x v="1"/>
    <x v="0"/>
    <x v="0"/>
  </r>
  <r>
    <x v="8"/>
    <x v="1"/>
    <x v="8"/>
    <x v="0"/>
    <x v="1"/>
    <x v="15"/>
    <x v="9"/>
    <n v="1497.9"/>
    <x v="6"/>
    <x v="0"/>
    <x v="0"/>
  </r>
  <r>
    <x v="8"/>
    <x v="1"/>
    <x v="8"/>
    <x v="0"/>
    <x v="1"/>
    <x v="15"/>
    <x v="9"/>
    <n v="21.43"/>
    <x v="32"/>
    <x v="0"/>
    <x v="0"/>
  </r>
  <r>
    <x v="8"/>
    <x v="1"/>
    <x v="8"/>
    <x v="0"/>
    <x v="1"/>
    <x v="15"/>
    <x v="9"/>
    <n v="11021.9"/>
    <x v="16"/>
    <x v="0"/>
    <x v="0"/>
  </r>
  <r>
    <x v="8"/>
    <x v="1"/>
    <x v="8"/>
    <x v="0"/>
    <x v="1"/>
    <x v="15"/>
    <x v="9"/>
    <n v="3.81"/>
    <x v="7"/>
    <x v="0"/>
    <x v="0"/>
  </r>
  <r>
    <x v="8"/>
    <x v="1"/>
    <x v="8"/>
    <x v="0"/>
    <x v="1"/>
    <x v="15"/>
    <x v="9"/>
    <n v="804.58"/>
    <x v="19"/>
    <x v="0"/>
    <x v="0"/>
  </r>
  <r>
    <x v="8"/>
    <x v="1"/>
    <x v="8"/>
    <x v="0"/>
    <x v="1"/>
    <x v="15"/>
    <x v="9"/>
    <n v="78.69"/>
    <x v="9"/>
    <x v="5"/>
    <x v="0"/>
  </r>
  <r>
    <x v="8"/>
    <x v="1"/>
    <x v="8"/>
    <x v="0"/>
    <x v="1"/>
    <x v="15"/>
    <x v="9"/>
    <n v="29342.74"/>
    <x v="9"/>
    <x v="2"/>
    <x v="1"/>
  </r>
  <r>
    <x v="9"/>
    <x v="1"/>
    <x v="9"/>
    <x v="0"/>
    <x v="1"/>
    <x v="15"/>
    <x v="9"/>
    <n v="9.25"/>
    <x v="10"/>
    <x v="0"/>
    <x v="0"/>
  </r>
  <r>
    <x v="13"/>
    <x v="1"/>
    <x v="3"/>
    <x v="1"/>
    <x v="1"/>
    <x v="15"/>
    <x v="9"/>
    <n v="55.89"/>
    <x v="1"/>
    <x v="0"/>
    <x v="0"/>
  </r>
  <r>
    <x v="13"/>
    <x v="1"/>
    <x v="3"/>
    <x v="1"/>
    <x v="1"/>
    <x v="15"/>
    <x v="9"/>
    <n v="14.220000000000002"/>
    <x v="1"/>
    <x v="0"/>
    <x v="0"/>
  </r>
  <r>
    <x v="13"/>
    <x v="1"/>
    <x v="3"/>
    <x v="1"/>
    <x v="1"/>
    <x v="15"/>
    <x v="9"/>
    <n v="26.11"/>
    <x v="1"/>
    <x v="0"/>
    <x v="0"/>
  </r>
  <r>
    <x v="13"/>
    <x v="1"/>
    <x v="3"/>
    <x v="1"/>
    <x v="1"/>
    <x v="15"/>
    <x v="9"/>
    <n v="110.94"/>
    <x v="1"/>
    <x v="0"/>
    <x v="0"/>
  </r>
  <r>
    <x v="13"/>
    <x v="1"/>
    <x v="3"/>
    <x v="1"/>
    <x v="1"/>
    <x v="15"/>
    <x v="9"/>
    <n v="0.28999999999999998"/>
    <x v="1"/>
    <x v="0"/>
    <x v="0"/>
  </r>
  <r>
    <x v="13"/>
    <x v="1"/>
    <x v="3"/>
    <x v="1"/>
    <x v="1"/>
    <x v="15"/>
    <x v="9"/>
    <n v="18.55"/>
    <x v="5"/>
    <x v="0"/>
    <x v="0"/>
  </r>
  <r>
    <x v="13"/>
    <x v="1"/>
    <x v="3"/>
    <x v="1"/>
    <x v="1"/>
    <x v="15"/>
    <x v="9"/>
    <n v="212.44"/>
    <x v="7"/>
    <x v="0"/>
    <x v="0"/>
  </r>
  <r>
    <x v="13"/>
    <x v="1"/>
    <x v="3"/>
    <x v="1"/>
    <x v="1"/>
    <x v="15"/>
    <x v="9"/>
    <n v="211.02999999999997"/>
    <x v="7"/>
    <x v="0"/>
    <x v="0"/>
  </r>
  <r>
    <x v="13"/>
    <x v="1"/>
    <x v="3"/>
    <x v="1"/>
    <x v="1"/>
    <x v="15"/>
    <x v="9"/>
    <n v="38.29"/>
    <x v="7"/>
    <x v="0"/>
    <x v="0"/>
  </r>
  <r>
    <x v="13"/>
    <x v="1"/>
    <x v="3"/>
    <x v="1"/>
    <x v="1"/>
    <x v="15"/>
    <x v="9"/>
    <n v="40.39"/>
    <x v="7"/>
    <x v="0"/>
    <x v="0"/>
  </r>
  <r>
    <x v="13"/>
    <x v="1"/>
    <x v="3"/>
    <x v="1"/>
    <x v="1"/>
    <x v="15"/>
    <x v="9"/>
    <n v="54.78"/>
    <x v="7"/>
    <x v="0"/>
    <x v="0"/>
  </r>
  <r>
    <x v="13"/>
    <x v="1"/>
    <x v="3"/>
    <x v="1"/>
    <x v="1"/>
    <x v="15"/>
    <x v="9"/>
    <n v="43.870000000000005"/>
    <x v="7"/>
    <x v="0"/>
    <x v="0"/>
  </r>
  <r>
    <x v="13"/>
    <x v="1"/>
    <x v="3"/>
    <x v="1"/>
    <x v="1"/>
    <x v="15"/>
    <x v="9"/>
    <n v="14.69"/>
    <x v="3"/>
    <x v="0"/>
    <x v="0"/>
  </r>
  <r>
    <x v="13"/>
    <x v="1"/>
    <x v="3"/>
    <x v="1"/>
    <x v="1"/>
    <x v="15"/>
    <x v="9"/>
    <n v="199.89"/>
    <x v="16"/>
    <x v="0"/>
    <x v="0"/>
  </r>
  <r>
    <x v="13"/>
    <x v="1"/>
    <x v="3"/>
    <x v="1"/>
    <x v="1"/>
    <x v="15"/>
    <x v="9"/>
    <n v="132.69"/>
    <x v="16"/>
    <x v="0"/>
    <x v="0"/>
  </r>
  <r>
    <x v="13"/>
    <x v="1"/>
    <x v="3"/>
    <x v="1"/>
    <x v="1"/>
    <x v="15"/>
    <x v="9"/>
    <n v="185.41000000000003"/>
    <x v="16"/>
    <x v="0"/>
    <x v="0"/>
  </r>
  <r>
    <x v="13"/>
    <x v="1"/>
    <x v="3"/>
    <x v="1"/>
    <x v="1"/>
    <x v="15"/>
    <x v="9"/>
    <n v="71.41"/>
    <x v="16"/>
    <x v="0"/>
    <x v="0"/>
  </r>
  <r>
    <x v="13"/>
    <x v="1"/>
    <x v="3"/>
    <x v="1"/>
    <x v="1"/>
    <x v="15"/>
    <x v="9"/>
    <n v="83.84"/>
    <x v="16"/>
    <x v="0"/>
    <x v="0"/>
  </r>
  <r>
    <x v="13"/>
    <x v="1"/>
    <x v="3"/>
    <x v="1"/>
    <x v="1"/>
    <x v="15"/>
    <x v="9"/>
    <n v="32.31"/>
    <x v="16"/>
    <x v="0"/>
    <x v="0"/>
  </r>
  <r>
    <x v="13"/>
    <x v="1"/>
    <x v="3"/>
    <x v="1"/>
    <x v="1"/>
    <x v="15"/>
    <x v="9"/>
    <n v="62.08"/>
    <x v="16"/>
    <x v="0"/>
    <x v="0"/>
  </r>
  <r>
    <x v="13"/>
    <x v="1"/>
    <x v="3"/>
    <x v="1"/>
    <x v="1"/>
    <x v="15"/>
    <x v="9"/>
    <n v="34.650000000000006"/>
    <x v="16"/>
    <x v="0"/>
    <x v="0"/>
  </r>
  <r>
    <x v="13"/>
    <x v="1"/>
    <x v="3"/>
    <x v="1"/>
    <x v="1"/>
    <x v="15"/>
    <x v="9"/>
    <n v="42.64"/>
    <x v="16"/>
    <x v="0"/>
    <x v="0"/>
  </r>
  <r>
    <x v="13"/>
    <x v="1"/>
    <x v="3"/>
    <x v="1"/>
    <x v="1"/>
    <x v="15"/>
    <x v="9"/>
    <n v="75.67"/>
    <x v="16"/>
    <x v="0"/>
    <x v="0"/>
  </r>
  <r>
    <x v="13"/>
    <x v="1"/>
    <x v="3"/>
    <x v="1"/>
    <x v="1"/>
    <x v="15"/>
    <x v="9"/>
    <n v="42.010000000000005"/>
    <x v="16"/>
    <x v="0"/>
    <x v="0"/>
  </r>
  <r>
    <x v="13"/>
    <x v="1"/>
    <x v="3"/>
    <x v="1"/>
    <x v="1"/>
    <x v="15"/>
    <x v="9"/>
    <n v="80.91"/>
    <x v="16"/>
    <x v="0"/>
    <x v="0"/>
  </r>
  <r>
    <x v="13"/>
    <x v="1"/>
    <x v="3"/>
    <x v="1"/>
    <x v="1"/>
    <x v="15"/>
    <x v="9"/>
    <n v="107.63999999999999"/>
    <x v="24"/>
    <x v="0"/>
    <x v="0"/>
  </r>
  <r>
    <x v="13"/>
    <x v="1"/>
    <x v="3"/>
    <x v="1"/>
    <x v="1"/>
    <x v="15"/>
    <x v="9"/>
    <n v="87.910000000000011"/>
    <x v="24"/>
    <x v="0"/>
    <x v="0"/>
  </r>
  <r>
    <x v="13"/>
    <x v="1"/>
    <x v="3"/>
    <x v="1"/>
    <x v="1"/>
    <x v="15"/>
    <x v="9"/>
    <n v="87.160000000000011"/>
    <x v="24"/>
    <x v="0"/>
    <x v="0"/>
  </r>
  <r>
    <x v="13"/>
    <x v="1"/>
    <x v="3"/>
    <x v="1"/>
    <x v="1"/>
    <x v="15"/>
    <x v="9"/>
    <n v="85.17"/>
    <x v="24"/>
    <x v="0"/>
    <x v="0"/>
  </r>
  <r>
    <x v="13"/>
    <x v="1"/>
    <x v="3"/>
    <x v="1"/>
    <x v="1"/>
    <x v="15"/>
    <x v="9"/>
    <n v="65.89"/>
    <x v="24"/>
    <x v="0"/>
    <x v="0"/>
  </r>
  <r>
    <x v="13"/>
    <x v="1"/>
    <x v="3"/>
    <x v="1"/>
    <x v="1"/>
    <x v="15"/>
    <x v="9"/>
    <n v="43.33"/>
    <x v="24"/>
    <x v="0"/>
    <x v="0"/>
  </r>
  <r>
    <x v="13"/>
    <x v="1"/>
    <x v="3"/>
    <x v="1"/>
    <x v="1"/>
    <x v="15"/>
    <x v="9"/>
    <n v="66.819999999999993"/>
    <x v="24"/>
    <x v="0"/>
    <x v="0"/>
  </r>
  <r>
    <x v="13"/>
    <x v="1"/>
    <x v="3"/>
    <x v="1"/>
    <x v="1"/>
    <x v="15"/>
    <x v="9"/>
    <n v="22.99"/>
    <x v="24"/>
    <x v="0"/>
    <x v="0"/>
  </r>
  <r>
    <x v="13"/>
    <x v="1"/>
    <x v="3"/>
    <x v="1"/>
    <x v="1"/>
    <x v="15"/>
    <x v="9"/>
    <n v="45.66"/>
    <x v="24"/>
    <x v="0"/>
    <x v="0"/>
  </r>
  <r>
    <x v="13"/>
    <x v="1"/>
    <x v="3"/>
    <x v="1"/>
    <x v="1"/>
    <x v="15"/>
    <x v="9"/>
    <n v="44.870000000000005"/>
    <x v="24"/>
    <x v="0"/>
    <x v="0"/>
  </r>
  <r>
    <x v="13"/>
    <x v="1"/>
    <x v="3"/>
    <x v="1"/>
    <x v="1"/>
    <x v="15"/>
    <x v="9"/>
    <n v="110.89"/>
    <x v="24"/>
    <x v="0"/>
    <x v="0"/>
  </r>
  <r>
    <x v="13"/>
    <x v="1"/>
    <x v="3"/>
    <x v="1"/>
    <x v="1"/>
    <x v="15"/>
    <x v="9"/>
    <n v="105.87"/>
    <x v="1"/>
    <x v="0"/>
    <x v="0"/>
  </r>
  <r>
    <x v="13"/>
    <x v="1"/>
    <x v="3"/>
    <x v="1"/>
    <x v="1"/>
    <x v="15"/>
    <x v="9"/>
    <n v="7.66"/>
    <x v="6"/>
    <x v="0"/>
    <x v="0"/>
  </r>
  <r>
    <x v="13"/>
    <x v="1"/>
    <x v="3"/>
    <x v="1"/>
    <x v="1"/>
    <x v="15"/>
    <x v="9"/>
    <n v="36.68"/>
    <x v="3"/>
    <x v="0"/>
    <x v="0"/>
  </r>
  <r>
    <x v="13"/>
    <x v="1"/>
    <x v="3"/>
    <x v="1"/>
    <x v="1"/>
    <x v="15"/>
    <x v="9"/>
    <n v="63.73"/>
    <x v="3"/>
    <x v="0"/>
    <x v="0"/>
  </r>
  <r>
    <x v="13"/>
    <x v="1"/>
    <x v="3"/>
    <x v="1"/>
    <x v="1"/>
    <x v="15"/>
    <x v="9"/>
    <n v="59.900000000000006"/>
    <x v="3"/>
    <x v="0"/>
    <x v="0"/>
  </r>
  <r>
    <x v="13"/>
    <x v="1"/>
    <x v="3"/>
    <x v="1"/>
    <x v="1"/>
    <x v="15"/>
    <x v="9"/>
    <n v="40.42"/>
    <x v="3"/>
    <x v="0"/>
    <x v="0"/>
  </r>
  <r>
    <x v="13"/>
    <x v="1"/>
    <x v="3"/>
    <x v="1"/>
    <x v="1"/>
    <x v="15"/>
    <x v="9"/>
    <n v="58.21"/>
    <x v="3"/>
    <x v="0"/>
    <x v="0"/>
  </r>
  <r>
    <x v="13"/>
    <x v="1"/>
    <x v="3"/>
    <x v="1"/>
    <x v="1"/>
    <x v="15"/>
    <x v="9"/>
    <n v="74.739999999999995"/>
    <x v="3"/>
    <x v="0"/>
    <x v="0"/>
  </r>
  <r>
    <x v="13"/>
    <x v="1"/>
    <x v="3"/>
    <x v="1"/>
    <x v="1"/>
    <x v="15"/>
    <x v="9"/>
    <n v="119.38000000000001"/>
    <x v="3"/>
    <x v="0"/>
    <x v="0"/>
  </r>
  <r>
    <x v="13"/>
    <x v="1"/>
    <x v="3"/>
    <x v="1"/>
    <x v="1"/>
    <x v="15"/>
    <x v="9"/>
    <n v="95.730000000000018"/>
    <x v="3"/>
    <x v="0"/>
    <x v="0"/>
  </r>
  <r>
    <x v="13"/>
    <x v="1"/>
    <x v="3"/>
    <x v="1"/>
    <x v="1"/>
    <x v="15"/>
    <x v="9"/>
    <n v="80.149999999999991"/>
    <x v="3"/>
    <x v="0"/>
    <x v="0"/>
  </r>
  <r>
    <x v="13"/>
    <x v="1"/>
    <x v="3"/>
    <x v="1"/>
    <x v="1"/>
    <x v="15"/>
    <x v="9"/>
    <n v="32.32"/>
    <x v="3"/>
    <x v="0"/>
    <x v="0"/>
  </r>
  <r>
    <x v="13"/>
    <x v="1"/>
    <x v="3"/>
    <x v="1"/>
    <x v="1"/>
    <x v="15"/>
    <x v="9"/>
    <n v="44.54"/>
    <x v="3"/>
    <x v="0"/>
    <x v="0"/>
  </r>
  <r>
    <x v="13"/>
    <x v="1"/>
    <x v="3"/>
    <x v="1"/>
    <x v="1"/>
    <x v="15"/>
    <x v="9"/>
    <n v="89.86999999999999"/>
    <x v="3"/>
    <x v="0"/>
    <x v="0"/>
  </r>
  <r>
    <x v="13"/>
    <x v="1"/>
    <x v="3"/>
    <x v="1"/>
    <x v="1"/>
    <x v="15"/>
    <x v="9"/>
    <n v="179.52"/>
    <x v="3"/>
    <x v="0"/>
    <x v="0"/>
  </r>
  <r>
    <x v="13"/>
    <x v="1"/>
    <x v="3"/>
    <x v="1"/>
    <x v="1"/>
    <x v="15"/>
    <x v="9"/>
    <n v="172.02"/>
    <x v="3"/>
    <x v="0"/>
    <x v="0"/>
  </r>
  <r>
    <x v="13"/>
    <x v="1"/>
    <x v="3"/>
    <x v="1"/>
    <x v="1"/>
    <x v="15"/>
    <x v="9"/>
    <n v="86.19"/>
    <x v="3"/>
    <x v="0"/>
    <x v="0"/>
  </r>
  <r>
    <x v="13"/>
    <x v="1"/>
    <x v="3"/>
    <x v="1"/>
    <x v="1"/>
    <x v="15"/>
    <x v="9"/>
    <n v="191.95"/>
    <x v="3"/>
    <x v="0"/>
    <x v="0"/>
  </r>
  <r>
    <x v="13"/>
    <x v="1"/>
    <x v="3"/>
    <x v="1"/>
    <x v="1"/>
    <x v="15"/>
    <x v="9"/>
    <n v="106.88999999999999"/>
    <x v="3"/>
    <x v="0"/>
    <x v="0"/>
  </r>
  <r>
    <x v="13"/>
    <x v="1"/>
    <x v="3"/>
    <x v="1"/>
    <x v="1"/>
    <x v="15"/>
    <x v="9"/>
    <n v="125.43"/>
    <x v="3"/>
    <x v="0"/>
    <x v="0"/>
  </r>
  <r>
    <x v="13"/>
    <x v="1"/>
    <x v="3"/>
    <x v="1"/>
    <x v="1"/>
    <x v="15"/>
    <x v="9"/>
    <n v="63.459999999999994"/>
    <x v="3"/>
    <x v="0"/>
    <x v="0"/>
  </r>
  <r>
    <x v="13"/>
    <x v="1"/>
    <x v="3"/>
    <x v="1"/>
    <x v="1"/>
    <x v="15"/>
    <x v="9"/>
    <n v="69.349999999999994"/>
    <x v="3"/>
    <x v="0"/>
    <x v="0"/>
  </r>
  <r>
    <x v="13"/>
    <x v="1"/>
    <x v="3"/>
    <x v="1"/>
    <x v="1"/>
    <x v="15"/>
    <x v="9"/>
    <n v="61.22"/>
    <x v="3"/>
    <x v="0"/>
    <x v="0"/>
  </r>
  <r>
    <x v="13"/>
    <x v="1"/>
    <x v="3"/>
    <x v="1"/>
    <x v="1"/>
    <x v="15"/>
    <x v="9"/>
    <n v="87.89"/>
    <x v="3"/>
    <x v="0"/>
    <x v="0"/>
  </r>
  <r>
    <x v="13"/>
    <x v="1"/>
    <x v="3"/>
    <x v="1"/>
    <x v="1"/>
    <x v="15"/>
    <x v="9"/>
    <n v="22.27"/>
    <x v="3"/>
    <x v="0"/>
    <x v="0"/>
  </r>
  <r>
    <x v="13"/>
    <x v="1"/>
    <x v="3"/>
    <x v="1"/>
    <x v="1"/>
    <x v="15"/>
    <x v="9"/>
    <n v="15.11"/>
    <x v="22"/>
    <x v="0"/>
    <x v="0"/>
  </r>
  <r>
    <x v="13"/>
    <x v="1"/>
    <x v="3"/>
    <x v="1"/>
    <x v="1"/>
    <x v="15"/>
    <x v="9"/>
    <n v="24.699999999999996"/>
    <x v="1"/>
    <x v="0"/>
    <x v="0"/>
  </r>
  <r>
    <x v="13"/>
    <x v="1"/>
    <x v="3"/>
    <x v="1"/>
    <x v="1"/>
    <x v="15"/>
    <x v="9"/>
    <n v="23.09"/>
    <x v="24"/>
    <x v="0"/>
    <x v="0"/>
  </r>
  <r>
    <x v="13"/>
    <x v="1"/>
    <x v="3"/>
    <x v="1"/>
    <x v="1"/>
    <x v="15"/>
    <x v="9"/>
    <n v="19.77"/>
    <x v="24"/>
    <x v="0"/>
    <x v="0"/>
  </r>
  <r>
    <x v="13"/>
    <x v="1"/>
    <x v="3"/>
    <x v="1"/>
    <x v="1"/>
    <x v="15"/>
    <x v="9"/>
    <n v="21.4"/>
    <x v="24"/>
    <x v="0"/>
    <x v="0"/>
  </r>
  <r>
    <x v="13"/>
    <x v="1"/>
    <x v="3"/>
    <x v="1"/>
    <x v="1"/>
    <x v="15"/>
    <x v="9"/>
    <n v="23.67"/>
    <x v="24"/>
    <x v="0"/>
    <x v="0"/>
  </r>
  <r>
    <x v="13"/>
    <x v="1"/>
    <x v="3"/>
    <x v="1"/>
    <x v="1"/>
    <x v="15"/>
    <x v="9"/>
    <n v="24.060000000000002"/>
    <x v="24"/>
    <x v="0"/>
    <x v="0"/>
  </r>
  <r>
    <x v="13"/>
    <x v="1"/>
    <x v="3"/>
    <x v="1"/>
    <x v="1"/>
    <x v="15"/>
    <x v="9"/>
    <n v="15.89"/>
    <x v="24"/>
    <x v="0"/>
    <x v="0"/>
  </r>
  <r>
    <x v="13"/>
    <x v="1"/>
    <x v="3"/>
    <x v="1"/>
    <x v="1"/>
    <x v="15"/>
    <x v="9"/>
    <n v="19.91"/>
    <x v="24"/>
    <x v="0"/>
    <x v="0"/>
  </r>
  <r>
    <x v="13"/>
    <x v="1"/>
    <x v="3"/>
    <x v="1"/>
    <x v="1"/>
    <x v="15"/>
    <x v="9"/>
    <n v="15"/>
    <x v="24"/>
    <x v="0"/>
    <x v="0"/>
  </r>
  <r>
    <x v="13"/>
    <x v="1"/>
    <x v="3"/>
    <x v="1"/>
    <x v="1"/>
    <x v="15"/>
    <x v="9"/>
    <n v="17.96"/>
    <x v="24"/>
    <x v="0"/>
    <x v="0"/>
  </r>
  <r>
    <x v="13"/>
    <x v="1"/>
    <x v="3"/>
    <x v="1"/>
    <x v="1"/>
    <x v="15"/>
    <x v="9"/>
    <n v="27.840000000000003"/>
    <x v="24"/>
    <x v="0"/>
    <x v="0"/>
  </r>
  <r>
    <x v="13"/>
    <x v="1"/>
    <x v="3"/>
    <x v="1"/>
    <x v="1"/>
    <x v="15"/>
    <x v="9"/>
    <n v="17"/>
    <x v="24"/>
    <x v="0"/>
    <x v="0"/>
  </r>
  <r>
    <x v="13"/>
    <x v="1"/>
    <x v="3"/>
    <x v="1"/>
    <x v="1"/>
    <x v="15"/>
    <x v="9"/>
    <n v="19.079999999999998"/>
    <x v="24"/>
    <x v="0"/>
    <x v="0"/>
  </r>
  <r>
    <x v="13"/>
    <x v="1"/>
    <x v="3"/>
    <x v="1"/>
    <x v="1"/>
    <x v="15"/>
    <x v="9"/>
    <n v="24.8"/>
    <x v="1"/>
    <x v="0"/>
    <x v="0"/>
  </r>
  <r>
    <x v="13"/>
    <x v="1"/>
    <x v="3"/>
    <x v="1"/>
    <x v="1"/>
    <x v="15"/>
    <x v="9"/>
    <n v="31.370000000000005"/>
    <x v="1"/>
    <x v="0"/>
    <x v="0"/>
  </r>
  <r>
    <x v="13"/>
    <x v="1"/>
    <x v="3"/>
    <x v="1"/>
    <x v="1"/>
    <x v="15"/>
    <x v="9"/>
    <n v="32.950000000000003"/>
    <x v="1"/>
    <x v="0"/>
    <x v="0"/>
  </r>
  <r>
    <x v="13"/>
    <x v="1"/>
    <x v="3"/>
    <x v="1"/>
    <x v="1"/>
    <x v="15"/>
    <x v="9"/>
    <n v="32.540000000000006"/>
    <x v="1"/>
    <x v="0"/>
    <x v="0"/>
  </r>
  <r>
    <x v="13"/>
    <x v="1"/>
    <x v="3"/>
    <x v="1"/>
    <x v="1"/>
    <x v="15"/>
    <x v="9"/>
    <n v="28.919999999999998"/>
    <x v="1"/>
    <x v="0"/>
    <x v="0"/>
  </r>
  <r>
    <x v="13"/>
    <x v="1"/>
    <x v="3"/>
    <x v="1"/>
    <x v="1"/>
    <x v="15"/>
    <x v="9"/>
    <n v="40.07"/>
    <x v="1"/>
    <x v="0"/>
    <x v="0"/>
  </r>
  <r>
    <x v="13"/>
    <x v="1"/>
    <x v="3"/>
    <x v="1"/>
    <x v="1"/>
    <x v="15"/>
    <x v="9"/>
    <n v="25.34"/>
    <x v="1"/>
    <x v="0"/>
    <x v="0"/>
  </r>
  <r>
    <x v="13"/>
    <x v="1"/>
    <x v="3"/>
    <x v="1"/>
    <x v="1"/>
    <x v="15"/>
    <x v="9"/>
    <n v="25.65"/>
    <x v="1"/>
    <x v="0"/>
    <x v="0"/>
  </r>
  <r>
    <x v="13"/>
    <x v="1"/>
    <x v="3"/>
    <x v="1"/>
    <x v="1"/>
    <x v="15"/>
    <x v="9"/>
    <n v="28.67"/>
    <x v="1"/>
    <x v="0"/>
    <x v="0"/>
  </r>
  <r>
    <x v="13"/>
    <x v="1"/>
    <x v="3"/>
    <x v="1"/>
    <x v="1"/>
    <x v="15"/>
    <x v="9"/>
    <n v="43.88"/>
    <x v="1"/>
    <x v="0"/>
    <x v="0"/>
  </r>
  <r>
    <x v="13"/>
    <x v="1"/>
    <x v="3"/>
    <x v="1"/>
    <x v="1"/>
    <x v="15"/>
    <x v="9"/>
    <n v="26.239999999999995"/>
    <x v="1"/>
    <x v="0"/>
    <x v="0"/>
  </r>
  <r>
    <x v="13"/>
    <x v="1"/>
    <x v="3"/>
    <x v="1"/>
    <x v="1"/>
    <x v="15"/>
    <x v="9"/>
    <n v="34.36"/>
    <x v="1"/>
    <x v="0"/>
    <x v="0"/>
  </r>
  <r>
    <x v="13"/>
    <x v="1"/>
    <x v="3"/>
    <x v="1"/>
    <x v="1"/>
    <x v="15"/>
    <x v="9"/>
    <n v="26.13"/>
    <x v="28"/>
    <x v="0"/>
    <x v="0"/>
  </r>
  <r>
    <x v="13"/>
    <x v="1"/>
    <x v="3"/>
    <x v="1"/>
    <x v="1"/>
    <x v="15"/>
    <x v="9"/>
    <n v="21.66"/>
    <x v="28"/>
    <x v="0"/>
    <x v="0"/>
  </r>
  <r>
    <x v="13"/>
    <x v="1"/>
    <x v="3"/>
    <x v="1"/>
    <x v="1"/>
    <x v="15"/>
    <x v="9"/>
    <n v="19.060000000000002"/>
    <x v="28"/>
    <x v="0"/>
    <x v="0"/>
  </r>
  <r>
    <x v="13"/>
    <x v="1"/>
    <x v="3"/>
    <x v="1"/>
    <x v="1"/>
    <x v="15"/>
    <x v="9"/>
    <n v="25.14"/>
    <x v="28"/>
    <x v="0"/>
    <x v="0"/>
  </r>
  <r>
    <x v="13"/>
    <x v="1"/>
    <x v="3"/>
    <x v="1"/>
    <x v="1"/>
    <x v="15"/>
    <x v="9"/>
    <n v="18.619999999999997"/>
    <x v="28"/>
    <x v="0"/>
    <x v="0"/>
  </r>
  <r>
    <x v="13"/>
    <x v="1"/>
    <x v="3"/>
    <x v="1"/>
    <x v="1"/>
    <x v="15"/>
    <x v="9"/>
    <n v="22.6"/>
    <x v="28"/>
    <x v="0"/>
    <x v="0"/>
  </r>
  <r>
    <x v="13"/>
    <x v="1"/>
    <x v="3"/>
    <x v="1"/>
    <x v="1"/>
    <x v="15"/>
    <x v="9"/>
    <n v="12.79"/>
    <x v="28"/>
    <x v="0"/>
    <x v="0"/>
  </r>
  <r>
    <x v="13"/>
    <x v="1"/>
    <x v="3"/>
    <x v="1"/>
    <x v="1"/>
    <x v="15"/>
    <x v="9"/>
    <n v="13.5"/>
    <x v="28"/>
    <x v="0"/>
    <x v="0"/>
  </r>
  <r>
    <x v="13"/>
    <x v="1"/>
    <x v="3"/>
    <x v="1"/>
    <x v="1"/>
    <x v="15"/>
    <x v="9"/>
    <n v="13.25"/>
    <x v="28"/>
    <x v="0"/>
    <x v="0"/>
  </r>
  <r>
    <x v="13"/>
    <x v="1"/>
    <x v="3"/>
    <x v="1"/>
    <x v="1"/>
    <x v="15"/>
    <x v="9"/>
    <n v="18.440000000000001"/>
    <x v="28"/>
    <x v="0"/>
    <x v="0"/>
  </r>
  <r>
    <x v="13"/>
    <x v="1"/>
    <x v="3"/>
    <x v="1"/>
    <x v="1"/>
    <x v="15"/>
    <x v="9"/>
    <n v="10.82"/>
    <x v="28"/>
    <x v="0"/>
    <x v="0"/>
  </r>
  <r>
    <x v="13"/>
    <x v="1"/>
    <x v="3"/>
    <x v="1"/>
    <x v="1"/>
    <x v="15"/>
    <x v="9"/>
    <n v="14.53"/>
    <x v="28"/>
    <x v="0"/>
    <x v="0"/>
  </r>
  <r>
    <x v="13"/>
    <x v="1"/>
    <x v="3"/>
    <x v="1"/>
    <x v="1"/>
    <x v="15"/>
    <x v="9"/>
    <n v="119.00999999999999"/>
    <x v="1"/>
    <x v="0"/>
    <x v="0"/>
  </r>
  <r>
    <x v="13"/>
    <x v="1"/>
    <x v="3"/>
    <x v="1"/>
    <x v="1"/>
    <x v="15"/>
    <x v="9"/>
    <n v="50.26"/>
    <x v="1"/>
    <x v="0"/>
    <x v="0"/>
  </r>
  <r>
    <x v="13"/>
    <x v="1"/>
    <x v="3"/>
    <x v="1"/>
    <x v="1"/>
    <x v="15"/>
    <x v="9"/>
    <n v="16.649999999999999"/>
    <x v="1"/>
    <x v="0"/>
    <x v="0"/>
  </r>
  <r>
    <x v="13"/>
    <x v="1"/>
    <x v="3"/>
    <x v="1"/>
    <x v="1"/>
    <x v="15"/>
    <x v="9"/>
    <n v="21.27"/>
    <x v="1"/>
    <x v="0"/>
    <x v="0"/>
  </r>
  <r>
    <x v="13"/>
    <x v="1"/>
    <x v="3"/>
    <x v="1"/>
    <x v="1"/>
    <x v="15"/>
    <x v="9"/>
    <n v="18.41"/>
    <x v="1"/>
    <x v="0"/>
    <x v="0"/>
  </r>
  <r>
    <x v="13"/>
    <x v="1"/>
    <x v="3"/>
    <x v="1"/>
    <x v="1"/>
    <x v="15"/>
    <x v="9"/>
    <n v="24.02"/>
    <x v="1"/>
    <x v="0"/>
    <x v="0"/>
  </r>
  <r>
    <x v="13"/>
    <x v="1"/>
    <x v="3"/>
    <x v="1"/>
    <x v="1"/>
    <x v="15"/>
    <x v="9"/>
    <n v="23.509999999999998"/>
    <x v="1"/>
    <x v="0"/>
    <x v="0"/>
  </r>
  <r>
    <x v="13"/>
    <x v="1"/>
    <x v="3"/>
    <x v="1"/>
    <x v="1"/>
    <x v="15"/>
    <x v="9"/>
    <n v="16.45"/>
    <x v="1"/>
    <x v="0"/>
    <x v="0"/>
  </r>
  <r>
    <x v="13"/>
    <x v="1"/>
    <x v="3"/>
    <x v="1"/>
    <x v="1"/>
    <x v="15"/>
    <x v="9"/>
    <n v="27.28"/>
    <x v="1"/>
    <x v="0"/>
    <x v="0"/>
  </r>
  <r>
    <x v="13"/>
    <x v="1"/>
    <x v="3"/>
    <x v="1"/>
    <x v="1"/>
    <x v="15"/>
    <x v="9"/>
    <n v="17.64"/>
    <x v="1"/>
    <x v="0"/>
    <x v="0"/>
  </r>
  <r>
    <x v="13"/>
    <x v="1"/>
    <x v="3"/>
    <x v="1"/>
    <x v="1"/>
    <x v="15"/>
    <x v="9"/>
    <n v="26.729999999999997"/>
    <x v="1"/>
    <x v="0"/>
    <x v="0"/>
  </r>
  <r>
    <x v="13"/>
    <x v="1"/>
    <x v="3"/>
    <x v="1"/>
    <x v="1"/>
    <x v="15"/>
    <x v="9"/>
    <n v="19.829999999999998"/>
    <x v="1"/>
    <x v="0"/>
    <x v="0"/>
  </r>
  <r>
    <x v="13"/>
    <x v="1"/>
    <x v="3"/>
    <x v="1"/>
    <x v="1"/>
    <x v="15"/>
    <x v="9"/>
    <n v="8.48"/>
    <x v="1"/>
    <x v="0"/>
    <x v="0"/>
  </r>
  <r>
    <x v="13"/>
    <x v="1"/>
    <x v="3"/>
    <x v="1"/>
    <x v="1"/>
    <x v="15"/>
    <x v="9"/>
    <n v="8.49"/>
    <x v="29"/>
    <x v="0"/>
    <x v="0"/>
  </r>
  <r>
    <x v="13"/>
    <x v="1"/>
    <x v="3"/>
    <x v="1"/>
    <x v="1"/>
    <x v="15"/>
    <x v="9"/>
    <n v="33.979999999999997"/>
    <x v="29"/>
    <x v="0"/>
    <x v="0"/>
  </r>
  <r>
    <x v="13"/>
    <x v="1"/>
    <x v="3"/>
    <x v="1"/>
    <x v="1"/>
    <x v="15"/>
    <x v="9"/>
    <n v="65.42"/>
    <x v="29"/>
    <x v="0"/>
    <x v="0"/>
  </r>
  <r>
    <x v="13"/>
    <x v="1"/>
    <x v="3"/>
    <x v="1"/>
    <x v="1"/>
    <x v="15"/>
    <x v="9"/>
    <n v="129.34"/>
    <x v="7"/>
    <x v="0"/>
    <x v="0"/>
  </r>
  <r>
    <x v="13"/>
    <x v="1"/>
    <x v="3"/>
    <x v="1"/>
    <x v="1"/>
    <x v="15"/>
    <x v="9"/>
    <n v="60.269999999999996"/>
    <x v="7"/>
    <x v="0"/>
    <x v="0"/>
  </r>
  <r>
    <x v="13"/>
    <x v="1"/>
    <x v="3"/>
    <x v="1"/>
    <x v="1"/>
    <x v="15"/>
    <x v="9"/>
    <n v="27.240000000000002"/>
    <x v="1"/>
    <x v="0"/>
    <x v="0"/>
  </r>
  <r>
    <x v="13"/>
    <x v="1"/>
    <x v="3"/>
    <x v="1"/>
    <x v="1"/>
    <x v="15"/>
    <x v="9"/>
    <n v="1.58"/>
    <x v="7"/>
    <x v="0"/>
    <x v="0"/>
  </r>
  <r>
    <x v="13"/>
    <x v="1"/>
    <x v="3"/>
    <x v="1"/>
    <x v="1"/>
    <x v="15"/>
    <x v="9"/>
    <n v="8.9499999999999993"/>
    <x v="7"/>
    <x v="0"/>
    <x v="0"/>
  </r>
  <r>
    <x v="13"/>
    <x v="1"/>
    <x v="3"/>
    <x v="1"/>
    <x v="1"/>
    <x v="15"/>
    <x v="9"/>
    <n v="6.7799999999999994"/>
    <x v="7"/>
    <x v="0"/>
    <x v="0"/>
  </r>
  <r>
    <x v="13"/>
    <x v="1"/>
    <x v="3"/>
    <x v="1"/>
    <x v="1"/>
    <x v="15"/>
    <x v="9"/>
    <n v="20.22"/>
    <x v="3"/>
    <x v="0"/>
    <x v="0"/>
  </r>
  <r>
    <x v="13"/>
    <x v="1"/>
    <x v="3"/>
    <x v="1"/>
    <x v="1"/>
    <x v="15"/>
    <x v="9"/>
    <n v="8.8499999999999979"/>
    <x v="1"/>
    <x v="0"/>
    <x v="0"/>
  </r>
  <r>
    <x v="13"/>
    <x v="1"/>
    <x v="3"/>
    <x v="1"/>
    <x v="1"/>
    <x v="15"/>
    <x v="9"/>
    <n v="27.910000000000004"/>
    <x v="1"/>
    <x v="0"/>
    <x v="0"/>
  </r>
  <r>
    <x v="13"/>
    <x v="1"/>
    <x v="3"/>
    <x v="1"/>
    <x v="1"/>
    <x v="15"/>
    <x v="9"/>
    <n v="35.599999999999994"/>
    <x v="1"/>
    <x v="0"/>
    <x v="0"/>
  </r>
  <r>
    <x v="13"/>
    <x v="1"/>
    <x v="3"/>
    <x v="1"/>
    <x v="1"/>
    <x v="15"/>
    <x v="9"/>
    <n v="35.64"/>
    <x v="1"/>
    <x v="0"/>
    <x v="0"/>
  </r>
  <r>
    <x v="13"/>
    <x v="1"/>
    <x v="3"/>
    <x v="1"/>
    <x v="1"/>
    <x v="15"/>
    <x v="9"/>
    <n v="28.22"/>
    <x v="1"/>
    <x v="0"/>
    <x v="0"/>
  </r>
  <r>
    <x v="13"/>
    <x v="1"/>
    <x v="3"/>
    <x v="1"/>
    <x v="1"/>
    <x v="15"/>
    <x v="9"/>
    <n v="14.05"/>
    <x v="1"/>
    <x v="0"/>
    <x v="0"/>
  </r>
  <r>
    <x v="13"/>
    <x v="1"/>
    <x v="3"/>
    <x v="1"/>
    <x v="1"/>
    <x v="15"/>
    <x v="9"/>
    <n v="39.269999999999996"/>
    <x v="1"/>
    <x v="0"/>
    <x v="0"/>
  </r>
  <r>
    <x v="13"/>
    <x v="1"/>
    <x v="3"/>
    <x v="1"/>
    <x v="1"/>
    <x v="15"/>
    <x v="9"/>
    <n v="44.94"/>
    <x v="1"/>
    <x v="0"/>
    <x v="0"/>
  </r>
  <r>
    <x v="13"/>
    <x v="1"/>
    <x v="3"/>
    <x v="1"/>
    <x v="1"/>
    <x v="15"/>
    <x v="9"/>
    <n v="28.879999999999995"/>
    <x v="1"/>
    <x v="0"/>
    <x v="0"/>
  </r>
  <r>
    <x v="13"/>
    <x v="1"/>
    <x v="3"/>
    <x v="1"/>
    <x v="1"/>
    <x v="15"/>
    <x v="9"/>
    <n v="44.230000000000004"/>
    <x v="1"/>
    <x v="0"/>
    <x v="0"/>
  </r>
  <r>
    <x v="13"/>
    <x v="1"/>
    <x v="3"/>
    <x v="1"/>
    <x v="1"/>
    <x v="15"/>
    <x v="9"/>
    <n v="45.44"/>
    <x v="1"/>
    <x v="0"/>
    <x v="0"/>
  </r>
  <r>
    <x v="13"/>
    <x v="1"/>
    <x v="3"/>
    <x v="1"/>
    <x v="1"/>
    <x v="15"/>
    <x v="9"/>
    <n v="54.91"/>
    <x v="1"/>
    <x v="0"/>
    <x v="0"/>
  </r>
  <r>
    <x v="13"/>
    <x v="1"/>
    <x v="3"/>
    <x v="1"/>
    <x v="1"/>
    <x v="15"/>
    <x v="9"/>
    <n v="37.870000000000005"/>
    <x v="1"/>
    <x v="0"/>
    <x v="0"/>
  </r>
  <r>
    <x v="13"/>
    <x v="1"/>
    <x v="3"/>
    <x v="1"/>
    <x v="1"/>
    <x v="15"/>
    <x v="9"/>
    <n v="456.24"/>
    <x v="1"/>
    <x v="0"/>
    <x v="0"/>
  </r>
  <r>
    <x v="13"/>
    <x v="1"/>
    <x v="3"/>
    <x v="1"/>
    <x v="1"/>
    <x v="15"/>
    <x v="9"/>
    <n v="258.72999999999996"/>
    <x v="1"/>
    <x v="0"/>
    <x v="0"/>
  </r>
  <r>
    <x v="13"/>
    <x v="1"/>
    <x v="3"/>
    <x v="1"/>
    <x v="1"/>
    <x v="15"/>
    <x v="9"/>
    <n v="539.05000000000018"/>
    <x v="1"/>
    <x v="0"/>
    <x v="0"/>
  </r>
  <r>
    <x v="13"/>
    <x v="1"/>
    <x v="3"/>
    <x v="1"/>
    <x v="1"/>
    <x v="15"/>
    <x v="9"/>
    <n v="287.73"/>
    <x v="1"/>
    <x v="0"/>
    <x v="0"/>
  </r>
  <r>
    <x v="13"/>
    <x v="1"/>
    <x v="3"/>
    <x v="1"/>
    <x v="1"/>
    <x v="15"/>
    <x v="9"/>
    <n v="437.90999999999997"/>
    <x v="1"/>
    <x v="0"/>
    <x v="0"/>
  </r>
  <r>
    <x v="13"/>
    <x v="1"/>
    <x v="3"/>
    <x v="1"/>
    <x v="1"/>
    <x v="15"/>
    <x v="9"/>
    <n v="432.43"/>
    <x v="1"/>
    <x v="0"/>
    <x v="0"/>
  </r>
  <r>
    <x v="13"/>
    <x v="1"/>
    <x v="3"/>
    <x v="1"/>
    <x v="1"/>
    <x v="15"/>
    <x v="9"/>
    <n v="564.4899999999999"/>
    <x v="1"/>
    <x v="0"/>
    <x v="0"/>
  </r>
  <r>
    <x v="13"/>
    <x v="1"/>
    <x v="3"/>
    <x v="1"/>
    <x v="1"/>
    <x v="15"/>
    <x v="9"/>
    <n v="419.49000000000007"/>
    <x v="1"/>
    <x v="0"/>
    <x v="0"/>
  </r>
  <r>
    <x v="13"/>
    <x v="1"/>
    <x v="3"/>
    <x v="1"/>
    <x v="1"/>
    <x v="15"/>
    <x v="9"/>
    <n v="487.24000000000007"/>
    <x v="1"/>
    <x v="0"/>
    <x v="0"/>
  </r>
  <r>
    <x v="13"/>
    <x v="1"/>
    <x v="3"/>
    <x v="1"/>
    <x v="1"/>
    <x v="15"/>
    <x v="9"/>
    <n v="353.21000000000004"/>
    <x v="1"/>
    <x v="0"/>
    <x v="0"/>
  </r>
  <r>
    <x v="13"/>
    <x v="1"/>
    <x v="3"/>
    <x v="1"/>
    <x v="1"/>
    <x v="15"/>
    <x v="9"/>
    <n v="361.45999999999992"/>
    <x v="1"/>
    <x v="0"/>
    <x v="0"/>
  </r>
  <r>
    <x v="13"/>
    <x v="1"/>
    <x v="3"/>
    <x v="1"/>
    <x v="1"/>
    <x v="15"/>
    <x v="9"/>
    <n v="7.32"/>
    <x v="1"/>
    <x v="0"/>
    <x v="0"/>
  </r>
  <r>
    <x v="13"/>
    <x v="1"/>
    <x v="3"/>
    <x v="1"/>
    <x v="1"/>
    <x v="15"/>
    <x v="9"/>
    <n v="4.59"/>
    <x v="1"/>
    <x v="0"/>
    <x v="0"/>
  </r>
  <r>
    <x v="13"/>
    <x v="1"/>
    <x v="3"/>
    <x v="1"/>
    <x v="1"/>
    <x v="15"/>
    <x v="9"/>
    <n v="56.400000000000006"/>
    <x v="1"/>
    <x v="0"/>
    <x v="0"/>
  </r>
  <r>
    <x v="13"/>
    <x v="1"/>
    <x v="3"/>
    <x v="1"/>
    <x v="1"/>
    <x v="15"/>
    <x v="9"/>
    <n v="14.41"/>
    <x v="1"/>
    <x v="0"/>
    <x v="0"/>
  </r>
  <r>
    <x v="13"/>
    <x v="1"/>
    <x v="3"/>
    <x v="1"/>
    <x v="1"/>
    <x v="15"/>
    <x v="9"/>
    <n v="14.62"/>
    <x v="28"/>
    <x v="0"/>
    <x v="0"/>
  </r>
  <r>
    <x v="13"/>
    <x v="1"/>
    <x v="3"/>
    <x v="1"/>
    <x v="1"/>
    <x v="15"/>
    <x v="9"/>
    <n v="50.879999999999995"/>
    <x v="1"/>
    <x v="0"/>
    <x v="0"/>
  </r>
  <r>
    <x v="13"/>
    <x v="1"/>
    <x v="3"/>
    <x v="1"/>
    <x v="1"/>
    <x v="15"/>
    <x v="9"/>
    <n v="7.7099999999999991"/>
    <x v="28"/>
    <x v="0"/>
    <x v="0"/>
  </r>
  <r>
    <x v="13"/>
    <x v="1"/>
    <x v="3"/>
    <x v="1"/>
    <x v="1"/>
    <x v="15"/>
    <x v="9"/>
    <n v="9.6999999999999993"/>
    <x v="28"/>
    <x v="0"/>
    <x v="0"/>
  </r>
  <r>
    <x v="13"/>
    <x v="1"/>
    <x v="3"/>
    <x v="1"/>
    <x v="1"/>
    <x v="15"/>
    <x v="9"/>
    <n v="10.46"/>
    <x v="28"/>
    <x v="0"/>
    <x v="0"/>
  </r>
  <r>
    <x v="13"/>
    <x v="1"/>
    <x v="3"/>
    <x v="1"/>
    <x v="1"/>
    <x v="15"/>
    <x v="9"/>
    <n v="10.01"/>
    <x v="28"/>
    <x v="0"/>
    <x v="0"/>
  </r>
  <r>
    <x v="13"/>
    <x v="1"/>
    <x v="3"/>
    <x v="1"/>
    <x v="1"/>
    <x v="15"/>
    <x v="9"/>
    <n v="9.8800000000000008"/>
    <x v="28"/>
    <x v="0"/>
    <x v="0"/>
  </r>
  <r>
    <x v="13"/>
    <x v="1"/>
    <x v="3"/>
    <x v="1"/>
    <x v="1"/>
    <x v="15"/>
    <x v="9"/>
    <n v="11.54"/>
    <x v="28"/>
    <x v="0"/>
    <x v="0"/>
  </r>
  <r>
    <x v="13"/>
    <x v="1"/>
    <x v="3"/>
    <x v="1"/>
    <x v="1"/>
    <x v="15"/>
    <x v="9"/>
    <n v="11.29"/>
    <x v="28"/>
    <x v="0"/>
    <x v="0"/>
  </r>
  <r>
    <x v="13"/>
    <x v="1"/>
    <x v="3"/>
    <x v="1"/>
    <x v="1"/>
    <x v="15"/>
    <x v="9"/>
    <n v="9.91"/>
    <x v="28"/>
    <x v="0"/>
    <x v="0"/>
  </r>
  <r>
    <x v="13"/>
    <x v="1"/>
    <x v="3"/>
    <x v="1"/>
    <x v="1"/>
    <x v="15"/>
    <x v="9"/>
    <n v="0.11000000000000001"/>
    <x v="5"/>
    <x v="0"/>
    <x v="0"/>
  </r>
  <r>
    <x v="13"/>
    <x v="1"/>
    <x v="3"/>
    <x v="1"/>
    <x v="1"/>
    <x v="15"/>
    <x v="9"/>
    <n v="12.85"/>
    <x v="1"/>
    <x v="0"/>
    <x v="0"/>
  </r>
  <r>
    <x v="13"/>
    <x v="1"/>
    <x v="3"/>
    <x v="1"/>
    <x v="1"/>
    <x v="15"/>
    <x v="9"/>
    <n v="43.400000000000006"/>
    <x v="3"/>
    <x v="0"/>
    <x v="0"/>
  </r>
  <r>
    <x v="13"/>
    <x v="1"/>
    <x v="3"/>
    <x v="1"/>
    <x v="1"/>
    <x v="15"/>
    <x v="9"/>
    <n v="22.33"/>
    <x v="3"/>
    <x v="0"/>
    <x v="0"/>
  </r>
  <r>
    <x v="13"/>
    <x v="1"/>
    <x v="3"/>
    <x v="1"/>
    <x v="1"/>
    <x v="15"/>
    <x v="9"/>
    <n v="61.190000000000005"/>
    <x v="3"/>
    <x v="0"/>
    <x v="0"/>
  </r>
  <r>
    <x v="13"/>
    <x v="1"/>
    <x v="3"/>
    <x v="1"/>
    <x v="1"/>
    <x v="15"/>
    <x v="9"/>
    <n v="9.82"/>
    <x v="3"/>
    <x v="0"/>
    <x v="0"/>
  </r>
  <r>
    <x v="13"/>
    <x v="1"/>
    <x v="3"/>
    <x v="1"/>
    <x v="1"/>
    <x v="15"/>
    <x v="9"/>
    <n v="37.440000000000005"/>
    <x v="3"/>
    <x v="0"/>
    <x v="0"/>
  </r>
  <r>
    <x v="13"/>
    <x v="1"/>
    <x v="3"/>
    <x v="1"/>
    <x v="1"/>
    <x v="15"/>
    <x v="9"/>
    <n v="7.71"/>
    <x v="7"/>
    <x v="0"/>
    <x v="0"/>
  </r>
  <r>
    <x v="13"/>
    <x v="1"/>
    <x v="3"/>
    <x v="1"/>
    <x v="1"/>
    <x v="15"/>
    <x v="9"/>
    <n v="73.61"/>
    <x v="1"/>
    <x v="0"/>
    <x v="0"/>
  </r>
  <r>
    <x v="13"/>
    <x v="1"/>
    <x v="3"/>
    <x v="1"/>
    <x v="1"/>
    <x v="15"/>
    <x v="9"/>
    <n v="38.22"/>
    <x v="1"/>
    <x v="0"/>
    <x v="0"/>
  </r>
  <r>
    <x v="13"/>
    <x v="1"/>
    <x v="3"/>
    <x v="1"/>
    <x v="1"/>
    <x v="15"/>
    <x v="9"/>
    <n v="34.92"/>
    <x v="1"/>
    <x v="0"/>
    <x v="0"/>
  </r>
  <r>
    <x v="13"/>
    <x v="1"/>
    <x v="3"/>
    <x v="1"/>
    <x v="1"/>
    <x v="15"/>
    <x v="9"/>
    <n v="61.980000000000004"/>
    <x v="1"/>
    <x v="0"/>
    <x v="0"/>
  </r>
  <r>
    <x v="13"/>
    <x v="1"/>
    <x v="3"/>
    <x v="1"/>
    <x v="1"/>
    <x v="15"/>
    <x v="9"/>
    <n v="18.59"/>
    <x v="1"/>
    <x v="0"/>
    <x v="0"/>
  </r>
  <r>
    <x v="13"/>
    <x v="1"/>
    <x v="3"/>
    <x v="1"/>
    <x v="1"/>
    <x v="15"/>
    <x v="9"/>
    <n v="48.8"/>
    <x v="1"/>
    <x v="0"/>
    <x v="0"/>
  </r>
  <r>
    <x v="13"/>
    <x v="1"/>
    <x v="3"/>
    <x v="1"/>
    <x v="1"/>
    <x v="15"/>
    <x v="9"/>
    <n v="35"/>
    <x v="1"/>
    <x v="0"/>
    <x v="0"/>
  </r>
  <r>
    <x v="13"/>
    <x v="1"/>
    <x v="3"/>
    <x v="1"/>
    <x v="1"/>
    <x v="15"/>
    <x v="9"/>
    <n v="28.93"/>
    <x v="1"/>
    <x v="0"/>
    <x v="0"/>
  </r>
  <r>
    <x v="13"/>
    <x v="1"/>
    <x v="3"/>
    <x v="1"/>
    <x v="1"/>
    <x v="15"/>
    <x v="9"/>
    <n v="53.189999999999991"/>
    <x v="1"/>
    <x v="0"/>
    <x v="0"/>
  </r>
  <r>
    <x v="13"/>
    <x v="1"/>
    <x v="3"/>
    <x v="1"/>
    <x v="1"/>
    <x v="15"/>
    <x v="9"/>
    <n v="57.17"/>
    <x v="1"/>
    <x v="0"/>
    <x v="0"/>
  </r>
  <r>
    <x v="13"/>
    <x v="1"/>
    <x v="3"/>
    <x v="1"/>
    <x v="1"/>
    <x v="15"/>
    <x v="9"/>
    <n v="47.72"/>
    <x v="1"/>
    <x v="0"/>
    <x v="0"/>
  </r>
  <r>
    <x v="13"/>
    <x v="1"/>
    <x v="3"/>
    <x v="1"/>
    <x v="1"/>
    <x v="15"/>
    <x v="9"/>
    <n v="32.4"/>
    <x v="1"/>
    <x v="0"/>
    <x v="0"/>
  </r>
  <r>
    <x v="13"/>
    <x v="1"/>
    <x v="3"/>
    <x v="1"/>
    <x v="1"/>
    <x v="15"/>
    <x v="9"/>
    <n v="17.8"/>
    <x v="1"/>
    <x v="0"/>
    <x v="0"/>
  </r>
  <r>
    <x v="13"/>
    <x v="1"/>
    <x v="3"/>
    <x v="1"/>
    <x v="1"/>
    <x v="15"/>
    <x v="9"/>
    <n v="12.41"/>
    <x v="1"/>
    <x v="0"/>
    <x v="0"/>
  </r>
  <r>
    <x v="13"/>
    <x v="1"/>
    <x v="3"/>
    <x v="1"/>
    <x v="1"/>
    <x v="15"/>
    <x v="9"/>
    <n v="5.98"/>
    <x v="1"/>
    <x v="0"/>
    <x v="0"/>
  </r>
  <r>
    <x v="13"/>
    <x v="1"/>
    <x v="3"/>
    <x v="1"/>
    <x v="1"/>
    <x v="15"/>
    <x v="9"/>
    <n v="4.8699999999999992"/>
    <x v="1"/>
    <x v="0"/>
    <x v="0"/>
  </r>
  <r>
    <x v="13"/>
    <x v="1"/>
    <x v="3"/>
    <x v="1"/>
    <x v="1"/>
    <x v="15"/>
    <x v="9"/>
    <n v="12.540000000000001"/>
    <x v="1"/>
    <x v="0"/>
    <x v="0"/>
  </r>
  <r>
    <x v="13"/>
    <x v="1"/>
    <x v="3"/>
    <x v="1"/>
    <x v="1"/>
    <x v="15"/>
    <x v="9"/>
    <n v="42.230000000000004"/>
    <x v="3"/>
    <x v="0"/>
    <x v="0"/>
  </r>
  <r>
    <x v="13"/>
    <x v="1"/>
    <x v="3"/>
    <x v="1"/>
    <x v="1"/>
    <x v="15"/>
    <x v="9"/>
    <n v="18.22"/>
    <x v="3"/>
    <x v="0"/>
    <x v="0"/>
  </r>
  <r>
    <x v="13"/>
    <x v="1"/>
    <x v="3"/>
    <x v="1"/>
    <x v="1"/>
    <x v="15"/>
    <x v="9"/>
    <n v="36.659999999999997"/>
    <x v="3"/>
    <x v="0"/>
    <x v="0"/>
  </r>
  <r>
    <x v="13"/>
    <x v="1"/>
    <x v="3"/>
    <x v="1"/>
    <x v="1"/>
    <x v="15"/>
    <x v="9"/>
    <n v="34.24"/>
    <x v="3"/>
    <x v="0"/>
    <x v="0"/>
  </r>
  <r>
    <x v="13"/>
    <x v="1"/>
    <x v="3"/>
    <x v="1"/>
    <x v="1"/>
    <x v="15"/>
    <x v="9"/>
    <n v="35.619999999999997"/>
    <x v="3"/>
    <x v="0"/>
    <x v="0"/>
  </r>
  <r>
    <x v="13"/>
    <x v="1"/>
    <x v="3"/>
    <x v="1"/>
    <x v="1"/>
    <x v="15"/>
    <x v="9"/>
    <n v="14.04"/>
    <x v="3"/>
    <x v="0"/>
    <x v="0"/>
  </r>
  <r>
    <x v="13"/>
    <x v="1"/>
    <x v="3"/>
    <x v="1"/>
    <x v="1"/>
    <x v="15"/>
    <x v="9"/>
    <n v="10.41"/>
    <x v="3"/>
    <x v="0"/>
    <x v="0"/>
  </r>
  <r>
    <x v="13"/>
    <x v="1"/>
    <x v="3"/>
    <x v="1"/>
    <x v="1"/>
    <x v="15"/>
    <x v="9"/>
    <n v="49.21"/>
    <x v="3"/>
    <x v="0"/>
    <x v="0"/>
  </r>
  <r>
    <x v="13"/>
    <x v="1"/>
    <x v="3"/>
    <x v="1"/>
    <x v="1"/>
    <x v="15"/>
    <x v="9"/>
    <n v="19.34"/>
    <x v="1"/>
    <x v="0"/>
    <x v="0"/>
  </r>
  <r>
    <x v="13"/>
    <x v="1"/>
    <x v="3"/>
    <x v="1"/>
    <x v="1"/>
    <x v="15"/>
    <x v="9"/>
    <n v="19.010000000000002"/>
    <x v="1"/>
    <x v="0"/>
    <x v="0"/>
  </r>
  <r>
    <x v="13"/>
    <x v="1"/>
    <x v="3"/>
    <x v="1"/>
    <x v="1"/>
    <x v="15"/>
    <x v="9"/>
    <n v="1.07"/>
    <x v="24"/>
    <x v="0"/>
    <x v="0"/>
  </r>
  <r>
    <x v="13"/>
    <x v="1"/>
    <x v="3"/>
    <x v="1"/>
    <x v="1"/>
    <x v="15"/>
    <x v="9"/>
    <n v="20.630000000000003"/>
    <x v="1"/>
    <x v="0"/>
    <x v="0"/>
  </r>
  <r>
    <x v="13"/>
    <x v="1"/>
    <x v="3"/>
    <x v="1"/>
    <x v="1"/>
    <x v="15"/>
    <x v="9"/>
    <n v="24.66"/>
    <x v="1"/>
    <x v="0"/>
    <x v="0"/>
  </r>
  <r>
    <x v="13"/>
    <x v="1"/>
    <x v="3"/>
    <x v="1"/>
    <x v="1"/>
    <x v="15"/>
    <x v="9"/>
    <n v="27.96"/>
    <x v="1"/>
    <x v="0"/>
    <x v="0"/>
  </r>
  <r>
    <x v="13"/>
    <x v="1"/>
    <x v="3"/>
    <x v="1"/>
    <x v="1"/>
    <x v="15"/>
    <x v="9"/>
    <n v="14.73"/>
    <x v="1"/>
    <x v="0"/>
    <x v="0"/>
  </r>
  <r>
    <x v="13"/>
    <x v="1"/>
    <x v="3"/>
    <x v="1"/>
    <x v="1"/>
    <x v="15"/>
    <x v="9"/>
    <n v="16.329999999999998"/>
    <x v="1"/>
    <x v="0"/>
    <x v="0"/>
  </r>
  <r>
    <x v="13"/>
    <x v="1"/>
    <x v="3"/>
    <x v="1"/>
    <x v="1"/>
    <x v="15"/>
    <x v="9"/>
    <n v="14.3"/>
    <x v="1"/>
    <x v="0"/>
    <x v="0"/>
  </r>
  <r>
    <x v="13"/>
    <x v="1"/>
    <x v="3"/>
    <x v="1"/>
    <x v="1"/>
    <x v="15"/>
    <x v="9"/>
    <n v="15.21"/>
    <x v="1"/>
    <x v="0"/>
    <x v="0"/>
  </r>
  <r>
    <x v="13"/>
    <x v="1"/>
    <x v="3"/>
    <x v="1"/>
    <x v="1"/>
    <x v="15"/>
    <x v="9"/>
    <n v="12.79"/>
    <x v="1"/>
    <x v="0"/>
    <x v="0"/>
  </r>
  <r>
    <x v="13"/>
    <x v="1"/>
    <x v="3"/>
    <x v="1"/>
    <x v="1"/>
    <x v="15"/>
    <x v="9"/>
    <n v="24.61"/>
    <x v="1"/>
    <x v="0"/>
    <x v="0"/>
  </r>
  <r>
    <x v="13"/>
    <x v="1"/>
    <x v="3"/>
    <x v="1"/>
    <x v="1"/>
    <x v="15"/>
    <x v="9"/>
    <n v="10.6"/>
    <x v="1"/>
    <x v="0"/>
    <x v="0"/>
  </r>
  <r>
    <x v="13"/>
    <x v="1"/>
    <x v="3"/>
    <x v="1"/>
    <x v="1"/>
    <x v="15"/>
    <x v="9"/>
    <n v="18.16"/>
    <x v="1"/>
    <x v="0"/>
    <x v="0"/>
  </r>
  <r>
    <x v="13"/>
    <x v="1"/>
    <x v="3"/>
    <x v="1"/>
    <x v="1"/>
    <x v="15"/>
    <x v="9"/>
    <n v="118.02"/>
    <x v="28"/>
    <x v="0"/>
    <x v="0"/>
  </r>
  <r>
    <x v="13"/>
    <x v="1"/>
    <x v="3"/>
    <x v="1"/>
    <x v="1"/>
    <x v="15"/>
    <x v="9"/>
    <n v="149.69999999999999"/>
    <x v="28"/>
    <x v="0"/>
    <x v="0"/>
  </r>
  <r>
    <x v="13"/>
    <x v="1"/>
    <x v="3"/>
    <x v="1"/>
    <x v="1"/>
    <x v="15"/>
    <x v="9"/>
    <n v="134.67000000000002"/>
    <x v="28"/>
    <x v="0"/>
    <x v="0"/>
  </r>
  <r>
    <x v="13"/>
    <x v="1"/>
    <x v="3"/>
    <x v="1"/>
    <x v="1"/>
    <x v="15"/>
    <x v="9"/>
    <n v="102.72"/>
    <x v="28"/>
    <x v="0"/>
    <x v="0"/>
  </r>
  <r>
    <x v="13"/>
    <x v="1"/>
    <x v="3"/>
    <x v="1"/>
    <x v="1"/>
    <x v="15"/>
    <x v="9"/>
    <n v="159.79999999999998"/>
    <x v="28"/>
    <x v="0"/>
    <x v="0"/>
  </r>
  <r>
    <x v="13"/>
    <x v="1"/>
    <x v="3"/>
    <x v="1"/>
    <x v="1"/>
    <x v="15"/>
    <x v="9"/>
    <n v="93.160000000000011"/>
    <x v="28"/>
    <x v="0"/>
    <x v="0"/>
  </r>
  <r>
    <x v="13"/>
    <x v="1"/>
    <x v="3"/>
    <x v="1"/>
    <x v="1"/>
    <x v="15"/>
    <x v="9"/>
    <n v="121.16999999999999"/>
    <x v="28"/>
    <x v="0"/>
    <x v="0"/>
  </r>
  <r>
    <x v="13"/>
    <x v="1"/>
    <x v="3"/>
    <x v="1"/>
    <x v="1"/>
    <x v="15"/>
    <x v="9"/>
    <n v="162.05000000000001"/>
    <x v="28"/>
    <x v="0"/>
    <x v="0"/>
  </r>
  <r>
    <x v="13"/>
    <x v="1"/>
    <x v="3"/>
    <x v="1"/>
    <x v="1"/>
    <x v="15"/>
    <x v="9"/>
    <n v="105.25999999999999"/>
    <x v="28"/>
    <x v="0"/>
    <x v="0"/>
  </r>
  <r>
    <x v="13"/>
    <x v="1"/>
    <x v="3"/>
    <x v="1"/>
    <x v="1"/>
    <x v="15"/>
    <x v="9"/>
    <n v="160.47999999999999"/>
    <x v="28"/>
    <x v="0"/>
    <x v="0"/>
  </r>
  <r>
    <x v="13"/>
    <x v="1"/>
    <x v="3"/>
    <x v="1"/>
    <x v="1"/>
    <x v="15"/>
    <x v="9"/>
    <n v="173.53"/>
    <x v="28"/>
    <x v="0"/>
    <x v="0"/>
  </r>
  <r>
    <x v="13"/>
    <x v="1"/>
    <x v="3"/>
    <x v="1"/>
    <x v="1"/>
    <x v="15"/>
    <x v="9"/>
    <n v="67.680000000000007"/>
    <x v="28"/>
    <x v="0"/>
    <x v="0"/>
  </r>
  <r>
    <x v="13"/>
    <x v="1"/>
    <x v="3"/>
    <x v="1"/>
    <x v="1"/>
    <x v="15"/>
    <x v="9"/>
    <n v="69.73"/>
    <x v="28"/>
    <x v="0"/>
    <x v="0"/>
  </r>
  <r>
    <x v="13"/>
    <x v="1"/>
    <x v="3"/>
    <x v="1"/>
    <x v="1"/>
    <x v="15"/>
    <x v="9"/>
    <n v="68.709999999999994"/>
    <x v="28"/>
    <x v="0"/>
    <x v="0"/>
  </r>
  <r>
    <x v="13"/>
    <x v="1"/>
    <x v="3"/>
    <x v="1"/>
    <x v="1"/>
    <x v="15"/>
    <x v="9"/>
    <n v="86.7"/>
    <x v="28"/>
    <x v="0"/>
    <x v="0"/>
  </r>
  <r>
    <x v="13"/>
    <x v="1"/>
    <x v="3"/>
    <x v="1"/>
    <x v="1"/>
    <x v="15"/>
    <x v="9"/>
    <n v="67.430000000000007"/>
    <x v="28"/>
    <x v="0"/>
    <x v="0"/>
  </r>
  <r>
    <x v="13"/>
    <x v="1"/>
    <x v="3"/>
    <x v="1"/>
    <x v="1"/>
    <x v="15"/>
    <x v="9"/>
    <n v="96.31"/>
    <x v="28"/>
    <x v="0"/>
    <x v="0"/>
  </r>
  <r>
    <x v="13"/>
    <x v="1"/>
    <x v="3"/>
    <x v="1"/>
    <x v="1"/>
    <x v="15"/>
    <x v="9"/>
    <n v="88.63000000000001"/>
    <x v="28"/>
    <x v="0"/>
    <x v="0"/>
  </r>
  <r>
    <x v="13"/>
    <x v="1"/>
    <x v="3"/>
    <x v="1"/>
    <x v="1"/>
    <x v="15"/>
    <x v="9"/>
    <n v="61.77"/>
    <x v="28"/>
    <x v="0"/>
    <x v="0"/>
  </r>
  <r>
    <x v="13"/>
    <x v="1"/>
    <x v="3"/>
    <x v="1"/>
    <x v="1"/>
    <x v="15"/>
    <x v="9"/>
    <n v="77.81"/>
    <x v="28"/>
    <x v="0"/>
    <x v="0"/>
  </r>
  <r>
    <x v="13"/>
    <x v="1"/>
    <x v="3"/>
    <x v="1"/>
    <x v="1"/>
    <x v="15"/>
    <x v="9"/>
    <n v="70.459999999999994"/>
    <x v="28"/>
    <x v="0"/>
    <x v="0"/>
  </r>
  <r>
    <x v="13"/>
    <x v="1"/>
    <x v="3"/>
    <x v="1"/>
    <x v="1"/>
    <x v="15"/>
    <x v="9"/>
    <n v="63.03"/>
    <x v="28"/>
    <x v="0"/>
    <x v="0"/>
  </r>
  <r>
    <x v="13"/>
    <x v="1"/>
    <x v="3"/>
    <x v="1"/>
    <x v="1"/>
    <x v="15"/>
    <x v="9"/>
    <n v="1119.99"/>
    <x v="1"/>
    <x v="0"/>
    <x v="0"/>
  </r>
  <r>
    <x v="13"/>
    <x v="1"/>
    <x v="3"/>
    <x v="1"/>
    <x v="1"/>
    <x v="15"/>
    <x v="9"/>
    <n v="623.62"/>
    <x v="1"/>
    <x v="0"/>
    <x v="0"/>
  </r>
  <r>
    <x v="13"/>
    <x v="1"/>
    <x v="3"/>
    <x v="1"/>
    <x v="1"/>
    <x v="15"/>
    <x v="9"/>
    <n v="52.009999999999991"/>
    <x v="1"/>
    <x v="0"/>
    <x v="0"/>
  </r>
  <r>
    <x v="13"/>
    <x v="1"/>
    <x v="3"/>
    <x v="1"/>
    <x v="1"/>
    <x v="15"/>
    <x v="9"/>
    <n v="22.28"/>
    <x v="1"/>
    <x v="0"/>
    <x v="0"/>
  </r>
  <r>
    <x v="13"/>
    <x v="1"/>
    <x v="3"/>
    <x v="1"/>
    <x v="1"/>
    <x v="15"/>
    <x v="9"/>
    <n v="65.31"/>
    <x v="1"/>
    <x v="0"/>
    <x v="0"/>
  </r>
  <r>
    <x v="13"/>
    <x v="1"/>
    <x v="3"/>
    <x v="1"/>
    <x v="1"/>
    <x v="15"/>
    <x v="9"/>
    <n v="136.51"/>
    <x v="1"/>
    <x v="0"/>
    <x v="0"/>
  </r>
  <r>
    <x v="13"/>
    <x v="1"/>
    <x v="3"/>
    <x v="1"/>
    <x v="1"/>
    <x v="15"/>
    <x v="9"/>
    <n v="398.51"/>
    <x v="1"/>
    <x v="0"/>
    <x v="0"/>
  </r>
  <r>
    <x v="13"/>
    <x v="1"/>
    <x v="3"/>
    <x v="1"/>
    <x v="1"/>
    <x v="15"/>
    <x v="9"/>
    <n v="28.430000000000003"/>
    <x v="1"/>
    <x v="0"/>
    <x v="0"/>
  </r>
  <r>
    <x v="13"/>
    <x v="1"/>
    <x v="3"/>
    <x v="1"/>
    <x v="1"/>
    <x v="15"/>
    <x v="9"/>
    <n v="11.37"/>
    <x v="1"/>
    <x v="0"/>
    <x v="0"/>
  </r>
  <r>
    <x v="13"/>
    <x v="1"/>
    <x v="3"/>
    <x v="1"/>
    <x v="1"/>
    <x v="15"/>
    <x v="9"/>
    <n v="4.37"/>
    <x v="1"/>
    <x v="0"/>
    <x v="0"/>
  </r>
  <r>
    <x v="13"/>
    <x v="1"/>
    <x v="3"/>
    <x v="1"/>
    <x v="1"/>
    <x v="15"/>
    <x v="9"/>
    <n v="2.8500000000000005"/>
    <x v="24"/>
    <x v="0"/>
    <x v="0"/>
  </r>
  <r>
    <x v="13"/>
    <x v="1"/>
    <x v="3"/>
    <x v="1"/>
    <x v="1"/>
    <x v="15"/>
    <x v="9"/>
    <n v="3.3299999999999992"/>
    <x v="24"/>
    <x v="0"/>
    <x v="0"/>
  </r>
  <r>
    <x v="13"/>
    <x v="1"/>
    <x v="3"/>
    <x v="1"/>
    <x v="1"/>
    <x v="15"/>
    <x v="9"/>
    <n v="3.3500000000000005"/>
    <x v="24"/>
    <x v="0"/>
    <x v="0"/>
  </r>
  <r>
    <x v="13"/>
    <x v="1"/>
    <x v="3"/>
    <x v="1"/>
    <x v="1"/>
    <x v="15"/>
    <x v="9"/>
    <n v="81.48"/>
    <x v="28"/>
    <x v="0"/>
    <x v="0"/>
  </r>
  <r>
    <x v="13"/>
    <x v="1"/>
    <x v="3"/>
    <x v="1"/>
    <x v="1"/>
    <x v="15"/>
    <x v="9"/>
    <n v="70.89"/>
    <x v="28"/>
    <x v="0"/>
    <x v="0"/>
  </r>
  <r>
    <x v="13"/>
    <x v="1"/>
    <x v="3"/>
    <x v="1"/>
    <x v="1"/>
    <x v="15"/>
    <x v="9"/>
    <n v="5.6"/>
    <x v="1"/>
    <x v="0"/>
    <x v="0"/>
  </r>
  <r>
    <x v="13"/>
    <x v="1"/>
    <x v="3"/>
    <x v="1"/>
    <x v="1"/>
    <x v="15"/>
    <x v="9"/>
    <n v="4.2"/>
    <x v="1"/>
    <x v="0"/>
    <x v="0"/>
  </r>
  <r>
    <x v="13"/>
    <x v="1"/>
    <x v="3"/>
    <x v="1"/>
    <x v="1"/>
    <x v="15"/>
    <x v="9"/>
    <n v="4.54"/>
    <x v="1"/>
    <x v="0"/>
    <x v="0"/>
  </r>
  <r>
    <x v="13"/>
    <x v="1"/>
    <x v="3"/>
    <x v="1"/>
    <x v="1"/>
    <x v="15"/>
    <x v="9"/>
    <n v="5.08"/>
    <x v="1"/>
    <x v="0"/>
    <x v="0"/>
  </r>
  <r>
    <x v="13"/>
    <x v="1"/>
    <x v="3"/>
    <x v="1"/>
    <x v="1"/>
    <x v="15"/>
    <x v="9"/>
    <n v="6.49"/>
    <x v="1"/>
    <x v="0"/>
    <x v="0"/>
  </r>
  <r>
    <x v="13"/>
    <x v="1"/>
    <x v="3"/>
    <x v="1"/>
    <x v="1"/>
    <x v="15"/>
    <x v="9"/>
    <n v="1.8599999999999999"/>
    <x v="1"/>
    <x v="0"/>
    <x v="0"/>
  </r>
  <r>
    <x v="13"/>
    <x v="1"/>
    <x v="3"/>
    <x v="1"/>
    <x v="1"/>
    <x v="15"/>
    <x v="9"/>
    <n v="21.83"/>
    <x v="1"/>
    <x v="0"/>
    <x v="0"/>
  </r>
  <r>
    <x v="13"/>
    <x v="1"/>
    <x v="3"/>
    <x v="1"/>
    <x v="1"/>
    <x v="15"/>
    <x v="9"/>
    <n v="9.6"/>
    <x v="24"/>
    <x v="0"/>
    <x v="0"/>
  </r>
  <r>
    <x v="13"/>
    <x v="1"/>
    <x v="3"/>
    <x v="1"/>
    <x v="1"/>
    <x v="15"/>
    <x v="9"/>
    <n v="36.54"/>
    <x v="24"/>
    <x v="0"/>
    <x v="0"/>
  </r>
  <r>
    <x v="13"/>
    <x v="1"/>
    <x v="3"/>
    <x v="1"/>
    <x v="1"/>
    <x v="15"/>
    <x v="9"/>
    <n v="16.52"/>
    <x v="24"/>
    <x v="0"/>
    <x v="0"/>
  </r>
  <r>
    <x v="13"/>
    <x v="1"/>
    <x v="3"/>
    <x v="1"/>
    <x v="1"/>
    <x v="15"/>
    <x v="9"/>
    <n v="26.25"/>
    <x v="1"/>
    <x v="0"/>
    <x v="0"/>
  </r>
  <r>
    <x v="13"/>
    <x v="1"/>
    <x v="3"/>
    <x v="1"/>
    <x v="1"/>
    <x v="15"/>
    <x v="9"/>
    <n v="36.130000000000003"/>
    <x v="1"/>
    <x v="0"/>
    <x v="0"/>
  </r>
  <r>
    <x v="13"/>
    <x v="1"/>
    <x v="3"/>
    <x v="1"/>
    <x v="1"/>
    <x v="15"/>
    <x v="9"/>
    <n v="40.549999999999997"/>
    <x v="1"/>
    <x v="0"/>
    <x v="0"/>
  </r>
  <r>
    <x v="13"/>
    <x v="1"/>
    <x v="3"/>
    <x v="1"/>
    <x v="1"/>
    <x v="15"/>
    <x v="9"/>
    <n v="0.01"/>
    <x v="24"/>
    <x v="0"/>
    <x v="0"/>
  </r>
  <r>
    <x v="13"/>
    <x v="1"/>
    <x v="3"/>
    <x v="1"/>
    <x v="1"/>
    <x v="15"/>
    <x v="9"/>
    <n v="442.95999999999992"/>
    <x v="1"/>
    <x v="0"/>
    <x v="0"/>
  </r>
  <r>
    <x v="13"/>
    <x v="1"/>
    <x v="3"/>
    <x v="1"/>
    <x v="1"/>
    <x v="15"/>
    <x v="9"/>
    <n v="76.25"/>
    <x v="28"/>
    <x v="0"/>
    <x v="0"/>
  </r>
  <r>
    <x v="13"/>
    <x v="1"/>
    <x v="3"/>
    <x v="1"/>
    <x v="1"/>
    <x v="15"/>
    <x v="9"/>
    <n v="71.72"/>
    <x v="28"/>
    <x v="0"/>
    <x v="0"/>
  </r>
  <r>
    <x v="13"/>
    <x v="1"/>
    <x v="3"/>
    <x v="1"/>
    <x v="1"/>
    <x v="15"/>
    <x v="9"/>
    <n v="252.27000000000004"/>
    <x v="28"/>
    <x v="0"/>
    <x v="0"/>
  </r>
  <r>
    <x v="13"/>
    <x v="1"/>
    <x v="3"/>
    <x v="1"/>
    <x v="1"/>
    <x v="15"/>
    <x v="9"/>
    <n v="242.97000000000003"/>
    <x v="28"/>
    <x v="0"/>
    <x v="0"/>
  </r>
  <r>
    <x v="13"/>
    <x v="1"/>
    <x v="3"/>
    <x v="1"/>
    <x v="1"/>
    <x v="15"/>
    <x v="9"/>
    <n v="662.93000000000006"/>
    <x v="28"/>
    <x v="0"/>
    <x v="0"/>
  </r>
  <r>
    <x v="13"/>
    <x v="1"/>
    <x v="3"/>
    <x v="1"/>
    <x v="1"/>
    <x v="15"/>
    <x v="9"/>
    <n v="307.89"/>
    <x v="28"/>
    <x v="0"/>
    <x v="0"/>
  </r>
  <r>
    <x v="13"/>
    <x v="1"/>
    <x v="3"/>
    <x v="1"/>
    <x v="1"/>
    <x v="15"/>
    <x v="9"/>
    <n v="359.39000000000004"/>
    <x v="28"/>
    <x v="0"/>
    <x v="0"/>
  </r>
  <r>
    <x v="13"/>
    <x v="1"/>
    <x v="3"/>
    <x v="1"/>
    <x v="1"/>
    <x v="15"/>
    <x v="9"/>
    <n v="196.73999999999998"/>
    <x v="28"/>
    <x v="0"/>
    <x v="0"/>
  </r>
  <r>
    <x v="13"/>
    <x v="1"/>
    <x v="3"/>
    <x v="1"/>
    <x v="1"/>
    <x v="15"/>
    <x v="9"/>
    <n v="6.22"/>
    <x v="1"/>
    <x v="0"/>
    <x v="0"/>
  </r>
  <r>
    <x v="13"/>
    <x v="1"/>
    <x v="3"/>
    <x v="1"/>
    <x v="1"/>
    <x v="15"/>
    <x v="9"/>
    <n v="5.36"/>
    <x v="1"/>
    <x v="0"/>
    <x v="0"/>
  </r>
  <r>
    <x v="13"/>
    <x v="1"/>
    <x v="3"/>
    <x v="1"/>
    <x v="1"/>
    <x v="15"/>
    <x v="9"/>
    <n v="17.36"/>
    <x v="1"/>
    <x v="0"/>
    <x v="0"/>
  </r>
  <r>
    <x v="13"/>
    <x v="1"/>
    <x v="3"/>
    <x v="1"/>
    <x v="1"/>
    <x v="15"/>
    <x v="9"/>
    <n v="82"/>
    <x v="1"/>
    <x v="0"/>
    <x v="0"/>
  </r>
  <r>
    <x v="13"/>
    <x v="1"/>
    <x v="3"/>
    <x v="1"/>
    <x v="1"/>
    <x v="15"/>
    <x v="9"/>
    <n v="52.92"/>
    <x v="1"/>
    <x v="0"/>
    <x v="0"/>
  </r>
  <r>
    <x v="13"/>
    <x v="1"/>
    <x v="3"/>
    <x v="1"/>
    <x v="1"/>
    <x v="15"/>
    <x v="9"/>
    <n v="55.72"/>
    <x v="1"/>
    <x v="0"/>
    <x v="0"/>
  </r>
  <r>
    <x v="13"/>
    <x v="1"/>
    <x v="3"/>
    <x v="1"/>
    <x v="1"/>
    <x v="15"/>
    <x v="9"/>
    <n v="55.07"/>
    <x v="1"/>
    <x v="0"/>
    <x v="0"/>
  </r>
  <r>
    <x v="13"/>
    <x v="1"/>
    <x v="3"/>
    <x v="1"/>
    <x v="1"/>
    <x v="15"/>
    <x v="9"/>
    <n v="81.070000000000007"/>
    <x v="1"/>
    <x v="0"/>
    <x v="0"/>
  </r>
  <r>
    <x v="13"/>
    <x v="1"/>
    <x v="3"/>
    <x v="1"/>
    <x v="1"/>
    <x v="15"/>
    <x v="9"/>
    <n v="46.849999999999994"/>
    <x v="1"/>
    <x v="0"/>
    <x v="0"/>
  </r>
  <r>
    <x v="13"/>
    <x v="1"/>
    <x v="3"/>
    <x v="1"/>
    <x v="1"/>
    <x v="15"/>
    <x v="9"/>
    <n v="57.38"/>
    <x v="1"/>
    <x v="0"/>
    <x v="0"/>
  </r>
  <r>
    <x v="13"/>
    <x v="1"/>
    <x v="3"/>
    <x v="1"/>
    <x v="1"/>
    <x v="15"/>
    <x v="9"/>
    <n v="55.709999999999994"/>
    <x v="1"/>
    <x v="0"/>
    <x v="0"/>
  </r>
  <r>
    <x v="13"/>
    <x v="1"/>
    <x v="3"/>
    <x v="1"/>
    <x v="1"/>
    <x v="15"/>
    <x v="9"/>
    <n v="61.33"/>
    <x v="1"/>
    <x v="0"/>
    <x v="0"/>
  </r>
  <r>
    <x v="13"/>
    <x v="1"/>
    <x v="3"/>
    <x v="1"/>
    <x v="1"/>
    <x v="15"/>
    <x v="9"/>
    <n v="60.98"/>
    <x v="1"/>
    <x v="0"/>
    <x v="0"/>
  </r>
  <r>
    <x v="13"/>
    <x v="1"/>
    <x v="3"/>
    <x v="1"/>
    <x v="1"/>
    <x v="15"/>
    <x v="9"/>
    <n v="60.36"/>
    <x v="1"/>
    <x v="0"/>
    <x v="0"/>
  </r>
  <r>
    <x v="13"/>
    <x v="1"/>
    <x v="3"/>
    <x v="1"/>
    <x v="1"/>
    <x v="15"/>
    <x v="9"/>
    <n v="32.64"/>
    <x v="1"/>
    <x v="0"/>
    <x v="0"/>
  </r>
  <r>
    <x v="13"/>
    <x v="1"/>
    <x v="3"/>
    <x v="1"/>
    <x v="1"/>
    <x v="15"/>
    <x v="9"/>
    <n v="10.97"/>
    <x v="3"/>
    <x v="0"/>
    <x v="0"/>
  </r>
  <r>
    <x v="13"/>
    <x v="1"/>
    <x v="3"/>
    <x v="1"/>
    <x v="1"/>
    <x v="15"/>
    <x v="9"/>
    <n v="13.42"/>
    <x v="1"/>
    <x v="0"/>
    <x v="0"/>
  </r>
  <r>
    <x v="13"/>
    <x v="1"/>
    <x v="3"/>
    <x v="1"/>
    <x v="1"/>
    <x v="15"/>
    <x v="9"/>
    <n v="8.3000000000000007"/>
    <x v="1"/>
    <x v="0"/>
    <x v="0"/>
  </r>
  <r>
    <x v="13"/>
    <x v="1"/>
    <x v="3"/>
    <x v="1"/>
    <x v="1"/>
    <x v="15"/>
    <x v="9"/>
    <n v="5"/>
    <x v="1"/>
    <x v="0"/>
    <x v="0"/>
  </r>
  <r>
    <x v="13"/>
    <x v="1"/>
    <x v="3"/>
    <x v="1"/>
    <x v="1"/>
    <x v="15"/>
    <x v="9"/>
    <n v="11.13"/>
    <x v="1"/>
    <x v="0"/>
    <x v="0"/>
  </r>
  <r>
    <x v="13"/>
    <x v="1"/>
    <x v="3"/>
    <x v="1"/>
    <x v="1"/>
    <x v="15"/>
    <x v="9"/>
    <n v="3.4"/>
    <x v="1"/>
    <x v="0"/>
    <x v="0"/>
  </r>
  <r>
    <x v="13"/>
    <x v="1"/>
    <x v="3"/>
    <x v="1"/>
    <x v="1"/>
    <x v="15"/>
    <x v="9"/>
    <n v="28.6"/>
    <x v="3"/>
    <x v="0"/>
    <x v="0"/>
  </r>
  <r>
    <x v="13"/>
    <x v="1"/>
    <x v="3"/>
    <x v="1"/>
    <x v="1"/>
    <x v="15"/>
    <x v="9"/>
    <n v="30.79"/>
    <x v="3"/>
    <x v="0"/>
    <x v="0"/>
  </r>
  <r>
    <x v="13"/>
    <x v="1"/>
    <x v="3"/>
    <x v="1"/>
    <x v="1"/>
    <x v="15"/>
    <x v="9"/>
    <n v="11.48"/>
    <x v="3"/>
    <x v="0"/>
    <x v="0"/>
  </r>
  <r>
    <x v="13"/>
    <x v="1"/>
    <x v="3"/>
    <x v="1"/>
    <x v="1"/>
    <x v="15"/>
    <x v="9"/>
    <n v="11.89"/>
    <x v="1"/>
    <x v="0"/>
    <x v="0"/>
  </r>
  <r>
    <x v="36"/>
    <x v="0"/>
    <x v="11"/>
    <x v="0"/>
    <x v="0"/>
    <x v="16"/>
    <x v="3"/>
    <n v="7664.33"/>
    <x v="5"/>
    <x v="0"/>
    <x v="0"/>
  </r>
  <r>
    <x v="4"/>
    <x v="0"/>
    <x v="4"/>
    <x v="0"/>
    <x v="0"/>
    <x v="16"/>
    <x v="3"/>
    <n v="11503.3"/>
    <x v="8"/>
    <x v="0"/>
    <x v="0"/>
  </r>
  <r>
    <x v="4"/>
    <x v="0"/>
    <x v="4"/>
    <x v="0"/>
    <x v="0"/>
    <x v="16"/>
    <x v="3"/>
    <n v="45"/>
    <x v="9"/>
    <x v="1"/>
    <x v="0"/>
  </r>
  <r>
    <x v="5"/>
    <x v="1"/>
    <x v="5"/>
    <x v="0"/>
    <x v="1"/>
    <x v="16"/>
    <x v="3"/>
    <n v="518.69000000000005"/>
    <x v="21"/>
    <x v="0"/>
    <x v="0"/>
  </r>
  <r>
    <x v="44"/>
    <x v="0"/>
    <x v="22"/>
    <x v="0"/>
    <x v="0"/>
    <x v="16"/>
    <x v="3"/>
    <n v="552.95000000000005"/>
    <x v="3"/>
    <x v="0"/>
    <x v="0"/>
  </r>
  <r>
    <x v="16"/>
    <x v="0"/>
    <x v="14"/>
    <x v="0"/>
    <x v="0"/>
    <x v="16"/>
    <x v="3"/>
    <n v="98.75"/>
    <x v="35"/>
    <x v="0"/>
    <x v="0"/>
  </r>
  <r>
    <x v="16"/>
    <x v="0"/>
    <x v="14"/>
    <x v="0"/>
    <x v="0"/>
    <x v="16"/>
    <x v="3"/>
    <n v="18.899999999999999"/>
    <x v="35"/>
    <x v="0"/>
    <x v="0"/>
  </r>
  <r>
    <x v="36"/>
    <x v="0"/>
    <x v="11"/>
    <x v="0"/>
    <x v="0"/>
    <x v="17"/>
    <x v="10"/>
    <n v="55184.98"/>
    <x v="1"/>
    <x v="0"/>
    <x v="0"/>
  </r>
  <r>
    <x v="36"/>
    <x v="0"/>
    <x v="11"/>
    <x v="0"/>
    <x v="0"/>
    <x v="18"/>
    <x v="9"/>
    <n v="7.5"/>
    <x v="5"/>
    <x v="0"/>
    <x v="0"/>
  </r>
  <r>
    <x v="37"/>
    <x v="0"/>
    <x v="11"/>
    <x v="0"/>
    <x v="0"/>
    <x v="18"/>
    <x v="9"/>
    <n v="163"/>
    <x v="5"/>
    <x v="0"/>
    <x v="0"/>
  </r>
  <r>
    <x v="1"/>
    <x v="1"/>
    <x v="1"/>
    <x v="0"/>
    <x v="1"/>
    <x v="19"/>
    <x v="11"/>
    <n v="12"/>
    <x v="1"/>
    <x v="0"/>
    <x v="0"/>
  </r>
  <r>
    <x v="6"/>
    <x v="1"/>
    <x v="6"/>
    <x v="0"/>
    <x v="1"/>
    <x v="19"/>
    <x v="11"/>
    <n v="1355"/>
    <x v="24"/>
    <x v="0"/>
    <x v="0"/>
  </r>
  <r>
    <x v="45"/>
    <x v="1"/>
    <x v="4"/>
    <x v="0"/>
    <x v="1"/>
    <x v="19"/>
    <x v="11"/>
    <n v="4.96"/>
    <x v="8"/>
    <x v="0"/>
    <x v="0"/>
  </r>
  <r>
    <x v="8"/>
    <x v="1"/>
    <x v="8"/>
    <x v="0"/>
    <x v="1"/>
    <x v="19"/>
    <x v="11"/>
    <n v="5560.4"/>
    <x v="30"/>
    <x v="0"/>
    <x v="0"/>
  </r>
  <r>
    <x v="8"/>
    <x v="1"/>
    <x v="8"/>
    <x v="0"/>
    <x v="1"/>
    <x v="19"/>
    <x v="11"/>
    <n v="3838.15"/>
    <x v="9"/>
    <x v="2"/>
    <x v="1"/>
  </r>
  <r>
    <x v="46"/>
    <x v="4"/>
    <x v="4"/>
    <x v="0"/>
    <x v="4"/>
    <x v="19"/>
    <x v="11"/>
    <n v="128.77000000000001"/>
    <x v="1"/>
    <x v="0"/>
    <x v="0"/>
  </r>
  <r>
    <x v="46"/>
    <x v="4"/>
    <x v="4"/>
    <x v="0"/>
    <x v="4"/>
    <x v="19"/>
    <x v="11"/>
    <n v="4.6100000000000003"/>
    <x v="22"/>
    <x v="0"/>
    <x v="0"/>
  </r>
  <r>
    <x v="46"/>
    <x v="4"/>
    <x v="4"/>
    <x v="0"/>
    <x v="4"/>
    <x v="19"/>
    <x v="11"/>
    <n v="5.73"/>
    <x v="24"/>
    <x v="0"/>
    <x v="0"/>
  </r>
  <r>
    <x v="46"/>
    <x v="4"/>
    <x v="4"/>
    <x v="0"/>
    <x v="4"/>
    <x v="19"/>
    <x v="11"/>
    <n v="11.87"/>
    <x v="27"/>
    <x v="0"/>
    <x v="0"/>
  </r>
  <r>
    <x v="46"/>
    <x v="4"/>
    <x v="4"/>
    <x v="0"/>
    <x v="4"/>
    <x v="19"/>
    <x v="11"/>
    <n v="0.41"/>
    <x v="12"/>
    <x v="0"/>
    <x v="0"/>
  </r>
  <r>
    <x v="46"/>
    <x v="4"/>
    <x v="4"/>
    <x v="0"/>
    <x v="4"/>
    <x v="19"/>
    <x v="11"/>
    <n v="1.68"/>
    <x v="2"/>
    <x v="0"/>
    <x v="0"/>
  </r>
  <r>
    <x v="46"/>
    <x v="4"/>
    <x v="4"/>
    <x v="0"/>
    <x v="4"/>
    <x v="19"/>
    <x v="11"/>
    <n v="4.87"/>
    <x v="6"/>
    <x v="0"/>
    <x v="0"/>
  </r>
  <r>
    <x v="46"/>
    <x v="4"/>
    <x v="4"/>
    <x v="0"/>
    <x v="4"/>
    <x v="19"/>
    <x v="11"/>
    <n v="2.19"/>
    <x v="7"/>
    <x v="0"/>
    <x v="0"/>
  </r>
  <r>
    <x v="46"/>
    <x v="4"/>
    <x v="4"/>
    <x v="0"/>
    <x v="4"/>
    <x v="19"/>
    <x v="11"/>
    <n v="2.92"/>
    <x v="34"/>
    <x v="0"/>
    <x v="0"/>
  </r>
  <r>
    <x v="46"/>
    <x v="4"/>
    <x v="4"/>
    <x v="0"/>
    <x v="4"/>
    <x v="19"/>
    <x v="11"/>
    <n v="2.36"/>
    <x v="23"/>
    <x v="0"/>
    <x v="0"/>
  </r>
  <r>
    <x v="46"/>
    <x v="4"/>
    <x v="4"/>
    <x v="0"/>
    <x v="4"/>
    <x v="19"/>
    <x v="11"/>
    <n v="1.77"/>
    <x v="5"/>
    <x v="0"/>
    <x v="0"/>
  </r>
  <r>
    <x v="46"/>
    <x v="4"/>
    <x v="4"/>
    <x v="0"/>
    <x v="4"/>
    <x v="19"/>
    <x v="11"/>
    <n v="0.17"/>
    <x v="15"/>
    <x v="0"/>
    <x v="0"/>
  </r>
  <r>
    <x v="46"/>
    <x v="4"/>
    <x v="4"/>
    <x v="0"/>
    <x v="4"/>
    <x v="19"/>
    <x v="11"/>
    <n v="1.2"/>
    <x v="28"/>
    <x v="0"/>
    <x v="0"/>
  </r>
  <r>
    <x v="46"/>
    <x v="4"/>
    <x v="4"/>
    <x v="0"/>
    <x v="4"/>
    <x v="19"/>
    <x v="11"/>
    <n v="0.87"/>
    <x v="0"/>
    <x v="0"/>
    <x v="0"/>
  </r>
  <r>
    <x v="46"/>
    <x v="4"/>
    <x v="4"/>
    <x v="0"/>
    <x v="4"/>
    <x v="19"/>
    <x v="11"/>
    <n v="0.9"/>
    <x v="31"/>
    <x v="0"/>
    <x v="0"/>
  </r>
  <r>
    <x v="46"/>
    <x v="4"/>
    <x v="4"/>
    <x v="0"/>
    <x v="4"/>
    <x v="19"/>
    <x v="11"/>
    <n v="0.88"/>
    <x v="21"/>
    <x v="0"/>
    <x v="0"/>
  </r>
  <r>
    <x v="46"/>
    <x v="4"/>
    <x v="4"/>
    <x v="0"/>
    <x v="4"/>
    <x v="19"/>
    <x v="11"/>
    <n v="0.82"/>
    <x v="13"/>
    <x v="0"/>
    <x v="0"/>
  </r>
  <r>
    <x v="46"/>
    <x v="4"/>
    <x v="4"/>
    <x v="0"/>
    <x v="4"/>
    <x v="19"/>
    <x v="11"/>
    <n v="0.65"/>
    <x v="14"/>
    <x v="0"/>
    <x v="0"/>
  </r>
  <r>
    <x v="46"/>
    <x v="4"/>
    <x v="4"/>
    <x v="0"/>
    <x v="4"/>
    <x v="19"/>
    <x v="11"/>
    <n v="0.35"/>
    <x v="4"/>
    <x v="0"/>
    <x v="0"/>
  </r>
  <r>
    <x v="46"/>
    <x v="4"/>
    <x v="4"/>
    <x v="0"/>
    <x v="4"/>
    <x v="19"/>
    <x v="11"/>
    <n v="0.3"/>
    <x v="19"/>
    <x v="0"/>
    <x v="0"/>
  </r>
  <r>
    <x v="46"/>
    <x v="4"/>
    <x v="4"/>
    <x v="0"/>
    <x v="4"/>
    <x v="19"/>
    <x v="11"/>
    <n v="0.28999999999999998"/>
    <x v="33"/>
    <x v="0"/>
    <x v="0"/>
  </r>
  <r>
    <x v="46"/>
    <x v="4"/>
    <x v="4"/>
    <x v="0"/>
    <x v="4"/>
    <x v="19"/>
    <x v="11"/>
    <n v="0.21"/>
    <x v="20"/>
    <x v="0"/>
    <x v="0"/>
  </r>
  <r>
    <x v="46"/>
    <x v="4"/>
    <x v="4"/>
    <x v="0"/>
    <x v="4"/>
    <x v="19"/>
    <x v="11"/>
    <n v="0.21"/>
    <x v="17"/>
    <x v="0"/>
    <x v="0"/>
  </r>
  <r>
    <x v="46"/>
    <x v="4"/>
    <x v="4"/>
    <x v="0"/>
    <x v="4"/>
    <x v="19"/>
    <x v="11"/>
    <n v="13.25"/>
    <x v="9"/>
    <x v="1"/>
    <x v="0"/>
  </r>
  <r>
    <x v="46"/>
    <x v="4"/>
    <x v="4"/>
    <x v="0"/>
    <x v="4"/>
    <x v="19"/>
    <x v="11"/>
    <n v="17.59"/>
    <x v="9"/>
    <x v="8"/>
    <x v="0"/>
  </r>
  <r>
    <x v="46"/>
    <x v="4"/>
    <x v="4"/>
    <x v="0"/>
    <x v="4"/>
    <x v="19"/>
    <x v="11"/>
    <n v="1.67"/>
    <x v="9"/>
    <x v="7"/>
    <x v="0"/>
  </r>
  <r>
    <x v="46"/>
    <x v="4"/>
    <x v="4"/>
    <x v="0"/>
    <x v="4"/>
    <x v="19"/>
    <x v="11"/>
    <n v="2.87"/>
    <x v="9"/>
    <x v="3"/>
    <x v="0"/>
  </r>
  <r>
    <x v="10"/>
    <x v="1"/>
    <x v="10"/>
    <x v="0"/>
    <x v="1"/>
    <x v="19"/>
    <x v="11"/>
    <n v="26.4"/>
    <x v="4"/>
    <x v="0"/>
    <x v="0"/>
  </r>
  <r>
    <x v="12"/>
    <x v="1"/>
    <x v="12"/>
    <x v="1"/>
    <x v="1"/>
    <x v="19"/>
    <x v="11"/>
    <n v="3.94"/>
    <x v="39"/>
    <x v="0"/>
    <x v="0"/>
  </r>
  <r>
    <x v="13"/>
    <x v="1"/>
    <x v="3"/>
    <x v="1"/>
    <x v="1"/>
    <x v="19"/>
    <x v="11"/>
    <n v="1"/>
    <x v="23"/>
    <x v="0"/>
    <x v="0"/>
  </r>
  <r>
    <x v="13"/>
    <x v="1"/>
    <x v="3"/>
    <x v="1"/>
    <x v="1"/>
    <x v="19"/>
    <x v="11"/>
    <n v="1"/>
    <x v="23"/>
    <x v="0"/>
    <x v="0"/>
  </r>
  <r>
    <x v="13"/>
    <x v="1"/>
    <x v="3"/>
    <x v="1"/>
    <x v="1"/>
    <x v="19"/>
    <x v="11"/>
    <n v="1"/>
    <x v="23"/>
    <x v="0"/>
    <x v="0"/>
  </r>
  <r>
    <x v="13"/>
    <x v="1"/>
    <x v="3"/>
    <x v="1"/>
    <x v="1"/>
    <x v="19"/>
    <x v="11"/>
    <n v="6.22"/>
    <x v="1"/>
    <x v="0"/>
    <x v="0"/>
  </r>
  <r>
    <x v="13"/>
    <x v="1"/>
    <x v="3"/>
    <x v="1"/>
    <x v="1"/>
    <x v="19"/>
    <x v="11"/>
    <n v="4.37"/>
    <x v="1"/>
    <x v="0"/>
    <x v="0"/>
  </r>
  <r>
    <x v="13"/>
    <x v="1"/>
    <x v="3"/>
    <x v="1"/>
    <x v="1"/>
    <x v="19"/>
    <x v="11"/>
    <n v="4.08"/>
    <x v="1"/>
    <x v="0"/>
    <x v="0"/>
  </r>
  <r>
    <x v="13"/>
    <x v="1"/>
    <x v="3"/>
    <x v="1"/>
    <x v="1"/>
    <x v="19"/>
    <x v="11"/>
    <n v="5.2899999999999991"/>
    <x v="1"/>
    <x v="0"/>
    <x v="0"/>
  </r>
  <r>
    <x v="13"/>
    <x v="1"/>
    <x v="3"/>
    <x v="1"/>
    <x v="1"/>
    <x v="19"/>
    <x v="11"/>
    <n v="4.75"/>
    <x v="1"/>
    <x v="0"/>
    <x v="0"/>
  </r>
  <r>
    <x v="13"/>
    <x v="1"/>
    <x v="3"/>
    <x v="1"/>
    <x v="1"/>
    <x v="19"/>
    <x v="11"/>
    <n v="4.7699999999999996"/>
    <x v="1"/>
    <x v="0"/>
    <x v="0"/>
  </r>
  <r>
    <x v="13"/>
    <x v="1"/>
    <x v="3"/>
    <x v="1"/>
    <x v="1"/>
    <x v="19"/>
    <x v="11"/>
    <n v="8.99"/>
    <x v="1"/>
    <x v="0"/>
    <x v="0"/>
  </r>
  <r>
    <x v="13"/>
    <x v="1"/>
    <x v="3"/>
    <x v="1"/>
    <x v="1"/>
    <x v="19"/>
    <x v="11"/>
    <n v="4.01"/>
    <x v="1"/>
    <x v="0"/>
    <x v="0"/>
  </r>
  <r>
    <x v="13"/>
    <x v="1"/>
    <x v="3"/>
    <x v="1"/>
    <x v="1"/>
    <x v="19"/>
    <x v="11"/>
    <n v="7.73"/>
    <x v="1"/>
    <x v="0"/>
    <x v="0"/>
  </r>
  <r>
    <x v="13"/>
    <x v="1"/>
    <x v="3"/>
    <x v="1"/>
    <x v="1"/>
    <x v="19"/>
    <x v="11"/>
    <n v="2.59"/>
    <x v="1"/>
    <x v="0"/>
    <x v="0"/>
  </r>
  <r>
    <x v="13"/>
    <x v="1"/>
    <x v="3"/>
    <x v="1"/>
    <x v="1"/>
    <x v="19"/>
    <x v="11"/>
    <n v="2.71"/>
    <x v="1"/>
    <x v="0"/>
    <x v="0"/>
  </r>
  <r>
    <x v="13"/>
    <x v="1"/>
    <x v="3"/>
    <x v="1"/>
    <x v="1"/>
    <x v="19"/>
    <x v="11"/>
    <n v="603.56000000000017"/>
    <x v="1"/>
    <x v="0"/>
    <x v="0"/>
  </r>
  <r>
    <x v="13"/>
    <x v="1"/>
    <x v="3"/>
    <x v="1"/>
    <x v="1"/>
    <x v="19"/>
    <x v="11"/>
    <n v="72.86"/>
    <x v="1"/>
    <x v="0"/>
    <x v="0"/>
  </r>
  <r>
    <x v="13"/>
    <x v="1"/>
    <x v="3"/>
    <x v="1"/>
    <x v="1"/>
    <x v="19"/>
    <x v="11"/>
    <n v="123.39999999999999"/>
    <x v="1"/>
    <x v="0"/>
    <x v="0"/>
  </r>
  <r>
    <x v="13"/>
    <x v="1"/>
    <x v="3"/>
    <x v="1"/>
    <x v="1"/>
    <x v="19"/>
    <x v="11"/>
    <n v="152.19"/>
    <x v="1"/>
    <x v="0"/>
    <x v="0"/>
  </r>
  <r>
    <x v="13"/>
    <x v="1"/>
    <x v="3"/>
    <x v="1"/>
    <x v="1"/>
    <x v="19"/>
    <x v="11"/>
    <n v="138.28999999999996"/>
    <x v="1"/>
    <x v="0"/>
    <x v="0"/>
  </r>
  <r>
    <x v="13"/>
    <x v="1"/>
    <x v="3"/>
    <x v="1"/>
    <x v="1"/>
    <x v="19"/>
    <x v="11"/>
    <n v="112.00999999999999"/>
    <x v="1"/>
    <x v="0"/>
    <x v="0"/>
  </r>
  <r>
    <x v="13"/>
    <x v="1"/>
    <x v="3"/>
    <x v="1"/>
    <x v="1"/>
    <x v="19"/>
    <x v="11"/>
    <n v="106.99000000000001"/>
    <x v="1"/>
    <x v="0"/>
    <x v="0"/>
  </r>
  <r>
    <x v="13"/>
    <x v="1"/>
    <x v="3"/>
    <x v="1"/>
    <x v="1"/>
    <x v="19"/>
    <x v="11"/>
    <n v="102.35"/>
    <x v="1"/>
    <x v="0"/>
    <x v="0"/>
  </r>
  <r>
    <x v="13"/>
    <x v="1"/>
    <x v="3"/>
    <x v="1"/>
    <x v="1"/>
    <x v="19"/>
    <x v="11"/>
    <n v="167.51"/>
    <x v="1"/>
    <x v="0"/>
    <x v="0"/>
  </r>
  <r>
    <x v="13"/>
    <x v="1"/>
    <x v="3"/>
    <x v="1"/>
    <x v="1"/>
    <x v="19"/>
    <x v="11"/>
    <n v="89.86"/>
    <x v="1"/>
    <x v="0"/>
    <x v="0"/>
  </r>
  <r>
    <x v="13"/>
    <x v="1"/>
    <x v="3"/>
    <x v="1"/>
    <x v="1"/>
    <x v="19"/>
    <x v="11"/>
    <n v="138.64999999999998"/>
    <x v="1"/>
    <x v="0"/>
    <x v="0"/>
  </r>
  <r>
    <x v="13"/>
    <x v="1"/>
    <x v="3"/>
    <x v="1"/>
    <x v="1"/>
    <x v="19"/>
    <x v="11"/>
    <n v="172.77"/>
    <x v="1"/>
    <x v="0"/>
    <x v="0"/>
  </r>
  <r>
    <x v="3"/>
    <x v="1"/>
    <x v="3"/>
    <x v="1"/>
    <x v="1"/>
    <x v="20"/>
    <x v="12"/>
    <n v="22.48"/>
    <x v="6"/>
    <x v="0"/>
    <x v="0"/>
  </r>
  <r>
    <x v="3"/>
    <x v="1"/>
    <x v="3"/>
    <x v="1"/>
    <x v="1"/>
    <x v="20"/>
    <x v="12"/>
    <n v="802.52"/>
    <x v="3"/>
    <x v="0"/>
    <x v="0"/>
  </r>
  <r>
    <x v="3"/>
    <x v="1"/>
    <x v="3"/>
    <x v="1"/>
    <x v="1"/>
    <x v="20"/>
    <x v="12"/>
    <n v="89.45"/>
    <x v="3"/>
    <x v="0"/>
    <x v="0"/>
  </r>
  <r>
    <x v="3"/>
    <x v="1"/>
    <x v="3"/>
    <x v="1"/>
    <x v="1"/>
    <x v="20"/>
    <x v="12"/>
    <n v="6.8"/>
    <x v="3"/>
    <x v="0"/>
    <x v="0"/>
  </r>
  <r>
    <x v="5"/>
    <x v="1"/>
    <x v="5"/>
    <x v="0"/>
    <x v="1"/>
    <x v="20"/>
    <x v="12"/>
    <n v="4.2699999999999996"/>
    <x v="21"/>
    <x v="0"/>
    <x v="0"/>
  </r>
  <r>
    <x v="10"/>
    <x v="1"/>
    <x v="10"/>
    <x v="0"/>
    <x v="1"/>
    <x v="20"/>
    <x v="12"/>
    <n v="1.81"/>
    <x v="4"/>
    <x v="0"/>
    <x v="0"/>
  </r>
  <r>
    <x v="47"/>
    <x v="1"/>
    <x v="23"/>
    <x v="0"/>
    <x v="1"/>
    <x v="21"/>
    <x v="13"/>
    <n v="2234.6799999999998"/>
    <x v="38"/>
    <x v="0"/>
    <x v="0"/>
  </r>
  <r>
    <x v="47"/>
    <x v="1"/>
    <x v="23"/>
    <x v="0"/>
    <x v="1"/>
    <x v="21"/>
    <x v="13"/>
    <n v="36313.550000000003"/>
    <x v="9"/>
    <x v="1"/>
    <x v="0"/>
  </r>
  <r>
    <x v="47"/>
    <x v="1"/>
    <x v="23"/>
    <x v="0"/>
    <x v="1"/>
    <x v="21"/>
    <x v="13"/>
    <n v="17318.77"/>
    <x v="20"/>
    <x v="0"/>
    <x v="0"/>
  </r>
  <r>
    <x v="1"/>
    <x v="1"/>
    <x v="1"/>
    <x v="0"/>
    <x v="1"/>
    <x v="21"/>
    <x v="13"/>
    <n v="879224"/>
    <x v="1"/>
    <x v="0"/>
    <x v="0"/>
  </r>
  <r>
    <x v="48"/>
    <x v="1"/>
    <x v="11"/>
    <x v="0"/>
    <x v="1"/>
    <x v="21"/>
    <x v="13"/>
    <n v="90149.98"/>
    <x v="5"/>
    <x v="0"/>
    <x v="0"/>
  </r>
  <r>
    <x v="15"/>
    <x v="1"/>
    <x v="13"/>
    <x v="0"/>
    <x v="1"/>
    <x v="21"/>
    <x v="13"/>
    <n v="90569.05"/>
    <x v="16"/>
    <x v="0"/>
    <x v="0"/>
  </r>
  <r>
    <x v="15"/>
    <x v="1"/>
    <x v="13"/>
    <x v="0"/>
    <x v="1"/>
    <x v="21"/>
    <x v="13"/>
    <n v="14225"/>
    <x v="25"/>
    <x v="0"/>
    <x v="0"/>
  </r>
  <r>
    <x v="15"/>
    <x v="1"/>
    <x v="13"/>
    <x v="0"/>
    <x v="1"/>
    <x v="21"/>
    <x v="13"/>
    <n v="341.95"/>
    <x v="40"/>
    <x v="0"/>
    <x v="0"/>
  </r>
  <r>
    <x v="15"/>
    <x v="1"/>
    <x v="13"/>
    <x v="0"/>
    <x v="1"/>
    <x v="21"/>
    <x v="13"/>
    <n v="36388"/>
    <x v="9"/>
    <x v="5"/>
    <x v="0"/>
  </r>
  <r>
    <x v="15"/>
    <x v="1"/>
    <x v="13"/>
    <x v="0"/>
    <x v="1"/>
    <x v="21"/>
    <x v="13"/>
    <n v="583"/>
    <x v="22"/>
    <x v="0"/>
    <x v="0"/>
  </r>
  <r>
    <x v="15"/>
    <x v="1"/>
    <x v="13"/>
    <x v="0"/>
    <x v="1"/>
    <x v="21"/>
    <x v="13"/>
    <n v="6936"/>
    <x v="37"/>
    <x v="0"/>
    <x v="0"/>
  </r>
  <r>
    <x v="2"/>
    <x v="1"/>
    <x v="2"/>
    <x v="0"/>
    <x v="1"/>
    <x v="21"/>
    <x v="13"/>
    <n v="118910.05"/>
    <x v="2"/>
    <x v="0"/>
    <x v="0"/>
  </r>
  <r>
    <x v="3"/>
    <x v="1"/>
    <x v="3"/>
    <x v="1"/>
    <x v="1"/>
    <x v="21"/>
    <x v="13"/>
    <n v="226099.96"/>
    <x v="3"/>
    <x v="0"/>
    <x v="0"/>
  </r>
  <r>
    <x v="3"/>
    <x v="1"/>
    <x v="3"/>
    <x v="1"/>
    <x v="1"/>
    <x v="21"/>
    <x v="13"/>
    <n v="67341.320000000007"/>
    <x v="3"/>
    <x v="0"/>
    <x v="0"/>
  </r>
  <r>
    <x v="3"/>
    <x v="1"/>
    <x v="3"/>
    <x v="1"/>
    <x v="1"/>
    <x v="21"/>
    <x v="13"/>
    <n v="113772.63"/>
    <x v="6"/>
    <x v="0"/>
    <x v="0"/>
  </r>
  <r>
    <x v="3"/>
    <x v="1"/>
    <x v="3"/>
    <x v="1"/>
    <x v="1"/>
    <x v="21"/>
    <x v="13"/>
    <n v="45898.58"/>
    <x v="7"/>
    <x v="0"/>
    <x v="0"/>
  </r>
  <r>
    <x v="3"/>
    <x v="1"/>
    <x v="3"/>
    <x v="1"/>
    <x v="1"/>
    <x v="21"/>
    <x v="13"/>
    <n v="13733.58"/>
    <x v="4"/>
    <x v="0"/>
    <x v="0"/>
  </r>
  <r>
    <x v="3"/>
    <x v="1"/>
    <x v="3"/>
    <x v="1"/>
    <x v="1"/>
    <x v="21"/>
    <x v="13"/>
    <n v="4517.8599999999997"/>
    <x v="15"/>
    <x v="0"/>
    <x v="0"/>
  </r>
  <r>
    <x v="3"/>
    <x v="1"/>
    <x v="3"/>
    <x v="1"/>
    <x v="1"/>
    <x v="21"/>
    <x v="13"/>
    <n v="16168.95"/>
    <x v="34"/>
    <x v="0"/>
    <x v="0"/>
  </r>
  <r>
    <x v="3"/>
    <x v="1"/>
    <x v="3"/>
    <x v="1"/>
    <x v="1"/>
    <x v="21"/>
    <x v="13"/>
    <n v="34.799999999999997"/>
    <x v="5"/>
    <x v="0"/>
    <x v="0"/>
  </r>
  <r>
    <x v="3"/>
    <x v="1"/>
    <x v="3"/>
    <x v="1"/>
    <x v="1"/>
    <x v="21"/>
    <x v="13"/>
    <n v="29.23"/>
    <x v="26"/>
    <x v="0"/>
    <x v="0"/>
  </r>
  <r>
    <x v="3"/>
    <x v="1"/>
    <x v="3"/>
    <x v="1"/>
    <x v="1"/>
    <x v="21"/>
    <x v="13"/>
    <n v="37.81"/>
    <x v="4"/>
    <x v="0"/>
    <x v="0"/>
  </r>
  <r>
    <x v="3"/>
    <x v="1"/>
    <x v="3"/>
    <x v="1"/>
    <x v="1"/>
    <x v="21"/>
    <x v="13"/>
    <n v="0.01"/>
    <x v="5"/>
    <x v="0"/>
    <x v="0"/>
  </r>
  <r>
    <x v="3"/>
    <x v="1"/>
    <x v="3"/>
    <x v="1"/>
    <x v="1"/>
    <x v="21"/>
    <x v="13"/>
    <n v="7.0000000000000007E-2"/>
    <x v="13"/>
    <x v="0"/>
    <x v="0"/>
  </r>
  <r>
    <x v="3"/>
    <x v="1"/>
    <x v="3"/>
    <x v="1"/>
    <x v="1"/>
    <x v="21"/>
    <x v="13"/>
    <n v="0.69"/>
    <x v="7"/>
    <x v="0"/>
    <x v="0"/>
  </r>
  <r>
    <x v="3"/>
    <x v="1"/>
    <x v="3"/>
    <x v="1"/>
    <x v="1"/>
    <x v="21"/>
    <x v="13"/>
    <n v="0.23"/>
    <x v="0"/>
    <x v="0"/>
    <x v="0"/>
  </r>
  <r>
    <x v="3"/>
    <x v="1"/>
    <x v="3"/>
    <x v="1"/>
    <x v="1"/>
    <x v="21"/>
    <x v="13"/>
    <n v="15.56"/>
    <x v="7"/>
    <x v="0"/>
    <x v="0"/>
  </r>
  <r>
    <x v="3"/>
    <x v="1"/>
    <x v="3"/>
    <x v="1"/>
    <x v="1"/>
    <x v="21"/>
    <x v="13"/>
    <n v="1585.45"/>
    <x v="15"/>
    <x v="0"/>
    <x v="0"/>
  </r>
  <r>
    <x v="5"/>
    <x v="1"/>
    <x v="5"/>
    <x v="0"/>
    <x v="1"/>
    <x v="21"/>
    <x v="13"/>
    <n v="38801.54"/>
    <x v="17"/>
    <x v="0"/>
    <x v="0"/>
  </r>
  <r>
    <x v="5"/>
    <x v="1"/>
    <x v="5"/>
    <x v="0"/>
    <x v="1"/>
    <x v="21"/>
    <x v="13"/>
    <n v="1322.38"/>
    <x v="22"/>
    <x v="0"/>
    <x v="0"/>
  </r>
  <r>
    <x v="5"/>
    <x v="1"/>
    <x v="5"/>
    <x v="0"/>
    <x v="1"/>
    <x v="21"/>
    <x v="13"/>
    <n v="86699.41"/>
    <x v="8"/>
    <x v="0"/>
    <x v="0"/>
  </r>
  <r>
    <x v="5"/>
    <x v="1"/>
    <x v="5"/>
    <x v="0"/>
    <x v="1"/>
    <x v="21"/>
    <x v="13"/>
    <n v="2.82"/>
    <x v="24"/>
    <x v="0"/>
    <x v="0"/>
  </r>
  <r>
    <x v="5"/>
    <x v="1"/>
    <x v="5"/>
    <x v="0"/>
    <x v="1"/>
    <x v="21"/>
    <x v="13"/>
    <n v="36816.730000000003"/>
    <x v="13"/>
    <x v="0"/>
    <x v="0"/>
  </r>
  <r>
    <x v="5"/>
    <x v="1"/>
    <x v="5"/>
    <x v="0"/>
    <x v="1"/>
    <x v="21"/>
    <x v="13"/>
    <n v="151.72999999999999"/>
    <x v="1"/>
    <x v="0"/>
    <x v="0"/>
  </r>
  <r>
    <x v="5"/>
    <x v="1"/>
    <x v="5"/>
    <x v="0"/>
    <x v="1"/>
    <x v="21"/>
    <x v="13"/>
    <n v="24.92"/>
    <x v="2"/>
    <x v="0"/>
    <x v="0"/>
  </r>
  <r>
    <x v="5"/>
    <x v="1"/>
    <x v="5"/>
    <x v="0"/>
    <x v="1"/>
    <x v="21"/>
    <x v="13"/>
    <n v="72375.94"/>
    <x v="21"/>
    <x v="0"/>
    <x v="0"/>
  </r>
  <r>
    <x v="38"/>
    <x v="1"/>
    <x v="18"/>
    <x v="0"/>
    <x v="1"/>
    <x v="21"/>
    <x v="13"/>
    <n v="49194.53"/>
    <x v="7"/>
    <x v="0"/>
    <x v="0"/>
  </r>
  <r>
    <x v="38"/>
    <x v="1"/>
    <x v="18"/>
    <x v="0"/>
    <x v="1"/>
    <x v="21"/>
    <x v="13"/>
    <n v="25"/>
    <x v="6"/>
    <x v="0"/>
    <x v="0"/>
  </r>
  <r>
    <x v="6"/>
    <x v="1"/>
    <x v="6"/>
    <x v="0"/>
    <x v="1"/>
    <x v="21"/>
    <x v="13"/>
    <n v="623952"/>
    <x v="24"/>
    <x v="0"/>
    <x v="0"/>
  </r>
  <r>
    <x v="6"/>
    <x v="1"/>
    <x v="6"/>
    <x v="0"/>
    <x v="1"/>
    <x v="21"/>
    <x v="13"/>
    <n v="56723"/>
    <x v="24"/>
    <x v="0"/>
    <x v="0"/>
  </r>
  <r>
    <x v="45"/>
    <x v="1"/>
    <x v="4"/>
    <x v="0"/>
    <x v="1"/>
    <x v="21"/>
    <x v="13"/>
    <n v="9239.36"/>
    <x v="8"/>
    <x v="0"/>
    <x v="0"/>
  </r>
  <r>
    <x v="7"/>
    <x v="1"/>
    <x v="7"/>
    <x v="0"/>
    <x v="1"/>
    <x v="21"/>
    <x v="13"/>
    <n v="34064.89"/>
    <x v="11"/>
    <x v="0"/>
    <x v="0"/>
  </r>
  <r>
    <x v="7"/>
    <x v="1"/>
    <x v="7"/>
    <x v="0"/>
    <x v="1"/>
    <x v="21"/>
    <x v="13"/>
    <n v="2127.2600000000002"/>
    <x v="17"/>
    <x v="0"/>
    <x v="0"/>
  </r>
  <r>
    <x v="8"/>
    <x v="1"/>
    <x v="8"/>
    <x v="0"/>
    <x v="1"/>
    <x v="21"/>
    <x v="13"/>
    <n v="22758.53"/>
    <x v="9"/>
    <x v="4"/>
    <x v="0"/>
  </r>
  <r>
    <x v="8"/>
    <x v="1"/>
    <x v="8"/>
    <x v="0"/>
    <x v="1"/>
    <x v="21"/>
    <x v="13"/>
    <n v="122.64"/>
    <x v="9"/>
    <x v="1"/>
    <x v="0"/>
  </r>
  <r>
    <x v="8"/>
    <x v="1"/>
    <x v="8"/>
    <x v="0"/>
    <x v="1"/>
    <x v="21"/>
    <x v="13"/>
    <n v="17.670000000000002"/>
    <x v="9"/>
    <x v="3"/>
    <x v="0"/>
  </r>
  <r>
    <x v="8"/>
    <x v="1"/>
    <x v="8"/>
    <x v="0"/>
    <x v="1"/>
    <x v="21"/>
    <x v="13"/>
    <n v="29821.3"/>
    <x v="0"/>
    <x v="0"/>
    <x v="0"/>
  </r>
  <r>
    <x v="8"/>
    <x v="1"/>
    <x v="8"/>
    <x v="0"/>
    <x v="1"/>
    <x v="21"/>
    <x v="13"/>
    <n v="49275.58"/>
    <x v="22"/>
    <x v="0"/>
    <x v="0"/>
  </r>
  <r>
    <x v="8"/>
    <x v="1"/>
    <x v="8"/>
    <x v="0"/>
    <x v="1"/>
    <x v="21"/>
    <x v="13"/>
    <n v="196421.39"/>
    <x v="27"/>
    <x v="0"/>
    <x v="0"/>
  </r>
  <r>
    <x v="8"/>
    <x v="1"/>
    <x v="8"/>
    <x v="0"/>
    <x v="1"/>
    <x v="21"/>
    <x v="13"/>
    <n v="36433.15"/>
    <x v="8"/>
    <x v="0"/>
    <x v="0"/>
  </r>
  <r>
    <x v="8"/>
    <x v="1"/>
    <x v="8"/>
    <x v="0"/>
    <x v="1"/>
    <x v="21"/>
    <x v="13"/>
    <n v="526097.52"/>
    <x v="28"/>
    <x v="0"/>
    <x v="0"/>
  </r>
  <r>
    <x v="8"/>
    <x v="1"/>
    <x v="8"/>
    <x v="0"/>
    <x v="1"/>
    <x v="21"/>
    <x v="13"/>
    <n v="5022.1000000000004"/>
    <x v="37"/>
    <x v="0"/>
    <x v="0"/>
  </r>
  <r>
    <x v="8"/>
    <x v="1"/>
    <x v="8"/>
    <x v="0"/>
    <x v="1"/>
    <x v="21"/>
    <x v="13"/>
    <n v="113413.36"/>
    <x v="29"/>
    <x v="0"/>
    <x v="0"/>
  </r>
  <r>
    <x v="8"/>
    <x v="1"/>
    <x v="8"/>
    <x v="0"/>
    <x v="1"/>
    <x v="21"/>
    <x v="13"/>
    <n v="7744.77"/>
    <x v="12"/>
    <x v="0"/>
    <x v="0"/>
  </r>
  <r>
    <x v="8"/>
    <x v="1"/>
    <x v="8"/>
    <x v="0"/>
    <x v="1"/>
    <x v="21"/>
    <x v="13"/>
    <n v="3072.39"/>
    <x v="14"/>
    <x v="0"/>
    <x v="0"/>
  </r>
  <r>
    <x v="8"/>
    <x v="1"/>
    <x v="8"/>
    <x v="0"/>
    <x v="1"/>
    <x v="21"/>
    <x v="13"/>
    <n v="37866.019999999997"/>
    <x v="31"/>
    <x v="0"/>
    <x v="0"/>
  </r>
  <r>
    <x v="8"/>
    <x v="1"/>
    <x v="8"/>
    <x v="0"/>
    <x v="1"/>
    <x v="21"/>
    <x v="13"/>
    <n v="6597.83"/>
    <x v="30"/>
    <x v="0"/>
    <x v="0"/>
  </r>
  <r>
    <x v="8"/>
    <x v="1"/>
    <x v="8"/>
    <x v="0"/>
    <x v="1"/>
    <x v="21"/>
    <x v="13"/>
    <n v="25494.880000000001"/>
    <x v="36"/>
    <x v="0"/>
    <x v="0"/>
  </r>
  <r>
    <x v="8"/>
    <x v="1"/>
    <x v="8"/>
    <x v="0"/>
    <x v="1"/>
    <x v="21"/>
    <x v="13"/>
    <n v="20699.66"/>
    <x v="35"/>
    <x v="0"/>
    <x v="0"/>
  </r>
  <r>
    <x v="8"/>
    <x v="1"/>
    <x v="8"/>
    <x v="0"/>
    <x v="1"/>
    <x v="21"/>
    <x v="13"/>
    <n v="52519.93"/>
    <x v="33"/>
    <x v="0"/>
    <x v="0"/>
  </r>
  <r>
    <x v="8"/>
    <x v="1"/>
    <x v="8"/>
    <x v="0"/>
    <x v="1"/>
    <x v="21"/>
    <x v="13"/>
    <n v="27.4"/>
    <x v="32"/>
    <x v="0"/>
    <x v="0"/>
  </r>
  <r>
    <x v="8"/>
    <x v="1"/>
    <x v="8"/>
    <x v="0"/>
    <x v="1"/>
    <x v="21"/>
    <x v="13"/>
    <n v="182.24"/>
    <x v="16"/>
    <x v="0"/>
    <x v="0"/>
  </r>
  <r>
    <x v="8"/>
    <x v="1"/>
    <x v="8"/>
    <x v="0"/>
    <x v="1"/>
    <x v="21"/>
    <x v="13"/>
    <n v="2474.56"/>
    <x v="18"/>
    <x v="0"/>
    <x v="0"/>
  </r>
  <r>
    <x v="8"/>
    <x v="1"/>
    <x v="8"/>
    <x v="0"/>
    <x v="1"/>
    <x v="21"/>
    <x v="13"/>
    <n v="15370.52"/>
    <x v="34"/>
    <x v="0"/>
    <x v="0"/>
  </r>
  <r>
    <x v="8"/>
    <x v="1"/>
    <x v="8"/>
    <x v="0"/>
    <x v="1"/>
    <x v="21"/>
    <x v="13"/>
    <n v="281697.45"/>
    <x v="9"/>
    <x v="2"/>
    <x v="1"/>
  </r>
  <r>
    <x v="46"/>
    <x v="4"/>
    <x v="4"/>
    <x v="0"/>
    <x v="4"/>
    <x v="21"/>
    <x v="13"/>
    <n v="24.78"/>
    <x v="1"/>
    <x v="0"/>
    <x v="0"/>
  </r>
  <r>
    <x v="46"/>
    <x v="4"/>
    <x v="4"/>
    <x v="0"/>
    <x v="4"/>
    <x v="21"/>
    <x v="13"/>
    <n v="22.63"/>
    <x v="22"/>
    <x v="0"/>
    <x v="0"/>
  </r>
  <r>
    <x v="46"/>
    <x v="4"/>
    <x v="4"/>
    <x v="0"/>
    <x v="4"/>
    <x v="21"/>
    <x v="13"/>
    <n v="16.72"/>
    <x v="24"/>
    <x v="0"/>
    <x v="0"/>
  </r>
  <r>
    <x v="46"/>
    <x v="4"/>
    <x v="4"/>
    <x v="0"/>
    <x v="4"/>
    <x v="21"/>
    <x v="13"/>
    <n v="3.1"/>
    <x v="12"/>
    <x v="0"/>
    <x v="0"/>
  </r>
  <r>
    <x v="46"/>
    <x v="4"/>
    <x v="4"/>
    <x v="0"/>
    <x v="4"/>
    <x v="21"/>
    <x v="13"/>
    <n v="6.7"/>
    <x v="2"/>
    <x v="0"/>
    <x v="0"/>
  </r>
  <r>
    <x v="46"/>
    <x v="4"/>
    <x v="4"/>
    <x v="0"/>
    <x v="4"/>
    <x v="21"/>
    <x v="13"/>
    <n v="0.09"/>
    <x v="6"/>
    <x v="0"/>
    <x v="0"/>
  </r>
  <r>
    <x v="46"/>
    <x v="4"/>
    <x v="4"/>
    <x v="0"/>
    <x v="4"/>
    <x v="21"/>
    <x v="13"/>
    <n v="1.55"/>
    <x v="15"/>
    <x v="0"/>
    <x v="0"/>
  </r>
  <r>
    <x v="46"/>
    <x v="4"/>
    <x v="4"/>
    <x v="0"/>
    <x v="4"/>
    <x v="21"/>
    <x v="13"/>
    <n v="145.38"/>
    <x v="9"/>
    <x v="4"/>
    <x v="0"/>
  </r>
  <r>
    <x v="46"/>
    <x v="4"/>
    <x v="4"/>
    <x v="0"/>
    <x v="4"/>
    <x v="21"/>
    <x v="13"/>
    <n v="1.98"/>
    <x v="9"/>
    <x v="1"/>
    <x v="0"/>
  </r>
  <r>
    <x v="46"/>
    <x v="4"/>
    <x v="4"/>
    <x v="0"/>
    <x v="4"/>
    <x v="21"/>
    <x v="13"/>
    <n v="199.11"/>
    <x v="9"/>
    <x v="6"/>
    <x v="2"/>
  </r>
  <r>
    <x v="46"/>
    <x v="4"/>
    <x v="4"/>
    <x v="0"/>
    <x v="4"/>
    <x v="21"/>
    <x v="13"/>
    <n v="0.1"/>
    <x v="9"/>
    <x v="6"/>
    <x v="4"/>
  </r>
  <r>
    <x v="46"/>
    <x v="4"/>
    <x v="4"/>
    <x v="0"/>
    <x v="4"/>
    <x v="21"/>
    <x v="13"/>
    <n v="0.09"/>
    <x v="9"/>
    <x v="6"/>
    <x v="5"/>
  </r>
  <r>
    <x v="46"/>
    <x v="4"/>
    <x v="4"/>
    <x v="0"/>
    <x v="4"/>
    <x v="21"/>
    <x v="13"/>
    <n v="0.09"/>
    <x v="9"/>
    <x v="6"/>
    <x v="2"/>
  </r>
  <r>
    <x v="46"/>
    <x v="4"/>
    <x v="4"/>
    <x v="0"/>
    <x v="4"/>
    <x v="21"/>
    <x v="13"/>
    <n v="0.08"/>
    <x v="9"/>
    <x v="6"/>
    <x v="2"/>
  </r>
  <r>
    <x v="46"/>
    <x v="4"/>
    <x v="4"/>
    <x v="0"/>
    <x v="4"/>
    <x v="21"/>
    <x v="13"/>
    <n v="0.08"/>
    <x v="9"/>
    <x v="6"/>
    <x v="2"/>
  </r>
  <r>
    <x v="46"/>
    <x v="4"/>
    <x v="4"/>
    <x v="0"/>
    <x v="4"/>
    <x v="21"/>
    <x v="13"/>
    <n v="0.04"/>
    <x v="9"/>
    <x v="6"/>
    <x v="6"/>
  </r>
  <r>
    <x v="46"/>
    <x v="4"/>
    <x v="4"/>
    <x v="0"/>
    <x v="4"/>
    <x v="21"/>
    <x v="13"/>
    <n v="0.04"/>
    <x v="9"/>
    <x v="6"/>
    <x v="2"/>
  </r>
  <r>
    <x v="46"/>
    <x v="4"/>
    <x v="4"/>
    <x v="0"/>
    <x v="4"/>
    <x v="21"/>
    <x v="13"/>
    <n v="0.03"/>
    <x v="9"/>
    <x v="6"/>
    <x v="2"/>
  </r>
  <r>
    <x v="46"/>
    <x v="4"/>
    <x v="4"/>
    <x v="0"/>
    <x v="4"/>
    <x v="21"/>
    <x v="13"/>
    <n v="0.03"/>
    <x v="9"/>
    <x v="6"/>
    <x v="2"/>
  </r>
  <r>
    <x v="46"/>
    <x v="4"/>
    <x v="4"/>
    <x v="0"/>
    <x v="4"/>
    <x v="21"/>
    <x v="13"/>
    <n v="0.02"/>
    <x v="9"/>
    <x v="6"/>
    <x v="2"/>
  </r>
  <r>
    <x v="46"/>
    <x v="4"/>
    <x v="4"/>
    <x v="0"/>
    <x v="4"/>
    <x v="21"/>
    <x v="13"/>
    <n v="0.02"/>
    <x v="9"/>
    <x v="6"/>
    <x v="2"/>
  </r>
  <r>
    <x v="46"/>
    <x v="4"/>
    <x v="4"/>
    <x v="0"/>
    <x v="4"/>
    <x v="21"/>
    <x v="13"/>
    <n v="0.02"/>
    <x v="9"/>
    <x v="6"/>
    <x v="2"/>
  </r>
  <r>
    <x v="46"/>
    <x v="4"/>
    <x v="4"/>
    <x v="0"/>
    <x v="4"/>
    <x v="21"/>
    <x v="13"/>
    <n v="0.01"/>
    <x v="9"/>
    <x v="6"/>
    <x v="2"/>
  </r>
  <r>
    <x v="46"/>
    <x v="4"/>
    <x v="4"/>
    <x v="0"/>
    <x v="4"/>
    <x v="21"/>
    <x v="13"/>
    <n v="248491.4"/>
    <x v="8"/>
    <x v="0"/>
    <x v="0"/>
  </r>
  <r>
    <x v="9"/>
    <x v="1"/>
    <x v="9"/>
    <x v="0"/>
    <x v="1"/>
    <x v="21"/>
    <x v="13"/>
    <n v="21992.7"/>
    <x v="10"/>
    <x v="0"/>
    <x v="0"/>
  </r>
  <r>
    <x v="9"/>
    <x v="1"/>
    <x v="9"/>
    <x v="0"/>
    <x v="1"/>
    <x v="21"/>
    <x v="13"/>
    <n v="3542.82"/>
    <x v="10"/>
    <x v="0"/>
    <x v="0"/>
  </r>
  <r>
    <x v="9"/>
    <x v="1"/>
    <x v="9"/>
    <x v="0"/>
    <x v="1"/>
    <x v="21"/>
    <x v="13"/>
    <n v="822.16"/>
    <x v="18"/>
    <x v="0"/>
    <x v="0"/>
  </r>
  <r>
    <x v="10"/>
    <x v="1"/>
    <x v="10"/>
    <x v="0"/>
    <x v="1"/>
    <x v="21"/>
    <x v="13"/>
    <n v="48219.33"/>
    <x v="4"/>
    <x v="0"/>
    <x v="0"/>
  </r>
  <r>
    <x v="11"/>
    <x v="1"/>
    <x v="11"/>
    <x v="0"/>
    <x v="1"/>
    <x v="21"/>
    <x v="13"/>
    <n v="189110.38"/>
    <x v="5"/>
    <x v="0"/>
    <x v="0"/>
  </r>
  <r>
    <x v="12"/>
    <x v="1"/>
    <x v="12"/>
    <x v="1"/>
    <x v="1"/>
    <x v="21"/>
    <x v="13"/>
    <n v="55312.82"/>
    <x v="32"/>
    <x v="0"/>
    <x v="0"/>
  </r>
  <r>
    <x v="12"/>
    <x v="1"/>
    <x v="12"/>
    <x v="1"/>
    <x v="1"/>
    <x v="21"/>
    <x v="13"/>
    <n v="60946.95"/>
    <x v="30"/>
    <x v="0"/>
    <x v="0"/>
  </r>
  <r>
    <x v="12"/>
    <x v="1"/>
    <x v="12"/>
    <x v="1"/>
    <x v="1"/>
    <x v="21"/>
    <x v="13"/>
    <n v="7330.55"/>
    <x v="30"/>
    <x v="0"/>
    <x v="0"/>
  </r>
  <r>
    <x v="12"/>
    <x v="1"/>
    <x v="12"/>
    <x v="1"/>
    <x v="1"/>
    <x v="21"/>
    <x v="13"/>
    <n v="4065.6"/>
    <x v="25"/>
    <x v="0"/>
    <x v="0"/>
  </r>
  <r>
    <x v="12"/>
    <x v="1"/>
    <x v="12"/>
    <x v="1"/>
    <x v="1"/>
    <x v="21"/>
    <x v="13"/>
    <n v="6079.67"/>
    <x v="39"/>
    <x v="0"/>
    <x v="0"/>
  </r>
  <r>
    <x v="12"/>
    <x v="1"/>
    <x v="12"/>
    <x v="1"/>
    <x v="1"/>
    <x v="21"/>
    <x v="13"/>
    <n v="31819.68"/>
    <x v="3"/>
    <x v="0"/>
    <x v="0"/>
  </r>
  <r>
    <x v="13"/>
    <x v="1"/>
    <x v="3"/>
    <x v="1"/>
    <x v="1"/>
    <x v="21"/>
    <x v="13"/>
    <n v="27990.070000000003"/>
    <x v="28"/>
    <x v="0"/>
    <x v="0"/>
  </r>
  <r>
    <x v="13"/>
    <x v="1"/>
    <x v="3"/>
    <x v="1"/>
    <x v="1"/>
    <x v="21"/>
    <x v="13"/>
    <n v="95973.919999999984"/>
    <x v="7"/>
    <x v="0"/>
    <x v="0"/>
  </r>
  <r>
    <x v="13"/>
    <x v="1"/>
    <x v="3"/>
    <x v="1"/>
    <x v="1"/>
    <x v="21"/>
    <x v="13"/>
    <n v="354317.68"/>
    <x v="1"/>
    <x v="0"/>
    <x v="0"/>
  </r>
  <r>
    <x v="13"/>
    <x v="1"/>
    <x v="3"/>
    <x v="1"/>
    <x v="1"/>
    <x v="21"/>
    <x v="13"/>
    <n v="121972.87000000002"/>
    <x v="22"/>
    <x v="0"/>
    <x v="0"/>
  </r>
  <r>
    <x v="13"/>
    <x v="1"/>
    <x v="3"/>
    <x v="1"/>
    <x v="1"/>
    <x v="21"/>
    <x v="13"/>
    <n v="190440.57"/>
    <x v="23"/>
    <x v="0"/>
    <x v="0"/>
  </r>
  <r>
    <x v="13"/>
    <x v="1"/>
    <x v="3"/>
    <x v="1"/>
    <x v="1"/>
    <x v="21"/>
    <x v="13"/>
    <n v="19811.250000000004"/>
    <x v="19"/>
    <x v="0"/>
    <x v="0"/>
  </r>
  <r>
    <x v="13"/>
    <x v="1"/>
    <x v="3"/>
    <x v="1"/>
    <x v="1"/>
    <x v="21"/>
    <x v="13"/>
    <n v="19937.59"/>
    <x v="31"/>
    <x v="0"/>
    <x v="0"/>
  </r>
  <r>
    <x v="13"/>
    <x v="1"/>
    <x v="3"/>
    <x v="1"/>
    <x v="1"/>
    <x v="21"/>
    <x v="13"/>
    <n v="11076.44"/>
    <x v="24"/>
    <x v="0"/>
    <x v="0"/>
  </r>
  <r>
    <x v="13"/>
    <x v="1"/>
    <x v="3"/>
    <x v="1"/>
    <x v="1"/>
    <x v="22"/>
    <x v="12"/>
    <n v="24.949999999999996"/>
    <x v="1"/>
    <x v="0"/>
    <x v="0"/>
  </r>
  <r>
    <x v="1"/>
    <x v="1"/>
    <x v="1"/>
    <x v="0"/>
    <x v="1"/>
    <x v="23"/>
    <x v="7"/>
    <n v="31"/>
    <x v="1"/>
    <x v="0"/>
    <x v="0"/>
  </r>
  <r>
    <x v="15"/>
    <x v="1"/>
    <x v="13"/>
    <x v="0"/>
    <x v="1"/>
    <x v="23"/>
    <x v="7"/>
    <n v="21206"/>
    <x v="16"/>
    <x v="0"/>
    <x v="0"/>
  </r>
  <r>
    <x v="15"/>
    <x v="1"/>
    <x v="13"/>
    <x v="0"/>
    <x v="1"/>
    <x v="23"/>
    <x v="7"/>
    <n v="428"/>
    <x v="9"/>
    <x v="5"/>
    <x v="0"/>
  </r>
  <r>
    <x v="37"/>
    <x v="0"/>
    <x v="11"/>
    <x v="0"/>
    <x v="0"/>
    <x v="23"/>
    <x v="7"/>
    <n v="1665.07"/>
    <x v="5"/>
    <x v="0"/>
    <x v="0"/>
  </r>
  <r>
    <x v="3"/>
    <x v="1"/>
    <x v="3"/>
    <x v="1"/>
    <x v="1"/>
    <x v="23"/>
    <x v="7"/>
    <n v="390.8"/>
    <x v="34"/>
    <x v="0"/>
    <x v="0"/>
  </r>
  <r>
    <x v="4"/>
    <x v="0"/>
    <x v="4"/>
    <x v="0"/>
    <x v="0"/>
    <x v="23"/>
    <x v="7"/>
    <n v="22831.41"/>
    <x v="8"/>
    <x v="0"/>
    <x v="0"/>
  </r>
  <r>
    <x v="4"/>
    <x v="0"/>
    <x v="4"/>
    <x v="0"/>
    <x v="0"/>
    <x v="23"/>
    <x v="7"/>
    <n v="231.84"/>
    <x v="9"/>
    <x v="1"/>
    <x v="0"/>
  </r>
  <r>
    <x v="4"/>
    <x v="0"/>
    <x v="4"/>
    <x v="0"/>
    <x v="0"/>
    <x v="23"/>
    <x v="7"/>
    <n v="652.13"/>
    <x v="0"/>
    <x v="0"/>
    <x v="0"/>
  </r>
  <r>
    <x v="4"/>
    <x v="0"/>
    <x v="4"/>
    <x v="0"/>
    <x v="0"/>
    <x v="23"/>
    <x v="7"/>
    <n v="86.09"/>
    <x v="10"/>
    <x v="0"/>
    <x v="0"/>
  </r>
  <r>
    <x v="4"/>
    <x v="0"/>
    <x v="4"/>
    <x v="0"/>
    <x v="0"/>
    <x v="23"/>
    <x v="7"/>
    <n v="4.17"/>
    <x v="9"/>
    <x v="3"/>
    <x v="0"/>
  </r>
  <r>
    <x v="4"/>
    <x v="0"/>
    <x v="4"/>
    <x v="0"/>
    <x v="0"/>
    <x v="23"/>
    <x v="7"/>
    <n v="17.96"/>
    <x v="11"/>
    <x v="0"/>
    <x v="0"/>
  </r>
  <r>
    <x v="4"/>
    <x v="0"/>
    <x v="4"/>
    <x v="0"/>
    <x v="0"/>
    <x v="23"/>
    <x v="7"/>
    <n v="148.35"/>
    <x v="12"/>
    <x v="0"/>
    <x v="0"/>
  </r>
  <r>
    <x v="4"/>
    <x v="0"/>
    <x v="4"/>
    <x v="0"/>
    <x v="0"/>
    <x v="23"/>
    <x v="7"/>
    <n v="226.74"/>
    <x v="6"/>
    <x v="0"/>
    <x v="0"/>
  </r>
  <r>
    <x v="4"/>
    <x v="0"/>
    <x v="4"/>
    <x v="0"/>
    <x v="0"/>
    <x v="23"/>
    <x v="7"/>
    <n v="29.57"/>
    <x v="19"/>
    <x v="0"/>
    <x v="0"/>
  </r>
  <r>
    <x v="5"/>
    <x v="1"/>
    <x v="5"/>
    <x v="0"/>
    <x v="1"/>
    <x v="23"/>
    <x v="7"/>
    <n v="651.53"/>
    <x v="17"/>
    <x v="0"/>
    <x v="0"/>
  </r>
  <r>
    <x v="5"/>
    <x v="1"/>
    <x v="5"/>
    <x v="0"/>
    <x v="1"/>
    <x v="23"/>
    <x v="7"/>
    <n v="3489.02"/>
    <x v="5"/>
    <x v="0"/>
    <x v="0"/>
  </r>
  <r>
    <x v="5"/>
    <x v="1"/>
    <x v="5"/>
    <x v="0"/>
    <x v="1"/>
    <x v="23"/>
    <x v="7"/>
    <n v="91.35"/>
    <x v="28"/>
    <x v="0"/>
    <x v="0"/>
  </r>
  <r>
    <x v="5"/>
    <x v="1"/>
    <x v="5"/>
    <x v="0"/>
    <x v="1"/>
    <x v="23"/>
    <x v="7"/>
    <n v="44.05"/>
    <x v="13"/>
    <x v="0"/>
    <x v="0"/>
  </r>
  <r>
    <x v="5"/>
    <x v="1"/>
    <x v="5"/>
    <x v="0"/>
    <x v="1"/>
    <x v="23"/>
    <x v="7"/>
    <n v="410.26"/>
    <x v="2"/>
    <x v="0"/>
    <x v="0"/>
  </r>
  <r>
    <x v="5"/>
    <x v="1"/>
    <x v="5"/>
    <x v="0"/>
    <x v="1"/>
    <x v="23"/>
    <x v="7"/>
    <n v="50.61"/>
    <x v="33"/>
    <x v="0"/>
    <x v="0"/>
  </r>
  <r>
    <x v="5"/>
    <x v="1"/>
    <x v="5"/>
    <x v="0"/>
    <x v="1"/>
    <x v="23"/>
    <x v="7"/>
    <n v="3724.49"/>
    <x v="21"/>
    <x v="0"/>
    <x v="0"/>
  </r>
  <r>
    <x v="7"/>
    <x v="1"/>
    <x v="7"/>
    <x v="0"/>
    <x v="1"/>
    <x v="23"/>
    <x v="7"/>
    <n v="54.94"/>
    <x v="11"/>
    <x v="0"/>
    <x v="0"/>
  </r>
  <r>
    <x v="8"/>
    <x v="1"/>
    <x v="8"/>
    <x v="0"/>
    <x v="1"/>
    <x v="23"/>
    <x v="7"/>
    <n v="1784.95"/>
    <x v="9"/>
    <x v="4"/>
    <x v="0"/>
  </r>
  <r>
    <x v="8"/>
    <x v="1"/>
    <x v="8"/>
    <x v="0"/>
    <x v="1"/>
    <x v="23"/>
    <x v="7"/>
    <n v="1293.98"/>
    <x v="5"/>
    <x v="0"/>
    <x v="0"/>
  </r>
  <r>
    <x v="8"/>
    <x v="1"/>
    <x v="8"/>
    <x v="0"/>
    <x v="1"/>
    <x v="23"/>
    <x v="7"/>
    <n v="4829.8100000000004"/>
    <x v="22"/>
    <x v="0"/>
    <x v="0"/>
  </r>
  <r>
    <x v="8"/>
    <x v="1"/>
    <x v="8"/>
    <x v="0"/>
    <x v="1"/>
    <x v="23"/>
    <x v="7"/>
    <n v="1628.02"/>
    <x v="27"/>
    <x v="0"/>
    <x v="0"/>
  </r>
  <r>
    <x v="8"/>
    <x v="1"/>
    <x v="8"/>
    <x v="0"/>
    <x v="1"/>
    <x v="23"/>
    <x v="7"/>
    <n v="455.41"/>
    <x v="28"/>
    <x v="0"/>
    <x v="0"/>
  </r>
  <r>
    <x v="8"/>
    <x v="1"/>
    <x v="8"/>
    <x v="0"/>
    <x v="1"/>
    <x v="23"/>
    <x v="7"/>
    <n v="446.53"/>
    <x v="29"/>
    <x v="0"/>
    <x v="0"/>
  </r>
  <r>
    <x v="8"/>
    <x v="1"/>
    <x v="8"/>
    <x v="0"/>
    <x v="1"/>
    <x v="23"/>
    <x v="7"/>
    <n v="216.77"/>
    <x v="24"/>
    <x v="0"/>
    <x v="0"/>
  </r>
  <r>
    <x v="8"/>
    <x v="1"/>
    <x v="8"/>
    <x v="0"/>
    <x v="1"/>
    <x v="23"/>
    <x v="7"/>
    <n v="161.13"/>
    <x v="36"/>
    <x v="0"/>
    <x v="0"/>
  </r>
  <r>
    <x v="8"/>
    <x v="1"/>
    <x v="8"/>
    <x v="0"/>
    <x v="1"/>
    <x v="23"/>
    <x v="7"/>
    <n v="59.31"/>
    <x v="23"/>
    <x v="0"/>
    <x v="0"/>
  </r>
  <r>
    <x v="8"/>
    <x v="1"/>
    <x v="8"/>
    <x v="0"/>
    <x v="1"/>
    <x v="23"/>
    <x v="7"/>
    <n v="10.23"/>
    <x v="13"/>
    <x v="0"/>
    <x v="0"/>
  </r>
  <r>
    <x v="8"/>
    <x v="1"/>
    <x v="8"/>
    <x v="0"/>
    <x v="1"/>
    <x v="23"/>
    <x v="7"/>
    <n v="231621.8"/>
    <x v="1"/>
    <x v="0"/>
    <x v="0"/>
  </r>
  <r>
    <x v="8"/>
    <x v="1"/>
    <x v="8"/>
    <x v="0"/>
    <x v="1"/>
    <x v="23"/>
    <x v="7"/>
    <n v="25.64"/>
    <x v="32"/>
    <x v="0"/>
    <x v="0"/>
  </r>
  <r>
    <x v="8"/>
    <x v="1"/>
    <x v="8"/>
    <x v="0"/>
    <x v="1"/>
    <x v="23"/>
    <x v="7"/>
    <n v="14.84"/>
    <x v="33"/>
    <x v="0"/>
    <x v="0"/>
  </r>
  <r>
    <x v="8"/>
    <x v="1"/>
    <x v="8"/>
    <x v="0"/>
    <x v="1"/>
    <x v="23"/>
    <x v="7"/>
    <n v="307.56"/>
    <x v="34"/>
    <x v="0"/>
    <x v="0"/>
  </r>
  <r>
    <x v="8"/>
    <x v="1"/>
    <x v="8"/>
    <x v="0"/>
    <x v="1"/>
    <x v="23"/>
    <x v="7"/>
    <n v="99.33"/>
    <x v="7"/>
    <x v="0"/>
    <x v="0"/>
  </r>
  <r>
    <x v="8"/>
    <x v="1"/>
    <x v="8"/>
    <x v="0"/>
    <x v="1"/>
    <x v="23"/>
    <x v="7"/>
    <n v="116.44"/>
    <x v="21"/>
    <x v="0"/>
    <x v="0"/>
  </r>
  <r>
    <x v="8"/>
    <x v="1"/>
    <x v="8"/>
    <x v="0"/>
    <x v="1"/>
    <x v="23"/>
    <x v="7"/>
    <n v="0.26"/>
    <x v="9"/>
    <x v="5"/>
    <x v="0"/>
  </r>
  <r>
    <x v="8"/>
    <x v="1"/>
    <x v="8"/>
    <x v="0"/>
    <x v="1"/>
    <x v="23"/>
    <x v="7"/>
    <n v="7.21"/>
    <x v="19"/>
    <x v="0"/>
    <x v="0"/>
  </r>
  <r>
    <x v="8"/>
    <x v="1"/>
    <x v="8"/>
    <x v="0"/>
    <x v="1"/>
    <x v="23"/>
    <x v="7"/>
    <n v="2746.29"/>
    <x v="9"/>
    <x v="2"/>
    <x v="1"/>
  </r>
  <r>
    <x v="9"/>
    <x v="1"/>
    <x v="9"/>
    <x v="0"/>
    <x v="1"/>
    <x v="23"/>
    <x v="7"/>
    <n v="207.3"/>
    <x v="10"/>
    <x v="0"/>
    <x v="0"/>
  </r>
  <r>
    <x v="10"/>
    <x v="1"/>
    <x v="10"/>
    <x v="0"/>
    <x v="1"/>
    <x v="23"/>
    <x v="7"/>
    <n v="155.13999999999999"/>
    <x v="4"/>
    <x v="0"/>
    <x v="0"/>
  </r>
  <r>
    <x v="12"/>
    <x v="1"/>
    <x v="12"/>
    <x v="1"/>
    <x v="1"/>
    <x v="23"/>
    <x v="7"/>
    <n v="9.76"/>
    <x v="30"/>
    <x v="0"/>
    <x v="0"/>
  </r>
  <r>
    <x v="13"/>
    <x v="1"/>
    <x v="3"/>
    <x v="1"/>
    <x v="1"/>
    <x v="23"/>
    <x v="7"/>
    <n v="11.81"/>
    <x v="1"/>
    <x v="0"/>
    <x v="0"/>
  </r>
  <r>
    <x v="13"/>
    <x v="1"/>
    <x v="3"/>
    <x v="1"/>
    <x v="1"/>
    <x v="23"/>
    <x v="7"/>
    <n v="5.7700000000000005"/>
    <x v="1"/>
    <x v="0"/>
    <x v="0"/>
  </r>
  <r>
    <x v="13"/>
    <x v="1"/>
    <x v="3"/>
    <x v="1"/>
    <x v="1"/>
    <x v="23"/>
    <x v="7"/>
    <n v="5.4399999999999995"/>
    <x v="1"/>
    <x v="0"/>
    <x v="0"/>
  </r>
  <r>
    <x v="13"/>
    <x v="1"/>
    <x v="3"/>
    <x v="1"/>
    <x v="1"/>
    <x v="23"/>
    <x v="7"/>
    <n v="8.14"/>
    <x v="1"/>
    <x v="0"/>
    <x v="0"/>
  </r>
  <r>
    <x v="13"/>
    <x v="1"/>
    <x v="3"/>
    <x v="1"/>
    <x v="1"/>
    <x v="23"/>
    <x v="7"/>
    <n v="15.260000000000002"/>
    <x v="1"/>
    <x v="0"/>
    <x v="0"/>
  </r>
  <r>
    <x v="13"/>
    <x v="1"/>
    <x v="3"/>
    <x v="1"/>
    <x v="1"/>
    <x v="23"/>
    <x v="7"/>
    <n v="3.7800000000000002"/>
    <x v="1"/>
    <x v="0"/>
    <x v="0"/>
  </r>
  <r>
    <x v="13"/>
    <x v="1"/>
    <x v="3"/>
    <x v="1"/>
    <x v="1"/>
    <x v="23"/>
    <x v="7"/>
    <n v="10.900000000000002"/>
    <x v="1"/>
    <x v="0"/>
    <x v="0"/>
  </r>
  <r>
    <x v="13"/>
    <x v="1"/>
    <x v="3"/>
    <x v="1"/>
    <x v="1"/>
    <x v="23"/>
    <x v="7"/>
    <n v="12.11"/>
    <x v="1"/>
    <x v="0"/>
    <x v="0"/>
  </r>
  <r>
    <x v="13"/>
    <x v="1"/>
    <x v="3"/>
    <x v="1"/>
    <x v="1"/>
    <x v="23"/>
    <x v="7"/>
    <n v="15.700000000000001"/>
    <x v="1"/>
    <x v="0"/>
    <x v="0"/>
  </r>
  <r>
    <x v="13"/>
    <x v="1"/>
    <x v="3"/>
    <x v="1"/>
    <x v="1"/>
    <x v="23"/>
    <x v="7"/>
    <n v="13.150000000000002"/>
    <x v="1"/>
    <x v="0"/>
    <x v="0"/>
  </r>
  <r>
    <x v="13"/>
    <x v="1"/>
    <x v="3"/>
    <x v="1"/>
    <x v="1"/>
    <x v="23"/>
    <x v="7"/>
    <n v="25.049999999999997"/>
    <x v="1"/>
    <x v="0"/>
    <x v="0"/>
  </r>
  <r>
    <x v="13"/>
    <x v="1"/>
    <x v="3"/>
    <x v="1"/>
    <x v="1"/>
    <x v="23"/>
    <x v="7"/>
    <n v="5.96"/>
    <x v="36"/>
    <x v="0"/>
    <x v="0"/>
  </r>
  <r>
    <x v="13"/>
    <x v="1"/>
    <x v="3"/>
    <x v="1"/>
    <x v="1"/>
    <x v="23"/>
    <x v="7"/>
    <n v="87.2"/>
    <x v="5"/>
    <x v="0"/>
    <x v="0"/>
  </r>
  <r>
    <x v="13"/>
    <x v="1"/>
    <x v="3"/>
    <x v="1"/>
    <x v="1"/>
    <x v="23"/>
    <x v="7"/>
    <n v="2342.4899999999998"/>
    <x v="5"/>
    <x v="0"/>
    <x v="0"/>
  </r>
  <r>
    <x v="13"/>
    <x v="1"/>
    <x v="3"/>
    <x v="1"/>
    <x v="1"/>
    <x v="23"/>
    <x v="7"/>
    <n v="24.09"/>
    <x v="6"/>
    <x v="0"/>
    <x v="0"/>
  </r>
  <r>
    <x v="13"/>
    <x v="1"/>
    <x v="3"/>
    <x v="1"/>
    <x v="1"/>
    <x v="23"/>
    <x v="7"/>
    <n v="28.75"/>
    <x v="8"/>
    <x v="0"/>
    <x v="0"/>
  </r>
  <r>
    <x v="13"/>
    <x v="1"/>
    <x v="3"/>
    <x v="1"/>
    <x v="1"/>
    <x v="23"/>
    <x v="7"/>
    <n v="10.63"/>
    <x v="1"/>
    <x v="0"/>
    <x v="0"/>
  </r>
  <r>
    <x v="13"/>
    <x v="1"/>
    <x v="3"/>
    <x v="1"/>
    <x v="1"/>
    <x v="23"/>
    <x v="7"/>
    <n v="5.85"/>
    <x v="6"/>
    <x v="0"/>
    <x v="0"/>
  </r>
  <r>
    <x v="13"/>
    <x v="1"/>
    <x v="3"/>
    <x v="1"/>
    <x v="1"/>
    <x v="23"/>
    <x v="7"/>
    <n v="300.71999999999997"/>
    <x v="1"/>
    <x v="0"/>
    <x v="0"/>
  </r>
  <r>
    <x v="13"/>
    <x v="1"/>
    <x v="3"/>
    <x v="1"/>
    <x v="1"/>
    <x v="23"/>
    <x v="7"/>
    <n v="74.27"/>
    <x v="1"/>
    <x v="0"/>
    <x v="0"/>
  </r>
  <r>
    <x v="13"/>
    <x v="1"/>
    <x v="3"/>
    <x v="1"/>
    <x v="1"/>
    <x v="23"/>
    <x v="7"/>
    <n v="143.77000000000001"/>
    <x v="1"/>
    <x v="0"/>
    <x v="0"/>
  </r>
  <r>
    <x v="13"/>
    <x v="1"/>
    <x v="3"/>
    <x v="1"/>
    <x v="1"/>
    <x v="23"/>
    <x v="7"/>
    <n v="3.7"/>
    <x v="1"/>
    <x v="0"/>
    <x v="0"/>
  </r>
  <r>
    <x v="13"/>
    <x v="1"/>
    <x v="3"/>
    <x v="1"/>
    <x v="1"/>
    <x v="23"/>
    <x v="7"/>
    <n v="124.78"/>
    <x v="1"/>
    <x v="0"/>
    <x v="0"/>
  </r>
  <r>
    <x v="13"/>
    <x v="1"/>
    <x v="3"/>
    <x v="1"/>
    <x v="1"/>
    <x v="23"/>
    <x v="7"/>
    <n v="42.65"/>
    <x v="1"/>
    <x v="0"/>
    <x v="0"/>
  </r>
  <r>
    <x v="13"/>
    <x v="1"/>
    <x v="3"/>
    <x v="1"/>
    <x v="1"/>
    <x v="23"/>
    <x v="7"/>
    <n v="359.28"/>
    <x v="1"/>
    <x v="0"/>
    <x v="0"/>
  </r>
  <r>
    <x v="13"/>
    <x v="1"/>
    <x v="3"/>
    <x v="1"/>
    <x v="1"/>
    <x v="23"/>
    <x v="7"/>
    <n v="157.9"/>
    <x v="1"/>
    <x v="0"/>
    <x v="0"/>
  </r>
  <r>
    <x v="13"/>
    <x v="1"/>
    <x v="3"/>
    <x v="1"/>
    <x v="1"/>
    <x v="23"/>
    <x v="7"/>
    <n v="174.77000000000004"/>
    <x v="1"/>
    <x v="0"/>
    <x v="0"/>
  </r>
  <r>
    <x v="13"/>
    <x v="1"/>
    <x v="3"/>
    <x v="1"/>
    <x v="1"/>
    <x v="23"/>
    <x v="7"/>
    <n v="128.25"/>
    <x v="1"/>
    <x v="0"/>
    <x v="0"/>
  </r>
  <r>
    <x v="13"/>
    <x v="1"/>
    <x v="3"/>
    <x v="1"/>
    <x v="1"/>
    <x v="23"/>
    <x v="7"/>
    <n v="234.89000000000001"/>
    <x v="1"/>
    <x v="0"/>
    <x v="0"/>
  </r>
  <r>
    <x v="13"/>
    <x v="1"/>
    <x v="3"/>
    <x v="1"/>
    <x v="1"/>
    <x v="23"/>
    <x v="7"/>
    <n v="121.16999999999999"/>
    <x v="1"/>
    <x v="0"/>
    <x v="0"/>
  </r>
  <r>
    <x v="13"/>
    <x v="1"/>
    <x v="3"/>
    <x v="1"/>
    <x v="1"/>
    <x v="23"/>
    <x v="7"/>
    <n v="28.16"/>
    <x v="1"/>
    <x v="0"/>
    <x v="0"/>
  </r>
  <r>
    <x v="13"/>
    <x v="1"/>
    <x v="3"/>
    <x v="1"/>
    <x v="1"/>
    <x v="23"/>
    <x v="7"/>
    <n v="190.79000000000002"/>
    <x v="1"/>
    <x v="0"/>
    <x v="0"/>
  </r>
  <r>
    <x v="13"/>
    <x v="1"/>
    <x v="3"/>
    <x v="1"/>
    <x v="1"/>
    <x v="23"/>
    <x v="7"/>
    <n v="58.57"/>
    <x v="1"/>
    <x v="0"/>
    <x v="0"/>
  </r>
  <r>
    <x v="13"/>
    <x v="1"/>
    <x v="3"/>
    <x v="1"/>
    <x v="1"/>
    <x v="23"/>
    <x v="7"/>
    <n v="285.18"/>
    <x v="1"/>
    <x v="0"/>
    <x v="0"/>
  </r>
  <r>
    <x v="13"/>
    <x v="1"/>
    <x v="3"/>
    <x v="1"/>
    <x v="1"/>
    <x v="23"/>
    <x v="7"/>
    <n v="90.39"/>
    <x v="1"/>
    <x v="0"/>
    <x v="0"/>
  </r>
  <r>
    <x v="13"/>
    <x v="1"/>
    <x v="3"/>
    <x v="1"/>
    <x v="1"/>
    <x v="23"/>
    <x v="7"/>
    <n v="566.8900000000001"/>
    <x v="1"/>
    <x v="0"/>
    <x v="0"/>
  </r>
  <r>
    <x v="13"/>
    <x v="1"/>
    <x v="3"/>
    <x v="1"/>
    <x v="1"/>
    <x v="23"/>
    <x v="7"/>
    <n v="409.03999999999996"/>
    <x v="1"/>
    <x v="0"/>
    <x v="0"/>
  </r>
  <r>
    <x v="13"/>
    <x v="1"/>
    <x v="3"/>
    <x v="1"/>
    <x v="1"/>
    <x v="23"/>
    <x v="7"/>
    <n v="1725.2000000000007"/>
    <x v="1"/>
    <x v="0"/>
    <x v="0"/>
  </r>
  <r>
    <x v="13"/>
    <x v="1"/>
    <x v="3"/>
    <x v="1"/>
    <x v="1"/>
    <x v="23"/>
    <x v="7"/>
    <n v="40.07"/>
    <x v="1"/>
    <x v="0"/>
    <x v="0"/>
  </r>
  <r>
    <x v="13"/>
    <x v="1"/>
    <x v="3"/>
    <x v="1"/>
    <x v="1"/>
    <x v="23"/>
    <x v="7"/>
    <n v="59.019999999999996"/>
    <x v="1"/>
    <x v="0"/>
    <x v="0"/>
  </r>
  <r>
    <x v="13"/>
    <x v="1"/>
    <x v="3"/>
    <x v="1"/>
    <x v="1"/>
    <x v="23"/>
    <x v="7"/>
    <n v="269.87"/>
    <x v="1"/>
    <x v="0"/>
    <x v="0"/>
  </r>
  <r>
    <x v="13"/>
    <x v="1"/>
    <x v="3"/>
    <x v="1"/>
    <x v="1"/>
    <x v="23"/>
    <x v="7"/>
    <n v="83.699999999999989"/>
    <x v="1"/>
    <x v="0"/>
    <x v="0"/>
  </r>
  <r>
    <x v="13"/>
    <x v="1"/>
    <x v="3"/>
    <x v="1"/>
    <x v="1"/>
    <x v="23"/>
    <x v="7"/>
    <n v="15.67"/>
    <x v="1"/>
    <x v="0"/>
    <x v="0"/>
  </r>
  <r>
    <x v="13"/>
    <x v="1"/>
    <x v="3"/>
    <x v="1"/>
    <x v="1"/>
    <x v="23"/>
    <x v="7"/>
    <n v="18.95"/>
    <x v="1"/>
    <x v="0"/>
    <x v="0"/>
  </r>
  <r>
    <x v="13"/>
    <x v="1"/>
    <x v="3"/>
    <x v="1"/>
    <x v="1"/>
    <x v="23"/>
    <x v="7"/>
    <n v="4.46"/>
    <x v="1"/>
    <x v="0"/>
    <x v="0"/>
  </r>
  <r>
    <x v="13"/>
    <x v="1"/>
    <x v="3"/>
    <x v="1"/>
    <x v="1"/>
    <x v="23"/>
    <x v="7"/>
    <n v="26.56"/>
    <x v="1"/>
    <x v="0"/>
    <x v="0"/>
  </r>
  <r>
    <x v="13"/>
    <x v="1"/>
    <x v="3"/>
    <x v="1"/>
    <x v="1"/>
    <x v="23"/>
    <x v="7"/>
    <n v="168.21"/>
    <x v="1"/>
    <x v="0"/>
    <x v="0"/>
  </r>
  <r>
    <x v="13"/>
    <x v="1"/>
    <x v="3"/>
    <x v="1"/>
    <x v="1"/>
    <x v="23"/>
    <x v="7"/>
    <n v="571.34"/>
    <x v="1"/>
    <x v="0"/>
    <x v="0"/>
  </r>
  <r>
    <x v="13"/>
    <x v="1"/>
    <x v="3"/>
    <x v="1"/>
    <x v="1"/>
    <x v="23"/>
    <x v="7"/>
    <n v="1461.6200000000001"/>
    <x v="1"/>
    <x v="0"/>
    <x v="0"/>
  </r>
  <r>
    <x v="13"/>
    <x v="1"/>
    <x v="3"/>
    <x v="1"/>
    <x v="1"/>
    <x v="23"/>
    <x v="7"/>
    <n v="78.36"/>
    <x v="1"/>
    <x v="0"/>
    <x v="0"/>
  </r>
  <r>
    <x v="13"/>
    <x v="1"/>
    <x v="3"/>
    <x v="1"/>
    <x v="1"/>
    <x v="23"/>
    <x v="7"/>
    <n v="714.48"/>
    <x v="1"/>
    <x v="0"/>
    <x v="0"/>
  </r>
  <r>
    <x v="13"/>
    <x v="1"/>
    <x v="3"/>
    <x v="1"/>
    <x v="1"/>
    <x v="23"/>
    <x v="7"/>
    <n v="52.78"/>
    <x v="1"/>
    <x v="0"/>
    <x v="0"/>
  </r>
  <r>
    <x v="13"/>
    <x v="1"/>
    <x v="3"/>
    <x v="1"/>
    <x v="1"/>
    <x v="23"/>
    <x v="7"/>
    <n v="45.44"/>
    <x v="28"/>
    <x v="0"/>
    <x v="0"/>
  </r>
  <r>
    <x v="13"/>
    <x v="1"/>
    <x v="3"/>
    <x v="1"/>
    <x v="1"/>
    <x v="23"/>
    <x v="7"/>
    <n v="14.949999999999998"/>
    <x v="1"/>
    <x v="0"/>
    <x v="0"/>
  </r>
  <r>
    <x v="13"/>
    <x v="1"/>
    <x v="3"/>
    <x v="1"/>
    <x v="1"/>
    <x v="23"/>
    <x v="7"/>
    <n v="1859.4599999999996"/>
    <x v="22"/>
    <x v="0"/>
    <x v="0"/>
  </r>
  <r>
    <x v="13"/>
    <x v="1"/>
    <x v="3"/>
    <x v="1"/>
    <x v="1"/>
    <x v="23"/>
    <x v="7"/>
    <n v="211.04"/>
    <x v="22"/>
    <x v="0"/>
    <x v="0"/>
  </r>
  <r>
    <x v="13"/>
    <x v="1"/>
    <x v="3"/>
    <x v="1"/>
    <x v="1"/>
    <x v="23"/>
    <x v="7"/>
    <n v="131.5"/>
    <x v="36"/>
    <x v="0"/>
    <x v="0"/>
  </r>
  <r>
    <x v="13"/>
    <x v="1"/>
    <x v="3"/>
    <x v="1"/>
    <x v="1"/>
    <x v="23"/>
    <x v="7"/>
    <n v="336.77"/>
    <x v="1"/>
    <x v="0"/>
    <x v="0"/>
  </r>
  <r>
    <x v="13"/>
    <x v="1"/>
    <x v="3"/>
    <x v="1"/>
    <x v="1"/>
    <x v="23"/>
    <x v="7"/>
    <n v="68.25"/>
    <x v="1"/>
    <x v="0"/>
    <x v="0"/>
  </r>
  <r>
    <x v="13"/>
    <x v="1"/>
    <x v="3"/>
    <x v="1"/>
    <x v="1"/>
    <x v="23"/>
    <x v="7"/>
    <n v="59.929999999999993"/>
    <x v="1"/>
    <x v="0"/>
    <x v="0"/>
  </r>
  <r>
    <x v="13"/>
    <x v="1"/>
    <x v="3"/>
    <x v="1"/>
    <x v="1"/>
    <x v="23"/>
    <x v="7"/>
    <n v="548.04"/>
    <x v="1"/>
    <x v="0"/>
    <x v="0"/>
  </r>
  <r>
    <x v="13"/>
    <x v="1"/>
    <x v="3"/>
    <x v="1"/>
    <x v="1"/>
    <x v="23"/>
    <x v="7"/>
    <n v="125.00999999999999"/>
    <x v="1"/>
    <x v="0"/>
    <x v="0"/>
  </r>
  <r>
    <x v="13"/>
    <x v="1"/>
    <x v="3"/>
    <x v="1"/>
    <x v="1"/>
    <x v="23"/>
    <x v="7"/>
    <n v="658.68"/>
    <x v="1"/>
    <x v="0"/>
    <x v="0"/>
  </r>
  <r>
    <x v="13"/>
    <x v="1"/>
    <x v="3"/>
    <x v="1"/>
    <x v="1"/>
    <x v="23"/>
    <x v="7"/>
    <n v="215.61"/>
    <x v="1"/>
    <x v="0"/>
    <x v="0"/>
  </r>
  <r>
    <x v="13"/>
    <x v="1"/>
    <x v="3"/>
    <x v="1"/>
    <x v="1"/>
    <x v="23"/>
    <x v="7"/>
    <n v="26.939999999999998"/>
    <x v="1"/>
    <x v="0"/>
    <x v="0"/>
  </r>
  <r>
    <x v="13"/>
    <x v="1"/>
    <x v="3"/>
    <x v="1"/>
    <x v="1"/>
    <x v="23"/>
    <x v="7"/>
    <n v="18.920000000000002"/>
    <x v="1"/>
    <x v="0"/>
    <x v="0"/>
  </r>
  <r>
    <x v="13"/>
    <x v="1"/>
    <x v="3"/>
    <x v="1"/>
    <x v="1"/>
    <x v="23"/>
    <x v="7"/>
    <n v="362.65000000000003"/>
    <x v="1"/>
    <x v="0"/>
    <x v="0"/>
  </r>
  <r>
    <x v="13"/>
    <x v="1"/>
    <x v="3"/>
    <x v="1"/>
    <x v="1"/>
    <x v="23"/>
    <x v="7"/>
    <n v="401.24"/>
    <x v="5"/>
    <x v="0"/>
    <x v="0"/>
  </r>
  <r>
    <x v="13"/>
    <x v="1"/>
    <x v="3"/>
    <x v="1"/>
    <x v="1"/>
    <x v="23"/>
    <x v="7"/>
    <n v="16.010000000000002"/>
    <x v="1"/>
    <x v="0"/>
    <x v="0"/>
  </r>
  <r>
    <x v="13"/>
    <x v="1"/>
    <x v="3"/>
    <x v="1"/>
    <x v="1"/>
    <x v="23"/>
    <x v="7"/>
    <n v="147"/>
    <x v="1"/>
    <x v="0"/>
    <x v="0"/>
  </r>
  <r>
    <x v="13"/>
    <x v="1"/>
    <x v="3"/>
    <x v="1"/>
    <x v="1"/>
    <x v="23"/>
    <x v="7"/>
    <n v="61.84"/>
    <x v="1"/>
    <x v="0"/>
    <x v="0"/>
  </r>
  <r>
    <x v="13"/>
    <x v="1"/>
    <x v="3"/>
    <x v="1"/>
    <x v="1"/>
    <x v="23"/>
    <x v="7"/>
    <n v="26.8"/>
    <x v="1"/>
    <x v="0"/>
    <x v="0"/>
  </r>
  <r>
    <x v="13"/>
    <x v="1"/>
    <x v="3"/>
    <x v="1"/>
    <x v="1"/>
    <x v="23"/>
    <x v="7"/>
    <n v="14.28"/>
    <x v="1"/>
    <x v="0"/>
    <x v="0"/>
  </r>
  <r>
    <x v="13"/>
    <x v="1"/>
    <x v="3"/>
    <x v="1"/>
    <x v="1"/>
    <x v="23"/>
    <x v="7"/>
    <n v="116.76"/>
    <x v="1"/>
    <x v="0"/>
    <x v="0"/>
  </r>
  <r>
    <x v="13"/>
    <x v="1"/>
    <x v="3"/>
    <x v="1"/>
    <x v="1"/>
    <x v="23"/>
    <x v="7"/>
    <n v="284.33"/>
    <x v="1"/>
    <x v="0"/>
    <x v="0"/>
  </r>
  <r>
    <x v="13"/>
    <x v="1"/>
    <x v="3"/>
    <x v="1"/>
    <x v="1"/>
    <x v="23"/>
    <x v="7"/>
    <n v="20.86"/>
    <x v="28"/>
    <x v="0"/>
    <x v="0"/>
  </r>
  <r>
    <x v="13"/>
    <x v="1"/>
    <x v="3"/>
    <x v="1"/>
    <x v="1"/>
    <x v="23"/>
    <x v="7"/>
    <n v="78.510000000000005"/>
    <x v="28"/>
    <x v="0"/>
    <x v="0"/>
  </r>
  <r>
    <x v="13"/>
    <x v="1"/>
    <x v="3"/>
    <x v="1"/>
    <x v="1"/>
    <x v="23"/>
    <x v="7"/>
    <n v="18.07"/>
    <x v="28"/>
    <x v="0"/>
    <x v="0"/>
  </r>
  <r>
    <x v="13"/>
    <x v="1"/>
    <x v="3"/>
    <x v="1"/>
    <x v="1"/>
    <x v="23"/>
    <x v="7"/>
    <n v="13.589999999999998"/>
    <x v="1"/>
    <x v="0"/>
    <x v="0"/>
  </r>
  <r>
    <x v="13"/>
    <x v="1"/>
    <x v="3"/>
    <x v="1"/>
    <x v="1"/>
    <x v="23"/>
    <x v="7"/>
    <n v="58.7"/>
    <x v="1"/>
    <x v="0"/>
    <x v="0"/>
  </r>
  <r>
    <x v="13"/>
    <x v="1"/>
    <x v="3"/>
    <x v="1"/>
    <x v="1"/>
    <x v="23"/>
    <x v="7"/>
    <n v="21.67"/>
    <x v="22"/>
    <x v="0"/>
    <x v="0"/>
  </r>
  <r>
    <x v="13"/>
    <x v="1"/>
    <x v="3"/>
    <x v="1"/>
    <x v="1"/>
    <x v="23"/>
    <x v="7"/>
    <n v="94.990000000000009"/>
    <x v="1"/>
    <x v="0"/>
    <x v="0"/>
  </r>
  <r>
    <x v="13"/>
    <x v="1"/>
    <x v="3"/>
    <x v="1"/>
    <x v="1"/>
    <x v="23"/>
    <x v="7"/>
    <n v="68.69"/>
    <x v="1"/>
    <x v="0"/>
    <x v="0"/>
  </r>
  <r>
    <x v="13"/>
    <x v="1"/>
    <x v="3"/>
    <x v="1"/>
    <x v="1"/>
    <x v="23"/>
    <x v="7"/>
    <n v="373.44000000000005"/>
    <x v="1"/>
    <x v="0"/>
    <x v="0"/>
  </r>
  <r>
    <x v="13"/>
    <x v="1"/>
    <x v="3"/>
    <x v="1"/>
    <x v="1"/>
    <x v="23"/>
    <x v="7"/>
    <n v="197.64999999999998"/>
    <x v="22"/>
    <x v="0"/>
    <x v="0"/>
  </r>
  <r>
    <x v="13"/>
    <x v="1"/>
    <x v="3"/>
    <x v="1"/>
    <x v="1"/>
    <x v="23"/>
    <x v="7"/>
    <n v="115.5"/>
    <x v="1"/>
    <x v="0"/>
    <x v="0"/>
  </r>
  <r>
    <x v="13"/>
    <x v="1"/>
    <x v="3"/>
    <x v="1"/>
    <x v="1"/>
    <x v="23"/>
    <x v="7"/>
    <n v="67.34"/>
    <x v="1"/>
    <x v="0"/>
    <x v="0"/>
  </r>
  <r>
    <x v="13"/>
    <x v="1"/>
    <x v="3"/>
    <x v="1"/>
    <x v="1"/>
    <x v="23"/>
    <x v="7"/>
    <n v="41.71"/>
    <x v="1"/>
    <x v="0"/>
    <x v="0"/>
  </r>
  <r>
    <x v="13"/>
    <x v="1"/>
    <x v="3"/>
    <x v="1"/>
    <x v="1"/>
    <x v="23"/>
    <x v="7"/>
    <n v="55.249999999999993"/>
    <x v="1"/>
    <x v="0"/>
    <x v="0"/>
  </r>
  <r>
    <x v="13"/>
    <x v="1"/>
    <x v="3"/>
    <x v="1"/>
    <x v="1"/>
    <x v="23"/>
    <x v="7"/>
    <n v="21.71"/>
    <x v="1"/>
    <x v="0"/>
    <x v="0"/>
  </r>
  <r>
    <x v="13"/>
    <x v="1"/>
    <x v="3"/>
    <x v="1"/>
    <x v="1"/>
    <x v="23"/>
    <x v="7"/>
    <n v="5.82"/>
    <x v="1"/>
    <x v="0"/>
    <x v="0"/>
  </r>
  <r>
    <x v="13"/>
    <x v="1"/>
    <x v="3"/>
    <x v="1"/>
    <x v="1"/>
    <x v="23"/>
    <x v="7"/>
    <n v="178.25"/>
    <x v="1"/>
    <x v="0"/>
    <x v="0"/>
  </r>
  <r>
    <x v="13"/>
    <x v="1"/>
    <x v="3"/>
    <x v="1"/>
    <x v="1"/>
    <x v="23"/>
    <x v="7"/>
    <n v="34.24"/>
    <x v="1"/>
    <x v="0"/>
    <x v="0"/>
  </r>
  <r>
    <x v="13"/>
    <x v="1"/>
    <x v="3"/>
    <x v="1"/>
    <x v="1"/>
    <x v="23"/>
    <x v="7"/>
    <n v="238.44"/>
    <x v="1"/>
    <x v="0"/>
    <x v="0"/>
  </r>
  <r>
    <x v="13"/>
    <x v="1"/>
    <x v="3"/>
    <x v="1"/>
    <x v="1"/>
    <x v="23"/>
    <x v="7"/>
    <n v="66.989999999999995"/>
    <x v="28"/>
    <x v="0"/>
    <x v="0"/>
  </r>
  <r>
    <x v="13"/>
    <x v="1"/>
    <x v="3"/>
    <x v="1"/>
    <x v="1"/>
    <x v="23"/>
    <x v="7"/>
    <n v="311.43"/>
    <x v="28"/>
    <x v="0"/>
    <x v="0"/>
  </r>
  <r>
    <x v="13"/>
    <x v="1"/>
    <x v="3"/>
    <x v="1"/>
    <x v="1"/>
    <x v="23"/>
    <x v="7"/>
    <n v="103.38"/>
    <x v="1"/>
    <x v="0"/>
    <x v="0"/>
  </r>
  <r>
    <x v="13"/>
    <x v="1"/>
    <x v="3"/>
    <x v="1"/>
    <x v="1"/>
    <x v="23"/>
    <x v="7"/>
    <n v="34.85"/>
    <x v="1"/>
    <x v="0"/>
    <x v="0"/>
  </r>
  <r>
    <x v="13"/>
    <x v="1"/>
    <x v="3"/>
    <x v="1"/>
    <x v="1"/>
    <x v="23"/>
    <x v="7"/>
    <n v="17.64"/>
    <x v="1"/>
    <x v="0"/>
    <x v="0"/>
  </r>
  <r>
    <x v="13"/>
    <x v="1"/>
    <x v="3"/>
    <x v="1"/>
    <x v="1"/>
    <x v="23"/>
    <x v="7"/>
    <n v="5.66"/>
    <x v="28"/>
    <x v="0"/>
    <x v="0"/>
  </r>
  <r>
    <x v="13"/>
    <x v="1"/>
    <x v="3"/>
    <x v="1"/>
    <x v="1"/>
    <x v="23"/>
    <x v="7"/>
    <n v="22.35"/>
    <x v="24"/>
    <x v="0"/>
    <x v="0"/>
  </r>
  <r>
    <x v="13"/>
    <x v="1"/>
    <x v="3"/>
    <x v="1"/>
    <x v="1"/>
    <x v="23"/>
    <x v="7"/>
    <n v="18.21"/>
    <x v="1"/>
    <x v="0"/>
    <x v="0"/>
  </r>
  <r>
    <x v="13"/>
    <x v="1"/>
    <x v="3"/>
    <x v="1"/>
    <x v="1"/>
    <x v="23"/>
    <x v="7"/>
    <n v="41.41"/>
    <x v="1"/>
    <x v="0"/>
    <x v="0"/>
  </r>
  <r>
    <x v="13"/>
    <x v="1"/>
    <x v="3"/>
    <x v="1"/>
    <x v="1"/>
    <x v="23"/>
    <x v="7"/>
    <n v="9.4700000000000006"/>
    <x v="1"/>
    <x v="0"/>
    <x v="0"/>
  </r>
  <r>
    <x v="13"/>
    <x v="1"/>
    <x v="3"/>
    <x v="1"/>
    <x v="1"/>
    <x v="23"/>
    <x v="7"/>
    <n v="11.3"/>
    <x v="1"/>
    <x v="0"/>
    <x v="0"/>
  </r>
  <r>
    <x v="13"/>
    <x v="1"/>
    <x v="3"/>
    <x v="1"/>
    <x v="1"/>
    <x v="23"/>
    <x v="7"/>
    <n v="96.21"/>
    <x v="1"/>
    <x v="0"/>
    <x v="0"/>
  </r>
  <r>
    <x v="13"/>
    <x v="1"/>
    <x v="3"/>
    <x v="1"/>
    <x v="1"/>
    <x v="23"/>
    <x v="7"/>
    <n v="551.42999999999995"/>
    <x v="1"/>
    <x v="0"/>
    <x v="0"/>
  </r>
  <r>
    <x v="13"/>
    <x v="1"/>
    <x v="3"/>
    <x v="1"/>
    <x v="1"/>
    <x v="23"/>
    <x v="7"/>
    <n v="30.35"/>
    <x v="1"/>
    <x v="0"/>
    <x v="0"/>
  </r>
  <r>
    <x v="13"/>
    <x v="1"/>
    <x v="3"/>
    <x v="1"/>
    <x v="1"/>
    <x v="23"/>
    <x v="7"/>
    <n v="99.110000000000014"/>
    <x v="1"/>
    <x v="0"/>
    <x v="0"/>
  </r>
  <r>
    <x v="13"/>
    <x v="1"/>
    <x v="3"/>
    <x v="1"/>
    <x v="1"/>
    <x v="23"/>
    <x v="7"/>
    <n v="29.31"/>
    <x v="1"/>
    <x v="0"/>
    <x v="0"/>
  </r>
  <r>
    <x v="13"/>
    <x v="1"/>
    <x v="3"/>
    <x v="1"/>
    <x v="1"/>
    <x v="23"/>
    <x v="7"/>
    <n v="29.380000000000003"/>
    <x v="1"/>
    <x v="0"/>
    <x v="0"/>
  </r>
  <r>
    <x v="13"/>
    <x v="1"/>
    <x v="3"/>
    <x v="1"/>
    <x v="1"/>
    <x v="23"/>
    <x v="7"/>
    <n v="2784.5699999999993"/>
    <x v="1"/>
    <x v="0"/>
    <x v="0"/>
  </r>
  <r>
    <x v="13"/>
    <x v="1"/>
    <x v="3"/>
    <x v="1"/>
    <x v="1"/>
    <x v="23"/>
    <x v="7"/>
    <n v="7384.0800000000072"/>
    <x v="1"/>
    <x v="0"/>
    <x v="0"/>
  </r>
  <r>
    <x v="13"/>
    <x v="1"/>
    <x v="3"/>
    <x v="1"/>
    <x v="1"/>
    <x v="23"/>
    <x v="7"/>
    <n v="2721.94"/>
    <x v="1"/>
    <x v="0"/>
    <x v="0"/>
  </r>
  <r>
    <x v="13"/>
    <x v="1"/>
    <x v="3"/>
    <x v="1"/>
    <x v="1"/>
    <x v="23"/>
    <x v="7"/>
    <n v="76.349999999999994"/>
    <x v="1"/>
    <x v="0"/>
    <x v="0"/>
  </r>
  <r>
    <x v="13"/>
    <x v="1"/>
    <x v="3"/>
    <x v="1"/>
    <x v="1"/>
    <x v="23"/>
    <x v="7"/>
    <n v="402.56999999999994"/>
    <x v="1"/>
    <x v="0"/>
    <x v="0"/>
  </r>
  <r>
    <x v="13"/>
    <x v="1"/>
    <x v="3"/>
    <x v="1"/>
    <x v="1"/>
    <x v="23"/>
    <x v="7"/>
    <n v="16.28"/>
    <x v="1"/>
    <x v="0"/>
    <x v="0"/>
  </r>
  <r>
    <x v="13"/>
    <x v="1"/>
    <x v="3"/>
    <x v="1"/>
    <x v="1"/>
    <x v="23"/>
    <x v="7"/>
    <n v="27.25"/>
    <x v="1"/>
    <x v="0"/>
    <x v="0"/>
  </r>
  <r>
    <x v="13"/>
    <x v="1"/>
    <x v="3"/>
    <x v="1"/>
    <x v="1"/>
    <x v="23"/>
    <x v="7"/>
    <n v="83.98"/>
    <x v="1"/>
    <x v="0"/>
    <x v="0"/>
  </r>
  <r>
    <x v="13"/>
    <x v="1"/>
    <x v="3"/>
    <x v="1"/>
    <x v="1"/>
    <x v="23"/>
    <x v="7"/>
    <n v="6.38"/>
    <x v="1"/>
    <x v="0"/>
    <x v="0"/>
  </r>
  <r>
    <x v="13"/>
    <x v="1"/>
    <x v="3"/>
    <x v="1"/>
    <x v="1"/>
    <x v="23"/>
    <x v="7"/>
    <n v="11.39"/>
    <x v="1"/>
    <x v="0"/>
    <x v="0"/>
  </r>
  <r>
    <x v="13"/>
    <x v="1"/>
    <x v="3"/>
    <x v="1"/>
    <x v="1"/>
    <x v="23"/>
    <x v="7"/>
    <n v="205.44999999999996"/>
    <x v="1"/>
    <x v="0"/>
    <x v="0"/>
  </r>
  <r>
    <x v="13"/>
    <x v="1"/>
    <x v="3"/>
    <x v="1"/>
    <x v="1"/>
    <x v="23"/>
    <x v="7"/>
    <n v="81.19"/>
    <x v="1"/>
    <x v="0"/>
    <x v="0"/>
  </r>
  <r>
    <x v="13"/>
    <x v="1"/>
    <x v="3"/>
    <x v="1"/>
    <x v="1"/>
    <x v="23"/>
    <x v="7"/>
    <n v="9.5199999999999978"/>
    <x v="24"/>
    <x v="0"/>
    <x v="0"/>
  </r>
  <r>
    <x v="13"/>
    <x v="1"/>
    <x v="3"/>
    <x v="1"/>
    <x v="1"/>
    <x v="23"/>
    <x v="7"/>
    <n v="132.52000000000001"/>
    <x v="29"/>
    <x v="0"/>
    <x v="0"/>
  </r>
  <r>
    <x v="13"/>
    <x v="1"/>
    <x v="3"/>
    <x v="1"/>
    <x v="1"/>
    <x v="23"/>
    <x v="7"/>
    <n v="140.03"/>
    <x v="29"/>
    <x v="0"/>
    <x v="0"/>
  </r>
  <r>
    <x v="13"/>
    <x v="1"/>
    <x v="3"/>
    <x v="1"/>
    <x v="1"/>
    <x v="23"/>
    <x v="7"/>
    <n v="78.69"/>
    <x v="29"/>
    <x v="0"/>
    <x v="0"/>
  </r>
  <r>
    <x v="13"/>
    <x v="1"/>
    <x v="3"/>
    <x v="1"/>
    <x v="1"/>
    <x v="23"/>
    <x v="7"/>
    <n v="20.900000000000002"/>
    <x v="1"/>
    <x v="0"/>
    <x v="0"/>
  </r>
  <r>
    <x v="13"/>
    <x v="1"/>
    <x v="3"/>
    <x v="1"/>
    <x v="1"/>
    <x v="23"/>
    <x v="7"/>
    <n v="15.85"/>
    <x v="1"/>
    <x v="0"/>
    <x v="0"/>
  </r>
  <r>
    <x v="13"/>
    <x v="1"/>
    <x v="3"/>
    <x v="1"/>
    <x v="1"/>
    <x v="23"/>
    <x v="7"/>
    <n v="46.53"/>
    <x v="1"/>
    <x v="0"/>
    <x v="0"/>
  </r>
  <r>
    <x v="13"/>
    <x v="1"/>
    <x v="3"/>
    <x v="1"/>
    <x v="1"/>
    <x v="23"/>
    <x v="7"/>
    <n v="27.410000000000004"/>
    <x v="1"/>
    <x v="0"/>
    <x v="0"/>
  </r>
  <r>
    <x v="13"/>
    <x v="1"/>
    <x v="3"/>
    <x v="1"/>
    <x v="1"/>
    <x v="23"/>
    <x v="7"/>
    <n v="30.880000000000003"/>
    <x v="1"/>
    <x v="0"/>
    <x v="0"/>
  </r>
  <r>
    <x v="13"/>
    <x v="1"/>
    <x v="3"/>
    <x v="1"/>
    <x v="1"/>
    <x v="23"/>
    <x v="7"/>
    <n v="111.31"/>
    <x v="1"/>
    <x v="0"/>
    <x v="0"/>
  </r>
  <r>
    <x v="13"/>
    <x v="1"/>
    <x v="3"/>
    <x v="1"/>
    <x v="1"/>
    <x v="23"/>
    <x v="7"/>
    <n v="13.63"/>
    <x v="1"/>
    <x v="0"/>
    <x v="0"/>
  </r>
  <r>
    <x v="13"/>
    <x v="1"/>
    <x v="3"/>
    <x v="1"/>
    <x v="1"/>
    <x v="23"/>
    <x v="7"/>
    <n v="13.699999999999998"/>
    <x v="1"/>
    <x v="0"/>
    <x v="0"/>
  </r>
  <r>
    <x v="13"/>
    <x v="1"/>
    <x v="3"/>
    <x v="1"/>
    <x v="1"/>
    <x v="23"/>
    <x v="7"/>
    <n v="106.02000000000001"/>
    <x v="1"/>
    <x v="0"/>
    <x v="0"/>
  </r>
  <r>
    <x v="13"/>
    <x v="1"/>
    <x v="3"/>
    <x v="1"/>
    <x v="1"/>
    <x v="23"/>
    <x v="7"/>
    <n v="24.77"/>
    <x v="1"/>
    <x v="0"/>
    <x v="0"/>
  </r>
  <r>
    <x v="13"/>
    <x v="1"/>
    <x v="3"/>
    <x v="1"/>
    <x v="1"/>
    <x v="23"/>
    <x v="7"/>
    <n v="14.319999999999999"/>
    <x v="1"/>
    <x v="0"/>
    <x v="0"/>
  </r>
  <r>
    <x v="13"/>
    <x v="1"/>
    <x v="3"/>
    <x v="1"/>
    <x v="1"/>
    <x v="23"/>
    <x v="7"/>
    <n v="15.4"/>
    <x v="1"/>
    <x v="0"/>
    <x v="0"/>
  </r>
  <r>
    <x v="13"/>
    <x v="1"/>
    <x v="3"/>
    <x v="1"/>
    <x v="1"/>
    <x v="23"/>
    <x v="7"/>
    <n v="249.6"/>
    <x v="1"/>
    <x v="0"/>
    <x v="0"/>
  </r>
  <r>
    <x v="13"/>
    <x v="1"/>
    <x v="3"/>
    <x v="1"/>
    <x v="1"/>
    <x v="23"/>
    <x v="7"/>
    <n v="92.74"/>
    <x v="1"/>
    <x v="0"/>
    <x v="0"/>
  </r>
  <r>
    <x v="13"/>
    <x v="1"/>
    <x v="3"/>
    <x v="1"/>
    <x v="1"/>
    <x v="23"/>
    <x v="7"/>
    <n v="82.17"/>
    <x v="1"/>
    <x v="0"/>
    <x v="0"/>
  </r>
  <r>
    <x v="13"/>
    <x v="1"/>
    <x v="3"/>
    <x v="1"/>
    <x v="1"/>
    <x v="23"/>
    <x v="7"/>
    <n v="27.85"/>
    <x v="1"/>
    <x v="0"/>
    <x v="0"/>
  </r>
  <r>
    <x v="13"/>
    <x v="1"/>
    <x v="3"/>
    <x v="1"/>
    <x v="1"/>
    <x v="23"/>
    <x v="7"/>
    <n v="10008.329999999996"/>
    <x v="1"/>
    <x v="0"/>
    <x v="0"/>
  </r>
  <r>
    <x v="13"/>
    <x v="1"/>
    <x v="3"/>
    <x v="1"/>
    <x v="1"/>
    <x v="23"/>
    <x v="7"/>
    <n v="23421.949999999997"/>
    <x v="1"/>
    <x v="0"/>
    <x v="0"/>
  </r>
  <r>
    <x v="13"/>
    <x v="1"/>
    <x v="3"/>
    <x v="1"/>
    <x v="1"/>
    <x v="23"/>
    <x v="7"/>
    <n v="42712.97000000003"/>
    <x v="1"/>
    <x v="0"/>
    <x v="0"/>
  </r>
  <r>
    <x v="13"/>
    <x v="1"/>
    <x v="3"/>
    <x v="1"/>
    <x v="1"/>
    <x v="23"/>
    <x v="7"/>
    <n v="39377.200000000019"/>
    <x v="1"/>
    <x v="0"/>
    <x v="0"/>
  </r>
  <r>
    <x v="13"/>
    <x v="1"/>
    <x v="3"/>
    <x v="1"/>
    <x v="1"/>
    <x v="23"/>
    <x v="7"/>
    <n v="54928.390000000029"/>
    <x v="1"/>
    <x v="0"/>
    <x v="0"/>
  </r>
  <r>
    <x v="13"/>
    <x v="1"/>
    <x v="3"/>
    <x v="1"/>
    <x v="1"/>
    <x v="23"/>
    <x v="7"/>
    <n v="72203.819999999992"/>
    <x v="1"/>
    <x v="0"/>
    <x v="0"/>
  </r>
  <r>
    <x v="13"/>
    <x v="1"/>
    <x v="3"/>
    <x v="1"/>
    <x v="1"/>
    <x v="23"/>
    <x v="7"/>
    <n v="61008.100000000006"/>
    <x v="1"/>
    <x v="0"/>
    <x v="0"/>
  </r>
  <r>
    <x v="13"/>
    <x v="1"/>
    <x v="3"/>
    <x v="1"/>
    <x v="1"/>
    <x v="23"/>
    <x v="7"/>
    <n v="147.12"/>
    <x v="1"/>
    <x v="0"/>
    <x v="0"/>
  </r>
  <r>
    <x v="13"/>
    <x v="1"/>
    <x v="3"/>
    <x v="1"/>
    <x v="1"/>
    <x v="23"/>
    <x v="7"/>
    <n v="18.27"/>
    <x v="1"/>
    <x v="0"/>
    <x v="0"/>
  </r>
  <r>
    <x v="13"/>
    <x v="1"/>
    <x v="3"/>
    <x v="1"/>
    <x v="1"/>
    <x v="23"/>
    <x v="7"/>
    <n v="27.02"/>
    <x v="1"/>
    <x v="0"/>
    <x v="0"/>
  </r>
  <r>
    <x v="13"/>
    <x v="1"/>
    <x v="3"/>
    <x v="1"/>
    <x v="1"/>
    <x v="23"/>
    <x v="7"/>
    <n v="431.85"/>
    <x v="1"/>
    <x v="0"/>
    <x v="0"/>
  </r>
  <r>
    <x v="13"/>
    <x v="1"/>
    <x v="3"/>
    <x v="1"/>
    <x v="1"/>
    <x v="23"/>
    <x v="7"/>
    <n v="297.83"/>
    <x v="1"/>
    <x v="0"/>
    <x v="0"/>
  </r>
  <r>
    <x v="13"/>
    <x v="1"/>
    <x v="3"/>
    <x v="1"/>
    <x v="1"/>
    <x v="23"/>
    <x v="7"/>
    <n v="78.650000000000006"/>
    <x v="1"/>
    <x v="0"/>
    <x v="0"/>
  </r>
  <r>
    <x v="13"/>
    <x v="1"/>
    <x v="3"/>
    <x v="1"/>
    <x v="1"/>
    <x v="23"/>
    <x v="7"/>
    <n v="131.20000000000002"/>
    <x v="1"/>
    <x v="0"/>
    <x v="0"/>
  </r>
  <r>
    <x v="13"/>
    <x v="1"/>
    <x v="3"/>
    <x v="1"/>
    <x v="1"/>
    <x v="23"/>
    <x v="7"/>
    <n v="75.849999999999994"/>
    <x v="1"/>
    <x v="0"/>
    <x v="0"/>
  </r>
  <r>
    <x v="13"/>
    <x v="1"/>
    <x v="3"/>
    <x v="1"/>
    <x v="1"/>
    <x v="23"/>
    <x v="7"/>
    <n v="36.43"/>
    <x v="1"/>
    <x v="0"/>
    <x v="0"/>
  </r>
  <r>
    <x v="13"/>
    <x v="1"/>
    <x v="3"/>
    <x v="1"/>
    <x v="1"/>
    <x v="23"/>
    <x v="7"/>
    <n v="875.81"/>
    <x v="1"/>
    <x v="0"/>
    <x v="0"/>
  </r>
  <r>
    <x v="13"/>
    <x v="1"/>
    <x v="3"/>
    <x v="1"/>
    <x v="1"/>
    <x v="23"/>
    <x v="7"/>
    <n v="264.29000000000002"/>
    <x v="1"/>
    <x v="0"/>
    <x v="0"/>
  </r>
  <r>
    <x v="13"/>
    <x v="1"/>
    <x v="3"/>
    <x v="1"/>
    <x v="1"/>
    <x v="23"/>
    <x v="7"/>
    <n v="426.86"/>
    <x v="1"/>
    <x v="0"/>
    <x v="0"/>
  </r>
  <r>
    <x v="13"/>
    <x v="1"/>
    <x v="3"/>
    <x v="1"/>
    <x v="1"/>
    <x v="23"/>
    <x v="7"/>
    <n v="566.28"/>
    <x v="1"/>
    <x v="0"/>
    <x v="0"/>
  </r>
  <r>
    <x v="13"/>
    <x v="1"/>
    <x v="3"/>
    <x v="1"/>
    <x v="1"/>
    <x v="23"/>
    <x v="7"/>
    <n v="52.18"/>
    <x v="1"/>
    <x v="0"/>
    <x v="0"/>
  </r>
  <r>
    <x v="13"/>
    <x v="1"/>
    <x v="3"/>
    <x v="1"/>
    <x v="1"/>
    <x v="23"/>
    <x v="7"/>
    <n v="187.37"/>
    <x v="34"/>
    <x v="0"/>
    <x v="0"/>
  </r>
  <r>
    <x v="13"/>
    <x v="1"/>
    <x v="3"/>
    <x v="1"/>
    <x v="1"/>
    <x v="23"/>
    <x v="7"/>
    <n v="25.84"/>
    <x v="1"/>
    <x v="0"/>
    <x v="0"/>
  </r>
  <r>
    <x v="13"/>
    <x v="1"/>
    <x v="3"/>
    <x v="1"/>
    <x v="1"/>
    <x v="23"/>
    <x v="7"/>
    <n v="61.72"/>
    <x v="1"/>
    <x v="0"/>
    <x v="0"/>
  </r>
  <r>
    <x v="13"/>
    <x v="1"/>
    <x v="3"/>
    <x v="1"/>
    <x v="1"/>
    <x v="23"/>
    <x v="7"/>
    <n v="650.65"/>
    <x v="1"/>
    <x v="0"/>
    <x v="0"/>
  </r>
  <r>
    <x v="13"/>
    <x v="1"/>
    <x v="3"/>
    <x v="1"/>
    <x v="1"/>
    <x v="23"/>
    <x v="7"/>
    <n v="95.84"/>
    <x v="1"/>
    <x v="0"/>
    <x v="0"/>
  </r>
  <r>
    <x v="13"/>
    <x v="1"/>
    <x v="3"/>
    <x v="1"/>
    <x v="1"/>
    <x v="23"/>
    <x v="7"/>
    <n v="6.6000000000000005"/>
    <x v="29"/>
    <x v="0"/>
    <x v="0"/>
  </r>
  <r>
    <x v="13"/>
    <x v="1"/>
    <x v="3"/>
    <x v="1"/>
    <x v="1"/>
    <x v="23"/>
    <x v="7"/>
    <n v="12.08"/>
    <x v="24"/>
    <x v="0"/>
    <x v="0"/>
  </r>
  <r>
    <x v="13"/>
    <x v="1"/>
    <x v="3"/>
    <x v="1"/>
    <x v="1"/>
    <x v="23"/>
    <x v="7"/>
    <n v="30.56"/>
    <x v="1"/>
    <x v="0"/>
    <x v="0"/>
  </r>
  <r>
    <x v="13"/>
    <x v="1"/>
    <x v="3"/>
    <x v="1"/>
    <x v="1"/>
    <x v="23"/>
    <x v="7"/>
    <n v="441.40999999999997"/>
    <x v="1"/>
    <x v="0"/>
    <x v="0"/>
  </r>
  <r>
    <x v="13"/>
    <x v="1"/>
    <x v="3"/>
    <x v="1"/>
    <x v="1"/>
    <x v="23"/>
    <x v="7"/>
    <n v="120.1"/>
    <x v="1"/>
    <x v="0"/>
    <x v="0"/>
  </r>
  <r>
    <x v="13"/>
    <x v="1"/>
    <x v="3"/>
    <x v="1"/>
    <x v="1"/>
    <x v="23"/>
    <x v="7"/>
    <n v="149.57"/>
    <x v="22"/>
    <x v="0"/>
    <x v="0"/>
  </r>
  <r>
    <x v="13"/>
    <x v="1"/>
    <x v="3"/>
    <x v="1"/>
    <x v="1"/>
    <x v="23"/>
    <x v="7"/>
    <n v="340.02000000000004"/>
    <x v="1"/>
    <x v="0"/>
    <x v="0"/>
  </r>
  <r>
    <x v="13"/>
    <x v="1"/>
    <x v="3"/>
    <x v="1"/>
    <x v="1"/>
    <x v="23"/>
    <x v="7"/>
    <n v="73.569999999999993"/>
    <x v="1"/>
    <x v="0"/>
    <x v="0"/>
  </r>
  <r>
    <x v="13"/>
    <x v="1"/>
    <x v="3"/>
    <x v="1"/>
    <x v="1"/>
    <x v="23"/>
    <x v="7"/>
    <n v="22.17"/>
    <x v="1"/>
    <x v="0"/>
    <x v="0"/>
  </r>
  <r>
    <x v="13"/>
    <x v="1"/>
    <x v="3"/>
    <x v="1"/>
    <x v="1"/>
    <x v="23"/>
    <x v="7"/>
    <n v="21.2"/>
    <x v="1"/>
    <x v="0"/>
    <x v="0"/>
  </r>
  <r>
    <x v="13"/>
    <x v="1"/>
    <x v="3"/>
    <x v="1"/>
    <x v="1"/>
    <x v="23"/>
    <x v="7"/>
    <n v="63.150000000000006"/>
    <x v="22"/>
    <x v="0"/>
    <x v="0"/>
  </r>
  <r>
    <x v="13"/>
    <x v="1"/>
    <x v="3"/>
    <x v="1"/>
    <x v="1"/>
    <x v="23"/>
    <x v="7"/>
    <n v="228.95999999999998"/>
    <x v="1"/>
    <x v="0"/>
    <x v="0"/>
  </r>
  <r>
    <x v="13"/>
    <x v="1"/>
    <x v="3"/>
    <x v="1"/>
    <x v="1"/>
    <x v="23"/>
    <x v="7"/>
    <n v="813.4000000000002"/>
    <x v="1"/>
    <x v="0"/>
    <x v="0"/>
  </r>
  <r>
    <x v="13"/>
    <x v="1"/>
    <x v="3"/>
    <x v="1"/>
    <x v="1"/>
    <x v="23"/>
    <x v="7"/>
    <n v="611.2399999999999"/>
    <x v="1"/>
    <x v="0"/>
    <x v="0"/>
  </r>
  <r>
    <x v="13"/>
    <x v="1"/>
    <x v="3"/>
    <x v="1"/>
    <x v="1"/>
    <x v="23"/>
    <x v="7"/>
    <n v="1724.0599999999997"/>
    <x v="1"/>
    <x v="0"/>
    <x v="0"/>
  </r>
  <r>
    <x v="13"/>
    <x v="1"/>
    <x v="3"/>
    <x v="1"/>
    <x v="1"/>
    <x v="23"/>
    <x v="7"/>
    <n v="168.09"/>
    <x v="1"/>
    <x v="0"/>
    <x v="0"/>
  </r>
  <r>
    <x v="13"/>
    <x v="1"/>
    <x v="3"/>
    <x v="1"/>
    <x v="1"/>
    <x v="23"/>
    <x v="7"/>
    <n v="2137.81"/>
    <x v="1"/>
    <x v="0"/>
    <x v="0"/>
  </r>
  <r>
    <x v="13"/>
    <x v="1"/>
    <x v="3"/>
    <x v="1"/>
    <x v="1"/>
    <x v="23"/>
    <x v="7"/>
    <n v="16.39"/>
    <x v="1"/>
    <x v="0"/>
    <x v="0"/>
  </r>
  <r>
    <x v="13"/>
    <x v="1"/>
    <x v="3"/>
    <x v="1"/>
    <x v="1"/>
    <x v="23"/>
    <x v="7"/>
    <n v="558.56000000000006"/>
    <x v="1"/>
    <x v="0"/>
    <x v="0"/>
  </r>
  <r>
    <x v="13"/>
    <x v="1"/>
    <x v="3"/>
    <x v="1"/>
    <x v="1"/>
    <x v="23"/>
    <x v="7"/>
    <n v="9.58"/>
    <x v="1"/>
    <x v="0"/>
    <x v="0"/>
  </r>
  <r>
    <x v="13"/>
    <x v="1"/>
    <x v="3"/>
    <x v="1"/>
    <x v="1"/>
    <x v="23"/>
    <x v="7"/>
    <n v="35.56"/>
    <x v="1"/>
    <x v="0"/>
    <x v="0"/>
  </r>
  <r>
    <x v="13"/>
    <x v="1"/>
    <x v="3"/>
    <x v="1"/>
    <x v="1"/>
    <x v="23"/>
    <x v="7"/>
    <n v="42.870000000000005"/>
    <x v="1"/>
    <x v="0"/>
    <x v="0"/>
  </r>
  <r>
    <x v="13"/>
    <x v="1"/>
    <x v="3"/>
    <x v="1"/>
    <x v="1"/>
    <x v="23"/>
    <x v="7"/>
    <n v="1914.3799999999999"/>
    <x v="1"/>
    <x v="0"/>
    <x v="0"/>
  </r>
  <r>
    <x v="13"/>
    <x v="1"/>
    <x v="3"/>
    <x v="1"/>
    <x v="1"/>
    <x v="23"/>
    <x v="7"/>
    <n v="618.75"/>
    <x v="1"/>
    <x v="0"/>
    <x v="0"/>
  </r>
  <r>
    <x v="13"/>
    <x v="1"/>
    <x v="3"/>
    <x v="1"/>
    <x v="1"/>
    <x v="23"/>
    <x v="7"/>
    <n v="17.47"/>
    <x v="1"/>
    <x v="0"/>
    <x v="0"/>
  </r>
  <r>
    <x v="13"/>
    <x v="1"/>
    <x v="3"/>
    <x v="1"/>
    <x v="1"/>
    <x v="23"/>
    <x v="7"/>
    <n v="28.009999999999998"/>
    <x v="1"/>
    <x v="0"/>
    <x v="0"/>
  </r>
  <r>
    <x v="13"/>
    <x v="1"/>
    <x v="3"/>
    <x v="1"/>
    <x v="1"/>
    <x v="23"/>
    <x v="7"/>
    <n v="176.93"/>
    <x v="1"/>
    <x v="0"/>
    <x v="0"/>
  </r>
  <r>
    <x v="13"/>
    <x v="1"/>
    <x v="3"/>
    <x v="1"/>
    <x v="1"/>
    <x v="23"/>
    <x v="7"/>
    <n v="71.94"/>
    <x v="1"/>
    <x v="0"/>
    <x v="0"/>
  </r>
  <r>
    <x v="13"/>
    <x v="1"/>
    <x v="3"/>
    <x v="1"/>
    <x v="1"/>
    <x v="23"/>
    <x v="7"/>
    <n v="25.439999999999998"/>
    <x v="1"/>
    <x v="0"/>
    <x v="0"/>
  </r>
  <r>
    <x v="13"/>
    <x v="1"/>
    <x v="3"/>
    <x v="1"/>
    <x v="1"/>
    <x v="23"/>
    <x v="7"/>
    <n v="97.1"/>
    <x v="1"/>
    <x v="0"/>
    <x v="0"/>
  </r>
  <r>
    <x v="13"/>
    <x v="1"/>
    <x v="3"/>
    <x v="1"/>
    <x v="1"/>
    <x v="23"/>
    <x v="7"/>
    <n v="54.86"/>
    <x v="1"/>
    <x v="0"/>
    <x v="0"/>
  </r>
  <r>
    <x v="13"/>
    <x v="1"/>
    <x v="3"/>
    <x v="1"/>
    <x v="1"/>
    <x v="23"/>
    <x v="7"/>
    <n v="8.0500000000000007"/>
    <x v="1"/>
    <x v="0"/>
    <x v="0"/>
  </r>
  <r>
    <x v="13"/>
    <x v="1"/>
    <x v="3"/>
    <x v="1"/>
    <x v="1"/>
    <x v="23"/>
    <x v="7"/>
    <n v="18.11"/>
    <x v="1"/>
    <x v="0"/>
    <x v="0"/>
  </r>
  <r>
    <x v="13"/>
    <x v="1"/>
    <x v="3"/>
    <x v="1"/>
    <x v="1"/>
    <x v="23"/>
    <x v="7"/>
    <n v="198.07"/>
    <x v="1"/>
    <x v="0"/>
    <x v="0"/>
  </r>
  <r>
    <x v="13"/>
    <x v="1"/>
    <x v="3"/>
    <x v="1"/>
    <x v="1"/>
    <x v="23"/>
    <x v="7"/>
    <n v="22"/>
    <x v="1"/>
    <x v="0"/>
    <x v="0"/>
  </r>
  <r>
    <x v="13"/>
    <x v="1"/>
    <x v="3"/>
    <x v="1"/>
    <x v="1"/>
    <x v="23"/>
    <x v="7"/>
    <n v="1.61"/>
    <x v="1"/>
    <x v="0"/>
    <x v="0"/>
  </r>
  <r>
    <x v="13"/>
    <x v="1"/>
    <x v="3"/>
    <x v="1"/>
    <x v="1"/>
    <x v="23"/>
    <x v="7"/>
    <n v="33.24"/>
    <x v="1"/>
    <x v="0"/>
    <x v="0"/>
  </r>
  <r>
    <x v="13"/>
    <x v="1"/>
    <x v="3"/>
    <x v="1"/>
    <x v="1"/>
    <x v="23"/>
    <x v="7"/>
    <n v="182.83"/>
    <x v="1"/>
    <x v="0"/>
    <x v="0"/>
  </r>
  <r>
    <x v="13"/>
    <x v="1"/>
    <x v="3"/>
    <x v="1"/>
    <x v="1"/>
    <x v="23"/>
    <x v="7"/>
    <n v="656.73000000000013"/>
    <x v="1"/>
    <x v="0"/>
    <x v="0"/>
  </r>
  <r>
    <x v="13"/>
    <x v="1"/>
    <x v="3"/>
    <x v="1"/>
    <x v="1"/>
    <x v="23"/>
    <x v="7"/>
    <n v="262.38"/>
    <x v="1"/>
    <x v="0"/>
    <x v="0"/>
  </r>
  <r>
    <x v="13"/>
    <x v="1"/>
    <x v="3"/>
    <x v="1"/>
    <x v="1"/>
    <x v="23"/>
    <x v="7"/>
    <n v="878.39000000000033"/>
    <x v="1"/>
    <x v="0"/>
    <x v="0"/>
  </r>
  <r>
    <x v="13"/>
    <x v="1"/>
    <x v="3"/>
    <x v="1"/>
    <x v="1"/>
    <x v="23"/>
    <x v="7"/>
    <n v="676.17000000000007"/>
    <x v="1"/>
    <x v="0"/>
    <x v="0"/>
  </r>
  <r>
    <x v="13"/>
    <x v="1"/>
    <x v="3"/>
    <x v="1"/>
    <x v="1"/>
    <x v="23"/>
    <x v="7"/>
    <n v="491.87999999999994"/>
    <x v="1"/>
    <x v="0"/>
    <x v="0"/>
  </r>
  <r>
    <x v="13"/>
    <x v="1"/>
    <x v="3"/>
    <x v="1"/>
    <x v="1"/>
    <x v="23"/>
    <x v="7"/>
    <n v="536.16999999999996"/>
    <x v="1"/>
    <x v="0"/>
    <x v="0"/>
  </r>
  <r>
    <x v="13"/>
    <x v="1"/>
    <x v="3"/>
    <x v="1"/>
    <x v="1"/>
    <x v="23"/>
    <x v="7"/>
    <n v="664.70000000000016"/>
    <x v="1"/>
    <x v="0"/>
    <x v="0"/>
  </r>
  <r>
    <x v="13"/>
    <x v="1"/>
    <x v="3"/>
    <x v="1"/>
    <x v="1"/>
    <x v="23"/>
    <x v="7"/>
    <n v="685.01"/>
    <x v="1"/>
    <x v="0"/>
    <x v="0"/>
  </r>
  <r>
    <x v="13"/>
    <x v="1"/>
    <x v="3"/>
    <x v="1"/>
    <x v="1"/>
    <x v="23"/>
    <x v="7"/>
    <n v="634.93000000000006"/>
    <x v="1"/>
    <x v="0"/>
    <x v="0"/>
  </r>
  <r>
    <x v="13"/>
    <x v="1"/>
    <x v="3"/>
    <x v="1"/>
    <x v="1"/>
    <x v="23"/>
    <x v="7"/>
    <n v="650.36"/>
    <x v="1"/>
    <x v="0"/>
    <x v="0"/>
  </r>
  <r>
    <x v="13"/>
    <x v="1"/>
    <x v="3"/>
    <x v="1"/>
    <x v="1"/>
    <x v="23"/>
    <x v="7"/>
    <n v="253.46000000000004"/>
    <x v="1"/>
    <x v="0"/>
    <x v="0"/>
  </r>
  <r>
    <x v="13"/>
    <x v="1"/>
    <x v="3"/>
    <x v="1"/>
    <x v="1"/>
    <x v="23"/>
    <x v="7"/>
    <n v="648.68999999999994"/>
    <x v="1"/>
    <x v="0"/>
    <x v="0"/>
  </r>
  <r>
    <x v="13"/>
    <x v="1"/>
    <x v="3"/>
    <x v="1"/>
    <x v="1"/>
    <x v="23"/>
    <x v="7"/>
    <n v="194.09000000000003"/>
    <x v="1"/>
    <x v="0"/>
    <x v="0"/>
  </r>
  <r>
    <x v="13"/>
    <x v="1"/>
    <x v="3"/>
    <x v="1"/>
    <x v="1"/>
    <x v="23"/>
    <x v="7"/>
    <n v="1.5"/>
    <x v="1"/>
    <x v="0"/>
    <x v="0"/>
  </r>
  <r>
    <x v="13"/>
    <x v="1"/>
    <x v="3"/>
    <x v="1"/>
    <x v="1"/>
    <x v="23"/>
    <x v="7"/>
    <n v="273.5"/>
    <x v="1"/>
    <x v="0"/>
    <x v="0"/>
  </r>
  <r>
    <x v="13"/>
    <x v="1"/>
    <x v="3"/>
    <x v="1"/>
    <x v="1"/>
    <x v="23"/>
    <x v="7"/>
    <n v="131"/>
    <x v="1"/>
    <x v="0"/>
    <x v="0"/>
  </r>
  <r>
    <x v="13"/>
    <x v="1"/>
    <x v="3"/>
    <x v="1"/>
    <x v="1"/>
    <x v="23"/>
    <x v="7"/>
    <n v="130.82"/>
    <x v="1"/>
    <x v="0"/>
    <x v="0"/>
  </r>
  <r>
    <x v="13"/>
    <x v="1"/>
    <x v="3"/>
    <x v="1"/>
    <x v="1"/>
    <x v="23"/>
    <x v="7"/>
    <n v="137.29999999999998"/>
    <x v="1"/>
    <x v="0"/>
    <x v="0"/>
  </r>
  <r>
    <x v="13"/>
    <x v="1"/>
    <x v="3"/>
    <x v="1"/>
    <x v="1"/>
    <x v="23"/>
    <x v="7"/>
    <n v="29.009999999999998"/>
    <x v="28"/>
    <x v="0"/>
    <x v="0"/>
  </r>
  <r>
    <x v="13"/>
    <x v="1"/>
    <x v="3"/>
    <x v="1"/>
    <x v="1"/>
    <x v="23"/>
    <x v="7"/>
    <n v="77.95"/>
    <x v="28"/>
    <x v="0"/>
    <x v="0"/>
  </r>
  <r>
    <x v="13"/>
    <x v="1"/>
    <x v="3"/>
    <x v="1"/>
    <x v="1"/>
    <x v="23"/>
    <x v="7"/>
    <n v="190.64000000000001"/>
    <x v="1"/>
    <x v="0"/>
    <x v="0"/>
  </r>
  <r>
    <x v="13"/>
    <x v="1"/>
    <x v="3"/>
    <x v="1"/>
    <x v="1"/>
    <x v="23"/>
    <x v="7"/>
    <n v="3710.3399999999988"/>
    <x v="1"/>
    <x v="0"/>
    <x v="0"/>
  </r>
  <r>
    <x v="13"/>
    <x v="1"/>
    <x v="3"/>
    <x v="1"/>
    <x v="1"/>
    <x v="23"/>
    <x v="7"/>
    <n v="10.81"/>
    <x v="36"/>
    <x v="0"/>
    <x v="0"/>
  </r>
  <r>
    <x v="13"/>
    <x v="1"/>
    <x v="3"/>
    <x v="1"/>
    <x v="1"/>
    <x v="23"/>
    <x v="7"/>
    <n v="10.83"/>
    <x v="36"/>
    <x v="0"/>
    <x v="0"/>
  </r>
  <r>
    <x v="13"/>
    <x v="1"/>
    <x v="3"/>
    <x v="1"/>
    <x v="1"/>
    <x v="23"/>
    <x v="7"/>
    <n v="28.52"/>
    <x v="1"/>
    <x v="0"/>
    <x v="0"/>
  </r>
  <r>
    <x v="13"/>
    <x v="1"/>
    <x v="3"/>
    <x v="1"/>
    <x v="1"/>
    <x v="23"/>
    <x v="7"/>
    <n v="854.75000000000011"/>
    <x v="1"/>
    <x v="0"/>
    <x v="0"/>
  </r>
  <r>
    <x v="13"/>
    <x v="1"/>
    <x v="3"/>
    <x v="1"/>
    <x v="1"/>
    <x v="23"/>
    <x v="7"/>
    <n v="1053.6099999999999"/>
    <x v="1"/>
    <x v="0"/>
    <x v="0"/>
  </r>
  <r>
    <x v="13"/>
    <x v="1"/>
    <x v="3"/>
    <x v="1"/>
    <x v="1"/>
    <x v="23"/>
    <x v="7"/>
    <n v="2782.7100000000005"/>
    <x v="1"/>
    <x v="0"/>
    <x v="0"/>
  </r>
  <r>
    <x v="13"/>
    <x v="1"/>
    <x v="3"/>
    <x v="1"/>
    <x v="1"/>
    <x v="23"/>
    <x v="7"/>
    <n v="2335.5800000000004"/>
    <x v="1"/>
    <x v="0"/>
    <x v="0"/>
  </r>
  <r>
    <x v="13"/>
    <x v="1"/>
    <x v="3"/>
    <x v="1"/>
    <x v="1"/>
    <x v="23"/>
    <x v="7"/>
    <n v="1391.2400000000005"/>
    <x v="1"/>
    <x v="0"/>
    <x v="0"/>
  </r>
  <r>
    <x v="13"/>
    <x v="1"/>
    <x v="3"/>
    <x v="1"/>
    <x v="1"/>
    <x v="23"/>
    <x v="7"/>
    <n v="33.799999999999997"/>
    <x v="1"/>
    <x v="0"/>
    <x v="0"/>
  </r>
  <r>
    <x v="13"/>
    <x v="1"/>
    <x v="3"/>
    <x v="1"/>
    <x v="1"/>
    <x v="23"/>
    <x v="7"/>
    <n v="11.04"/>
    <x v="1"/>
    <x v="0"/>
    <x v="0"/>
  </r>
  <r>
    <x v="13"/>
    <x v="1"/>
    <x v="3"/>
    <x v="1"/>
    <x v="1"/>
    <x v="23"/>
    <x v="7"/>
    <n v="9.7200000000000006"/>
    <x v="1"/>
    <x v="0"/>
    <x v="0"/>
  </r>
  <r>
    <x v="13"/>
    <x v="1"/>
    <x v="3"/>
    <x v="1"/>
    <x v="1"/>
    <x v="23"/>
    <x v="7"/>
    <n v="16.3"/>
    <x v="1"/>
    <x v="0"/>
    <x v="0"/>
  </r>
  <r>
    <x v="13"/>
    <x v="1"/>
    <x v="3"/>
    <x v="1"/>
    <x v="1"/>
    <x v="23"/>
    <x v="7"/>
    <n v="16.22"/>
    <x v="1"/>
    <x v="0"/>
    <x v="0"/>
  </r>
  <r>
    <x v="13"/>
    <x v="1"/>
    <x v="3"/>
    <x v="1"/>
    <x v="1"/>
    <x v="23"/>
    <x v="7"/>
    <n v="13.88"/>
    <x v="24"/>
    <x v="0"/>
    <x v="0"/>
  </r>
  <r>
    <x v="13"/>
    <x v="1"/>
    <x v="3"/>
    <x v="1"/>
    <x v="1"/>
    <x v="23"/>
    <x v="7"/>
    <n v="56.849999999999994"/>
    <x v="1"/>
    <x v="0"/>
    <x v="0"/>
  </r>
  <r>
    <x v="13"/>
    <x v="1"/>
    <x v="3"/>
    <x v="1"/>
    <x v="1"/>
    <x v="23"/>
    <x v="7"/>
    <n v="94.97999999999999"/>
    <x v="1"/>
    <x v="0"/>
    <x v="0"/>
  </r>
  <r>
    <x v="13"/>
    <x v="1"/>
    <x v="3"/>
    <x v="1"/>
    <x v="1"/>
    <x v="23"/>
    <x v="7"/>
    <n v="66.169999999999987"/>
    <x v="1"/>
    <x v="0"/>
    <x v="0"/>
  </r>
  <r>
    <x v="13"/>
    <x v="1"/>
    <x v="3"/>
    <x v="1"/>
    <x v="1"/>
    <x v="23"/>
    <x v="7"/>
    <n v="44.739999999999995"/>
    <x v="34"/>
    <x v="0"/>
    <x v="0"/>
  </r>
  <r>
    <x v="13"/>
    <x v="1"/>
    <x v="3"/>
    <x v="1"/>
    <x v="1"/>
    <x v="23"/>
    <x v="7"/>
    <n v="17.62"/>
    <x v="1"/>
    <x v="0"/>
    <x v="0"/>
  </r>
  <r>
    <x v="13"/>
    <x v="1"/>
    <x v="3"/>
    <x v="1"/>
    <x v="1"/>
    <x v="23"/>
    <x v="7"/>
    <n v="1651.07"/>
    <x v="1"/>
    <x v="0"/>
    <x v="0"/>
  </r>
  <r>
    <x v="13"/>
    <x v="1"/>
    <x v="3"/>
    <x v="1"/>
    <x v="1"/>
    <x v="23"/>
    <x v="7"/>
    <n v="1019.19"/>
    <x v="1"/>
    <x v="0"/>
    <x v="0"/>
  </r>
  <r>
    <x v="13"/>
    <x v="1"/>
    <x v="3"/>
    <x v="1"/>
    <x v="1"/>
    <x v="23"/>
    <x v="7"/>
    <n v="1996.2800000000002"/>
    <x v="1"/>
    <x v="0"/>
    <x v="0"/>
  </r>
  <r>
    <x v="13"/>
    <x v="1"/>
    <x v="3"/>
    <x v="1"/>
    <x v="1"/>
    <x v="23"/>
    <x v="7"/>
    <n v="1332.65"/>
    <x v="1"/>
    <x v="0"/>
    <x v="0"/>
  </r>
  <r>
    <x v="13"/>
    <x v="1"/>
    <x v="3"/>
    <x v="1"/>
    <x v="1"/>
    <x v="23"/>
    <x v="7"/>
    <n v="1121.68"/>
    <x v="1"/>
    <x v="0"/>
    <x v="0"/>
  </r>
  <r>
    <x v="13"/>
    <x v="1"/>
    <x v="3"/>
    <x v="1"/>
    <x v="1"/>
    <x v="23"/>
    <x v="7"/>
    <n v="415.86"/>
    <x v="1"/>
    <x v="0"/>
    <x v="0"/>
  </r>
  <r>
    <x v="13"/>
    <x v="1"/>
    <x v="3"/>
    <x v="1"/>
    <x v="1"/>
    <x v="23"/>
    <x v="7"/>
    <n v="1485.76"/>
    <x v="1"/>
    <x v="0"/>
    <x v="0"/>
  </r>
  <r>
    <x v="13"/>
    <x v="1"/>
    <x v="3"/>
    <x v="1"/>
    <x v="1"/>
    <x v="23"/>
    <x v="7"/>
    <n v="710.4"/>
    <x v="1"/>
    <x v="0"/>
    <x v="0"/>
  </r>
  <r>
    <x v="13"/>
    <x v="1"/>
    <x v="3"/>
    <x v="1"/>
    <x v="1"/>
    <x v="23"/>
    <x v="7"/>
    <n v="854.72"/>
    <x v="1"/>
    <x v="0"/>
    <x v="0"/>
  </r>
  <r>
    <x v="13"/>
    <x v="1"/>
    <x v="3"/>
    <x v="1"/>
    <x v="1"/>
    <x v="23"/>
    <x v="7"/>
    <n v="2272.4900000000002"/>
    <x v="1"/>
    <x v="0"/>
    <x v="0"/>
  </r>
  <r>
    <x v="13"/>
    <x v="1"/>
    <x v="3"/>
    <x v="1"/>
    <x v="1"/>
    <x v="23"/>
    <x v="7"/>
    <n v="1000.1499999999999"/>
    <x v="1"/>
    <x v="0"/>
    <x v="0"/>
  </r>
  <r>
    <x v="13"/>
    <x v="1"/>
    <x v="3"/>
    <x v="1"/>
    <x v="1"/>
    <x v="23"/>
    <x v="7"/>
    <n v="716.15"/>
    <x v="1"/>
    <x v="0"/>
    <x v="0"/>
  </r>
  <r>
    <x v="13"/>
    <x v="1"/>
    <x v="3"/>
    <x v="1"/>
    <x v="1"/>
    <x v="23"/>
    <x v="7"/>
    <n v="201.68999999999994"/>
    <x v="23"/>
    <x v="0"/>
    <x v="0"/>
  </r>
  <r>
    <x v="13"/>
    <x v="1"/>
    <x v="3"/>
    <x v="1"/>
    <x v="1"/>
    <x v="23"/>
    <x v="7"/>
    <n v="22.4"/>
    <x v="23"/>
    <x v="0"/>
    <x v="0"/>
  </r>
  <r>
    <x v="13"/>
    <x v="1"/>
    <x v="3"/>
    <x v="1"/>
    <x v="1"/>
    <x v="23"/>
    <x v="7"/>
    <n v="219.23000000000002"/>
    <x v="23"/>
    <x v="0"/>
    <x v="0"/>
  </r>
  <r>
    <x v="13"/>
    <x v="1"/>
    <x v="3"/>
    <x v="1"/>
    <x v="1"/>
    <x v="23"/>
    <x v="7"/>
    <n v="162.05999999999997"/>
    <x v="23"/>
    <x v="0"/>
    <x v="0"/>
  </r>
  <r>
    <x v="13"/>
    <x v="1"/>
    <x v="3"/>
    <x v="1"/>
    <x v="1"/>
    <x v="23"/>
    <x v="7"/>
    <n v="158.94"/>
    <x v="23"/>
    <x v="0"/>
    <x v="0"/>
  </r>
  <r>
    <x v="13"/>
    <x v="1"/>
    <x v="3"/>
    <x v="1"/>
    <x v="1"/>
    <x v="23"/>
    <x v="7"/>
    <n v="47.97"/>
    <x v="23"/>
    <x v="0"/>
    <x v="0"/>
  </r>
  <r>
    <x v="13"/>
    <x v="1"/>
    <x v="3"/>
    <x v="1"/>
    <x v="1"/>
    <x v="23"/>
    <x v="7"/>
    <n v="26.42"/>
    <x v="23"/>
    <x v="0"/>
    <x v="0"/>
  </r>
  <r>
    <x v="13"/>
    <x v="1"/>
    <x v="3"/>
    <x v="1"/>
    <x v="1"/>
    <x v="23"/>
    <x v="7"/>
    <n v="83.320000000000007"/>
    <x v="23"/>
    <x v="0"/>
    <x v="0"/>
  </r>
  <r>
    <x v="13"/>
    <x v="1"/>
    <x v="3"/>
    <x v="1"/>
    <x v="1"/>
    <x v="23"/>
    <x v="7"/>
    <n v="98.51"/>
    <x v="23"/>
    <x v="0"/>
    <x v="0"/>
  </r>
  <r>
    <x v="13"/>
    <x v="1"/>
    <x v="3"/>
    <x v="1"/>
    <x v="1"/>
    <x v="23"/>
    <x v="7"/>
    <n v="251.41999999999996"/>
    <x v="23"/>
    <x v="0"/>
    <x v="0"/>
  </r>
  <r>
    <x v="13"/>
    <x v="1"/>
    <x v="3"/>
    <x v="1"/>
    <x v="1"/>
    <x v="23"/>
    <x v="7"/>
    <n v="109.82999999999998"/>
    <x v="23"/>
    <x v="0"/>
    <x v="0"/>
  </r>
  <r>
    <x v="13"/>
    <x v="1"/>
    <x v="3"/>
    <x v="1"/>
    <x v="1"/>
    <x v="23"/>
    <x v="7"/>
    <n v="57.689999999999991"/>
    <x v="23"/>
    <x v="0"/>
    <x v="0"/>
  </r>
  <r>
    <x v="13"/>
    <x v="1"/>
    <x v="3"/>
    <x v="1"/>
    <x v="1"/>
    <x v="23"/>
    <x v="7"/>
    <n v="260.84000000000003"/>
    <x v="23"/>
    <x v="0"/>
    <x v="0"/>
  </r>
  <r>
    <x v="13"/>
    <x v="1"/>
    <x v="3"/>
    <x v="1"/>
    <x v="1"/>
    <x v="23"/>
    <x v="7"/>
    <n v="151.41000000000003"/>
    <x v="24"/>
    <x v="0"/>
    <x v="0"/>
  </r>
  <r>
    <x v="13"/>
    <x v="1"/>
    <x v="3"/>
    <x v="1"/>
    <x v="1"/>
    <x v="23"/>
    <x v="7"/>
    <n v="104.15"/>
    <x v="24"/>
    <x v="0"/>
    <x v="0"/>
  </r>
  <r>
    <x v="13"/>
    <x v="1"/>
    <x v="3"/>
    <x v="1"/>
    <x v="1"/>
    <x v="23"/>
    <x v="7"/>
    <n v="17.440000000000001"/>
    <x v="23"/>
    <x v="0"/>
    <x v="0"/>
  </r>
  <r>
    <x v="13"/>
    <x v="1"/>
    <x v="3"/>
    <x v="1"/>
    <x v="1"/>
    <x v="23"/>
    <x v="7"/>
    <n v="115.10000000000001"/>
    <x v="23"/>
    <x v="0"/>
    <x v="0"/>
  </r>
  <r>
    <x v="13"/>
    <x v="1"/>
    <x v="3"/>
    <x v="1"/>
    <x v="1"/>
    <x v="23"/>
    <x v="7"/>
    <n v="60.13"/>
    <x v="23"/>
    <x v="0"/>
    <x v="0"/>
  </r>
  <r>
    <x v="13"/>
    <x v="1"/>
    <x v="3"/>
    <x v="1"/>
    <x v="1"/>
    <x v="23"/>
    <x v="7"/>
    <n v="31.15"/>
    <x v="23"/>
    <x v="0"/>
    <x v="0"/>
  </r>
  <r>
    <x v="13"/>
    <x v="1"/>
    <x v="3"/>
    <x v="1"/>
    <x v="1"/>
    <x v="23"/>
    <x v="7"/>
    <n v="42.94"/>
    <x v="34"/>
    <x v="0"/>
    <x v="0"/>
  </r>
  <r>
    <x v="13"/>
    <x v="1"/>
    <x v="3"/>
    <x v="1"/>
    <x v="1"/>
    <x v="23"/>
    <x v="7"/>
    <n v="358.36999999999995"/>
    <x v="23"/>
    <x v="0"/>
    <x v="0"/>
  </r>
  <r>
    <x v="13"/>
    <x v="1"/>
    <x v="3"/>
    <x v="1"/>
    <x v="1"/>
    <x v="23"/>
    <x v="7"/>
    <n v="409.63"/>
    <x v="23"/>
    <x v="0"/>
    <x v="0"/>
  </r>
  <r>
    <x v="13"/>
    <x v="1"/>
    <x v="3"/>
    <x v="1"/>
    <x v="1"/>
    <x v="23"/>
    <x v="7"/>
    <n v="72.150000000000006"/>
    <x v="23"/>
    <x v="0"/>
    <x v="0"/>
  </r>
  <r>
    <x v="13"/>
    <x v="1"/>
    <x v="3"/>
    <x v="1"/>
    <x v="1"/>
    <x v="23"/>
    <x v="7"/>
    <n v="57.91"/>
    <x v="23"/>
    <x v="0"/>
    <x v="0"/>
  </r>
  <r>
    <x v="13"/>
    <x v="1"/>
    <x v="3"/>
    <x v="1"/>
    <x v="1"/>
    <x v="23"/>
    <x v="7"/>
    <n v="220.05"/>
    <x v="34"/>
    <x v="0"/>
    <x v="0"/>
  </r>
  <r>
    <x v="13"/>
    <x v="1"/>
    <x v="3"/>
    <x v="1"/>
    <x v="1"/>
    <x v="23"/>
    <x v="7"/>
    <n v="1282.6200000000001"/>
    <x v="34"/>
    <x v="0"/>
    <x v="0"/>
  </r>
  <r>
    <x v="13"/>
    <x v="1"/>
    <x v="3"/>
    <x v="1"/>
    <x v="1"/>
    <x v="23"/>
    <x v="7"/>
    <n v="67.28"/>
    <x v="23"/>
    <x v="0"/>
    <x v="0"/>
  </r>
  <r>
    <x v="13"/>
    <x v="1"/>
    <x v="3"/>
    <x v="1"/>
    <x v="1"/>
    <x v="23"/>
    <x v="7"/>
    <n v="13.43"/>
    <x v="23"/>
    <x v="0"/>
    <x v="0"/>
  </r>
  <r>
    <x v="13"/>
    <x v="1"/>
    <x v="3"/>
    <x v="1"/>
    <x v="1"/>
    <x v="23"/>
    <x v="7"/>
    <n v="3285.9400000000005"/>
    <x v="23"/>
    <x v="0"/>
    <x v="0"/>
  </r>
  <r>
    <x v="13"/>
    <x v="1"/>
    <x v="3"/>
    <x v="1"/>
    <x v="1"/>
    <x v="23"/>
    <x v="7"/>
    <n v="119.64999999999999"/>
    <x v="32"/>
    <x v="0"/>
    <x v="0"/>
  </r>
  <r>
    <x v="13"/>
    <x v="1"/>
    <x v="3"/>
    <x v="1"/>
    <x v="1"/>
    <x v="23"/>
    <x v="7"/>
    <n v="55.18"/>
    <x v="23"/>
    <x v="0"/>
    <x v="0"/>
  </r>
  <r>
    <x v="13"/>
    <x v="1"/>
    <x v="3"/>
    <x v="1"/>
    <x v="1"/>
    <x v="23"/>
    <x v="7"/>
    <n v="220.81"/>
    <x v="23"/>
    <x v="0"/>
    <x v="0"/>
  </r>
  <r>
    <x v="13"/>
    <x v="1"/>
    <x v="3"/>
    <x v="1"/>
    <x v="1"/>
    <x v="23"/>
    <x v="7"/>
    <n v="241.92000000000002"/>
    <x v="23"/>
    <x v="0"/>
    <x v="0"/>
  </r>
  <r>
    <x v="13"/>
    <x v="1"/>
    <x v="3"/>
    <x v="1"/>
    <x v="1"/>
    <x v="23"/>
    <x v="7"/>
    <n v="825.98999999999978"/>
    <x v="23"/>
    <x v="0"/>
    <x v="0"/>
  </r>
  <r>
    <x v="13"/>
    <x v="1"/>
    <x v="3"/>
    <x v="1"/>
    <x v="1"/>
    <x v="23"/>
    <x v="7"/>
    <n v="637.91999999999985"/>
    <x v="23"/>
    <x v="0"/>
    <x v="0"/>
  </r>
  <r>
    <x v="13"/>
    <x v="1"/>
    <x v="3"/>
    <x v="1"/>
    <x v="1"/>
    <x v="23"/>
    <x v="7"/>
    <n v="206.87"/>
    <x v="23"/>
    <x v="0"/>
    <x v="0"/>
  </r>
  <r>
    <x v="13"/>
    <x v="1"/>
    <x v="3"/>
    <x v="1"/>
    <x v="1"/>
    <x v="23"/>
    <x v="7"/>
    <n v="82.7"/>
    <x v="23"/>
    <x v="0"/>
    <x v="0"/>
  </r>
  <r>
    <x v="13"/>
    <x v="1"/>
    <x v="3"/>
    <x v="1"/>
    <x v="1"/>
    <x v="23"/>
    <x v="7"/>
    <n v="327.78"/>
    <x v="23"/>
    <x v="0"/>
    <x v="0"/>
  </r>
  <r>
    <x v="13"/>
    <x v="1"/>
    <x v="3"/>
    <x v="1"/>
    <x v="1"/>
    <x v="23"/>
    <x v="7"/>
    <n v="246.3"/>
    <x v="23"/>
    <x v="0"/>
    <x v="0"/>
  </r>
  <r>
    <x v="13"/>
    <x v="1"/>
    <x v="3"/>
    <x v="1"/>
    <x v="1"/>
    <x v="23"/>
    <x v="7"/>
    <n v="108.49"/>
    <x v="23"/>
    <x v="0"/>
    <x v="0"/>
  </r>
  <r>
    <x v="13"/>
    <x v="1"/>
    <x v="3"/>
    <x v="1"/>
    <x v="1"/>
    <x v="23"/>
    <x v="7"/>
    <n v="10.41"/>
    <x v="36"/>
    <x v="0"/>
    <x v="0"/>
  </r>
  <r>
    <x v="13"/>
    <x v="1"/>
    <x v="3"/>
    <x v="1"/>
    <x v="1"/>
    <x v="23"/>
    <x v="7"/>
    <n v="1105.5999999999999"/>
    <x v="23"/>
    <x v="0"/>
    <x v="0"/>
  </r>
  <r>
    <x v="13"/>
    <x v="1"/>
    <x v="3"/>
    <x v="1"/>
    <x v="1"/>
    <x v="23"/>
    <x v="7"/>
    <n v="5374.9899999999971"/>
    <x v="23"/>
    <x v="0"/>
    <x v="0"/>
  </r>
  <r>
    <x v="13"/>
    <x v="1"/>
    <x v="3"/>
    <x v="1"/>
    <x v="1"/>
    <x v="23"/>
    <x v="7"/>
    <n v="523.09000000000015"/>
    <x v="23"/>
    <x v="0"/>
    <x v="0"/>
  </r>
  <r>
    <x v="13"/>
    <x v="1"/>
    <x v="3"/>
    <x v="1"/>
    <x v="1"/>
    <x v="23"/>
    <x v="7"/>
    <n v="182.14"/>
    <x v="23"/>
    <x v="0"/>
    <x v="0"/>
  </r>
  <r>
    <x v="13"/>
    <x v="1"/>
    <x v="3"/>
    <x v="1"/>
    <x v="1"/>
    <x v="23"/>
    <x v="7"/>
    <n v="447.32"/>
    <x v="29"/>
    <x v="0"/>
    <x v="0"/>
  </r>
  <r>
    <x v="13"/>
    <x v="1"/>
    <x v="3"/>
    <x v="1"/>
    <x v="1"/>
    <x v="23"/>
    <x v="7"/>
    <n v="526.99"/>
    <x v="29"/>
    <x v="0"/>
    <x v="0"/>
  </r>
  <r>
    <x v="13"/>
    <x v="1"/>
    <x v="3"/>
    <x v="1"/>
    <x v="1"/>
    <x v="23"/>
    <x v="7"/>
    <n v="304.28999999999996"/>
    <x v="29"/>
    <x v="0"/>
    <x v="0"/>
  </r>
  <r>
    <x v="13"/>
    <x v="1"/>
    <x v="3"/>
    <x v="1"/>
    <x v="1"/>
    <x v="23"/>
    <x v="7"/>
    <n v="869.59"/>
    <x v="29"/>
    <x v="0"/>
    <x v="0"/>
  </r>
  <r>
    <x v="13"/>
    <x v="1"/>
    <x v="3"/>
    <x v="1"/>
    <x v="1"/>
    <x v="23"/>
    <x v="7"/>
    <n v="411.41999999999996"/>
    <x v="29"/>
    <x v="0"/>
    <x v="0"/>
  </r>
  <r>
    <x v="13"/>
    <x v="1"/>
    <x v="3"/>
    <x v="1"/>
    <x v="1"/>
    <x v="23"/>
    <x v="7"/>
    <n v="186.18"/>
    <x v="29"/>
    <x v="0"/>
    <x v="0"/>
  </r>
  <r>
    <x v="13"/>
    <x v="1"/>
    <x v="3"/>
    <x v="1"/>
    <x v="1"/>
    <x v="23"/>
    <x v="7"/>
    <n v="211.44"/>
    <x v="29"/>
    <x v="0"/>
    <x v="0"/>
  </r>
  <r>
    <x v="13"/>
    <x v="1"/>
    <x v="3"/>
    <x v="1"/>
    <x v="1"/>
    <x v="23"/>
    <x v="7"/>
    <n v="185.09"/>
    <x v="29"/>
    <x v="0"/>
    <x v="0"/>
  </r>
  <r>
    <x v="13"/>
    <x v="1"/>
    <x v="3"/>
    <x v="1"/>
    <x v="1"/>
    <x v="23"/>
    <x v="7"/>
    <n v="186.87999999999997"/>
    <x v="29"/>
    <x v="0"/>
    <x v="0"/>
  </r>
  <r>
    <x v="13"/>
    <x v="1"/>
    <x v="3"/>
    <x v="1"/>
    <x v="1"/>
    <x v="23"/>
    <x v="7"/>
    <n v="1144.07"/>
    <x v="29"/>
    <x v="0"/>
    <x v="0"/>
  </r>
  <r>
    <x v="13"/>
    <x v="1"/>
    <x v="3"/>
    <x v="1"/>
    <x v="1"/>
    <x v="23"/>
    <x v="7"/>
    <n v="140.41"/>
    <x v="29"/>
    <x v="0"/>
    <x v="0"/>
  </r>
  <r>
    <x v="13"/>
    <x v="1"/>
    <x v="3"/>
    <x v="1"/>
    <x v="1"/>
    <x v="23"/>
    <x v="7"/>
    <n v="189.72000000000003"/>
    <x v="29"/>
    <x v="0"/>
    <x v="0"/>
  </r>
  <r>
    <x v="13"/>
    <x v="1"/>
    <x v="3"/>
    <x v="1"/>
    <x v="1"/>
    <x v="23"/>
    <x v="7"/>
    <n v="2040.8799999999994"/>
    <x v="34"/>
    <x v="0"/>
    <x v="0"/>
  </r>
  <r>
    <x v="13"/>
    <x v="1"/>
    <x v="3"/>
    <x v="1"/>
    <x v="1"/>
    <x v="23"/>
    <x v="7"/>
    <n v="18.239999999999998"/>
    <x v="1"/>
    <x v="0"/>
    <x v="0"/>
  </r>
  <r>
    <x v="13"/>
    <x v="1"/>
    <x v="3"/>
    <x v="1"/>
    <x v="1"/>
    <x v="23"/>
    <x v="7"/>
    <n v="100.44999999999999"/>
    <x v="1"/>
    <x v="0"/>
    <x v="0"/>
  </r>
  <r>
    <x v="13"/>
    <x v="1"/>
    <x v="3"/>
    <x v="1"/>
    <x v="1"/>
    <x v="23"/>
    <x v="7"/>
    <n v="27.44"/>
    <x v="1"/>
    <x v="0"/>
    <x v="0"/>
  </r>
  <r>
    <x v="13"/>
    <x v="1"/>
    <x v="3"/>
    <x v="1"/>
    <x v="1"/>
    <x v="23"/>
    <x v="7"/>
    <n v="939.41"/>
    <x v="1"/>
    <x v="0"/>
    <x v="0"/>
  </r>
  <r>
    <x v="13"/>
    <x v="1"/>
    <x v="3"/>
    <x v="1"/>
    <x v="1"/>
    <x v="23"/>
    <x v="7"/>
    <n v="82.93"/>
    <x v="1"/>
    <x v="0"/>
    <x v="0"/>
  </r>
  <r>
    <x v="13"/>
    <x v="1"/>
    <x v="3"/>
    <x v="1"/>
    <x v="1"/>
    <x v="23"/>
    <x v="7"/>
    <n v="188.10999999999999"/>
    <x v="1"/>
    <x v="0"/>
    <x v="0"/>
  </r>
  <r>
    <x v="13"/>
    <x v="1"/>
    <x v="3"/>
    <x v="1"/>
    <x v="1"/>
    <x v="23"/>
    <x v="7"/>
    <n v="10.36"/>
    <x v="1"/>
    <x v="0"/>
    <x v="0"/>
  </r>
  <r>
    <x v="13"/>
    <x v="1"/>
    <x v="3"/>
    <x v="1"/>
    <x v="1"/>
    <x v="23"/>
    <x v="7"/>
    <n v="236.99"/>
    <x v="23"/>
    <x v="0"/>
    <x v="0"/>
  </r>
  <r>
    <x v="15"/>
    <x v="1"/>
    <x v="13"/>
    <x v="0"/>
    <x v="1"/>
    <x v="24"/>
    <x v="14"/>
    <n v="43263"/>
    <x v="9"/>
    <x v="5"/>
    <x v="0"/>
  </r>
  <r>
    <x v="15"/>
    <x v="1"/>
    <x v="13"/>
    <x v="0"/>
    <x v="1"/>
    <x v="24"/>
    <x v="14"/>
    <n v="64933"/>
    <x v="26"/>
    <x v="0"/>
    <x v="0"/>
  </r>
  <r>
    <x v="5"/>
    <x v="1"/>
    <x v="5"/>
    <x v="0"/>
    <x v="1"/>
    <x v="24"/>
    <x v="14"/>
    <n v="4937.09"/>
    <x v="17"/>
    <x v="0"/>
    <x v="0"/>
  </r>
  <r>
    <x v="12"/>
    <x v="1"/>
    <x v="12"/>
    <x v="1"/>
    <x v="1"/>
    <x v="24"/>
    <x v="14"/>
    <n v="212.28"/>
    <x v="3"/>
    <x v="0"/>
    <x v="0"/>
  </r>
  <r>
    <x v="13"/>
    <x v="1"/>
    <x v="3"/>
    <x v="1"/>
    <x v="1"/>
    <x v="24"/>
    <x v="14"/>
    <n v="1542.9100000000003"/>
    <x v="24"/>
    <x v="0"/>
    <x v="0"/>
  </r>
  <r>
    <x v="13"/>
    <x v="1"/>
    <x v="3"/>
    <x v="1"/>
    <x v="1"/>
    <x v="24"/>
    <x v="14"/>
    <n v="1660.36"/>
    <x v="24"/>
    <x v="0"/>
    <x v="0"/>
  </r>
  <r>
    <x v="13"/>
    <x v="1"/>
    <x v="3"/>
    <x v="1"/>
    <x v="1"/>
    <x v="24"/>
    <x v="14"/>
    <n v="1494.9099999999999"/>
    <x v="24"/>
    <x v="0"/>
    <x v="0"/>
  </r>
  <r>
    <x v="13"/>
    <x v="1"/>
    <x v="3"/>
    <x v="1"/>
    <x v="1"/>
    <x v="24"/>
    <x v="14"/>
    <n v="1688.53"/>
    <x v="24"/>
    <x v="0"/>
    <x v="0"/>
  </r>
  <r>
    <x v="13"/>
    <x v="1"/>
    <x v="3"/>
    <x v="1"/>
    <x v="1"/>
    <x v="24"/>
    <x v="14"/>
    <n v="1790.3500000000004"/>
    <x v="24"/>
    <x v="0"/>
    <x v="0"/>
  </r>
  <r>
    <x v="13"/>
    <x v="1"/>
    <x v="3"/>
    <x v="1"/>
    <x v="1"/>
    <x v="24"/>
    <x v="14"/>
    <n v="1820.0499999999995"/>
    <x v="24"/>
    <x v="0"/>
    <x v="0"/>
  </r>
  <r>
    <x v="13"/>
    <x v="1"/>
    <x v="3"/>
    <x v="1"/>
    <x v="1"/>
    <x v="24"/>
    <x v="14"/>
    <n v="1571.4799999999998"/>
    <x v="24"/>
    <x v="0"/>
    <x v="0"/>
  </r>
  <r>
    <x v="13"/>
    <x v="1"/>
    <x v="3"/>
    <x v="1"/>
    <x v="1"/>
    <x v="24"/>
    <x v="14"/>
    <n v="1729.1499999999999"/>
    <x v="24"/>
    <x v="0"/>
    <x v="0"/>
  </r>
  <r>
    <x v="13"/>
    <x v="1"/>
    <x v="3"/>
    <x v="1"/>
    <x v="1"/>
    <x v="24"/>
    <x v="14"/>
    <n v="1679.1100000000001"/>
    <x v="24"/>
    <x v="0"/>
    <x v="0"/>
  </r>
  <r>
    <x v="13"/>
    <x v="1"/>
    <x v="3"/>
    <x v="1"/>
    <x v="1"/>
    <x v="24"/>
    <x v="14"/>
    <n v="1715.5600000000002"/>
    <x v="24"/>
    <x v="0"/>
    <x v="0"/>
  </r>
  <r>
    <x v="13"/>
    <x v="1"/>
    <x v="3"/>
    <x v="1"/>
    <x v="1"/>
    <x v="24"/>
    <x v="14"/>
    <n v="1927.1299999999999"/>
    <x v="24"/>
    <x v="0"/>
    <x v="0"/>
  </r>
  <r>
    <x v="13"/>
    <x v="1"/>
    <x v="3"/>
    <x v="1"/>
    <x v="1"/>
    <x v="24"/>
    <x v="14"/>
    <n v="1376.28"/>
    <x v="24"/>
    <x v="0"/>
    <x v="0"/>
  </r>
  <r>
    <x v="41"/>
    <x v="0"/>
    <x v="21"/>
    <x v="0"/>
    <x v="0"/>
    <x v="25"/>
    <x v="6"/>
    <n v="4702.16"/>
    <x v="32"/>
    <x v="0"/>
    <x v="0"/>
  </r>
  <r>
    <x v="49"/>
    <x v="3"/>
    <x v="16"/>
    <x v="0"/>
    <x v="3"/>
    <x v="26"/>
    <x v="5"/>
    <n v="17.16"/>
    <x v="28"/>
    <x v="0"/>
    <x v="0"/>
  </r>
  <r>
    <x v="6"/>
    <x v="1"/>
    <x v="6"/>
    <x v="0"/>
    <x v="1"/>
    <x v="26"/>
    <x v="5"/>
    <n v="514"/>
    <x v="24"/>
    <x v="0"/>
    <x v="0"/>
  </r>
  <r>
    <x v="8"/>
    <x v="1"/>
    <x v="8"/>
    <x v="0"/>
    <x v="1"/>
    <x v="26"/>
    <x v="5"/>
    <n v="201.27"/>
    <x v="9"/>
    <x v="4"/>
    <x v="0"/>
  </r>
  <r>
    <x v="8"/>
    <x v="1"/>
    <x v="8"/>
    <x v="0"/>
    <x v="1"/>
    <x v="26"/>
    <x v="5"/>
    <n v="863.9"/>
    <x v="22"/>
    <x v="0"/>
    <x v="0"/>
  </r>
  <r>
    <x v="8"/>
    <x v="1"/>
    <x v="8"/>
    <x v="0"/>
    <x v="1"/>
    <x v="26"/>
    <x v="5"/>
    <n v="1518.98"/>
    <x v="1"/>
    <x v="0"/>
    <x v="0"/>
  </r>
  <r>
    <x v="8"/>
    <x v="1"/>
    <x v="8"/>
    <x v="0"/>
    <x v="1"/>
    <x v="26"/>
    <x v="5"/>
    <n v="129.65"/>
    <x v="16"/>
    <x v="0"/>
    <x v="0"/>
  </r>
  <r>
    <x v="8"/>
    <x v="1"/>
    <x v="8"/>
    <x v="0"/>
    <x v="1"/>
    <x v="26"/>
    <x v="5"/>
    <n v="389.34"/>
    <x v="9"/>
    <x v="5"/>
    <x v="0"/>
  </r>
  <r>
    <x v="50"/>
    <x v="0"/>
    <x v="24"/>
    <x v="0"/>
    <x v="0"/>
    <x v="26"/>
    <x v="5"/>
    <n v="184"/>
    <x v="29"/>
    <x v="0"/>
    <x v="0"/>
  </r>
  <r>
    <x v="13"/>
    <x v="1"/>
    <x v="3"/>
    <x v="1"/>
    <x v="1"/>
    <x v="26"/>
    <x v="5"/>
    <n v="1047.5799999999995"/>
    <x v="29"/>
    <x v="0"/>
    <x v="0"/>
  </r>
  <r>
    <x v="13"/>
    <x v="1"/>
    <x v="3"/>
    <x v="1"/>
    <x v="1"/>
    <x v="26"/>
    <x v="5"/>
    <n v="831.49000000000012"/>
    <x v="29"/>
    <x v="0"/>
    <x v="0"/>
  </r>
  <r>
    <x v="13"/>
    <x v="1"/>
    <x v="3"/>
    <x v="1"/>
    <x v="1"/>
    <x v="26"/>
    <x v="5"/>
    <n v="864.42000000000019"/>
    <x v="29"/>
    <x v="0"/>
    <x v="0"/>
  </r>
  <r>
    <x v="13"/>
    <x v="1"/>
    <x v="3"/>
    <x v="1"/>
    <x v="1"/>
    <x v="26"/>
    <x v="5"/>
    <n v="417.51"/>
    <x v="29"/>
    <x v="0"/>
    <x v="0"/>
  </r>
  <r>
    <x v="13"/>
    <x v="1"/>
    <x v="3"/>
    <x v="1"/>
    <x v="1"/>
    <x v="26"/>
    <x v="5"/>
    <n v="413.5100000000001"/>
    <x v="1"/>
    <x v="0"/>
    <x v="0"/>
  </r>
  <r>
    <x v="13"/>
    <x v="1"/>
    <x v="3"/>
    <x v="1"/>
    <x v="1"/>
    <x v="26"/>
    <x v="5"/>
    <n v="307.70000000000005"/>
    <x v="1"/>
    <x v="0"/>
    <x v="0"/>
  </r>
  <r>
    <x v="13"/>
    <x v="1"/>
    <x v="3"/>
    <x v="1"/>
    <x v="1"/>
    <x v="26"/>
    <x v="5"/>
    <n v="596.6500000000002"/>
    <x v="1"/>
    <x v="0"/>
    <x v="0"/>
  </r>
  <r>
    <x v="13"/>
    <x v="1"/>
    <x v="3"/>
    <x v="1"/>
    <x v="1"/>
    <x v="26"/>
    <x v="5"/>
    <n v="450.14000000000004"/>
    <x v="1"/>
    <x v="0"/>
    <x v="0"/>
  </r>
  <r>
    <x v="13"/>
    <x v="1"/>
    <x v="3"/>
    <x v="1"/>
    <x v="1"/>
    <x v="26"/>
    <x v="5"/>
    <n v="536.88999999999987"/>
    <x v="1"/>
    <x v="0"/>
    <x v="0"/>
  </r>
  <r>
    <x v="13"/>
    <x v="1"/>
    <x v="3"/>
    <x v="1"/>
    <x v="1"/>
    <x v="26"/>
    <x v="5"/>
    <n v="540.49"/>
    <x v="1"/>
    <x v="0"/>
    <x v="0"/>
  </r>
  <r>
    <x v="13"/>
    <x v="1"/>
    <x v="3"/>
    <x v="1"/>
    <x v="1"/>
    <x v="26"/>
    <x v="5"/>
    <n v="491.65"/>
    <x v="1"/>
    <x v="0"/>
    <x v="0"/>
  </r>
  <r>
    <x v="13"/>
    <x v="1"/>
    <x v="3"/>
    <x v="1"/>
    <x v="1"/>
    <x v="26"/>
    <x v="5"/>
    <n v="470.47000000000014"/>
    <x v="1"/>
    <x v="0"/>
    <x v="0"/>
  </r>
  <r>
    <x v="13"/>
    <x v="1"/>
    <x v="3"/>
    <x v="1"/>
    <x v="1"/>
    <x v="26"/>
    <x v="5"/>
    <n v="372.31000000000006"/>
    <x v="1"/>
    <x v="0"/>
    <x v="0"/>
  </r>
  <r>
    <x v="13"/>
    <x v="1"/>
    <x v="3"/>
    <x v="1"/>
    <x v="1"/>
    <x v="26"/>
    <x v="5"/>
    <n v="534.51999999999987"/>
    <x v="1"/>
    <x v="0"/>
    <x v="0"/>
  </r>
  <r>
    <x v="13"/>
    <x v="1"/>
    <x v="3"/>
    <x v="1"/>
    <x v="1"/>
    <x v="26"/>
    <x v="5"/>
    <n v="569.58000000000015"/>
    <x v="1"/>
    <x v="0"/>
    <x v="0"/>
  </r>
  <r>
    <x v="13"/>
    <x v="1"/>
    <x v="3"/>
    <x v="1"/>
    <x v="1"/>
    <x v="26"/>
    <x v="5"/>
    <n v="513.97"/>
    <x v="1"/>
    <x v="0"/>
    <x v="0"/>
  </r>
  <r>
    <x v="13"/>
    <x v="1"/>
    <x v="3"/>
    <x v="1"/>
    <x v="1"/>
    <x v="26"/>
    <x v="5"/>
    <n v="117.06"/>
    <x v="29"/>
    <x v="0"/>
    <x v="0"/>
  </r>
  <r>
    <x v="13"/>
    <x v="1"/>
    <x v="3"/>
    <x v="1"/>
    <x v="1"/>
    <x v="26"/>
    <x v="5"/>
    <n v="25.53"/>
    <x v="29"/>
    <x v="0"/>
    <x v="0"/>
  </r>
  <r>
    <x v="19"/>
    <x v="3"/>
    <x v="16"/>
    <x v="0"/>
    <x v="3"/>
    <x v="27"/>
    <x v="15"/>
    <n v="89572.75"/>
    <x v="28"/>
    <x v="0"/>
    <x v="0"/>
  </r>
  <r>
    <x v="19"/>
    <x v="3"/>
    <x v="16"/>
    <x v="0"/>
    <x v="3"/>
    <x v="27"/>
    <x v="15"/>
    <n v="174816.25"/>
    <x v="1"/>
    <x v="0"/>
    <x v="0"/>
  </r>
  <r>
    <x v="43"/>
    <x v="3"/>
    <x v="21"/>
    <x v="0"/>
    <x v="3"/>
    <x v="27"/>
    <x v="15"/>
    <n v="13.94"/>
    <x v="32"/>
    <x v="0"/>
    <x v="0"/>
  </r>
  <r>
    <x v="21"/>
    <x v="3"/>
    <x v="0"/>
    <x v="0"/>
    <x v="3"/>
    <x v="27"/>
    <x v="15"/>
    <n v="23449"/>
    <x v="0"/>
    <x v="0"/>
    <x v="0"/>
  </r>
  <r>
    <x v="21"/>
    <x v="3"/>
    <x v="0"/>
    <x v="0"/>
    <x v="3"/>
    <x v="27"/>
    <x v="15"/>
    <n v="3722"/>
    <x v="9"/>
    <x v="1"/>
    <x v="0"/>
  </r>
  <r>
    <x v="33"/>
    <x v="3"/>
    <x v="19"/>
    <x v="0"/>
    <x v="3"/>
    <x v="27"/>
    <x v="15"/>
    <n v="847.5"/>
    <x v="22"/>
    <x v="0"/>
    <x v="0"/>
  </r>
  <r>
    <x v="33"/>
    <x v="3"/>
    <x v="19"/>
    <x v="0"/>
    <x v="3"/>
    <x v="27"/>
    <x v="15"/>
    <n v="2"/>
    <x v="22"/>
    <x v="0"/>
    <x v="0"/>
  </r>
  <r>
    <x v="24"/>
    <x v="3"/>
    <x v="17"/>
    <x v="0"/>
    <x v="3"/>
    <x v="27"/>
    <x v="15"/>
    <n v="418.95"/>
    <x v="21"/>
    <x v="0"/>
    <x v="0"/>
  </r>
  <r>
    <x v="25"/>
    <x v="3"/>
    <x v="18"/>
    <x v="0"/>
    <x v="3"/>
    <x v="27"/>
    <x v="15"/>
    <n v="124.5"/>
    <x v="7"/>
    <x v="0"/>
    <x v="0"/>
  </r>
  <r>
    <x v="51"/>
    <x v="3"/>
    <x v="6"/>
    <x v="0"/>
    <x v="3"/>
    <x v="27"/>
    <x v="15"/>
    <n v="10"/>
    <x v="24"/>
    <x v="0"/>
    <x v="0"/>
  </r>
  <r>
    <x v="52"/>
    <x v="3"/>
    <x v="5"/>
    <x v="0"/>
    <x v="3"/>
    <x v="27"/>
    <x v="15"/>
    <n v="175"/>
    <x v="17"/>
    <x v="0"/>
    <x v="0"/>
  </r>
  <r>
    <x v="27"/>
    <x v="3"/>
    <x v="10"/>
    <x v="0"/>
    <x v="3"/>
    <x v="27"/>
    <x v="15"/>
    <n v="3246.75"/>
    <x v="4"/>
    <x v="0"/>
    <x v="0"/>
  </r>
  <r>
    <x v="28"/>
    <x v="3"/>
    <x v="17"/>
    <x v="0"/>
    <x v="3"/>
    <x v="27"/>
    <x v="15"/>
    <n v="9400"/>
    <x v="21"/>
    <x v="0"/>
    <x v="0"/>
  </r>
  <r>
    <x v="3"/>
    <x v="1"/>
    <x v="3"/>
    <x v="1"/>
    <x v="1"/>
    <x v="27"/>
    <x v="15"/>
    <n v="6.21"/>
    <x v="5"/>
    <x v="0"/>
    <x v="0"/>
  </r>
  <r>
    <x v="3"/>
    <x v="1"/>
    <x v="3"/>
    <x v="1"/>
    <x v="1"/>
    <x v="27"/>
    <x v="15"/>
    <n v="7.93"/>
    <x v="6"/>
    <x v="0"/>
    <x v="0"/>
  </r>
  <r>
    <x v="3"/>
    <x v="1"/>
    <x v="3"/>
    <x v="1"/>
    <x v="1"/>
    <x v="27"/>
    <x v="15"/>
    <n v="1.99"/>
    <x v="7"/>
    <x v="0"/>
    <x v="0"/>
  </r>
  <r>
    <x v="3"/>
    <x v="1"/>
    <x v="3"/>
    <x v="1"/>
    <x v="1"/>
    <x v="27"/>
    <x v="15"/>
    <n v="891.26"/>
    <x v="1"/>
    <x v="0"/>
    <x v="0"/>
  </r>
  <r>
    <x v="53"/>
    <x v="3"/>
    <x v="1"/>
    <x v="0"/>
    <x v="3"/>
    <x v="27"/>
    <x v="15"/>
    <n v="700000"/>
    <x v="1"/>
    <x v="0"/>
    <x v="0"/>
  </r>
  <r>
    <x v="29"/>
    <x v="3"/>
    <x v="18"/>
    <x v="0"/>
    <x v="3"/>
    <x v="27"/>
    <x v="15"/>
    <n v="140"/>
    <x v="7"/>
    <x v="0"/>
    <x v="0"/>
  </r>
  <r>
    <x v="30"/>
    <x v="3"/>
    <x v="18"/>
    <x v="0"/>
    <x v="3"/>
    <x v="27"/>
    <x v="15"/>
    <n v="9.99"/>
    <x v="7"/>
    <x v="0"/>
    <x v="0"/>
  </r>
  <r>
    <x v="39"/>
    <x v="3"/>
    <x v="1"/>
    <x v="0"/>
    <x v="3"/>
    <x v="27"/>
    <x v="15"/>
    <n v="174187.5"/>
    <x v="1"/>
    <x v="0"/>
    <x v="0"/>
  </r>
  <r>
    <x v="41"/>
    <x v="0"/>
    <x v="21"/>
    <x v="0"/>
    <x v="0"/>
    <x v="27"/>
    <x v="15"/>
    <n v="827.74"/>
    <x v="32"/>
    <x v="0"/>
    <x v="0"/>
  </r>
  <r>
    <x v="10"/>
    <x v="1"/>
    <x v="10"/>
    <x v="0"/>
    <x v="1"/>
    <x v="27"/>
    <x v="15"/>
    <n v="1433.27"/>
    <x v="4"/>
    <x v="0"/>
    <x v="0"/>
  </r>
  <r>
    <x v="31"/>
    <x v="3"/>
    <x v="6"/>
    <x v="0"/>
    <x v="3"/>
    <x v="27"/>
    <x v="15"/>
    <n v="124948"/>
    <x v="24"/>
    <x v="0"/>
    <x v="0"/>
  </r>
  <r>
    <x v="31"/>
    <x v="3"/>
    <x v="6"/>
    <x v="0"/>
    <x v="3"/>
    <x v="27"/>
    <x v="15"/>
    <n v="1612"/>
    <x v="24"/>
    <x v="0"/>
    <x v="0"/>
  </r>
  <r>
    <x v="13"/>
    <x v="1"/>
    <x v="3"/>
    <x v="1"/>
    <x v="1"/>
    <x v="28"/>
    <x v="15"/>
    <n v="178.44"/>
    <x v="23"/>
    <x v="0"/>
    <x v="0"/>
  </r>
  <r>
    <x v="13"/>
    <x v="1"/>
    <x v="3"/>
    <x v="1"/>
    <x v="1"/>
    <x v="28"/>
    <x v="15"/>
    <n v="49.39"/>
    <x v="23"/>
    <x v="0"/>
    <x v="0"/>
  </r>
  <r>
    <x v="13"/>
    <x v="1"/>
    <x v="3"/>
    <x v="1"/>
    <x v="1"/>
    <x v="28"/>
    <x v="15"/>
    <n v="120.02000000000001"/>
    <x v="1"/>
    <x v="0"/>
    <x v="0"/>
  </r>
  <r>
    <x v="13"/>
    <x v="1"/>
    <x v="3"/>
    <x v="1"/>
    <x v="1"/>
    <x v="28"/>
    <x v="15"/>
    <n v="218.28"/>
    <x v="1"/>
    <x v="0"/>
    <x v="0"/>
  </r>
  <r>
    <x v="13"/>
    <x v="1"/>
    <x v="3"/>
    <x v="1"/>
    <x v="1"/>
    <x v="28"/>
    <x v="15"/>
    <n v="181.36999999999998"/>
    <x v="1"/>
    <x v="0"/>
    <x v="0"/>
  </r>
  <r>
    <x v="13"/>
    <x v="1"/>
    <x v="3"/>
    <x v="1"/>
    <x v="1"/>
    <x v="28"/>
    <x v="15"/>
    <n v="556.04"/>
    <x v="1"/>
    <x v="0"/>
    <x v="0"/>
  </r>
  <r>
    <x v="13"/>
    <x v="1"/>
    <x v="3"/>
    <x v="1"/>
    <x v="1"/>
    <x v="28"/>
    <x v="15"/>
    <n v="39.71"/>
    <x v="1"/>
    <x v="0"/>
    <x v="0"/>
  </r>
  <r>
    <x v="13"/>
    <x v="1"/>
    <x v="3"/>
    <x v="1"/>
    <x v="1"/>
    <x v="28"/>
    <x v="15"/>
    <n v="750.06000000000017"/>
    <x v="1"/>
    <x v="0"/>
    <x v="0"/>
  </r>
  <r>
    <x v="13"/>
    <x v="1"/>
    <x v="3"/>
    <x v="1"/>
    <x v="1"/>
    <x v="28"/>
    <x v="15"/>
    <n v="407.52999999999986"/>
    <x v="1"/>
    <x v="0"/>
    <x v="0"/>
  </r>
  <r>
    <x v="13"/>
    <x v="1"/>
    <x v="3"/>
    <x v="1"/>
    <x v="1"/>
    <x v="28"/>
    <x v="15"/>
    <n v="6.91"/>
    <x v="1"/>
    <x v="0"/>
    <x v="0"/>
  </r>
  <r>
    <x v="13"/>
    <x v="1"/>
    <x v="3"/>
    <x v="1"/>
    <x v="1"/>
    <x v="28"/>
    <x v="15"/>
    <n v="19.630000000000003"/>
    <x v="1"/>
    <x v="0"/>
    <x v="0"/>
  </r>
  <r>
    <x v="13"/>
    <x v="1"/>
    <x v="3"/>
    <x v="1"/>
    <x v="1"/>
    <x v="28"/>
    <x v="15"/>
    <n v="3107.5300000000011"/>
    <x v="1"/>
    <x v="0"/>
    <x v="0"/>
  </r>
  <r>
    <x v="13"/>
    <x v="1"/>
    <x v="3"/>
    <x v="1"/>
    <x v="1"/>
    <x v="28"/>
    <x v="15"/>
    <n v="3939.3299999999986"/>
    <x v="1"/>
    <x v="0"/>
    <x v="0"/>
  </r>
  <r>
    <x v="13"/>
    <x v="1"/>
    <x v="3"/>
    <x v="1"/>
    <x v="1"/>
    <x v="28"/>
    <x v="15"/>
    <n v="31.79"/>
    <x v="1"/>
    <x v="0"/>
    <x v="0"/>
  </r>
  <r>
    <x v="13"/>
    <x v="1"/>
    <x v="3"/>
    <x v="1"/>
    <x v="1"/>
    <x v="28"/>
    <x v="15"/>
    <n v="1215.7900000000002"/>
    <x v="23"/>
    <x v="0"/>
    <x v="0"/>
  </r>
  <r>
    <x v="13"/>
    <x v="1"/>
    <x v="3"/>
    <x v="1"/>
    <x v="1"/>
    <x v="28"/>
    <x v="15"/>
    <n v="85.96"/>
    <x v="23"/>
    <x v="0"/>
    <x v="0"/>
  </r>
  <r>
    <x v="13"/>
    <x v="1"/>
    <x v="3"/>
    <x v="1"/>
    <x v="1"/>
    <x v="28"/>
    <x v="15"/>
    <n v="682.13"/>
    <x v="23"/>
    <x v="0"/>
    <x v="0"/>
  </r>
  <r>
    <x v="13"/>
    <x v="1"/>
    <x v="3"/>
    <x v="1"/>
    <x v="1"/>
    <x v="28"/>
    <x v="15"/>
    <n v="117.92"/>
    <x v="23"/>
    <x v="0"/>
    <x v="0"/>
  </r>
  <r>
    <x v="13"/>
    <x v="1"/>
    <x v="3"/>
    <x v="1"/>
    <x v="1"/>
    <x v="28"/>
    <x v="15"/>
    <n v="42.58"/>
    <x v="23"/>
    <x v="0"/>
    <x v="0"/>
  </r>
  <r>
    <x v="13"/>
    <x v="1"/>
    <x v="3"/>
    <x v="1"/>
    <x v="1"/>
    <x v="28"/>
    <x v="15"/>
    <n v="1766.7300000000002"/>
    <x v="23"/>
    <x v="0"/>
    <x v="0"/>
  </r>
  <r>
    <x v="13"/>
    <x v="1"/>
    <x v="3"/>
    <x v="1"/>
    <x v="1"/>
    <x v="28"/>
    <x v="15"/>
    <n v="1329.2400000000005"/>
    <x v="23"/>
    <x v="0"/>
    <x v="0"/>
  </r>
  <r>
    <x v="13"/>
    <x v="1"/>
    <x v="3"/>
    <x v="1"/>
    <x v="1"/>
    <x v="28"/>
    <x v="15"/>
    <n v="336.68"/>
    <x v="23"/>
    <x v="0"/>
    <x v="0"/>
  </r>
  <r>
    <x v="13"/>
    <x v="1"/>
    <x v="3"/>
    <x v="1"/>
    <x v="1"/>
    <x v="28"/>
    <x v="15"/>
    <n v="604.09"/>
    <x v="23"/>
    <x v="0"/>
    <x v="0"/>
  </r>
  <r>
    <x v="13"/>
    <x v="1"/>
    <x v="3"/>
    <x v="1"/>
    <x v="1"/>
    <x v="28"/>
    <x v="15"/>
    <n v="149.82999999999998"/>
    <x v="23"/>
    <x v="0"/>
    <x v="0"/>
  </r>
  <r>
    <x v="13"/>
    <x v="1"/>
    <x v="3"/>
    <x v="1"/>
    <x v="1"/>
    <x v="28"/>
    <x v="15"/>
    <n v="16.21"/>
    <x v="23"/>
    <x v="0"/>
    <x v="0"/>
  </r>
  <r>
    <x v="13"/>
    <x v="1"/>
    <x v="3"/>
    <x v="1"/>
    <x v="1"/>
    <x v="28"/>
    <x v="15"/>
    <n v="30.03"/>
    <x v="22"/>
    <x v="0"/>
    <x v="0"/>
  </r>
  <r>
    <x v="4"/>
    <x v="0"/>
    <x v="4"/>
    <x v="0"/>
    <x v="0"/>
    <x v="29"/>
    <x v="12"/>
    <n v="1.21"/>
    <x v="0"/>
    <x v="0"/>
    <x v="0"/>
  </r>
  <r>
    <x v="4"/>
    <x v="0"/>
    <x v="4"/>
    <x v="0"/>
    <x v="0"/>
    <x v="29"/>
    <x v="12"/>
    <n v="1234.17"/>
    <x v="12"/>
    <x v="0"/>
    <x v="0"/>
  </r>
  <r>
    <x v="4"/>
    <x v="0"/>
    <x v="4"/>
    <x v="0"/>
    <x v="0"/>
    <x v="29"/>
    <x v="12"/>
    <n v="20.8"/>
    <x v="4"/>
    <x v="0"/>
    <x v="0"/>
  </r>
  <r>
    <x v="4"/>
    <x v="0"/>
    <x v="4"/>
    <x v="0"/>
    <x v="0"/>
    <x v="29"/>
    <x v="12"/>
    <n v="186.84"/>
    <x v="22"/>
    <x v="0"/>
    <x v="0"/>
  </r>
  <r>
    <x v="4"/>
    <x v="0"/>
    <x v="4"/>
    <x v="0"/>
    <x v="0"/>
    <x v="29"/>
    <x v="12"/>
    <n v="21.27"/>
    <x v="9"/>
    <x v="3"/>
    <x v="0"/>
  </r>
  <r>
    <x v="4"/>
    <x v="0"/>
    <x v="4"/>
    <x v="0"/>
    <x v="0"/>
    <x v="29"/>
    <x v="12"/>
    <n v="0.14000000000000001"/>
    <x v="2"/>
    <x v="0"/>
    <x v="0"/>
  </r>
  <r>
    <x v="4"/>
    <x v="0"/>
    <x v="4"/>
    <x v="0"/>
    <x v="0"/>
    <x v="29"/>
    <x v="12"/>
    <n v="425.17"/>
    <x v="1"/>
    <x v="0"/>
    <x v="0"/>
  </r>
  <r>
    <x v="4"/>
    <x v="0"/>
    <x v="4"/>
    <x v="0"/>
    <x v="0"/>
    <x v="29"/>
    <x v="12"/>
    <n v="9.1199999999999992"/>
    <x v="9"/>
    <x v="3"/>
    <x v="0"/>
  </r>
  <r>
    <x v="4"/>
    <x v="0"/>
    <x v="4"/>
    <x v="0"/>
    <x v="0"/>
    <x v="29"/>
    <x v="12"/>
    <n v="31.56"/>
    <x v="6"/>
    <x v="0"/>
    <x v="0"/>
  </r>
  <r>
    <x v="4"/>
    <x v="0"/>
    <x v="4"/>
    <x v="0"/>
    <x v="0"/>
    <x v="29"/>
    <x v="12"/>
    <n v="3082.9"/>
    <x v="38"/>
    <x v="0"/>
    <x v="0"/>
  </r>
  <r>
    <x v="4"/>
    <x v="0"/>
    <x v="4"/>
    <x v="0"/>
    <x v="0"/>
    <x v="29"/>
    <x v="12"/>
    <n v="6.04"/>
    <x v="16"/>
    <x v="0"/>
    <x v="0"/>
  </r>
  <r>
    <x v="5"/>
    <x v="1"/>
    <x v="5"/>
    <x v="0"/>
    <x v="1"/>
    <x v="29"/>
    <x v="12"/>
    <n v="20.72"/>
    <x v="5"/>
    <x v="0"/>
    <x v="0"/>
  </r>
  <r>
    <x v="5"/>
    <x v="1"/>
    <x v="5"/>
    <x v="0"/>
    <x v="1"/>
    <x v="29"/>
    <x v="12"/>
    <n v="11.18"/>
    <x v="9"/>
    <x v="1"/>
    <x v="0"/>
  </r>
  <r>
    <x v="5"/>
    <x v="1"/>
    <x v="5"/>
    <x v="0"/>
    <x v="1"/>
    <x v="29"/>
    <x v="12"/>
    <n v="2.23"/>
    <x v="9"/>
    <x v="1"/>
    <x v="0"/>
  </r>
  <r>
    <x v="5"/>
    <x v="1"/>
    <x v="5"/>
    <x v="0"/>
    <x v="1"/>
    <x v="29"/>
    <x v="12"/>
    <n v="4051.61"/>
    <x v="9"/>
    <x v="2"/>
    <x v="1"/>
  </r>
  <r>
    <x v="5"/>
    <x v="1"/>
    <x v="5"/>
    <x v="0"/>
    <x v="1"/>
    <x v="29"/>
    <x v="12"/>
    <n v="19014.810000000001"/>
    <x v="22"/>
    <x v="0"/>
    <x v="0"/>
  </r>
  <r>
    <x v="5"/>
    <x v="1"/>
    <x v="5"/>
    <x v="0"/>
    <x v="1"/>
    <x v="29"/>
    <x v="12"/>
    <n v="15.75"/>
    <x v="0"/>
    <x v="0"/>
    <x v="0"/>
  </r>
  <r>
    <x v="5"/>
    <x v="1"/>
    <x v="5"/>
    <x v="0"/>
    <x v="1"/>
    <x v="29"/>
    <x v="12"/>
    <n v="1.6"/>
    <x v="5"/>
    <x v="0"/>
    <x v="0"/>
  </r>
  <r>
    <x v="5"/>
    <x v="1"/>
    <x v="5"/>
    <x v="0"/>
    <x v="1"/>
    <x v="29"/>
    <x v="12"/>
    <n v="8172.45"/>
    <x v="28"/>
    <x v="0"/>
    <x v="0"/>
  </r>
  <r>
    <x v="5"/>
    <x v="1"/>
    <x v="5"/>
    <x v="0"/>
    <x v="1"/>
    <x v="29"/>
    <x v="12"/>
    <n v="212.57"/>
    <x v="8"/>
    <x v="0"/>
    <x v="0"/>
  </r>
  <r>
    <x v="5"/>
    <x v="1"/>
    <x v="5"/>
    <x v="0"/>
    <x v="1"/>
    <x v="29"/>
    <x v="12"/>
    <n v="18.420000000000002"/>
    <x v="24"/>
    <x v="0"/>
    <x v="0"/>
  </r>
  <r>
    <x v="5"/>
    <x v="1"/>
    <x v="5"/>
    <x v="0"/>
    <x v="1"/>
    <x v="29"/>
    <x v="12"/>
    <n v="41.74"/>
    <x v="24"/>
    <x v="0"/>
    <x v="0"/>
  </r>
  <r>
    <x v="5"/>
    <x v="1"/>
    <x v="5"/>
    <x v="0"/>
    <x v="1"/>
    <x v="29"/>
    <x v="12"/>
    <n v="2709.19"/>
    <x v="29"/>
    <x v="0"/>
    <x v="0"/>
  </r>
  <r>
    <x v="5"/>
    <x v="1"/>
    <x v="5"/>
    <x v="0"/>
    <x v="1"/>
    <x v="29"/>
    <x v="12"/>
    <n v="0.45"/>
    <x v="11"/>
    <x v="0"/>
    <x v="0"/>
  </r>
  <r>
    <x v="5"/>
    <x v="1"/>
    <x v="5"/>
    <x v="0"/>
    <x v="1"/>
    <x v="29"/>
    <x v="12"/>
    <n v="30.25"/>
    <x v="23"/>
    <x v="0"/>
    <x v="0"/>
  </r>
  <r>
    <x v="5"/>
    <x v="1"/>
    <x v="5"/>
    <x v="0"/>
    <x v="1"/>
    <x v="29"/>
    <x v="12"/>
    <n v="2.61"/>
    <x v="13"/>
    <x v="0"/>
    <x v="0"/>
  </r>
  <r>
    <x v="5"/>
    <x v="1"/>
    <x v="5"/>
    <x v="0"/>
    <x v="1"/>
    <x v="29"/>
    <x v="12"/>
    <n v="734.67"/>
    <x v="1"/>
    <x v="0"/>
    <x v="0"/>
  </r>
  <r>
    <x v="5"/>
    <x v="1"/>
    <x v="5"/>
    <x v="0"/>
    <x v="1"/>
    <x v="29"/>
    <x v="12"/>
    <n v="36.42"/>
    <x v="23"/>
    <x v="0"/>
    <x v="0"/>
  </r>
  <r>
    <x v="5"/>
    <x v="1"/>
    <x v="5"/>
    <x v="0"/>
    <x v="1"/>
    <x v="29"/>
    <x v="12"/>
    <n v="64.040000000000006"/>
    <x v="2"/>
    <x v="0"/>
    <x v="0"/>
  </r>
  <r>
    <x v="5"/>
    <x v="1"/>
    <x v="5"/>
    <x v="0"/>
    <x v="1"/>
    <x v="29"/>
    <x v="12"/>
    <n v="6.53"/>
    <x v="33"/>
    <x v="0"/>
    <x v="0"/>
  </r>
  <r>
    <x v="5"/>
    <x v="1"/>
    <x v="5"/>
    <x v="0"/>
    <x v="1"/>
    <x v="29"/>
    <x v="12"/>
    <n v="14166.66"/>
    <x v="1"/>
    <x v="0"/>
    <x v="0"/>
  </r>
  <r>
    <x v="5"/>
    <x v="1"/>
    <x v="5"/>
    <x v="0"/>
    <x v="1"/>
    <x v="29"/>
    <x v="12"/>
    <n v="119.95"/>
    <x v="6"/>
    <x v="0"/>
    <x v="0"/>
  </r>
  <r>
    <x v="5"/>
    <x v="1"/>
    <x v="5"/>
    <x v="0"/>
    <x v="1"/>
    <x v="29"/>
    <x v="12"/>
    <n v="1535.66"/>
    <x v="17"/>
    <x v="0"/>
    <x v="0"/>
  </r>
  <r>
    <x v="5"/>
    <x v="1"/>
    <x v="5"/>
    <x v="0"/>
    <x v="1"/>
    <x v="29"/>
    <x v="12"/>
    <n v="5.12"/>
    <x v="19"/>
    <x v="0"/>
    <x v="0"/>
  </r>
  <r>
    <x v="5"/>
    <x v="1"/>
    <x v="5"/>
    <x v="0"/>
    <x v="1"/>
    <x v="29"/>
    <x v="12"/>
    <n v="49.25"/>
    <x v="21"/>
    <x v="0"/>
    <x v="0"/>
  </r>
  <r>
    <x v="5"/>
    <x v="1"/>
    <x v="5"/>
    <x v="0"/>
    <x v="1"/>
    <x v="29"/>
    <x v="12"/>
    <n v="6092.79"/>
    <x v="21"/>
    <x v="0"/>
    <x v="0"/>
  </r>
  <r>
    <x v="46"/>
    <x v="4"/>
    <x v="4"/>
    <x v="0"/>
    <x v="4"/>
    <x v="29"/>
    <x v="12"/>
    <n v="28.23"/>
    <x v="1"/>
    <x v="0"/>
    <x v="0"/>
  </r>
  <r>
    <x v="46"/>
    <x v="4"/>
    <x v="4"/>
    <x v="0"/>
    <x v="4"/>
    <x v="29"/>
    <x v="12"/>
    <n v="3.51"/>
    <x v="24"/>
    <x v="0"/>
    <x v="0"/>
  </r>
  <r>
    <x v="46"/>
    <x v="4"/>
    <x v="4"/>
    <x v="0"/>
    <x v="4"/>
    <x v="29"/>
    <x v="12"/>
    <n v="7.99"/>
    <x v="12"/>
    <x v="0"/>
    <x v="0"/>
  </r>
  <r>
    <x v="46"/>
    <x v="4"/>
    <x v="4"/>
    <x v="0"/>
    <x v="4"/>
    <x v="29"/>
    <x v="12"/>
    <n v="0.81"/>
    <x v="2"/>
    <x v="0"/>
    <x v="0"/>
  </r>
  <r>
    <x v="46"/>
    <x v="4"/>
    <x v="4"/>
    <x v="0"/>
    <x v="4"/>
    <x v="29"/>
    <x v="12"/>
    <n v="1.24"/>
    <x v="6"/>
    <x v="0"/>
    <x v="0"/>
  </r>
  <r>
    <x v="46"/>
    <x v="4"/>
    <x v="4"/>
    <x v="0"/>
    <x v="4"/>
    <x v="29"/>
    <x v="12"/>
    <n v="3.99"/>
    <x v="3"/>
    <x v="0"/>
    <x v="0"/>
  </r>
  <r>
    <x v="46"/>
    <x v="4"/>
    <x v="4"/>
    <x v="0"/>
    <x v="4"/>
    <x v="29"/>
    <x v="12"/>
    <n v="1.1399999999999999"/>
    <x v="7"/>
    <x v="0"/>
    <x v="0"/>
  </r>
  <r>
    <x v="46"/>
    <x v="4"/>
    <x v="4"/>
    <x v="0"/>
    <x v="4"/>
    <x v="29"/>
    <x v="12"/>
    <n v="0.25"/>
    <x v="0"/>
    <x v="0"/>
    <x v="0"/>
  </r>
  <r>
    <x v="46"/>
    <x v="4"/>
    <x v="4"/>
    <x v="0"/>
    <x v="4"/>
    <x v="29"/>
    <x v="12"/>
    <n v="0.64"/>
    <x v="10"/>
    <x v="0"/>
    <x v="0"/>
  </r>
  <r>
    <x v="46"/>
    <x v="4"/>
    <x v="4"/>
    <x v="0"/>
    <x v="4"/>
    <x v="29"/>
    <x v="12"/>
    <n v="2.67"/>
    <x v="9"/>
    <x v="1"/>
    <x v="0"/>
  </r>
  <r>
    <x v="46"/>
    <x v="4"/>
    <x v="4"/>
    <x v="0"/>
    <x v="4"/>
    <x v="29"/>
    <x v="12"/>
    <n v="1.79"/>
    <x v="9"/>
    <x v="7"/>
    <x v="0"/>
  </r>
  <r>
    <x v="46"/>
    <x v="4"/>
    <x v="4"/>
    <x v="0"/>
    <x v="4"/>
    <x v="29"/>
    <x v="12"/>
    <n v="0.5"/>
    <x v="9"/>
    <x v="5"/>
    <x v="0"/>
  </r>
  <r>
    <x v="13"/>
    <x v="1"/>
    <x v="3"/>
    <x v="1"/>
    <x v="1"/>
    <x v="29"/>
    <x v="12"/>
    <n v="1.75"/>
    <x v="1"/>
    <x v="0"/>
    <x v="0"/>
  </r>
  <r>
    <x v="13"/>
    <x v="1"/>
    <x v="3"/>
    <x v="1"/>
    <x v="1"/>
    <x v="29"/>
    <x v="12"/>
    <n v="3.8100000000000009"/>
    <x v="1"/>
    <x v="0"/>
    <x v="0"/>
  </r>
  <r>
    <x v="13"/>
    <x v="1"/>
    <x v="3"/>
    <x v="1"/>
    <x v="1"/>
    <x v="29"/>
    <x v="12"/>
    <n v="6.22"/>
    <x v="1"/>
    <x v="0"/>
    <x v="0"/>
  </r>
  <r>
    <x v="13"/>
    <x v="1"/>
    <x v="3"/>
    <x v="1"/>
    <x v="1"/>
    <x v="29"/>
    <x v="12"/>
    <n v="0.84"/>
    <x v="3"/>
    <x v="0"/>
    <x v="0"/>
  </r>
  <r>
    <x v="13"/>
    <x v="1"/>
    <x v="3"/>
    <x v="1"/>
    <x v="1"/>
    <x v="29"/>
    <x v="12"/>
    <n v="397.34000000000003"/>
    <x v="1"/>
    <x v="0"/>
    <x v="0"/>
  </r>
  <r>
    <x v="13"/>
    <x v="1"/>
    <x v="3"/>
    <x v="1"/>
    <x v="1"/>
    <x v="29"/>
    <x v="12"/>
    <n v="228.5"/>
    <x v="1"/>
    <x v="0"/>
    <x v="0"/>
  </r>
  <r>
    <x v="13"/>
    <x v="1"/>
    <x v="3"/>
    <x v="1"/>
    <x v="1"/>
    <x v="29"/>
    <x v="12"/>
    <n v="21.27"/>
    <x v="22"/>
    <x v="0"/>
    <x v="0"/>
  </r>
  <r>
    <x v="13"/>
    <x v="1"/>
    <x v="3"/>
    <x v="1"/>
    <x v="1"/>
    <x v="29"/>
    <x v="12"/>
    <n v="45.649999999999991"/>
    <x v="28"/>
    <x v="0"/>
    <x v="0"/>
  </r>
  <r>
    <x v="13"/>
    <x v="1"/>
    <x v="3"/>
    <x v="1"/>
    <x v="1"/>
    <x v="29"/>
    <x v="12"/>
    <n v="27.9"/>
    <x v="1"/>
    <x v="0"/>
    <x v="0"/>
  </r>
  <r>
    <x v="13"/>
    <x v="1"/>
    <x v="3"/>
    <x v="1"/>
    <x v="1"/>
    <x v="29"/>
    <x v="12"/>
    <n v="50.050000000000004"/>
    <x v="1"/>
    <x v="0"/>
    <x v="0"/>
  </r>
  <r>
    <x v="13"/>
    <x v="1"/>
    <x v="3"/>
    <x v="1"/>
    <x v="1"/>
    <x v="29"/>
    <x v="12"/>
    <n v="30.380000000000003"/>
    <x v="1"/>
    <x v="0"/>
    <x v="0"/>
  </r>
  <r>
    <x v="13"/>
    <x v="1"/>
    <x v="3"/>
    <x v="1"/>
    <x v="1"/>
    <x v="29"/>
    <x v="12"/>
    <n v="16.010000000000002"/>
    <x v="23"/>
    <x v="0"/>
    <x v="0"/>
  </r>
  <r>
    <x v="13"/>
    <x v="1"/>
    <x v="3"/>
    <x v="1"/>
    <x v="1"/>
    <x v="29"/>
    <x v="12"/>
    <n v="45.56"/>
    <x v="23"/>
    <x v="0"/>
    <x v="0"/>
  </r>
  <r>
    <x v="13"/>
    <x v="1"/>
    <x v="3"/>
    <x v="1"/>
    <x v="1"/>
    <x v="29"/>
    <x v="12"/>
    <n v="48.92"/>
    <x v="23"/>
    <x v="0"/>
    <x v="0"/>
  </r>
  <r>
    <x v="13"/>
    <x v="1"/>
    <x v="3"/>
    <x v="1"/>
    <x v="1"/>
    <x v="29"/>
    <x v="12"/>
    <n v="35.630000000000003"/>
    <x v="23"/>
    <x v="0"/>
    <x v="0"/>
  </r>
  <r>
    <x v="13"/>
    <x v="1"/>
    <x v="3"/>
    <x v="1"/>
    <x v="1"/>
    <x v="29"/>
    <x v="12"/>
    <n v="34.24"/>
    <x v="23"/>
    <x v="0"/>
    <x v="0"/>
  </r>
  <r>
    <x v="13"/>
    <x v="1"/>
    <x v="3"/>
    <x v="1"/>
    <x v="1"/>
    <x v="29"/>
    <x v="12"/>
    <n v="48.02"/>
    <x v="23"/>
    <x v="0"/>
    <x v="0"/>
  </r>
  <r>
    <x v="13"/>
    <x v="1"/>
    <x v="3"/>
    <x v="1"/>
    <x v="1"/>
    <x v="29"/>
    <x v="12"/>
    <n v="32.840000000000003"/>
    <x v="23"/>
    <x v="0"/>
    <x v="0"/>
  </r>
  <r>
    <x v="13"/>
    <x v="1"/>
    <x v="3"/>
    <x v="1"/>
    <x v="1"/>
    <x v="29"/>
    <x v="12"/>
    <n v="52.48"/>
    <x v="23"/>
    <x v="0"/>
    <x v="0"/>
  </r>
  <r>
    <x v="13"/>
    <x v="1"/>
    <x v="3"/>
    <x v="1"/>
    <x v="1"/>
    <x v="29"/>
    <x v="12"/>
    <n v="44.01"/>
    <x v="23"/>
    <x v="0"/>
    <x v="0"/>
  </r>
  <r>
    <x v="13"/>
    <x v="1"/>
    <x v="3"/>
    <x v="1"/>
    <x v="1"/>
    <x v="29"/>
    <x v="12"/>
    <n v="26.69"/>
    <x v="23"/>
    <x v="0"/>
    <x v="0"/>
  </r>
  <r>
    <x v="13"/>
    <x v="1"/>
    <x v="3"/>
    <x v="1"/>
    <x v="1"/>
    <x v="29"/>
    <x v="12"/>
    <n v="17.18"/>
    <x v="23"/>
    <x v="0"/>
    <x v="0"/>
  </r>
  <r>
    <x v="13"/>
    <x v="1"/>
    <x v="3"/>
    <x v="1"/>
    <x v="1"/>
    <x v="29"/>
    <x v="12"/>
    <n v="9.3000000000000007"/>
    <x v="23"/>
    <x v="0"/>
    <x v="0"/>
  </r>
  <r>
    <x v="13"/>
    <x v="1"/>
    <x v="3"/>
    <x v="1"/>
    <x v="1"/>
    <x v="29"/>
    <x v="12"/>
    <n v="16.82"/>
    <x v="27"/>
    <x v="0"/>
    <x v="0"/>
  </r>
  <r>
    <x v="13"/>
    <x v="1"/>
    <x v="3"/>
    <x v="1"/>
    <x v="1"/>
    <x v="29"/>
    <x v="12"/>
    <n v="11.7"/>
    <x v="27"/>
    <x v="0"/>
    <x v="0"/>
  </r>
  <r>
    <x v="13"/>
    <x v="1"/>
    <x v="3"/>
    <x v="1"/>
    <x v="1"/>
    <x v="29"/>
    <x v="12"/>
    <n v="36.68"/>
    <x v="27"/>
    <x v="0"/>
    <x v="0"/>
  </r>
  <r>
    <x v="13"/>
    <x v="1"/>
    <x v="3"/>
    <x v="1"/>
    <x v="1"/>
    <x v="29"/>
    <x v="12"/>
    <n v="20.690000000000005"/>
    <x v="27"/>
    <x v="0"/>
    <x v="0"/>
  </r>
  <r>
    <x v="13"/>
    <x v="1"/>
    <x v="3"/>
    <x v="1"/>
    <x v="1"/>
    <x v="29"/>
    <x v="12"/>
    <n v="29.96"/>
    <x v="27"/>
    <x v="0"/>
    <x v="0"/>
  </r>
  <r>
    <x v="13"/>
    <x v="1"/>
    <x v="3"/>
    <x v="1"/>
    <x v="1"/>
    <x v="29"/>
    <x v="12"/>
    <n v="31.159999999999997"/>
    <x v="27"/>
    <x v="0"/>
    <x v="0"/>
  </r>
  <r>
    <x v="13"/>
    <x v="1"/>
    <x v="3"/>
    <x v="1"/>
    <x v="1"/>
    <x v="29"/>
    <x v="12"/>
    <n v="16.84"/>
    <x v="27"/>
    <x v="0"/>
    <x v="0"/>
  </r>
  <r>
    <x v="13"/>
    <x v="1"/>
    <x v="3"/>
    <x v="1"/>
    <x v="1"/>
    <x v="29"/>
    <x v="12"/>
    <n v="36.169999999999995"/>
    <x v="27"/>
    <x v="0"/>
    <x v="0"/>
  </r>
  <r>
    <x v="13"/>
    <x v="1"/>
    <x v="3"/>
    <x v="1"/>
    <x v="1"/>
    <x v="29"/>
    <x v="12"/>
    <n v="29.07"/>
    <x v="27"/>
    <x v="0"/>
    <x v="0"/>
  </r>
  <r>
    <x v="13"/>
    <x v="1"/>
    <x v="3"/>
    <x v="1"/>
    <x v="1"/>
    <x v="29"/>
    <x v="12"/>
    <n v="27.950000000000003"/>
    <x v="27"/>
    <x v="0"/>
    <x v="0"/>
  </r>
  <r>
    <x v="13"/>
    <x v="1"/>
    <x v="3"/>
    <x v="1"/>
    <x v="1"/>
    <x v="29"/>
    <x v="12"/>
    <n v="25.52"/>
    <x v="27"/>
    <x v="0"/>
    <x v="0"/>
  </r>
  <r>
    <x v="13"/>
    <x v="1"/>
    <x v="3"/>
    <x v="1"/>
    <x v="1"/>
    <x v="29"/>
    <x v="12"/>
    <n v="29.03"/>
    <x v="27"/>
    <x v="0"/>
    <x v="0"/>
  </r>
  <r>
    <x v="13"/>
    <x v="1"/>
    <x v="3"/>
    <x v="1"/>
    <x v="1"/>
    <x v="29"/>
    <x v="12"/>
    <n v="14.5"/>
    <x v="1"/>
    <x v="0"/>
    <x v="0"/>
  </r>
  <r>
    <x v="13"/>
    <x v="1"/>
    <x v="3"/>
    <x v="1"/>
    <x v="1"/>
    <x v="29"/>
    <x v="12"/>
    <n v="14.47"/>
    <x v="1"/>
    <x v="0"/>
    <x v="0"/>
  </r>
  <r>
    <x v="13"/>
    <x v="1"/>
    <x v="3"/>
    <x v="1"/>
    <x v="1"/>
    <x v="29"/>
    <x v="12"/>
    <n v="15.830000000000004"/>
    <x v="1"/>
    <x v="0"/>
    <x v="0"/>
  </r>
  <r>
    <x v="13"/>
    <x v="1"/>
    <x v="3"/>
    <x v="1"/>
    <x v="1"/>
    <x v="29"/>
    <x v="12"/>
    <n v="15.569999999999995"/>
    <x v="1"/>
    <x v="0"/>
    <x v="0"/>
  </r>
  <r>
    <x v="13"/>
    <x v="1"/>
    <x v="3"/>
    <x v="1"/>
    <x v="1"/>
    <x v="29"/>
    <x v="12"/>
    <n v="14.639999999999995"/>
    <x v="1"/>
    <x v="0"/>
    <x v="0"/>
  </r>
  <r>
    <x v="13"/>
    <x v="1"/>
    <x v="3"/>
    <x v="1"/>
    <x v="1"/>
    <x v="29"/>
    <x v="12"/>
    <n v="20.150000000000002"/>
    <x v="1"/>
    <x v="0"/>
    <x v="0"/>
  </r>
  <r>
    <x v="13"/>
    <x v="1"/>
    <x v="3"/>
    <x v="1"/>
    <x v="1"/>
    <x v="29"/>
    <x v="12"/>
    <n v="17.599999999999998"/>
    <x v="1"/>
    <x v="0"/>
    <x v="0"/>
  </r>
  <r>
    <x v="13"/>
    <x v="1"/>
    <x v="3"/>
    <x v="1"/>
    <x v="1"/>
    <x v="29"/>
    <x v="12"/>
    <n v="16.75"/>
    <x v="1"/>
    <x v="0"/>
    <x v="0"/>
  </r>
  <r>
    <x v="13"/>
    <x v="1"/>
    <x v="3"/>
    <x v="1"/>
    <x v="1"/>
    <x v="29"/>
    <x v="12"/>
    <n v="38.53"/>
    <x v="1"/>
    <x v="0"/>
    <x v="0"/>
  </r>
  <r>
    <x v="13"/>
    <x v="1"/>
    <x v="3"/>
    <x v="1"/>
    <x v="1"/>
    <x v="29"/>
    <x v="12"/>
    <n v="38.42"/>
    <x v="3"/>
    <x v="0"/>
    <x v="0"/>
  </r>
  <r>
    <x v="13"/>
    <x v="1"/>
    <x v="3"/>
    <x v="1"/>
    <x v="1"/>
    <x v="29"/>
    <x v="12"/>
    <n v="35.08"/>
    <x v="3"/>
    <x v="0"/>
    <x v="0"/>
  </r>
  <r>
    <x v="13"/>
    <x v="1"/>
    <x v="3"/>
    <x v="1"/>
    <x v="1"/>
    <x v="29"/>
    <x v="12"/>
    <n v="41.089999999999996"/>
    <x v="3"/>
    <x v="0"/>
    <x v="0"/>
  </r>
  <r>
    <x v="13"/>
    <x v="1"/>
    <x v="3"/>
    <x v="1"/>
    <x v="1"/>
    <x v="29"/>
    <x v="12"/>
    <n v="46.92"/>
    <x v="3"/>
    <x v="0"/>
    <x v="0"/>
  </r>
  <r>
    <x v="13"/>
    <x v="1"/>
    <x v="3"/>
    <x v="1"/>
    <x v="1"/>
    <x v="29"/>
    <x v="12"/>
    <n v="43.4"/>
    <x v="3"/>
    <x v="0"/>
    <x v="0"/>
  </r>
  <r>
    <x v="13"/>
    <x v="1"/>
    <x v="3"/>
    <x v="1"/>
    <x v="1"/>
    <x v="29"/>
    <x v="12"/>
    <n v="48.050000000000004"/>
    <x v="3"/>
    <x v="0"/>
    <x v="0"/>
  </r>
  <r>
    <x v="13"/>
    <x v="1"/>
    <x v="3"/>
    <x v="1"/>
    <x v="1"/>
    <x v="29"/>
    <x v="12"/>
    <n v="56.260000000000005"/>
    <x v="3"/>
    <x v="0"/>
    <x v="0"/>
  </r>
  <r>
    <x v="13"/>
    <x v="1"/>
    <x v="3"/>
    <x v="1"/>
    <x v="1"/>
    <x v="29"/>
    <x v="12"/>
    <n v="29.32"/>
    <x v="3"/>
    <x v="0"/>
    <x v="0"/>
  </r>
  <r>
    <x v="13"/>
    <x v="1"/>
    <x v="3"/>
    <x v="1"/>
    <x v="1"/>
    <x v="29"/>
    <x v="12"/>
    <n v="44.620000000000005"/>
    <x v="3"/>
    <x v="0"/>
    <x v="0"/>
  </r>
  <r>
    <x v="13"/>
    <x v="1"/>
    <x v="3"/>
    <x v="1"/>
    <x v="1"/>
    <x v="29"/>
    <x v="12"/>
    <n v="70.460000000000008"/>
    <x v="3"/>
    <x v="0"/>
    <x v="0"/>
  </r>
  <r>
    <x v="13"/>
    <x v="1"/>
    <x v="3"/>
    <x v="1"/>
    <x v="1"/>
    <x v="29"/>
    <x v="12"/>
    <n v="34.58"/>
    <x v="3"/>
    <x v="0"/>
    <x v="0"/>
  </r>
  <r>
    <x v="13"/>
    <x v="1"/>
    <x v="3"/>
    <x v="1"/>
    <x v="1"/>
    <x v="29"/>
    <x v="12"/>
    <n v="43.25"/>
    <x v="3"/>
    <x v="0"/>
    <x v="0"/>
  </r>
  <r>
    <x v="13"/>
    <x v="1"/>
    <x v="3"/>
    <x v="1"/>
    <x v="1"/>
    <x v="29"/>
    <x v="12"/>
    <n v="28.85"/>
    <x v="24"/>
    <x v="0"/>
    <x v="0"/>
  </r>
  <r>
    <x v="13"/>
    <x v="1"/>
    <x v="3"/>
    <x v="1"/>
    <x v="1"/>
    <x v="29"/>
    <x v="12"/>
    <n v="13.06"/>
    <x v="24"/>
    <x v="0"/>
    <x v="0"/>
  </r>
  <r>
    <x v="13"/>
    <x v="1"/>
    <x v="3"/>
    <x v="1"/>
    <x v="1"/>
    <x v="29"/>
    <x v="12"/>
    <n v="13.86"/>
    <x v="24"/>
    <x v="0"/>
    <x v="0"/>
  </r>
  <r>
    <x v="13"/>
    <x v="1"/>
    <x v="3"/>
    <x v="1"/>
    <x v="1"/>
    <x v="29"/>
    <x v="12"/>
    <n v="11.760000000000002"/>
    <x v="24"/>
    <x v="0"/>
    <x v="0"/>
  </r>
  <r>
    <x v="13"/>
    <x v="1"/>
    <x v="3"/>
    <x v="1"/>
    <x v="1"/>
    <x v="29"/>
    <x v="12"/>
    <n v="0.42"/>
    <x v="12"/>
    <x v="0"/>
    <x v="0"/>
  </r>
  <r>
    <x v="13"/>
    <x v="1"/>
    <x v="3"/>
    <x v="1"/>
    <x v="1"/>
    <x v="29"/>
    <x v="12"/>
    <n v="1.53"/>
    <x v="12"/>
    <x v="0"/>
    <x v="0"/>
  </r>
  <r>
    <x v="13"/>
    <x v="1"/>
    <x v="3"/>
    <x v="1"/>
    <x v="1"/>
    <x v="29"/>
    <x v="12"/>
    <n v="1.39"/>
    <x v="12"/>
    <x v="0"/>
    <x v="0"/>
  </r>
  <r>
    <x v="13"/>
    <x v="1"/>
    <x v="3"/>
    <x v="1"/>
    <x v="1"/>
    <x v="29"/>
    <x v="12"/>
    <n v="1.56"/>
    <x v="12"/>
    <x v="0"/>
    <x v="0"/>
  </r>
  <r>
    <x v="13"/>
    <x v="1"/>
    <x v="3"/>
    <x v="1"/>
    <x v="1"/>
    <x v="29"/>
    <x v="12"/>
    <n v="0.55000000000000004"/>
    <x v="12"/>
    <x v="0"/>
    <x v="0"/>
  </r>
  <r>
    <x v="13"/>
    <x v="1"/>
    <x v="3"/>
    <x v="1"/>
    <x v="1"/>
    <x v="29"/>
    <x v="12"/>
    <n v="0.84"/>
    <x v="12"/>
    <x v="0"/>
    <x v="0"/>
  </r>
  <r>
    <x v="13"/>
    <x v="1"/>
    <x v="3"/>
    <x v="1"/>
    <x v="1"/>
    <x v="29"/>
    <x v="12"/>
    <n v="1.45"/>
    <x v="12"/>
    <x v="0"/>
    <x v="0"/>
  </r>
  <r>
    <x v="13"/>
    <x v="1"/>
    <x v="3"/>
    <x v="1"/>
    <x v="1"/>
    <x v="29"/>
    <x v="12"/>
    <n v="1.49"/>
    <x v="12"/>
    <x v="0"/>
    <x v="0"/>
  </r>
  <r>
    <x v="13"/>
    <x v="1"/>
    <x v="3"/>
    <x v="1"/>
    <x v="1"/>
    <x v="29"/>
    <x v="12"/>
    <n v="1.6"/>
    <x v="12"/>
    <x v="0"/>
    <x v="0"/>
  </r>
  <r>
    <x v="13"/>
    <x v="1"/>
    <x v="3"/>
    <x v="1"/>
    <x v="1"/>
    <x v="29"/>
    <x v="12"/>
    <n v="1.21"/>
    <x v="12"/>
    <x v="0"/>
    <x v="0"/>
  </r>
  <r>
    <x v="13"/>
    <x v="1"/>
    <x v="3"/>
    <x v="1"/>
    <x v="1"/>
    <x v="29"/>
    <x v="12"/>
    <n v="1.88"/>
    <x v="12"/>
    <x v="0"/>
    <x v="0"/>
  </r>
  <r>
    <x v="13"/>
    <x v="1"/>
    <x v="3"/>
    <x v="1"/>
    <x v="1"/>
    <x v="29"/>
    <x v="12"/>
    <n v="1.06"/>
    <x v="12"/>
    <x v="0"/>
    <x v="0"/>
  </r>
  <r>
    <x v="13"/>
    <x v="1"/>
    <x v="3"/>
    <x v="1"/>
    <x v="1"/>
    <x v="29"/>
    <x v="12"/>
    <n v="0.92999999999999994"/>
    <x v="1"/>
    <x v="0"/>
    <x v="0"/>
  </r>
  <r>
    <x v="13"/>
    <x v="1"/>
    <x v="3"/>
    <x v="1"/>
    <x v="1"/>
    <x v="29"/>
    <x v="12"/>
    <n v="1.0399999999999998"/>
    <x v="1"/>
    <x v="0"/>
    <x v="0"/>
  </r>
  <r>
    <x v="13"/>
    <x v="1"/>
    <x v="3"/>
    <x v="1"/>
    <x v="1"/>
    <x v="29"/>
    <x v="12"/>
    <n v="16"/>
    <x v="1"/>
    <x v="0"/>
    <x v="0"/>
  </r>
  <r>
    <x v="13"/>
    <x v="1"/>
    <x v="3"/>
    <x v="1"/>
    <x v="1"/>
    <x v="29"/>
    <x v="12"/>
    <n v="5.9900000000000011"/>
    <x v="1"/>
    <x v="0"/>
    <x v="0"/>
  </r>
  <r>
    <x v="13"/>
    <x v="1"/>
    <x v="3"/>
    <x v="1"/>
    <x v="1"/>
    <x v="29"/>
    <x v="12"/>
    <n v="1.5"/>
    <x v="1"/>
    <x v="0"/>
    <x v="0"/>
  </r>
  <r>
    <x v="13"/>
    <x v="1"/>
    <x v="3"/>
    <x v="1"/>
    <x v="1"/>
    <x v="29"/>
    <x v="12"/>
    <n v="16"/>
    <x v="1"/>
    <x v="0"/>
    <x v="0"/>
  </r>
  <r>
    <x v="13"/>
    <x v="1"/>
    <x v="3"/>
    <x v="1"/>
    <x v="1"/>
    <x v="29"/>
    <x v="12"/>
    <n v="15.74"/>
    <x v="1"/>
    <x v="0"/>
    <x v="0"/>
  </r>
  <r>
    <x v="13"/>
    <x v="1"/>
    <x v="3"/>
    <x v="1"/>
    <x v="1"/>
    <x v="29"/>
    <x v="12"/>
    <n v="8.17"/>
    <x v="1"/>
    <x v="0"/>
    <x v="0"/>
  </r>
  <r>
    <x v="13"/>
    <x v="1"/>
    <x v="3"/>
    <x v="1"/>
    <x v="1"/>
    <x v="29"/>
    <x v="12"/>
    <n v="16.38"/>
    <x v="1"/>
    <x v="0"/>
    <x v="0"/>
  </r>
  <r>
    <x v="13"/>
    <x v="1"/>
    <x v="3"/>
    <x v="1"/>
    <x v="1"/>
    <x v="29"/>
    <x v="12"/>
    <n v="0.84000000000000008"/>
    <x v="1"/>
    <x v="0"/>
    <x v="0"/>
  </r>
  <r>
    <x v="13"/>
    <x v="1"/>
    <x v="3"/>
    <x v="1"/>
    <x v="1"/>
    <x v="29"/>
    <x v="12"/>
    <n v="1.4000000000000001"/>
    <x v="1"/>
    <x v="0"/>
    <x v="0"/>
  </r>
  <r>
    <x v="13"/>
    <x v="1"/>
    <x v="3"/>
    <x v="1"/>
    <x v="1"/>
    <x v="29"/>
    <x v="12"/>
    <n v="3.89"/>
    <x v="36"/>
    <x v="0"/>
    <x v="0"/>
  </r>
  <r>
    <x v="13"/>
    <x v="1"/>
    <x v="3"/>
    <x v="1"/>
    <x v="1"/>
    <x v="29"/>
    <x v="12"/>
    <n v="4.3600000000000003"/>
    <x v="36"/>
    <x v="0"/>
    <x v="0"/>
  </r>
  <r>
    <x v="13"/>
    <x v="1"/>
    <x v="3"/>
    <x v="1"/>
    <x v="1"/>
    <x v="29"/>
    <x v="12"/>
    <n v="4.08"/>
    <x v="36"/>
    <x v="0"/>
    <x v="0"/>
  </r>
  <r>
    <x v="13"/>
    <x v="1"/>
    <x v="3"/>
    <x v="1"/>
    <x v="1"/>
    <x v="29"/>
    <x v="12"/>
    <n v="3.8"/>
    <x v="36"/>
    <x v="0"/>
    <x v="0"/>
  </r>
  <r>
    <x v="13"/>
    <x v="1"/>
    <x v="3"/>
    <x v="1"/>
    <x v="1"/>
    <x v="29"/>
    <x v="12"/>
    <n v="4.5199999999999996"/>
    <x v="36"/>
    <x v="0"/>
    <x v="0"/>
  </r>
  <r>
    <x v="13"/>
    <x v="1"/>
    <x v="3"/>
    <x v="1"/>
    <x v="1"/>
    <x v="29"/>
    <x v="12"/>
    <n v="3.51"/>
    <x v="36"/>
    <x v="0"/>
    <x v="0"/>
  </r>
  <r>
    <x v="13"/>
    <x v="1"/>
    <x v="3"/>
    <x v="1"/>
    <x v="1"/>
    <x v="29"/>
    <x v="12"/>
    <n v="5.26"/>
    <x v="36"/>
    <x v="0"/>
    <x v="0"/>
  </r>
  <r>
    <x v="13"/>
    <x v="1"/>
    <x v="3"/>
    <x v="1"/>
    <x v="1"/>
    <x v="29"/>
    <x v="12"/>
    <n v="3.17"/>
    <x v="36"/>
    <x v="0"/>
    <x v="0"/>
  </r>
  <r>
    <x v="13"/>
    <x v="1"/>
    <x v="3"/>
    <x v="1"/>
    <x v="1"/>
    <x v="29"/>
    <x v="12"/>
    <n v="7.0900000000000007"/>
    <x v="1"/>
    <x v="0"/>
    <x v="0"/>
  </r>
  <r>
    <x v="13"/>
    <x v="1"/>
    <x v="3"/>
    <x v="1"/>
    <x v="1"/>
    <x v="29"/>
    <x v="12"/>
    <n v="8.1199999999999992"/>
    <x v="1"/>
    <x v="0"/>
    <x v="0"/>
  </r>
  <r>
    <x v="13"/>
    <x v="1"/>
    <x v="3"/>
    <x v="1"/>
    <x v="1"/>
    <x v="29"/>
    <x v="12"/>
    <n v="3.89"/>
    <x v="1"/>
    <x v="0"/>
    <x v="0"/>
  </r>
  <r>
    <x v="13"/>
    <x v="1"/>
    <x v="3"/>
    <x v="1"/>
    <x v="1"/>
    <x v="29"/>
    <x v="12"/>
    <n v="9.23"/>
    <x v="1"/>
    <x v="0"/>
    <x v="0"/>
  </r>
  <r>
    <x v="13"/>
    <x v="1"/>
    <x v="3"/>
    <x v="1"/>
    <x v="1"/>
    <x v="29"/>
    <x v="12"/>
    <n v="3.7899999999999996"/>
    <x v="1"/>
    <x v="0"/>
    <x v="0"/>
  </r>
  <r>
    <x v="13"/>
    <x v="1"/>
    <x v="3"/>
    <x v="1"/>
    <x v="1"/>
    <x v="29"/>
    <x v="12"/>
    <n v="2.4600000000000004"/>
    <x v="1"/>
    <x v="0"/>
    <x v="0"/>
  </r>
  <r>
    <x v="13"/>
    <x v="1"/>
    <x v="3"/>
    <x v="1"/>
    <x v="1"/>
    <x v="29"/>
    <x v="12"/>
    <n v="3.6999999999999997"/>
    <x v="1"/>
    <x v="0"/>
    <x v="0"/>
  </r>
  <r>
    <x v="13"/>
    <x v="1"/>
    <x v="3"/>
    <x v="1"/>
    <x v="1"/>
    <x v="29"/>
    <x v="12"/>
    <n v="7.22"/>
    <x v="1"/>
    <x v="0"/>
    <x v="0"/>
  </r>
  <r>
    <x v="13"/>
    <x v="1"/>
    <x v="3"/>
    <x v="1"/>
    <x v="1"/>
    <x v="29"/>
    <x v="12"/>
    <n v="3.41"/>
    <x v="1"/>
    <x v="0"/>
    <x v="0"/>
  </r>
  <r>
    <x v="13"/>
    <x v="1"/>
    <x v="3"/>
    <x v="1"/>
    <x v="1"/>
    <x v="29"/>
    <x v="12"/>
    <n v="3.8000000000000003"/>
    <x v="1"/>
    <x v="0"/>
    <x v="0"/>
  </r>
  <r>
    <x v="13"/>
    <x v="1"/>
    <x v="3"/>
    <x v="1"/>
    <x v="1"/>
    <x v="29"/>
    <x v="12"/>
    <n v="7.4"/>
    <x v="1"/>
    <x v="0"/>
    <x v="0"/>
  </r>
  <r>
    <x v="13"/>
    <x v="1"/>
    <x v="3"/>
    <x v="1"/>
    <x v="1"/>
    <x v="29"/>
    <x v="12"/>
    <n v="9.33"/>
    <x v="22"/>
    <x v="0"/>
    <x v="0"/>
  </r>
  <r>
    <x v="13"/>
    <x v="1"/>
    <x v="3"/>
    <x v="1"/>
    <x v="1"/>
    <x v="29"/>
    <x v="12"/>
    <n v="35.14"/>
    <x v="1"/>
    <x v="0"/>
    <x v="0"/>
  </r>
  <r>
    <x v="13"/>
    <x v="1"/>
    <x v="3"/>
    <x v="1"/>
    <x v="1"/>
    <x v="29"/>
    <x v="12"/>
    <n v="7.6"/>
    <x v="28"/>
    <x v="0"/>
    <x v="0"/>
  </r>
  <r>
    <x v="13"/>
    <x v="1"/>
    <x v="3"/>
    <x v="1"/>
    <x v="1"/>
    <x v="29"/>
    <x v="12"/>
    <n v="7.6700000000000008"/>
    <x v="24"/>
    <x v="0"/>
    <x v="0"/>
  </r>
  <r>
    <x v="13"/>
    <x v="1"/>
    <x v="3"/>
    <x v="1"/>
    <x v="1"/>
    <x v="29"/>
    <x v="12"/>
    <n v="7.6700000000000008"/>
    <x v="24"/>
    <x v="0"/>
    <x v="0"/>
  </r>
  <r>
    <x v="13"/>
    <x v="1"/>
    <x v="3"/>
    <x v="1"/>
    <x v="1"/>
    <x v="29"/>
    <x v="12"/>
    <n v="8.61"/>
    <x v="24"/>
    <x v="0"/>
    <x v="0"/>
  </r>
  <r>
    <x v="13"/>
    <x v="1"/>
    <x v="3"/>
    <x v="1"/>
    <x v="1"/>
    <x v="29"/>
    <x v="12"/>
    <n v="26.21"/>
    <x v="1"/>
    <x v="0"/>
    <x v="0"/>
  </r>
  <r>
    <x v="13"/>
    <x v="1"/>
    <x v="3"/>
    <x v="1"/>
    <x v="1"/>
    <x v="29"/>
    <x v="12"/>
    <n v="25.289999999999996"/>
    <x v="1"/>
    <x v="0"/>
    <x v="0"/>
  </r>
  <r>
    <x v="13"/>
    <x v="1"/>
    <x v="3"/>
    <x v="1"/>
    <x v="1"/>
    <x v="29"/>
    <x v="12"/>
    <n v="24.16"/>
    <x v="1"/>
    <x v="0"/>
    <x v="0"/>
  </r>
  <r>
    <x v="13"/>
    <x v="1"/>
    <x v="3"/>
    <x v="1"/>
    <x v="1"/>
    <x v="29"/>
    <x v="12"/>
    <n v="23.84"/>
    <x v="1"/>
    <x v="0"/>
    <x v="0"/>
  </r>
  <r>
    <x v="13"/>
    <x v="1"/>
    <x v="3"/>
    <x v="1"/>
    <x v="1"/>
    <x v="29"/>
    <x v="12"/>
    <n v="5.09"/>
    <x v="1"/>
    <x v="0"/>
    <x v="0"/>
  </r>
  <r>
    <x v="13"/>
    <x v="1"/>
    <x v="3"/>
    <x v="1"/>
    <x v="1"/>
    <x v="29"/>
    <x v="12"/>
    <n v="74.69"/>
    <x v="29"/>
    <x v="0"/>
    <x v="0"/>
  </r>
  <r>
    <x v="13"/>
    <x v="1"/>
    <x v="3"/>
    <x v="1"/>
    <x v="1"/>
    <x v="29"/>
    <x v="12"/>
    <n v="108.6"/>
    <x v="29"/>
    <x v="0"/>
    <x v="0"/>
  </r>
  <r>
    <x v="13"/>
    <x v="1"/>
    <x v="3"/>
    <x v="1"/>
    <x v="1"/>
    <x v="29"/>
    <x v="12"/>
    <n v="24.599999999999998"/>
    <x v="29"/>
    <x v="0"/>
    <x v="0"/>
  </r>
  <r>
    <x v="13"/>
    <x v="1"/>
    <x v="3"/>
    <x v="1"/>
    <x v="1"/>
    <x v="29"/>
    <x v="12"/>
    <n v="12.65"/>
    <x v="29"/>
    <x v="0"/>
    <x v="0"/>
  </r>
  <r>
    <x v="13"/>
    <x v="1"/>
    <x v="3"/>
    <x v="1"/>
    <x v="1"/>
    <x v="29"/>
    <x v="12"/>
    <n v="59.2"/>
    <x v="29"/>
    <x v="0"/>
    <x v="0"/>
  </r>
  <r>
    <x v="13"/>
    <x v="1"/>
    <x v="3"/>
    <x v="1"/>
    <x v="1"/>
    <x v="29"/>
    <x v="12"/>
    <n v="28.439999999999998"/>
    <x v="29"/>
    <x v="0"/>
    <x v="0"/>
  </r>
  <r>
    <x v="13"/>
    <x v="1"/>
    <x v="3"/>
    <x v="1"/>
    <x v="1"/>
    <x v="29"/>
    <x v="12"/>
    <n v="22.55"/>
    <x v="29"/>
    <x v="0"/>
    <x v="0"/>
  </r>
  <r>
    <x v="13"/>
    <x v="1"/>
    <x v="3"/>
    <x v="1"/>
    <x v="1"/>
    <x v="29"/>
    <x v="12"/>
    <n v="11.88"/>
    <x v="29"/>
    <x v="0"/>
    <x v="0"/>
  </r>
  <r>
    <x v="13"/>
    <x v="1"/>
    <x v="3"/>
    <x v="1"/>
    <x v="1"/>
    <x v="29"/>
    <x v="12"/>
    <n v="27.240000000000002"/>
    <x v="29"/>
    <x v="0"/>
    <x v="0"/>
  </r>
  <r>
    <x v="13"/>
    <x v="1"/>
    <x v="3"/>
    <x v="1"/>
    <x v="1"/>
    <x v="29"/>
    <x v="12"/>
    <n v="19.27"/>
    <x v="28"/>
    <x v="0"/>
    <x v="0"/>
  </r>
  <r>
    <x v="13"/>
    <x v="1"/>
    <x v="3"/>
    <x v="1"/>
    <x v="1"/>
    <x v="29"/>
    <x v="12"/>
    <n v="21.180000000000003"/>
    <x v="28"/>
    <x v="0"/>
    <x v="0"/>
  </r>
  <r>
    <x v="13"/>
    <x v="1"/>
    <x v="3"/>
    <x v="1"/>
    <x v="1"/>
    <x v="29"/>
    <x v="12"/>
    <n v="39.620000000000005"/>
    <x v="28"/>
    <x v="0"/>
    <x v="0"/>
  </r>
  <r>
    <x v="13"/>
    <x v="1"/>
    <x v="3"/>
    <x v="1"/>
    <x v="1"/>
    <x v="29"/>
    <x v="12"/>
    <n v="24.58"/>
    <x v="1"/>
    <x v="0"/>
    <x v="0"/>
  </r>
  <r>
    <x v="13"/>
    <x v="1"/>
    <x v="3"/>
    <x v="1"/>
    <x v="1"/>
    <x v="29"/>
    <x v="12"/>
    <n v="41.39"/>
    <x v="1"/>
    <x v="0"/>
    <x v="0"/>
  </r>
  <r>
    <x v="13"/>
    <x v="1"/>
    <x v="3"/>
    <x v="1"/>
    <x v="1"/>
    <x v="29"/>
    <x v="12"/>
    <n v="12.06"/>
    <x v="1"/>
    <x v="0"/>
    <x v="0"/>
  </r>
  <r>
    <x v="13"/>
    <x v="1"/>
    <x v="3"/>
    <x v="1"/>
    <x v="1"/>
    <x v="29"/>
    <x v="12"/>
    <n v="40.22"/>
    <x v="1"/>
    <x v="0"/>
    <x v="0"/>
  </r>
  <r>
    <x v="13"/>
    <x v="1"/>
    <x v="3"/>
    <x v="1"/>
    <x v="1"/>
    <x v="29"/>
    <x v="12"/>
    <n v="53.47999999999999"/>
    <x v="1"/>
    <x v="0"/>
    <x v="0"/>
  </r>
  <r>
    <x v="13"/>
    <x v="1"/>
    <x v="3"/>
    <x v="1"/>
    <x v="1"/>
    <x v="29"/>
    <x v="12"/>
    <n v="9.2000000000000011"/>
    <x v="1"/>
    <x v="0"/>
    <x v="0"/>
  </r>
  <r>
    <x v="13"/>
    <x v="1"/>
    <x v="3"/>
    <x v="1"/>
    <x v="1"/>
    <x v="29"/>
    <x v="12"/>
    <n v="23.209999999999997"/>
    <x v="1"/>
    <x v="0"/>
    <x v="0"/>
  </r>
  <r>
    <x v="13"/>
    <x v="1"/>
    <x v="3"/>
    <x v="1"/>
    <x v="1"/>
    <x v="29"/>
    <x v="12"/>
    <n v="16"/>
    <x v="1"/>
    <x v="0"/>
    <x v="0"/>
  </r>
  <r>
    <x v="13"/>
    <x v="1"/>
    <x v="3"/>
    <x v="1"/>
    <x v="1"/>
    <x v="29"/>
    <x v="12"/>
    <n v="18.43"/>
    <x v="1"/>
    <x v="0"/>
    <x v="0"/>
  </r>
  <r>
    <x v="13"/>
    <x v="1"/>
    <x v="3"/>
    <x v="1"/>
    <x v="1"/>
    <x v="29"/>
    <x v="12"/>
    <n v="10.489999999999998"/>
    <x v="1"/>
    <x v="0"/>
    <x v="0"/>
  </r>
  <r>
    <x v="13"/>
    <x v="1"/>
    <x v="3"/>
    <x v="1"/>
    <x v="1"/>
    <x v="29"/>
    <x v="12"/>
    <n v="8.8199999999999985"/>
    <x v="1"/>
    <x v="0"/>
    <x v="0"/>
  </r>
  <r>
    <x v="13"/>
    <x v="1"/>
    <x v="3"/>
    <x v="1"/>
    <x v="1"/>
    <x v="29"/>
    <x v="12"/>
    <n v="14.39"/>
    <x v="22"/>
    <x v="0"/>
    <x v="0"/>
  </r>
  <r>
    <x v="13"/>
    <x v="1"/>
    <x v="3"/>
    <x v="1"/>
    <x v="1"/>
    <x v="29"/>
    <x v="12"/>
    <n v="19.330000000000002"/>
    <x v="22"/>
    <x v="0"/>
    <x v="0"/>
  </r>
  <r>
    <x v="13"/>
    <x v="1"/>
    <x v="3"/>
    <x v="1"/>
    <x v="1"/>
    <x v="29"/>
    <x v="12"/>
    <n v="2.9599999999999995"/>
    <x v="16"/>
    <x v="0"/>
    <x v="0"/>
  </r>
  <r>
    <x v="13"/>
    <x v="1"/>
    <x v="3"/>
    <x v="1"/>
    <x v="1"/>
    <x v="29"/>
    <x v="12"/>
    <n v="1.01"/>
    <x v="1"/>
    <x v="0"/>
    <x v="0"/>
  </r>
  <r>
    <x v="13"/>
    <x v="1"/>
    <x v="3"/>
    <x v="1"/>
    <x v="1"/>
    <x v="29"/>
    <x v="12"/>
    <n v="1.6200000000000006"/>
    <x v="1"/>
    <x v="0"/>
    <x v="0"/>
  </r>
  <r>
    <x v="13"/>
    <x v="1"/>
    <x v="3"/>
    <x v="1"/>
    <x v="1"/>
    <x v="29"/>
    <x v="12"/>
    <n v="2.8100000000000005"/>
    <x v="1"/>
    <x v="0"/>
    <x v="0"/>
  </r>
  <r>
    <x v="13"/>
    <x v="1"/>
    <x v="3"/>
    <x v="1"/>
    <x v="1"/>
    <x v="29"/>
    <x v="12"/>
    <n v="0.79"/>
    <x v="1"/>
    <x v="0"/>
    <x v="0"/>
  </r>
  <r>
    <x v="13"/>
    <x v="1"/>
    <x v="3"/>
    <x v="1"/>
    <x v="1"/>
    <x v="29"/>
    <x v="12"/>
    <n v="1.7800000000000002"/>
    <x v="1"/>
    <x v="0"/>
    <x v="0"/>
  </r>
  <r>
    <x v="13"/>
    <x v="1"/>
    <x v="3"/>
    <x v="1"/>
    <x v="1"/>
    <x v="29"/>
    <x v="12"/>
    <n v="0.93999999999999972"/>
    <x v="1"/>
    <x v="0"/>
    <x v="0"/>
  </r>
  <r>
    <x v="13"/>
    <x v="1"/>
    <x v="3"/>
    <x v="1"/>
    <x v="1"/>
    <x v="29"/>
    <x v="12"/>
    <n v="0.8899999999999999"/>
    <x v="1"/>
    <x v="0"/>
    <x v="0"/>
  </r>
  <r>
    <x v="13"/>
    <x v="1"/>
    <x v="3"/>
    <x v="1"/>
    <x v="1"/>
    <x v="29"/>
    <x v="12"/>
    <n v="12.409999999999998"/>
    <x v="1"/>
    <x v="0"/>
    <x v="0"/>
  </r>
  <r>
    <x v="13"/>
    <x v="1"/>
    <x v="3"/>
    <x v="1"/>
    <x v="1"/>
    <x v="29"/>
    <x v="12"/>
    <n v="1.17"/>
    <x v="1"/>
    <x v="0"/>
    <x v="0"/>
  </r>
  <r>
    <x v="13"/>
    <x v="1"/>
    <x v="3"/>
    <x v="1"/>
    <x v="1"/>
    <x v="29"/>
    <x v="12"/>
    <n v="1.9700000000000002"/>
    <x v="1"/>
    <x v="0"/>
    <x v="0"/>
  </r>
  <r>
    <x v="13"/>
    <x v="1"/>
    <x v="3"/>
    <x v="1"/>
    <x v="1"/>
    <x v="29"/>
    <x v="12"/>
    <n v="1.79"/>
    <x v="1"/>
    <x v="0"/>
    <x v="0"/>
  </r>
  <r>
    <x v="13"/>
    <x v="1"/>
    <x v="3"/>
    <x v="1"/>
    <x v="1"/>
    <x v="29"/>
    <x v="12"/>
    <n v="1.5899999999999999"/>
    <x v="1"/>
    <x v="0"/>
    <x v="0"/>
  </r>
  <r>
    <x v="13"/>
    <x v="1"/>
    <x v="3"/>
    <x v="1"/>
    <x v="1"/>
    <x v="29"/>
    <x v="12"/>
    <n v="22.36"/>
    <x v="22"/>
    <x v="0"/>
    <x v="0"/>
  </r>
  <r>
    <x v="13"/>
    <x v="1"/>
    <x v="3"/>
    <x v="1"/>
    <x v="1"/>
    <x v="29"/>
    <x v="12"/>
    <n v="33.4"/>
    <x v="22"/>
    <x v="0"/>
    <x v="0"/>
  </r>
  <r>
    <x v="13"/>
    <x v="1"/>
    <x v="3"/>
    <x v="1"/>
    <x v="1"/>
    <x v="29"/>
    <x v="12"/>
    <n v="55.56"/>
    <x v="22"/>
    <x v="0"/>
    <x v="0"/>
  </r>
  <r>
    <x v="13"/>
    <x v="1"/>
    <x v="3"/>
    <x v="1"/>
    <x v="1"/>
    <x v="29"/>
    <x v="12"/>
    <n v="1413.25"/>
    <x v="1"/>
    <x v="0"/>
    <x v="0"/>
  </r>
  <r>
    <x v="13"/>
    <x v="1"/>
    <x v="3"/>
    <x v="1"/>
    <x v="1"/>
    <x v="29"/>
    <x v="12"/>
    <n v="200.55999999999997"/>
    <x v="1"/>
    <x v="0"/>
    <x v="0"/>
  </r>
  <r>
    <x v="13"/>
    <x v="1"/>
    <x v="3"/>
    <x v="1"/>
    <x v="1"/>
    <x v="29"/>
    <x v="12"/>
    <n v="123.69999999999999"/>
    <x v="1"/>
    <x v="0"/>
    <x v="0"/>
  </r>
  <r>
    <x v="13"/>
    <x v="1"/>
    <x v="3"/>
    <x v="1"/>
    <x v="1"/>
    <x v="29"/>
    <x v="12"/>
    <n v="108.1"/>
    <x v="1"/>
    <x v="0"/>
    <x v="0"/>
  </r>
  <r>
    <x v="13"/>
    <x v="1"/>
    <x v="3"/>
    <x v="1"/>
    <x v="1"/>
    <x v="29"/>
    <x v="12"/>
    <n v="153.03"/>
    <x v="1"/>
    <x v="0"/>
    <x v="0"/>
  </r>
  <r>
    <x v="13"/>
    <x v="1"/>
    <x v="3"/>
    <x v="1"/>
    <x v="1"/>
    <x v="29"/>
    <x v="12"/>
    <n v="148.85999999999999"/>
    <x v="1"/>
    <x v="0"/>
    <x v="0"/>
  </r>
  <r>
    <x v="13"/>
    <x v="1"/>
    <x v="3"/>
    <x v="1"/>
    <x v="1"/>
    <x v="29"/>
    <x v="12"/>
    <n v="67.61"/>
    <x v="1"/>
    <x v="0"/>
    <x v="0"/>
  </r>
  <r>
    <x v="13"/>
    <x v="1"/>
    <x v="3"/>
    <x v="1"/>
    <x v="1"/>
    <x v="29"/>
    <x v="12"/>
    <n v="142.11000000000001"/>
    <x v="1"/>
    <x v="0"/>
    <x v="0"/>
  </r>
  <r>
    <x v="13"/>
    <x v="1"/>
    <x v="3"/>
    <x v="1"/>
    <x v="1"/>
    <x v="29"/>
    <x v="12"/>
    <n v="111.33"/>
    <x v="1"/>
    <x v="0"/>
    <x v="0"/>
  </r>
  <r>
    <x v="13"/>
    <x v="1"/>
    <x v="3"/>
    <x v="1"/>
    <x v="1"/>
    <x v="29"/>
    <x v="12"/>
    <n v="180.41999999999996"/>
    <x v="1"/>
    <x v="0"/>
    <x v="0"/>
  </r>
  <r>
    <x v="13"/>
    <x v="1"/>
    <x v="3"/>
    <x v="1"/>
    <x v="1"/>
    <x v="29"/>
    <x v="12"/>
    <n v="129.30000000000001"/>
    <x v="1"/>
    <x v="0"/>
    <x v="0"/>
  </r>
  <r>
    <x v="13"/>
    <x v="1"/>
    <x v="3"/>
    <x v="1"/>
    <x v="1"/>
    <x v="29"/>
    <x v="12"/>
    <n v="149.87999999999997"/>
    <x v="1"/>
    <x v="0"/>
    <x v="0"/>
  </r>
  <r>
    <x v="13"/>
    <x v="1"/>
    <x v="3"/>
    <x v="1"/>
    <x v="1"/>
    <x v="29"/>
    <x v="12"/>
    <n v="129.94999999999999"/>
    <x v="1"/>
    <x v="0"/>
    <x v="0"/>
  </r>
  <r>
    <x v="13"/>
    <x v="1"/>
    <x v="3"/>
    <x v="1"/>
    <x v="1"/>
    <x v="29"/>
    <x v="12"/>
    <n v="168.91000000000003"/>
    <x v="1"/>
    <x v="0"/>
    <x v="0"/>
  </r>
  <r>
    <x v="13"/>
    <x v="1"/>
    <x v="3"/>
    <x v="1"/>
    <x v="1"/>
    <x v="29"/>
    <x v="12"/>
    <n v="52.79"/>
    <x v="22"/>
    <x v="0"/>
    <x v="0"/>
  </r>
  <r>
    <x v="13"/>
    <x v="1"/>
    <x v="3"/>
    <x v="1"/>
    <x v="1"/>
    <x v="29"/>
    <x v="12"/>
    <n v="257.08"/>
    <x v="1"/>
    <x v="0"/>
    <x v="0"/>
  </r>
  <r>
    <x v="13"/>
    <x v="1"/>
    <x v="3"/>
    <x v="1"/>
    <x v="1"/>
    <x v="29"/>
    <x v="12"/>
    <n v="209.96"/>
    <x v="1"/>
    <x v="0"/>
    <x v="0"/>
  </r>
  <r>
    <x v="13"/>
    <x v="1"/>
    <x v="3"/>
    <x v="1"/>
    <x v="1"/>
    <x v="29"/>
    <x v="12"/>
    <n v="272.14000000000004"/>
    <x v="1"/>
    <x v="0"/>
    <x v="0"/>
  </r>
  <r>
    <x v="13"/>
    <x v="1"/>
    <x v="3"/>
    <x v="1"/>
    <x v="1"/>
    <x v="29"/>
    <x v="12"/>
    <n v="273.27000000000004"/>
    <x v="1"/>
    <x v="0"/>
    <x v="0"/>
  </r>
  <r>
    <x v="13"/>
    <x v="1"/>
    <x v="3"/>
    <x v="1"/>
    <x v="1"/>
    <x v="29"/>
    <x v="12"/>
    <n v="250.52999999999994"/>
    <x v="1"/>
    <x v="0"/>
    <x v="0"/>
  </r>
  <r>
    <x v="13"/>
    <x v="1"/>
    <x v="3"/>
    <x v="1"/>
    <x v="1"/>
    <x v="29"/>
    <x v="12"/>
    <n v="235.95000000000002"/>
    <x v="1"/>
    <x v="0"/>
    <x v="0"/>
  </r>
  <r>
    <x v="13"/>
    <x v="1"/>
    <x v="3"/>
    <x v="1"/>
    <x v="1"/>
    <x v="29"/>
    <x v="12"/>
    <n v="162.44999999999996"/>
    <x v="1"/>
    <x v="0"/>
    <x v="0"/>
  </r>
  <r>
    <x v="13"/>
    <x v="1"/>
    <x v="3"/>
    <x v="1"/>
    <x v="1"/>
    <x v="29"/>
    <x v="12"/>
    <n v="227.12999999999997"/>
    <x v="1"/>
    <x v="0"/>
    <x v="0"/>
  </r>
  <r>
    <x v="13"/>
    <x v="1"/>
    <x v="3"/>
    <x v="1"/>
    <x v="1"/>
    <x v="29"/>
    <x v="12"/>
    <n v="174.39999999999998"/>
    <x v="1"/>
    <x v="0"/>
    <x v="0"/>
  </r>
  <r>
    <x v="13"/>
    <x v="1"/>
    <x v="3"/>
    <x v="1"/>
    <x v="1"/>
    <x v="29"/>
    <x v="12"/>
    <n v="266.51"/>
    <x v="1"/>
    <x v="0"/>
    <x v="0"/>
  </r>
  <r>
    <x v="13"/>
    <x v="1"/>
    <x v="3"/>
    <x v="1"/>
    <x v="1"/>
    <x v="29"/>
    <x v="12"/>
    <n v="243.59"/>
    <x v="1"/>
    <x v="0"/>
    <x v="0"/>
  </r>
  <r>
    <x v="13"/>
    <x v="1"/>
    <x v="3"/>
    <x v="1"/>
    <x v="1"/>
    <x v="29"/>
    <x v="12"/>
    <n v="217.58"/>
    <x v="1"/>
    <x v="0"/>
    <x v="0"/>
  </r>
  <r>
    <x v="13"/>
    <x v="1"/>
    <x v="3"/>
    <x v="1"/>
    <x v="1"/>
    <x v="29"/>
    <x v="12"/>
    <n v="2.4900000000000002"/>
    <x v="1"/>
    <x v="0"/>
    <x v="0"/>
  </r>
  <r>
    <x v="13"/>
    <x v="1"/>
    <x v="3"/>
    <x v="1"/>
    <x v="1"/>
    <x v="29"/>
    <x v="12"/>
    <n v="5.27"/>
    <x v="3"/>
    <x v="0"/>
    <x v="0"/>
  </r>
  <r>
    <x v="13"/>
    <x v="1"/>
    <x v="3"/>
    <x v="1"/>
    <x v="1"/>
    <x v="29"/>
    <x v="12"/>
    <n v="8.2399999999999984"/>
    <x v="28"/>
    <x v="0"/>
    <x v="0"/>
  </r>
  <r>
    <x v="13"/>
    <x v="1"/>
    <x v="3"/>
    <x v="1"/>
    <x v="1"/>
    <x v="29"/>
    <x v="12"/>
    <n v="3.77"/>
    <x v="24"/>
    <x v="0"/>
    <x v="0"/>
  </r>
  <r>
    <x v="13"/>
    <x v="1"/>
    <x v="3"/>
    <x v="1"/>
    <x v="1"/>
    <x v="29"/>
    <x v="12"/>
    <n v="2.7800000000000002"/>
    <x v="24"/>
    <x v="0"/>
    <x v="0"/>
  </r>
  <r>
    <x v="13"/>
    <x v="1"/>
    <x v="3"/>
    <x v="1"/>
    <x v="1"/>
    <x v="29"/>
    <x v="12"/>
    <n v="136.43999999999997"/>
    <x v="1"/>
    <x v="0"/>
    <x v="0"/>
  </r>
  <r>
    <x v="4"/>
    <x v="0"/>
    <x v="4"/>
    <x v="0"/>
    <x v="0"/>
    <x v="30"/>
    <x v="12"/>
    <n v="40300.959999999999"/>
    <x v="8"/>
    <x v="0"/>
    <x v="0"/>
  </r>
  <r>
    <x v="4"/>
    <x v="0"/>
    <x v="4"/>
    <x v="0"/>
    <x v="0"/>
    <x v="30"/>
    <x v="12"/>
    <n v="1427.62"/>
    <x v="9"/>
    <x v="2"/>
    <x v="1"/>
  </r>
  <r>
    <x v="4"/>
    <x v="0"/>
    <x v="4"/>
    <x v="0"/>
    <x v="0"/>
    <x v="30"/>
    <x v="12"/>
    <n v="1005.88"/>
    <x v="9"/>
    <x v="1"/>
    <x v="0"/>
  </r>
  <r>
    <x v="3"/>
    <x v="1"/>
    <x v="3"/>
    <x v="1"/>
    <x v="1"/>
    <x v="31"/>
    <x v="16"/>
    <n v="63.56"/>
    <x v="6"/>
    <x v="0"/>
    <x v="0"/>
  </r>
  <r>
    <x v="3"/>
    <x v="1"/>
    <x v="3"/>
    <x v="1"/>
    <x v="1"/>
    <x v="31"/>
    <x v="16"/>
    <n v="511.35"/>
    <x v="5"/>
    <x v="0"/>
    <x v="0"/>
  </r>
  <r>
    <x v="3"/>
    <x v="1"/>
    <x v="3"/>
    <x v="1"/>
    <x v="1"/>
    <x v="31"/>
    <x v="16"/>
    <n v="6.08"/>
    <x v="36"/>
    <x v="0"/>
    <x v="0"/>
  </r>
  <r>
    <x v="3"/>
    <x v="1"/>
    <x v="3"/>
    <x v="1"/>
    <x v="1"/>
    <x v="31"/>
    <x v="16"/>
    <n v="11.27"/>
    <x v="13"/>
    <x v="0"/>
    <x v="0"/>
  </r>
  <r>
    <x v="3"/>
    <x v="1"/>
    <x v="3"/>
    <x v="1"/>
    <x v="1"/>
    <x v="31"/>
    <x v="16"/>
    <n v="612.83000000000004"/>
    <x v="6"/>
    <x v="0"/>
    <x v="0"/>
  </r>
  <r>
    <x v="3"/>
    <x v="1"/>
    <x v="3"/>
    <x v="1"/>
    <x v="1"/>
    <x v="31"/>
    <x v="16"/>
    <n v="7.71"/>
    <x v="18"/>
    <x v="0"/>
    <x v="0"/>
  </r>
  <r>
    <x v="3"/>
    <x v="1"/>
    <x v="3"/>
    <x v="1"/>
    <x v="1"/>
    <x v="31"/>
    <x v="16"/>
    <n v="28.5"/>
    <x v="7"/>
    <x v="0"/>
    <x v="0"/>
  </r>
  <r>
    <x v="3"/>
    <x v="1"/>
    <x v="3"/>
    <x v="1"/>
    <x v="1"/>
    <x v="31"/>
    <x v="16"/>
    <n v="2.2000000000000002"/>
    <x v="7"/>
    <x v="0"/>
    <x v="0"/>
  </r>
  <r>
    <x v="3"/>
    <x v="1"/>
    <x v="3"/>
    <x v="1"/>
    <x v="1"/>
    <x v="31"/>
    <x v="16"/>
    <n v="432.92"/>
    <x v="7"/>
    <x v="0"/>
    <x v="0"/>
  </r>
  <r>
    <x v="3"/>
    <x v="1"/>
    <x v="3"/>
    <x v="1"/>
    <x v="1"/>
    <x v="31"/>
    <x v="16"/>
    <n v="12.95"/>
    <x v="15"/>
    <x v="0"/>
    <x v="0"/>
  </r>
  <r>
    <x v="4"/>
    <x v="0"/>
    <x v="4"/>
    <x v="0"/>
    <x v="0"/>
    <x v="31"/>
    <x v="16"/>
    <n v="4119.16"/>
    <x v="8"/>
    <x v="0"/>
    <x v="0"/>
  </r>
  <r>
    <x v="5"/>
    <x v="1"/>
    <x v="5"/>
    <x v="0"/>
    <x v="1"/>
    <x v="31"/>
    <x v="16"/>
    <n v="22.31"/>
    <x v="17"/>
    <x v="0"/>
    <x v="0"/>
  </r>
  <r>
    <x v="5"/>
    <x v="1"/>
    <x v="5"/>
    <x v="0"/>
    <x v="1"/>
    <x v="31"/>
    <x v="16"/>
    <n v="42.06"/>
    <x v="21"/>
    <x v="0"/>
    <x v="0"/>
  </r>
  <r>
    <x v="6"/>
    <x v="1"/>
    <x v="6"/>
    <x v="0"/>
    <x v="1"/>
    <x v="31"/>
    <x v="16"/>
    <n v="5366"/>
    <x v="24"/>
    <x v="0"/>
    <x v="0"/>
  </r>
  <r>
    <x v="8"/>
    <x v="1"/>
    <x v="8"/>
    <x v="0"/>
    <x v="1"/>
    <x v="31"/>
    <x v="16"/>
    <n v="274.27999999999997"/>
    <x v="5"/>
    <x v="0"/>
    <x v="0"/>
  </r>
  <r>
    <x v="8"/>
    <x v="1"/>
    <x v="8"/>
    <x v="0"/>
    <x v="1"/>
    <x v="31"/>
    <x v="16"/>
    <n v="24.95"/>
    <x v="27"/>
    <x v="0"/>
    <x v="0"/>
  </r>
  <r>
    <x v="8"/>
    <x v="1"/>
    <x v="8"/>
    <x v="0"/>
    <x v="1"/>
    <x v="31"/>
    <x v="16"/>
    <n v="53.19"/>
    <x v="24"/>
    <x v="0"/>
    <x v="0"/>
  </r>
  <r>
    <x v="8"/>
    <x v="1"/>
    <x v="8"/>
    <x v="0"/>
    <x v="1"/>
    <x v="31"/>
    <x v="16"/>
    <n v="25.28"/>
    <x v="33"/>
    <x v="0"/>
    <x v="0"/>
  </r>
  <r>
    <x v="8"/>
    <x v="1"/>
    <x v="8"/>
    <x v="0"/>
    <x v="1"/>
    <x v="31"/>
    <x v="16"/>
    <n v="1994.63"/>
    <x v="9"/>
    <x v="5"/>
    <x v="0"/>
  </r>
  <r>
    <x v="8"/>
    <x v="1"/>
    <x v="8"/>
    <x v="0"/>
    <x v="1"/>
    <x v="31"/>
    <x v="16"/>
    <n v="612.66999999999996"/>
    <x v="9"/>
    <x v="2"/>
    <x v="1"/>
  </r>
  <r>
    <x v="10"/>
    <x v="1"/>
    <x v="10"/>
    <x v="0"/>
    <x v="1"/>
    <x v="31"/>
    <x v="16"/>
    <n v="14.48"/>
    <x v="4"/>
    <x v="0"/>
    <x v="0"/>
  </r>
  <r>
    <x v="12"/>
    <x v="1"/>
    <x v="12"/>
    <x v="1"/>
    <x v="1"/>
    <x v="31"/>
    <x v="16"/>
    <n v="48.98"/>
    <x v="30"/>
    <x v="0"/>
    <x v="0"/>
  </r>
  <r>
    <x v="12"/>
    <x v="1"/>
    <x v="12"/>
    <x v="1"/>
    <x v="1"/>
    <x v="31"/>
    <x v="16"/>
    <n v="3.55"/>
    <x v="30"/>
    <x v="0"/>
    <x v="0"/>
  </r>
  <r>
    <x v="12"/>
    <x v="1"/>
    <x v="12"/>
    <x v="1"/>
    <x v="1"/>
    <x v="31"/>
    <x v="16"/>
    <n v="17.39"/>
    <x v="3"/>
    <x v="0"/>
    <x v="0"/>
  </r>
  <r>
    <x v="25"/>
    <x v="3"/>
    <x v="18"/>
    <x v="0"/>
    <x v="3"/>
    <x v="32"/>
    <x v="5"/>
    <n v="900"/>
    <x v="7"/>
    <x v="0"/>
    <x v="0"/>
  </r>
  <r>
    <x v="25"/>
    <x v="3"/>
    <x v="18"/>
    <x v="0"/>
    <x v="3"/>
    <x v="32"/>
    <x v="5"/>
    <n v="209.5"/>
    <x v="7"/>
    <x v="0"/>
    <x v="0"/>
  </r>
  <r>
    <x v="30"/>
    <x v="3"/>
    <x v="18"/>
    <x v="0"/>
    <x v="3"/>
    <x v="32"/>
    <x v="5"/>
    <n v="19.2"/>
    <x v="7"/>
    <x v="0"/>
    <x v="0"/>
  </r>
  <r>
    <x v="13"/>
    <x v="1"/>
    <x v="3"/>
    <x v="1"/>
    <x v="1"/>
    <x v="32"/>
    <x v="5"/>
    <n v="4.32"/>
    <x v="1"/>
    <x v="0"/>
    <x v="0"/>
  </r>
  <r>
    <x v="13"/>
    <x v="1"/>
    <x v="3"/>
    <x v="1"/>
    <x v="1"/>
    <x v="32"/>
    <x v="5"/>
    <n v="227.46"/>
    <x v="1"/>
    <x v="0"/>
    <x v="0"/>
  </r>
  <r>
    <x v="13"/>
    <x v="1"/>
    <x v="3"/>
    <x v="1"/>
    <x v="1"/>
    <x v="32"/>
    <x v="5"/>
    <n v="1293.4299999999998"/>
    <x v="1"/>
    <x v="0"/>
    <x v="0"/>
  </r>
  <r>
    <x v="13"/>
    <x v="1"/>
    <x v="3"/>
    <x v="1"/>
    <x v="1"/>
    <x v="32"/>
    <x v="5"/>
    <n v="137.54000000000002"/>
    <x v="1"/>
    <x v="0"/>
    <x v="0"/>
  </r>
  <r>
    <x v="13"/>
    <x v="1"/>
    <x v="3"/>
    <x v="1"/>
    <x v="1"/>
    <x v="32"/>
    <x v="5"/>
    <n v="281.04000000000002"/>
    <x v="1"/>
    <x v="0"/>
    <x v="0"/>
  </r>
  <r>
    <x v="13"/>
    <x v="1"/>
    <x v="3"/>
    <x v="1"/>
    <x v="1"/>
    <x v="32"/>
    <x v="5"/>
    <n v="83.97"/>
    <x v="1"/>
    <x v="0"/>
    <x v="0"/>
  </r>
  <r>
    <x v="13"/>
    <x v="1"/>
    <x v="3"/>
    <x v="1"/>
    <x v="1"/>
    <x v="32"/>
    <x v="5"/>
    <n v="428.20000000000005"/>
    <x v="1"/>
    <x v="0"/>
    <x v="0"/>
  </r>
  <r>
    <x v="13"/>
    <x v="1"/>
    <x v="3"/>
    <x v="1"/>
    <x v="1"/>
    <x v="32"/>
    <x v="5"/>
    <n v="249.4"/>
    <x v="1"/>
    <x v="0"/>
    <x v="0"/>
  </r>
  <r>
    <x v="13"/>
    <x v="1"/>
    <x v="3"/>
    <x v="1"/>
    <x v="1"/>
    <x v="32"/>
    <x v="5"/>
    <n v="110.03999999999999"/>
    <x v="1"/>
    <x v="0"/>
    <x v="0"/>
  </r>
  <r>
    <x v="13"/>
    <x v="1"/>
    <x v="3"/>
    <x v="1"/>
    <x v="1"/>
    <x v="32"/>
    <x v="5"/>
    <n v="183.87999999999997"/>
    <x v="1"/>
    <x v="0"/>
    <x v="0"/>
  </r>
  <r>
    <x v="13"/>
    <x v="1"/>
    <x v="3"/>
    <x v="1"/>
    <x v="1"/>
    <x v="32"/>
    <x v="5"/>
    <n v="120.55999999999999"/>
    <x v="1"/>
    <x v="0"/>
    <x v="0"/>
  </r>
  <r>
    <x v="13"/>
    <x v="1"/>
    <x v="3"/>
    <x v="1"/>
    <x v="1"/>
    <x v="32"/>
    <x v="5"/>
    <n v="348.78000000000003"/>
    <x v="1"/>
    <x v="0"/>
    <x v="0"/>
  </r>
  <r>
    <x v="13"/>
    <x v="1"/>
    <x v="3"/>
    <x v="1"/>
    <x v="1"/>
    <x v="32"/>
    <x v="5"/>
    <n v="292.29999999999984"/>
    <x v="1"/>
    <x v="0"/>
    <x v="0"/>
  </r>
  <r>
    <x v="13"/>
    <x v="1"/>
    <x v="3"/>
    <x v="1"/>
    <x v="1"/>
    <x v="32"/>
    <x v="5"/>
    <n v="230.04999999999995"/>
    <x v="1"/>
    <x v="0"/>
    <x v="0"/>
  </r>
  <r>
    <x v="13"/>
    <x v="1"/>
    <x v="3"/>
    <x v="1"/>
    <x v="1"/>
    <x v="32"/>
    <x v="5"/>
    <n v="283.59000000000009"/>
    <x v="1"/>
    <x v="0"/>
    <x v="0"/>
  </r>
  <r>
    <x v="13"/>
    <x v="1"/>
    <x v="3"/>
    <x v="1"/>
    <x v="1"/>
    <x v="32"/>
    <x v="5"/>
    <n v="303.88"/>
    <x v="1"/>
    <x v="0"/>
    <x v="0"/>
  </r>
  <r>
    <x v="13"/>
    <x v="1"/>
    <x v="3"/>
    <x v="1"/>
    <x v="1"/>
    <x v="32"/>
    <x v="5"/>
    <n v="157.79"/>
    <x v="1"/>
    <x v="0"/>
    <x v="0"/>
  </r>
  <r>
    <x v="13"/>
    <x v="1"/>
    <x v="3"/>
    <x v="1"/>
    <x v="1"/>
    <x v="32"/>
    <x v="5"/>
    <n v="577.58000000000027"/>
    <x v="1"/>
    <x v="0"/>
    <x v="0"/>
  </r>
  <r>
    <x v="13"/>
    <x v="1"/>
    <x v="3"/>
    <x v="1"/>
    <x v="1"/>
    <x v="32"/>
    <x v="5"/>
    <n v="629.03000000000009"/>
    <x v="1"/>
    <x v="0"/>
    <x v="0"/>
  </r>
  <r>
    <x v="13"/>
    <x v="1"/>
    <x v="3"/>
    <x v="1"/>
    <x v="1"/>
    <x v="32"/>
    <x v="5"/>
    <n v="347.65999999999997"/>
    <x v="1"/>
    <x v="0"/>
    <x v="0"/>
  </r>
  <r>
    <x v="13"/>
    <x v="1"/>
    <x v="3"/>
    <x v="1"/>
    <x v="1"/>
    <x v="32"/>
    <x v="5"/>
    <n v="70.45"/>
    <x v="1"/>
    <x v="0"/>
    <x v="0"/>
  </r>
  <r>
    <x v="13"/>
    <x v="1"/>
    <x v="3"/>
    <x v="1"/>
    <x v="1"/>
    <x v="32"/>
    <x v="5"/>
    <n v="157.1"/>
    <x v="1"/>
    <x v="0"/>
    <x v="0"/>
  </r>
  <r>
    <x v="13"/>
    <x v="1"/>
    <x v="3"/>
    <x v="1"/>
    <x v="1"/>
    <x v="32"/>
    <x v="5"/>
    <n v="65.210000000000008"/>
    <x v="1"/>
    <x v="0"/>
    <x v="0"/>
  </r>
  <r>
    <x v="13"/>
    <x v="1"/>
    <x v="3"/>
    <x v="1"/>
    <x v="1"/>
    <x v="32"/>
    <x v="5"/>
    <n v="110.84"/>
    <x v="1"/>
    <x v="0"/>
    <x v="0"/>
  </r>
  <r>
    <x v="13"/>
    <x v="1"/>
    <x v="3"/>
    <x v="1"/>
    <x v="1"/>
    <x v="32"/>
    <x v="5"/>
    <n v="54.489999999999995"/>
    <x v="1"/>
    <x v="0"/>
    <x v="0"/>
  </r>
  <r>
    <x v="13"/>
    <x v="1"/>
    <x v="3"/>
    <x v="1"/>
    <x v="1"/>
    <x v="32"/>
    <x v="5"/>
    <n v="126.12999999999998"/>
    <x v="1"/>
    <x v="0"/>
    <x v="0"/>
  </r>
  <r>
    <x v="13"/>
    <x v="1"/>
    <x v="3"/>
    <x v="1"/>
    <x v="1"/>
    <x v="32"/>
    <x v="5"/>
    <n v="84.13"/>
    <x v="1"/>
    <x v="0"/>
    <x v="0"/>
  </r>
  <r>
    <x v="13"/>
    <x v="1"/>
    <x v="3"/>
    <x v="1"/>
    <x v="1"/>
    <x v="32"/>
    <x v="5"/>
    <n v="18.380000000000003"/>
    <x v="1"/>
    <x v="0"/>
    <x v="0"/>
  </r>
  <r>
    <x v="13"/>
    <x v="1"/>
    <x v="3"/>
    <x v="1"/>
    <x v="1"/>
    <x v="32"/>
    <x v="5"/>
    <n v="343.1099999999999"/>
    <x v="1"/>
    <x v="0"/>
    <x v="0"/>
  </r>
  <r>
    <x v="13"/>
    <x v="1"/>
    <x v="3"/>
    <x v="1"/>
    <x v="1"/>
    <x v="32"/>
    <x v="5"/>
    <n v="399.55000000000007"/>
    <x v="1"/>
    <x v="0"/>
    <x v="0"/>
  </r>
  <r>
    <x v="13"/>
    <x v="1"/>
    <x v="3"/>
    <x v="1"/>
    <x v="1"/>
    <x v="32"/>
    <x v="5"/>
    <n v="38.160000000000004"/>
    <x v="1"/>
    <x v="0"/>
    <x v="0"/>
  </r>
  <r>
    <x v="13"/>
    <x v="1"/>
    <x v="3"/>
    <x v="1"/>
    <x v="1"/>
    <x v="32"/>
    <x v="5"/>
    <n v="134.99"/>
    <x v="1"/>
    <x v="0"/>
    <x v="0"/>
  </r>
  <r>
    <x v="13"/>
    <x v="1"/>
    <x v="3"/>
    <x v="1"/>
    <x v="1"/>
    <x v="32"/>
    <x v="5"/>
    <n v="66.97999999999999"/>
    <x v="1"/>
    <x v="0"/>
    <x v="0"/>
  </r>
  <r>
    <x v="13"/>
    <x v="1"/>
    <x v="3"/>
    <x v="1"/>
    <x v="1"/>
    <x v="32"/>
    <x v="5"/>
    <n v="193.4"/>
    <x v="1"/>
    <x v="0"/>
    <x v="0"/>
  </r>
  <r>
    <x v="13"/>
    <x v="1"/>
    <x v="3"/>
    <x v="1"/>
    <x v="1"/>
    <x v="32"/>
    <x v="5"/>
    <n v="23.67"/>
    <x v="1"/>
    <x v="0"/>
    <x v="0"/>
  </r>
  <r>
    <x v="13"/>
    <x v="1"/>
    <x v="3"/>
    <x v="1"/>
    <x v="1"/>
    <x v="32"/>
    <x v="5"/>
    <n v="37.92"/>
    <x v="1"/>
    <x v="0"/>
    <x v="0"/>
  </r>
  <r>
    <x v="13"/>
    <x v="1"/>
    <x v="3"/>
    <x v="1"/>
    <x v="1"/>
    <x v="32"/>
    <x v="5"/>
    <n v="271.64999999999998"/>
    <x v="1"/>
    <x v="0"/>
    <x v="0"/>
  </r>
  <r>
    <x v="13"/>
    <x v="1"/>
    <x v="3"/>
    <x v="1"/>
    <x v="1"/>
    <x v="32"/>
    <x v="5"/>
    <n v="59.06"/>
    <x v="1"/>
    <x v="0"/>
    <x v="0"/>
  </r>
  <r>
    <x v="13"/>
    <x v="1"/>
    <x v="3"/>
    <x v="1"/>
    <x v="1"/>
    <x v="32"/>
    <x v="5"/>
    <n v="432.06999999999994"/>
    <x v="1"/>
    <x v="0"/>
    <x v="0"/>
  </r>
  <r>
    <x v="13"/>
    <x v="1"/>
    <x v="3"/>
    <x v="1"/>
    <x v="1"/>
    <x v="32"/>
    <x v="5"/>
    <n v="322.94999999999987"/>
    <x v="1"/>
    <x v="0"/>
    <x v="0"/>
  </r>
  <r>
    <x v="13"/>
    <x v="1"/>
    <x v="3"/>
    <x v="1"/>
    <x v="1"/>
    <x v="32"/>
    <x v="5"/>
    <n v="42.660000000000004"/>
    <x v="1"/>
    <x v="0"/>
    <x v="0"/>
  </r>
  <r>
    <x v="13"/>
    <x v="1"/>
    <x v="3"/>
    <x v="1"/>
    <x v="1"/>
    <x v="32"/>
    <x v="5"/>
    <n v="214.24"/>
    <x v="1"/>
    <x v="0"/>
    <x v="0"/>
  </r>
  <r>
    <x v="13"/>
    <x v="1"/>
    <x v="3"/>
    <x v="1"/>
    <x v="1"/>
    <x v="32"/>
    <x v="5"/>
    <n v="42.03"/>
    <x v="1"/>
    <x v="0"/>
    <x v="0"/>
  </r>
  <r>
    <x v="13"/>
    <x v="1"/>
    <x v="3"/>
    <x v="1"/>
    <x v="1"/>
    <x v="32"/>
    <x v="5"/>
    <n v="3.5600000000000005"/>
    <x v="1"/>
    <x v="0"/>
    <x v="0"/>
  </r>
  <r>
    <x v="13"/>
    <x v="1"/>
    <x v="3"/>
    <x v="1"/>
    <x v="1"/>
    <x v="32"/>
    <x v="5"/>
    <n v="3.6300000000000008"/>
    <x v="1"/>
    <x v="0"/>
    <x v="0"/>
  </r>
  <r>
    <x v="13"/>
    <x v="1"/>
    <x v="3"/>
    <x v="1"/>
    <x v="1"/>
    <x v="32"/>
    <x v="5"/>
    <n v="1.91"/>
    <x v="1"/>
    <x v="0"/>
    <x v="0"/>
  </r>
  <r>
    <x v="13"/>
    <x v="1"/>
    <x v="3"/>
    <x v="1"/>
    <x v="1"/>
    <x v="32"/>
    <x v="5"/>
    <n v="1.49"/>
    <x v="1"/>
    <x v="0"/>
    <x v="0"/>
  </r>
  <r>
    <x v="13"/>
    <x v="1"/>
    <x v="3"/>
    <x v="1"/>
    <x v="1"/>
    <x v="32"/>
    <x v="5"/>
    <n v="1.87"/>
    <x v="1"/>
    <x v="0"/>
    <x v="0"/>
  </r>
  <r>
    <x v="13"/>
    <x v="1"/>
    <x v="3"/>
    <x v="1"/>
    <x v="1"/>
    <x v="32"/>
    <x v="5"/>
    <n v="162.89000000000001"/>
    <x v="1"/>
    <x v="0"/>
    <x v="0"/>
  </r>
  <r>
    <x v="13"/>
    <x v="1"/>
    <x v="3"/>
    <x v="1"/>
    <x v="1"/>
    <x v="32"/>
    <x v="5"/>
    <n v="159.17000000000002"/>
    <x v="1"/>
    <x v="0"/>
    <x v="0"/>
  </r>
  <r>
    <x v="13"/>
    <x v="1"/>
    <x v="3"/>
    <x v="1"/>
    <x v="1"/>
    <x v="32"/>
    <x v="5"/>
    <n v="282.33"/>
    <x v="1"/>
    <x v="0"/>
    <x v="0"/>
  </r>
  <r>
    <x v="13"/>
    <x v="1"/>
    <x v="3"/>
    <x v="1"/>
    <x v="1"/>
    <x v="32"/>
    <x v="5"/>
    <n v="350.23"/>
    <x v="1"/>
    <x v="0"/>
    <x v="0"/>
  </r>
  <r>
    <x v="13"/>
    <x v="1"/>
    <x v="3"/>
    <x v="1"/>
    <x v="1"/>
    <x v="32"/>
    <x v="5"/>
    <n v="253.07999999999996"/>
    <x v="1"/>
    <x v="0"/>
    <x v="0"/>
  </r>
  <r>
    <x v="13"/>
    <x v="1"/>
    <x v="3"/>
    <x v="1"/>
    <x v="1"/>
    <x v="32"/>
    <x v="5"/>
    <n v="56.06"/>
    <x v="1"/>
    <x v="0"/>
    <x v="0"/>
  </r>
  <r>
    <x v="13"/>
    <x v="1"/>
    <x v="3"/>
    <x v="1"/>
    <x v="1"/>
    <x v="32"/>
    <x v="5"/>
    <n v="13.34"/>
    <x v="1"/>
    <x v="0"/>
    <x v="0"/>
  </r>
  <r>
    <x v="13"/>
    <x v="1"/>
    <x v="3"/>
    <x v="1"/>
    <x v="1"/>
    <x v="32"/>
    <x v="5"/>
    <n v="23.28"/>
    <x v="1"/>
    <x v="0"/>
    <x v="0"/>
  </r>
  <r>
    <x v="13"/>
    <x v="1"/>
    <x v="3"/>
    <x v="1"/>
    <x v="1"/>
    <x v="32"/>
    <x v="5"/>
    <n v="9.17"/>
    <x v="1"/>
    <x v="0"/>
    <x v="0"/>
  </r>
  <r>
    <x v="13"/>
    <x v="1"/>
    <x v="3"/>
    <x v="1"/>
    <x v="1"/>
    <x v="32"/>
    <x v="5"/>
    <n v="163.43000000000004"/>
    <x v="1"/>
    <x v="0"/>
    <x v="0"/>
  </r>
  <r>
    <x v="13"/>
    <x v="1"/>
    <x v="3"/>
    <x v="1"/>
    <x v="1"/>
    <x v="32"/>
    <x v="5"/>
    <n v="165.67"/>
    <x v="1"/>
    <x v="0"/>
    <x v="0"/>
  </r>
  <r>
    <x v="13"/>
    <x v="1"/>
    <x v="3"/>
    <x v="1"/>
    <x v="1"/>
    <x v="32"/>
    <x v="5"/>
    <n v="161.1"/>
    <x v="1"/>
    <x v="0"/>
    <x v="0"/>
  </r>
  <r>
    <x v="13"/>
    <x v="1"/>
    <x v="3"/>
    <x v="1"/>
    <x v="1"/>
    <x v="32"/>
    <x v="5"/>
    <n v="131.66"/>
    <x v="1"/>
    <x v="0"/>
    <x v="0"/>
  </r>
  <r>
    <x v="13"/>
    <x v="1"/>
    <x v="3"/>
    <x v="1"/>
    <x v="1"/>
    <x v="32"/>
    <x v="5"/>
    <n v="250.89999999999998"/>
    <x v="1"/>
    <x v="0"/>
    <x v="0"/>
  </r>
  <r>
    <x v="13"/>
    <x v="1"/>
    <x v="3"/>
    <x v="1"/>
    <x v="1"/>
    <x v="32"/>
    <x v="5"/>
    <n v="133.29000000000002"/>
    <x v="1"/>
    <x v="0"/>
    <x v="0"/>
  </r>
  <r>
    <x v="13"/>
    <x v="1"/>
    <x v="3"/>
    <x v="1"/>
    <x v="1"/>
    <x v="32"/>
    <x v="5"/>
    <n v="395.17"/>
    <x v="1"/>
    <x v="0"/>
    <x v="0"/>
  </r>
  <r>
    <x v="13"/>
    <x v="1"/>
    <x v="3"/>
    <x v="1"/>
    <x v="1"/>
    <x v="32"/>
    <x v="5"/>
    <n v="145.31"/>
    <x v="1"/>
    <x v="0"/>
    <x v="0"/>
  </r>
  <r>
    <x v="13"/>
    <x v="1"/>
    <x v="3"/>
    <x v="1"/>
    <x v="1"/>
    <x v="32"/>
    <x v="5"/>
    <n v="189.43"/>
    <x v="1"/>
    <x v="0"/>
    <x v="0"/>
  </r>
  <r>
    <x v="13"/>
    <x v="1"/>
    <x v="3"/>
    <x v="1"/>
    <x v="1"/>
    <x v="32"/>
    <x v="5"/>
    <n v="279.64000000000004"/>
    <x v="1"/>
    <x v="0"/>
    <x v="0"/>
  </r>
  <r>
    <x v="13"/>
    <x v="1"/>
    <x v="3"/>
    <x v="1"/>
    <x v="1"/>
    <x v="32"/>
    <x v="5"/>
    <n v="189.94000000000003"/>
    <x v="1"/>
    <x v="0"/>
    <x v="0"/>
  </r>
  <r>
    <x v="13"/>
    <x v="1"/>
    <x v="3"/>
    <x v="1"/>
    <x v="1"/>
    <x v="32"/>
    <x v="5"/>
    <n v="298.93"/>
    <x v="1"/>
    <x v="0"/>
    <x v="0"/>
  </r>
  <r>
    <x v="13"/>
    <x v="1"/>
    <x v="3"/>
    <x v="1"/>
    <x v="1"/>
    <x v="32"/>
    <x v="5"/>
    <n v="230.07"/>
    <x v="1"/>
    <x v="0"/>
    <x v="0"/>
  </r>
  <r>
    <x v="13"/>
    <x v="1"/>
    <x v="3"/>
    <x v="1"/>
    <x v="1"/>
    <x v="32"/>
    <x v="5"/>
    <n v="341.23"/>
    <x v="1"/>
    <x v="0"/>
    <x v="0"/>
  </r>
  <r>
    <x v="13"/>
    <x v="1"/>
    <x v="3"/>
    <x v="1"/>
    <x v="1"/>
    <x v="32"/>
    <x v="5"/>
    <n v="465.08999999999992"/>
    <x v="1"/>
    <x v="0"/>
    <x v="0"/>
  </r>
  <r>
    <x v="13"/>
    <x v="1"/>
    <x v="3"/>
    <x v="1"/>
    <x v="1"/>
    <x v="32"/>
    <x v="5"/>
    <n v="4.76"/>
    <x v="1"/>
    <x v="0"/>
    <x v="0"/>
  </r>
  <r>
    <x v="13"/>
    <x v="1"/>
    <x v="3"/>
    <x v="1"/>
    <x v="1"/>
    <x v="32"/>
    <x v="5"/>
    <n v="7.61"/>
    <x v="1"/>
    <x v="0"/>
    <x v="0"/>
  </r>
  <r>
    <x v="13"/>
    <x v="1"/>
    <x v="3"/>
    <x v="1"/>
    <x v="1"/>
    <x v="32"/>
    <x v="5"/>
    <n v="5.5999999999999988"/>
    <x v="1"/>
    <x v="0"/>
    <x v="0"/>
  </r>
  <r>
    <x v="13"/>
    <x v="1"/>
    <x v="3"/>
    <x v="1"/>
    <x v="1"/>
    <x v="32"/>
    <x v="5"/>
    <n v="48.519999999999996"/>
    <x v="1"/>
    <x v="0"/>
    <x v="0"/>
  </r>
  <r>
    <x v="13"/>
    <x v="1"/>
    <x v="3"/>
    <x v="1"/>
    <x v="1"/>
    <x v="32"/>
    <x v="5"/>
    <n v="63.38"/>
    <x v="1"/>
    <x v="0"/>
    <x v="0"/>
  </r>
  <r>
    <x v="13"/>
    <x v="1"/>
    <x v="3"/>
    <x v="1"/>
    <x v="1"/>
    <x v="32"/>
    <x v="5"/>
    <n v="34.160000000000004"/>
    <x v="1"/>
    <x v="0"/>
    <x v="0"/>
  </r>
  <r>
    <x v="13"/>
    <x v="1"/>
    <x v="3"/>
    <x v="1"/>
    <x v="1"/>
    <x v="32"/>
    <x v="5"/>
    <n v="114.00000000000001"/>
    <x v="1"/>
    <x v="0"/>
    <x v="0"/>
  </r>
  <r>
    <x v="13"/>
    <x v="1"/>
    <x v="3"/>
    <x v="1"/>
    <x v="1"/>
    <x v="32"/>
    <x v="5"/>
    <n v="40.79"/>
    <x v="1"/>
    <x v="0"/>
    <x v="0"/>
  </r>
  <r>
    <x v="13"/>
    <x v="1"/>
    <x v="3"/>
    <x v="1"/>
    <x v="1"/>
    <x v="32"/>
    <x v="5"/>
    <n v="105.82000000000002"/>
    <x v="1"/>
    <x v="0"/>
    <x v="0"/>
  </r>
  <r>
    <x v="13"/>
    <x v="1"/>
    <x v="3"/>
    <x v="1"/>
    <x v="1"/>
    <x v="32"/>
    <x v="5"/>
    <n v="48.63"/>
    <x v="1"/>
    <x v="0"/>
    <x v="0"/>
  </r>
  <r>
    <x v="13"/>
    <x v="1"/>
    <x v="3"/>
    <x v="1"/>
    <x v="1"/>
    <x v="32"/>
    <x v="5"/>
    <n v="67.73"/>
    <x v="1"/>
    <x v="0"/>
    <x v="0"/>
  </r>
  <r>
    <x v="13"/>
    <x v="1"/>
    <x v="3"/>
    <x v="1"/>
    <x v="1"/>
    <x v="32"/>
    <x v="5"/>
    <n v="56.06"/>
    <x v="1"/>
    <x v="0"/>
    <x v="0"/>
  </r>
  <r>
    <x v="13"/>
    <x v="1"/>
    <x v="3"/>
    <x v="1"/>
    <x v="1"/>
    <x v="32"/>
    <x v="5"/>
    <n v="66.88"/>
    <x v="1"/>
    <x v="0"/>
    <x v="0"/>
  </r>
  <r>
    <x v="13"/>
    <x v="1"/>
    <x v="3"/>
    <x v="1"/>
    <x v="1"/>
    <x v="32"/>
    <x v="5"/>
    <n v="119.18"/>
    <x v="1"/>
    <x v="0"/>
    <x v="0"/>
  </r>
  <r>
    <x v="13"/>
    <x v="1"/>
    <x v="3"/>
    <x v="1"/>
    <x v="1"/>
    <x v="32"/>
    <x v="5"/>
    <n v="13.67"/>
    <x v="1"/>
    <x v="0"/>
    <x v="0"/>
  </r>
  <r>
    <x v="13"/>
    <x v="1"/>
    <x v="3"/>
    <x v="1"/>
    <x v="1"/>
    <x v="32"/>
    <x v="5"/>
    <n v="18.149999999999999"/>
    <x v="1"/>
    <x v="0"/>
    <x v="0"/>
  </r>
  <r>
    <x v="13"/>
    <x v="1"/>
    <x v="3"/>
    <x v="1"/>
    <x v="1"/>
    <x v="32"/>
    <x v="5"/>
    <n v="11.800000000000002"/>
    <x v="1"/>
    <x v="0"/>
    <x v="0"/>
  </r>
  <r>
    <x v="13"/>
    <x v="1"/>
    <x v="3"/>
    <x v="1"/>
    <x v="1"/>
    <x v="32"/>
    <x v="5"/>
    <n v="11.06"/>
    <x v="1"/>
    <x v="0"/>
    <x v="0"/>
  </r>
  <r>
    <x v="13"/>
    <x v="1"/>
    <x v="3"/>
    <x v="1"/>
    <x v="1"/>
    <x v="32"/>
    <x v="5"/>
    <n v="4.03"/>
    <x v="1"/>
    <x v="0"/>
    <x v="0"/>
  </r>
  <r>
    <x v="13"/>
    <x v="1"/>
    <x v="3"/>
    <x v="1"/>
    <x v="1"/>
    <x v="32"/>
    <x v="5"/>
    <n v="3.59"/>
    <x v="1"/>
    <x v="0"/>
    <x v="0"/>
  </r>
  <r>
    <x v="13"/>
    <x v="1"/>
    <x v="3"/>
    <x v="1"/>
    <x v="1"/>
    <x v="32"/>
    <x v="5"/>
    <n v="4.45"/>
    <x v="1"/>
    <x v="0"/>
    <x v="0"/>
  </r>
  <r>
    <x v="13"/>
    <x v="1"/>
    <x v="3"/>
    <x v="1"/>
    <x v="1"/>
    <x v="32"/>
    <x v="5"/>
    <n v="289.47000000000003"/>
    <x v="1"/>
    <x v="0"/>
    <x v="0"/>
  </r>
  <r>
    <x v="13"/>
    <x v="1"/>
    <x v="3"/>
    <x v="1"/>
    <x v="1"/>
    <x v="32"/>
    <x v="5"/>
    <n v="132.63"/>
    <x v="1"/>
    <x v="0"/>
    <x v="0"/>
  </r>
  <r>
    <x v="13"/>
    <x v="1"/>
    <x v="3"/>
    <x v="1"/>
    <x v="1"/>
    <x v="32"/>
    <x v="5"/>
    <n v="188.47"/>
    <x v="1"/>
    <x v="0"/>
    <x v="0"/>
  </r>
  <r>
    <x v="13"/>
    <x v="1"/>
    <x v="3"/>
    <x v="1"/>
    <x v="1"/>
    <x v="32"/>
    <x v="5"/>
    <n v="270.98"/>
    <x v="1"/>
    <x v="0"/>
    <x v="0"/>
  </r>
  <r>
    <x v="13"/>
    <x v="1"/>
    <x v="3"/>
    <x v="1"/>
    <x v="1"/>
    <x v="32"/>
    <x v="5"/>
    <n v="137.75"/>
    <x v="1"/>
    <x v="0"/>
    <x v="0"/>
  </r>
  <r>
    <x v="13"/>
    <x v="1"/>
    <x v="3"/>
    <x v="1"/>
    <x v="1"/>
    <x v="32"/>
    <x v="5"/>
    <n v="380.16"/>
    <x v="1"/>
    <x v="0"/>
    <x v="0"/>
  </r>
  <r>
    <x v="13"/>
    <x v="1"/>
    <x v="3"/>
    <x v="1"/>
    <x v="1"/>
    <x v="32"/>
    <x v="5"/>
    <n v="409.68000000000006"/>
    <x v="1"/>
    <x v="0"/>
    <x v="0"/>
  </r>
  <r>
    <x v="13"/>
    <x v="1"/>
    <x v="3"/>
    <x v="1"/>
    <x v="1"/>
    <x v="32"/>
    <x v="5"/>
    <n v="474.51999999999992"/>
    <x v="1"/>
    <x v="0"/>
    <x v="0"/>
  </r>
  <r>
    <x v="13"/>
    <x v="1"/>
    <x v="3"/>
    <x v="1"/>
    <x v="1"/>
    <x v="32"/>
    <x v="5"/>
    <n v="152.90999999999997"/>
    <x v="1"/>
    <x v="0"/>
    <x v="0"/>
  </r>
  <r>
    <x v="13"/>
    <x v="1"/>
    <x v="3"/>
    <x v="1"/>
    <x v="1"/>
    <x v="32"/>
    <x v="5"/>
    <n v="817.38"/>
    <x v="1"/>
    <x v="0"/>
    <x v="0"/>
  </r>
  <r>
    <x v="13"/>
    <x v="1"/>
    <x v="3"/>
    <x v="1"/>
    <x v="1"/>
    <x v="32"/>
    <x v="5"/>
    <n v="61.7"/>
    <x v="1"/>
    <x v="0"/>
    <x v="0"/>
  </r>
  <r>
    <x v="13"/>
    <x v="1"/>
    <x v="3"/>
    <x v="1"/>
    <x v="1"/>
    <x v="32"/>
    <x v="5"/>
    <n v="58.769999999999996"/>
    <x v="1"/>
    <x v="0"/>
    <x v="0"/>
  </r>
  <r>
    <x v="13"/>
    <x v="1"/>
    <x v="3"/>
    <x v="1"/>
    <x v="1"/>
    <x v="32"/>
    <x v="5"/>
    <n v="62.08"/>
    <x v="1"/>
    <x v="0"/>
    <x v="0"/>
  </r>
  <r>
    <x v="13"/>
    <x v="1"/>
    <x v="3"/>
    <x v="1"/>
    <x v="1"/>
    <x v="32"/>
    <x v="5"/>
    <n v="57.64"/>
    <x v="1"/>
    <x v="0"/>
    <x v="0"/>
  </r>
  <r>
    <x v="13"/>
    <x v="1"/>
    <x v="3"/>
    <x v="1"/>
    <x v="1"/>
    <x v="32"/>
    <x v="5"/>
    <n v="29.52"/>
    <x v="1"/>
    <x v="0"/>
    <x v="0"/>
  </r>
  <r>
    <x v="13"/>
    <x v="1"/>
    <x v="3"/>
    <x v="1"/>
    <x v="1"/>
    <x v="32"/>
    <x v="5"/>
    <n v="29.66"/>
    <x v="1"/>
    <x v="0"/>
    <x v="0"/>
  </r>
  <r>
    <x v="13"/>
    <x v="1"/>
    <x v="3"/>
    <x v="1"/>
    <x v="1"/>
    <x v="32"/>
    <x v="5"/>
    <n v="9.94"/>
    <x v="1"/>
    <x v="0"/>
    <x v="0"/>
  </r>
  <r>
    <x v="13"/>
    <x v="1"/>
    <x v="3"/>
    <x v="1"/>
    <x v="1"/>
    <x v="32"/>
    <x v="5"/>
    <n v="6.9900000000000011"/>
    <x v="1"/>
    <x v="0"/>
    <x v="0"/>
  </r>
  <r>
    <x v="13"/>
    <x v="1"/>
    <x v="3"/>
    <x v="1"/>
    <x v="1"/>
    <x v="32"/>
    <x v="5"/>
    <n v="15.680000000000001"/>
    <x v="1"/>
    <x v="0"/>
    <x v="0"/>
  </r>
  <r>
    <x v="13"/>
    <x v="1"/>
    <x v="3"/>
    <x v="1"/>
    <x v="1"/>
    <x v="32"/>
    <x v="5"/>
    <n v="8.0900000000000016"/>
    <x v="1"/>
    <x v="0"/>
    <x v="0"/>
  </r>
  <r>
    <x v="13"/>
    <x v="1"/>
    <x v="3"/>
    <x v="1"/>
    <x v="1"/>
    <x v="32"/>
    <x v="5"/>
    <n v="17.61"/>
    <x v="1"/>
    <x v="0"/>
    <x v="0"/>
  </r>
  <r>
    <x v="13"/>
    <x v="1"/>
    <x v="3"/>
    <x v="1"/>
    <x v="1"/>
    <x v="32"/>
    <x v="5"/>
    <n v="20.58"/>
    <x v="1"/>
    <x v="0"/>
    <x v="0"/>
  </r>
  <r>
    <x v="13"/>
    <x v="1"/>
    <x v="3"/>
    <x v="1"/>
    <x v="1"/>
    <x v="32"/>
    <x v="5"/>
    <n v="22.09"/>
    <x v="1"/>
    <x v="0"/>
    <x v="0"/>
  </r>
  <r>
    <x v="13"/>
    <x v="1"/>
    <x v="3"/>
    <x v="1"/>
    <x v="1"/>
    <x v="32"/>
    <x v="5"/>
    <n v="26.369999999999997"/>
    <x v="1"/>
    <x v="0"/>
    <x v="0"/>
  </r>
  <r>
    <x v="13"/>
    <x v="1"/>
    <x v="3"/>
    <x v="1"/>
    <x v="1"/>
    <x v="32"/>
    <x v="5"/>
    <n v="50.820000000000007"/>
    <x v="1"/>
    <x v="0"/>
    <x v="0"/>
  </r>
  <r>
    <x v="13"/>
    <x v="1"/>
    <x v="3"/>
    <x v="1"/>
    <x v="1"/>
    <x v="32"/>
    <x v="5"/>
    <n v="174.09000000000003"/>
    <x v="1"/>
    <x v="0"/>
    <x v="0"/>
  </r>
  <r>
    <x v="13"/>
    <x v="1"/>
    <x v="3"/>
    <x v="1"/>
    <x v="1"/>
    <x v="32"/>
    <x v="5"/>
    <n v="149.35999999999999"/>
    <x v="1"/>
    <x v="0"/>
    <x v="0"/>
  </r>
  <r>
    <x v="13"/>
    <x v="1"/>
    <x v="3"/>
    <x v="1"/>
    <x v="1"/>
    <x v="32"/>
    <x v="5"/>
    <n v="79.95"/>
    <x v="1"/>
    <x v="0"/>
    <x v="0"/>
  </r>
  <r>
    <x v="13"/>
    <x v="1"/>
    <x v="3"/>
    <x v="1"/>
    <x v="1"/>
    <x v="32"/>
    <x v="5"/>
    <n v="121.86"/>
    <x v="1"/>
    <x v="0"/>
    <x v="0"/>
  </r>
  <r>
    <x v="13"/>
    <x v="1"/>
    <x v="3"/>
    <x v="1"/>
    <x v="1"/>
    <x v="32"/>
    <x v="5"/>
    <n v="39.339999999999989"/>
    <x v="1"/>
    <x v="0"/>
    <x v="0"/>
  </r>
  <r>
    <x v="13"/>
    <x v="1"/>
    <x v="3"/>
    <x v="1"/>
    <x v="1"/>
    <x v="32"/>
    <x v="5"/>
    <n v="108.33999999999999"/>
    <x v="1"/>
    <x v="0"/>
    <x v="0"/>
  </r>
  <r>
    <x v="13"/>
    <x v="1"/>
    <x v="3"/>
    <x v="1"/>
    <x v="1"/>
    <x v="32"/>
    <x v="5"/>
    <n v="124.52999999999999"/>
    <x v="1"/>
    <x v="0"/>
    <x v="0"/>
  </r>
  <r>
    <x v="13"/>
    <x v="1"/>
    <x v="3"/>
    <x v="1"/>
    <x v="1"/>
    <x v="32"/>
    <x v="5"/>
    <n v="46.05"/>
    <x v="1"/>
    <x v="0"/>
    <x v="0"/>
  </r>
  <r>
    <x v="13"/>
    <x v="1"/>
    <x v="3"/>
    <x v="1"/>
    <x v="1"/>
    <x v="32"/>
    <x v="5"/>
    <n v="138.38000000000002"/>
    <x v="1"/>
    <x v="0"/>
    <x v="0"/>
  </r>
  <r>
    <x v="13"/>
    <x v="1"/>
    <x v="3"/>
    <x v="1"/>
    <x v="1"/>
    <x v="32"/>
    <x v="5"/>
    <n v="68.590000000000018"/>
    <x v="1"/>
    <x v="0"/>
    <x v="0"/>
  </r>
  <r>
    <x v="13"/>
    <x v="1"/>
    <x v="3"/>
    <x v="1"/>
    <x v="1"/>
    <x v="32"/>
    <x v="5"/>
    <n v="62.470000000000006"/>
    <x v="1"/>
    <x v="0"/>
    <x v="0"/>
  </r>
  <r>
    <x v="13"/>
    <x v="1"/>
    <x v="3"/>
    <x v="1"/>
    <x v="1"/>
    <x v="32"/>
    <x v="5"/>
    <n v="215.84999999999997"/>
    <x v="23"/>
    <x v="0"/>
    <x v="0"/>
  </r>
  <r>
    <x v="13"/>
    <x v="1"/>
    <x v="3"/>
    <x v="1"/>
    <x v="1"/>
    <x v="32"/>
    <x v="5"/>
    <n v="174.93"/>
    <x v="23"/>
    <x v="0"/>
    <x v="0"/>
  </r>
  <r>
    <x v="13"/>
    <x v="1"/>
    <x v="3"/>
    <x v="1"/>
    <x v="1"/>
    <x v="32"/>
    <x v="5"/>
    <n v="297.43999999999994"/>
    <x v="23"/>
    <x v="0"/>
    <x v="0"/>
  </r>
  <r>
    <x v="13"/>
    <x v="1"/>
    <x v="3"/>
    <x v="1"/>
    <x v="1"/>
    <x v="32"/>
    <x v="5"/>
    <n v="161.83000000000001"/>
    <x v="23"/>
    <x v="0"/>
    <x v="0"/>
  </r>
  <r>
    <x v="13"/>
    <x v="1"/>
    <x v="3"/>
    <x v="1"/>
    <x v="1"/>
    <x v="32"/>
    <x v="5"/>
    <n v="11.959999999999999"/>
    <x v="1"/>
    <x v="0"/>
    <x v="0"/>
  </r>
  <r>
    <x v="13"/>
    <x v="1"/>
    <x v="3"/>
    <x v="1"/>
    <x v="1"/>
    <x v="32"/>
    <x v="5"/>
    <n v="12.819999999999997"/>
    <x v="1"/>
    <x v="0"/>
    <x v="0"/>
  </r>
  <r>
    <x v="13"/>
    <x v="1"/>
    <x v="3"/>
    <x v="1"/>
    <x v="1"/>
    <x v="32"/>
    <x v="5"/>
    <n v="10.94"/>
    <x v="1"/>
    <x v="0"/>
    <x v="0"/>
  </r>
  <r>
    <x v="13"/>
    <x v="1"/>
    <x v="3"/>
    <x v="1"/>
    <x v="1"/>
    <x v="32"/>
    <x v="5"/>
    <n v="226.96"/>
    <x v="23"/>
    <x v="0"/>
    <x v="0"/>
  </r>
  <r>
    <x v="13"/>
    <x v="1"/>
    <x v="3"/>
    <x v="1"/>
    <x v="1"/>
    <x v="32"/>
    <x v="5"/>
    <n v="60.589999999999996"/>
    <x v="23"/>
    <x v="0"/>
    <x v="0"/>
  </r>
  <r>
    <x v="13"/>
    <x v="1"/>
    <x v="3"/>
    <x v="1"/>
    <x v="1"/>
    <x v="32"/>
    <x v="5"/>
    <n v="5.38"/>
    <x v="1"/>
    <x v="0"/>
    <x v="0"/>
  </r>
  <r>
    <x v="13"/>
    <x v="1"/>
    <x v="3"/>
    <x v="1"/>
    <x v="1"/>
    <x v="32"/>
    <x v="5"/>
    <n v="5.03"/>
    <x v="1"/>
    <x v="0"/>
    <x v="0"/>
  </r>
  <r>
    <x v="13"/>
    <x v="1"/>
    <x v="3"/>
    <x v="1"/>
    <x v="1"/>
    <x v="32"/>
    <x v="5"/>
    <n v="6.78"/>
    <x v="1"/>
    <x v="0"/>
    <x v="0"/>
  </r>
  <r>
    <x v="13"/>
    <x v="1"/>
    <x v="3"/>
    <x v="1"/>
    <x v="1"/>
    <x v="32"/>
    <x v="5"/>
    <n v="18.169999999999998"/>
    <x v="1"/>
    <x v="0"/>
    <x v="0"/>
  </r>
  <r>
    <x v="13"/>
    <x v="1"/>
    <x v="3"/>
    <x v="1"/>
    <x v="1"/>
    <x v="32"/>
    <x v="5"/>
    <n v="8.0900000000000016"/>
    <x v="1"/>
    <x v="0"/>
    <x v="0"/>
  </r>
  <r>
    <x v="13"/>
    <x v="1"/>
    <x v="3"/>
    <x v="1"/>
    <x v="1"/>
    <x v="32"/>
    <x v="5"/>
    <n v="11.73"/>
    <x v="1"/>
    <x v="0"/>
    <x v="0"/>
  </r>
  <r>
    <x v="36"/>
    <x v="0"/>
    <x v="11"/>
    <x v="0"/>
    <x v="0"/>
    <x v="33"/>
    <x v="10"/>
    <n v="1100.7"/>
    <x v="5"/>
    <x v="0"/>
    <x v="0"/>
  </r>
  <r>
    <x v="37"/>
    <x v="0"/>
    <x v="11"/>
    <x v="0"/>
    <x v="0"/>
    <x v="33"/>
    <x v="10"/>
    <n v="2048.5500000000002"/>
    <x v="5"/>
    <x v="0"/>
    <x v="0"/>
  </r>
  <r>
    <x v="5"/>
    <x v="1"/>
    <x v="5"/>
    <x v="0"/>
    <x v="1"/>
    <x v="33"/>
    <x v="10"/>
    <n v="205.75"/>
    <x v="28"/>
    <x v="0"/>
    <x v="0"/>
  </r>
  <r>
    <x v="44"/>
    <x v="0"/>
    <x v="22"/>
    <x v="0"/>
    <x v="0"/>
    <x v="33"/>
    <x v="10"/>
    <n v="1293.75"/>
    <x v="3"/>
    <x v="0"/>
    <x v="0"/>
  </r>
  <r>
    <x v="6"/>
    <x v="1"/>
    <x v="6"/>
    <x v="0"/>
    <x v="1"/>
    <x v="33"/>
    <x v="10"/>
    <n v="527"/>
    <x v="24"/>
    <x v="0"/>
    <x v="0"/>
  </r>
  <r>
    <x v="8"/>
    <x v="1"/>
    <x v="8"/>
    <x v="0"/>
    <x v="1"/>
    <x v="33"/>
    <x v="10"/>
    <n v="8.81"/>
    <x v="27"/>
    <x v="0"/>
    <x v="0"/>
  </r>
  <r>
    <x v="41"/>
    <x v="0"/>
    <x v="21"/>
    <x v="0"/>
    <x v="0"/>
    <x v="33"/>
    <x v="10"/>
    <n v="3546.45"/>
    <x v="32"/>
    <x v="0"/>
    <x v="0"/>
  </r>
  <r>
    <x v="9"/>
    <x v="1"/>
    <x v="9"/>
    <x v="0"/>
    <x v="1"/>
    <x v="33"/>
    <x v="10"/>
    <n v="1176.17"/>
    <x v="10"/>
    <x v="0"/>
    <x v="0"/>
  </r>
  <r>
    <x v="10"/>
    <x v="1"/>
    <x v="10"/>
    <x v="0"/>
    <x v="1"/>
    <x v="33"/>
    <x v="10"/>
    <n v="124.6"/>
    <x v="4"/>
    <x v="0"/>
    <x v="0"/>
  </r>
  <r>
    <x v="12"/>
    <x v="1"/>
    <x v="12"/>
    <x v="1"/>
    <x v="1"/>
    <x v="33"/>
    <x v="10"/>
    <n v="1278.72"/>
    <x v="30"/>
    <x v="0"/>
    <x v="0"/>
  </r>
  <r>
    <x v="12"/>
    <x v="1"/>
    <x v="12"/>
    <x v="1"/>
    <x v="1"/>
    <x v="33"/>
    <x v="10"/>
    <n v="84"/>
    <x v="25"/>
    <x v="0"/>
    <x v="0"/>
  </r>
  <r>
    <x v="42"/>
    <x v="0"/>
    <x v="11"/>
    <x v="0"/>
    <x v="0"/>
    <x v="33"/>
    <x v="10"/>
    <n v="210"/>
    <x v="5"/>
    <x v="0"/>
    <x v="0"/>
  </r>
  <r>
    <x v="13"/>
    <x v="1"/>
    <x v="3"/>
    <x v="1"/>
    <x v="1"/>
    <x v="33"/>
    <x v="10"/>
    <n v="4.82"/>
    <x v="1"/>
    <x v="0"/>
    <x v="0"/>
  </r>
  <r>
    <x v="13"/>
    <x v="1"/>
    <x v="3"/>
    <x v="1"/>
    <x v="1"/>
    <x v="33"/>
    <x v="10"/>
    <n v="21.18"/>
    <x v="24"/>
    <x v="0"/>
    <x v="0"/>
  </r>
  <r>
    <x v="13"/>
    <x v="1"/>
    <x v="3"/>
    <x v="1"/>
    <x v="1"/>
    <x v="33"/>
    <x v="10"/>
    <n v="19.23"/>
    <x v="24"/>
    <x v="0"/>
    <x v="0"/>
  </r>
  <r>
    <x v="13"/>
    <x v="1"/>
    <x v="3"/>
    <x v="1"/>
    <x v="1"/>
    <x v="33"/>
    <x v="10"/>
    <n v="17.3"/>
    <x v="24"/>
    <x v="0"/>
    <x v="0"/>
  </r>
  <r>
    <x v="13"/>
    <x v="1"/>
    <x v="3"/>
    <x v="1"/>
    <x v="1"/>
    <x v="33"/>
    <x v="10"/>
    <n v="25.060000000000002"/>
    <x v="24"/>
    <x v="0"/>
    <x v="0"/>
  </r>
  <r>
    <x v="13"/>
    <x v="1"/>
    <x v="3"/>
    <x v="1"/>
    <x v="1"/>
    <x v="33"/>
    <x v="10"/>
    <n v="17.600000000000001"/>
    <x v="24"/>
    <x v="0"/>
    <x v="0"/>
  </r>
  <r>
    <x v="13"/>
    <x v="1"/>
    <x v="3"/>
    <x v="1"/>
    <x v="1"/>
    <x v="33"/>
    <x v="10"/>
    <n v="38.340000000000003"/>
    <x v="24"/>
    <x v="0"/>
    <x v="0"/>
  </r>
  <r>
    <x v="13"/>
    <x v="1"/>
    <x v="3"/>
    <x v="1"/>
    <x v="1"/>
    <x v="33"/>
    <x v="10"/>
    <n v="29.54"/>
    <x v="24"/>
    <x v="0"/>
    <x v="0"/>
  </r>
  <r>
    <x v="13"/>
    <x v="1"/>
    <x v="3"/>
    <x v="1"/>
    <x v="1"/>
    <x v="33"/>
    <x v="10"/>
    <n v="32.85"/>
    <x v="24"/>
    <x v="0"/>
    <x v="0"/>
  </r>
  <r>
    <x v="13"/>
    <x v="1"/>
    <x v="3"/>
    <x v="1"/>
    <x v="1"/>
    <x v="33"/>
    <x v="10"/>
    <n v="15.559999999999999"/>
    <x v="24"/>
    <x v="0"/>
    <x v="0"/>
  </r>
  <r>
    <x v="13"/>
    <x v="1"/>
    <x v="3"/>
    <x v="1"/>
    <x v="1"/>
    <x v="33"/>
    <x v="10"/>
    <n v="13.930000000000001"/>
    <x v="24"/>
    <x v="0"/>
    <x v="0"/>
  </r>
  <r>
    <x v="13"/>
    <x v="1"/>
    <x v="3"/>
    <x v="1"/>
    <x v="1"/>
    <x v="33"/>
    <x v="10"/>
    <n v="17.82"/>
    <x v="24"/>
    <x v="0"/>
    <x v="0"/>
  </r>
  <r>
    <x v="13"/>
    <x v="1"/>
    <x v="3"/>
    <x v="1"/>
    <x v="1"/>
    <x v="33"/>
    <x v="10"/>
    <n v="18.940000000000001"/>
    <x v="24"/>
    <x v="0"/>
    <x v="0"/>
  </r>
  <r>
    <x v="13"/>
    <x v="1"/>
    <x v="3"/>
    <x v="1"/>
    <x v="1"/>
    <x v="33"/>
    <x v="10"/>
    <n v="7.9600000000000009"/>
    <x v="1"/>
    <x v="0"/>
    <x v="0"/>
  </r>
  <r>
    <x v="13"/>
    <x v="1"/>
    <x v="3"/>
    <x v="1"/>
    <x v="1"/>
    <x v="33"/>
    <x v="10"/>
    <n v="1.9000000000000001"/>
    <x v="1"/>
    <x v="0"/>
    <x v="0"/>
  </r>
  <r>
    <x v="13"/>
    <x v="1"/>
    <x v="3"/>
    <x v="1"/>
    <x v="1"/>
    <x v="33"/>
    <x v="10"/>
    <n v="9.2600000000000016"/>
    <x v="22"/>
    <x v="0"/>
    <x v="0"/>
  </r>
  <r>
    <x v="13"/>
    <x v="1"/>
    <x v="3"/>
    <x v="1"/>
    <x v="1"/>
    <x v="33"/>
    <x v="10"/>
    <n v="10.68"/>
    <x v="22"/>
    <x v="0"/>
    <x v="0"/>
  </r>
  <r>
    <x v="13"/>
    <x v="1"/>
    <x v="3"/>
    <x v="1"/>
    <x v="1"/>
    <x v="33"/>
    <x v="10"/>
    <n v="52.35"/>
    <x v="1"/>
    <x v="0"/>
    <x v="0"/>
  </r>
  <r>
    <x v="13"/>
    <x v="1"/>
    <x v="3"/>
    <x v="1"/>
    <x v="1"/>
    <x v="33"/>
    <x v="10"/>
    <n v="1.5999999999999999"/>
    <x v="1"/>
    <x v="0"/>
    <x v="0"/>
  </r>
  <r>
    <x v="13"/>
    <x v="1"/>
    <x v="3"/>
    <x v="1"/>
    <x v="1"/>
    <x v="33"/>
    <x v="10"/>
    <n v="571.51"/>
    <x v="1"/>
    <x v="0"/>
    <x v="0"/>
  </r>
  <r>
    <x v="13"/>
    <x v="1"/>
    <x v="3"/>
    <x v="1"/>
    <x v="1"/>
    <x v="33"/>
    <x v="10"/>
    <n v="24.88"/>
    <x v="24"/>
    <x v="0"/>
    <x v="0"/>
  </r>
  <r>
    <x v="13"/>
    <x v="1"/>
    <x v="3"/>
    <x v="1"/>
    <x v="1"/>
    <x v="33"/>
    <x v="10"/>
    <n v="189.3"/>
    <x v="24"/>
    <x v="0"/>
    <x v="0"/>
  </r>
  <r>
    <x v="13"/>
    <x v="1"/>
    <x v="3"/>
    <x v="1"/>
    <x v="1"/>
    <x v="33"/>
    <x v="10"/>
    <n v="26.48"/>
    <x v="24"/>
    <x v="0"/>
    <x v="0"/>
  </r>
  <r>
    <x v="13"/>
    <x v="1"/>
    <x v="3"/>
    <x v="1"/>
    <x v="1"/>
    <x v="33"/>
    <x v="10"/>
    <n v="5"/>
    <x v="29"/>
    <x v="0"/>
    <x v="0"/>
  </r>
  <r>
    <x v="13"/>
    <x v="1"/>
    <x v="3"/>
    <x v="1"/>
    <x v="1"/>
    <x v="33"/>
    <x v="10"/>
    <n v="75.569999999999993"/>
    <x v="24"/>
    <x v="0"/>
    <x v="0"/>
  </r>
  <r>
    <x v="13"/>
    <x v="1"/>
    <x v="3"/>
    <x v="1"/>
    <x v="1"/>
    <x v="33"/>
    <x v="10"/>
    <n v="14.900000000000004"/>
    <x v="1"/>
    <x v="0"/>
    <x v="0"/>
  </r>
  <r>
    <x v="13"/>
    <x v="1"/>
    <x v="3"/>
    <x v="1"/>
    <x v="1"/>
    <x v="33"/>
    <x v="10"/>
    <n v="6.44"/>
    <x v="28"/>
    <x v="0"/>
    <x v="0"/>
  </r>
  <r>
    <x v="13"/>
    <x v="1"/>
    <x v="3"/>
    <x v="1"/>
    <x v="1"/>
    <x v="33"/>
    <x v="10"/>
    <n v="11.09"/>
    <x v="1"/>
    <x v="0"/>
    <x v="0"/>
  </r>
  <r>
    <x v="13"/>
    <x v="1"/>
    <x v="3"/>
    <x v="1"/>
    <x v="1"/>
    <x v="33"/>
    <x v="10"/>
    <n v="13.98"/>
    <x v="1"/>
    <x v="0"/>
    <x v="0"/>
  </r>
  <r>
    <x v="13"/>
    <x v="1"/>
    <x v="3"/>
    <x v="1"/>
    <x v="1"/>
    <x v="33"/>
    <x v="10"/>
    <n v="20.74"/>
    <x v="24"/>
    <x v="0"/>
    <x v="0"/>
  </r>
  <r>
    <x v="13"/>
    <x v="1"/>
    <x v="3"/>
    <x v="1"/>
    <x v="1"/>
    <x v="33"/>
    <x v="10"/>
    <n v="17.53"/>
    <x v="24"/>
    <x v="0"/>
    <x v="0"/>
  </r>
  <r>
    <x v="13"/>
    <x v="1"/>
    <x v="3"/>
    <x v="1"/>
    <x v="1"/>
    <x v="33"/>
    <x v="10"/>
    <n v="14.950000000000001"/>
    <x v="29"/>
    <x v="0"/>
    <x v="0"/>
  </r>
  <r>
    <x v="13"/>
    <x v="1"/>
    <x v="3"/>
    <x v="1"/>
    <x v="1"/>
    <x v="33"/>
    <x v="10"/>
    <n v="9.66"/>
    <x v="29"/>
    <x v="0"/>
    <x v="0"/>
  </r>
  <r>
    <x v="13"/>
    <x v="1"/>
    <x v="3"/>
    <x v="1"/>
    <x v="1"/>
    <x v="33"/>
    <x v="10"/>
    <n v="65.180000000000007"/>
    <x v="29"/>
    <x v="0"/>
    <x v="0"/>
  </r>
  <r>
    <x v="13"/>
    <x v="1"/>
    <x v="3"/>
    <x v="1"/>
    <x v="1"/>
    <x v="33"/>
    <x v="10"/>
    <n v="19.36"/>
    <x v="29"/>
    <x v="0"/>
    <x v="0"/>
  </r>
  <r>
    <x v="13"/>
    <x v="1"/>
    <x v="3"/>
    <x v="1"/>
    <x v="1"/>
    <x v="33"/>
    <x v="10"/>
    <n v="43.71"/>
    <x v="29"/>
    <x v="0"/>
    <x v="0"/>
  </r>
  <r>
    <x v="13"/>
    <x v="1"/>
    <x v="3"/>
    <x v="1"/>
    <x v="1"/>
    <x v="33"/>
    <x v="10"/>
    <n v="54.599999999999994"/>
    <x v="29"/>
    <x v="0"/>
    <x v="0"/>
  </r>
  <r>
    <x v="13"/>
    <x v="1"/>
    <x v="3"/>
    <x v="1"/>
    <x v="1"/>
    <x v="33"/>
    <x v="10"/>
    <n v="44.97"/>
    <x v="29"/>
    <x v="0"/>
    <x v="0"/>
  </r>
  <r>
    <x v="13"/>
    <x v="1"/>
    <x v="3"/>
    <x v="1"/>
    <x v="1"/>
    <x v="33"/>
    <x v="10"/>
    <n v="53.8"/>
    <x v="29"/>
    <x v="0"/>
    <x v="0"/>
  </r>
  <r>
    <x v="13"/>
    <x v="1"/>
    <x v="3"/>
    <x v="1"/>
    <x v="1"/>
    <x v="33"/>
    <x v="10"/>
    <n v="1718.8099999999995"/>
    <x v="1"/>
    <x v="0"/>
    <x v="0"/>
  </r>
  <r>
    <x v="13"/>
    <x v="1"/>
    <x v="3"/>
    <x v="1"/>
    <x v="1"/>
    <x v="33"/>
    <x v="10"/>
    <n v="2231.0200000000004"/>
    <x v="1"/>
    <x v="0"/>
    <x v="0"/>
  </r>
  <r>
    <x v="13"/>
    <x v="1"/>
    <x v="3"/>
    <x v="1"/>
    <x v="1"/>
    <x v="33"/>
    <x v="10"/>
    <n v="52.29"/>
    <x v="1"/>
    <x v="0"/>
    <x v="0"/>
  </r>
  <r>
    <x v="13"/>
    <x v="1"/>
    <x v="3"/>
    <x v="1"/>
    <x v="1"/>
    <x v="33"/>
    <x v="10"/>
    <n v="18.53"/>
    <x v="28"/>
    <x v="0"/>
    <x v="0"/>
  </r>
  <r>
    <x v="13"/>
    <x v="1"/>
    <x v="3"/>
    <x v="1"/>
    <x v="1"/>
    <x v="33"/>
    <x v="10"/>
    <n v="54.629999999999995"/>
    <x v="31"/>
    <x v="0"/>
    <x v="0"/>
  </r>
  <r>
    <x v="36"/>
    <x v="0"/>
    <x v="11"/>
    <x v="0"/>
    <x v="0"/>
    <x v="34"/>
    <x v="10"/>
    <n v="285.47000000000003"/>
    <x v="5"/>
    <x v="0"/>
    <x v="0"/>
  </r>
  <r>
    <x v="3"/>
    <x v="1"/>
    <x v="3"/>
    <x v="1"/>
    <x v="1"/>
    <x v="34"/>
    <x v="10"/>
    <n v="2071.79"/>
    <x v="6"/>
    <x v="0"/>
    <x v="0"/>
  </r>
  <r>
    <x v="38"/>
    <x v="1"/>
    <x v="18"/>
    <x v="0"/>
    <x v="1"/>
    <x v="34"/>
    <x v="10"/>
    <n v="10"/>
    <x v="6"/>
    <x v="0"/>
    <x v="0"/>
  </r>
  <r>
    <x v="6"/>
    <x v="1"/>
    <x v="6"/>
    <x v="0"/>
    <x v="1"/>
    <x v="34"/>
    <x v="10"/>
    <n v="49631"/>
    <x v="24"/>
    <x v="0"/>
    <x v="0"/>
  </r>
  <r>
    <x v="9"/>
    <x v="1"/>
    <x v="9"/>
    <x v="0"/>
    <x v="1"/>
    <x v="34"/>
    <x v="10"/>
    <n v="484.94"/>
    <x v="10"/>
    <x v="0"/>
    <x v="0"/>
  </r>
  <r>
    <x v="12"/>
    <x v="1"/>
    <x v="12"/>
    <x v="1"/>
    <x v="1"/>
    <x v="34"/>
    <x v="10"/>
    <n v="66.010000000000005"/>
    <x v="30"/>
    <x v="0"/>
    <x v="0"/>
  </r>
  <r>
    <x v="12"/>
    <x v="1"/>
    <x v="12"/>
    <x v="1"/>
    <x v="1"/>
    <x v="34"/>
    <x v="10"/>
    <n v="12"/>
    <x v="25"/>
    <x v="0"/>
    <x v="0"/>
  </r>
  <r>
    <x v="12"/>
    <x v="1"/>
    <x v="12"/>
    <x v="1"/>
    <x v="1"/>
    <x v="34"/>
    <x v="10"/>
    <n v="45.91"/>
    <x v="3"/>
    <x v="0"/>
    <x v="0"/>
  </r>
  <r>
    <x v="54"/>
    <x v="5"/>
    <x v="25"/>
    <x v="2"/>
    <x v="5"/>
    <x v="35"/>
    <x v="17"/>
    <m/>
    <x v="41"/>
    <x v="9"/>
    <x v="7"/>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52">
  <r>
    <x v="0"/>
    <s v="Inert Waste Landfill"/>
    <s v="Snohomish"/>
    <s v="Washington"/>
    <s v="Inert Waste Landfill"/>
    <x v="0"/>
    <s v="Inert"/>
    <n v="3197"/>
    <x v="0"/>
    <s v="WA"/>
    <s v="USA"/>
  </r>
  <r>
    <x v="0"/>
    <s v="Inert Waste Landfill"/>
    <s v="Snohomish"/>
    <s v="Washington"/>
    <s v="Inert Waste Landfill"/>
    <x v="0"/>
    <s v="Inert"/>
    <n v="1648"/>
    <x v="1"/>
    <s v="WA"/>
    <s v="USA"/>
  </r>
  <r>
    <x v="0"/>
    <s v="Inert Waste Landfill"/>
    <s v="Snohomish"/>
    <s v="Washington"/>
    <s v="Inert Waste Landfill"/>
    <x v="1"/>
    <s v="Inert"/>
    <n v="33570"/>
    <x v="0"/>
    <s v="WA"/>
    <s v="USA"/>
  </r>
  <r>
    <x v="0"/>
    <s v="Inert Waste Landfill"/>
    <s v="Snohomish"/>
    <s v="Washington"/>
    <s v="Inert Waste Landfill"/>
    <x v="1"/>
    <s v="Inert"/>
    <n v="17295"/>
    <x v="1"/>
    <s v="WA"/>
    <s v="USA"/>
  </r>
  <r>
    <x v="0"/>
    <s v="Inert Waste Landfill"/>
    <s v="Snohomish"/>
    <s v="Washington"/>
    <s v="Inert Waste Landfill"/>
    <x v="2"/>
    <s v="Soils (uncontaminated)"/>
    <n v="327433"/>
    <x v="0"/>
    <s v="WA"/>
    <s v="USA"/>
  </r>
  <r>
    <x v="0"/>
    <s v="Inert Waste Landfill"/>
    <s v="Snohomish"/>
    <s v="Washington"/>
    <s v="Inert Waste Landfill"/>
    <x v="2"/>
    <s v="Soils (uncontaminated)"/>
    <n v="168679"/>
    <x v="1"/>
    <s v="WA"/>
    <s v="USA"/>
  </r>
  <r>
    <x v="1"/>
    <s v="Inert Waste Landfill"/>
    <s v="Grays Harbor"/>
    <s v="Washington"/>
    <s v="Inert Waste Landfill"/>
    <x v="0"/>
    <s v="Inert"/>
    <n v="138.22999999999999"/>
    <x v="2"/>
    <s v="WA"/>
    <s v="USA"/>
  </r>
  <r>
    <x v="1"/>
    <s v="Inert Waste Landfill"/>
    <s v="Grays Harbor"/>
    <s v="Washington"/>
    <s v="Inert Waste Landfill"/>
    <x v="1"/>
    <s v="Inert"/>
    <n v="333.75"/>
    <x v="2"/>
    <s v="WA"/>
    <s v="USA"/>
  </r>
  <r>
    <x v="1"/>
    <s v="Inert Waste Landfill"/>
    <s v="Grays Harbor"/>
    <s v="Washington"/>
    <s v="Inert Waste Landfill"/>
    <x v="2"/>
    <s v="Soils (uncontaminated)"/>
    <n v="212.5"/>
    <x v="2"/>
    <s v="WA"/>
    <s v="USA"/>
  </r>
  <r>
    <x v="2"/>
    <s v="Limited Purpose Landfill"/>
    <s v="Yakima"/>
    <s v="Washington"/>
    <s v="Limited Purpose Landfill"/>
    <x v="3"/>
    <s v="Demolition"/>
    <n v="24075"/>
    <x v="0"/>
    <s v="WA"/>
    <s v="USA"/>
  </r>
  <r>
    <x v="2"/>
    <s v="Limited Purpose Landfill"/>
    <s v="Yakima"/>
    <s v="Washington"/>
    <s v="Limited Purpose Landfill"/>
    <x v="3"/>
    <s v="Demolition"/>
    <n v="2400"/>
    <x v="3"/>
    <s v="WA"/>
    <s v="USA"/>
  </r>
  <r>
    <x v="2"/>
    <s v="Limited Purpose Landfill"/>
    <s v="Yakima"/>
    <s v="Washington"/>
    <s v="Limited Purpose Landfill"/>
    <x v="3"/>
    <s v="Demolition"/>
    <n v="19800"/>
    <x v="1"/>
    <s v="WA"/>
    <s v="USA"/>
  </r>
  <r>
    <x v="2"/>
    <s v="Limited Purpose Landfill"/>
    <s v="Yakima"/>
    <s v="Washington"/>
    <s v="Limited Purpose Landfill"/>
    <x v="3"/>
    <s v="Demolition"/>
    <n v="312"/>
    <x v="4"/>
    <s v="WA"/>
    <s v="USA"/>
  </r>
  <r>
    <x v="2"/>
    <s v="Limited Purpose Landfill"/>
    <s v="Yakima"/>
    <s v="Washington"/>
    <s v="Limited Purpose Landfill"/>
    <x v="3"/>
    <s v="Demolition"/>
    <n v="90829"/>
    <x v="5"/>
    <s v="WA"/>
    <s v="USA"/>
  </r>
  <r>
    <x v="2"/>
    <s v="Limited Purpose Landfill"/>
    <s v="Yakima"/>
    <s v="Washington"/>
    <s v="Limited Purpose Landfill"/>
    <x v="4"/>
    <s v="Industrial"/>
    <n v="60"/>
    <x v="5"/>
    <s v="WA"/>
    <s v="USA"/>
  </r>
  <r>
    <x v="2"/>
    <s v="Limited Purpose Landfill"/>
    <s v="Yakima"/>
    <s v="Washington"/>
    <s v="Limited Purpose Landfill"/>
    <x v="5"/>
    <s v="Soils (contaminated)"/>
    <n v="290.05"/>
    <x v="5"/>
    <s v="WA"/>
    <s v="USA"/>
  </r>
  <r>
    <x v="2"/>
    <s v="Limited Purpose Landfill"/>
    <s v="Yakima"/>
    <s v="Washington"/>
    <s v="Limited Purpose Landfill"/>
    <x v="6"/>
    <s v="Wood Waste"/>
    <n v="4645.8"/>
    <x v="5"/>
    <s v="WA"/>
    <s v="USA"/>
  </r>
  <r>
    <x v="3"/>
    <s v="Municipal Solid Waste Landfill (351)"/>
    <s v="Asotin"/>
    <s v="Washington"/>
    <s v="MSW Landfill"/>
    <x v="7"/>
    <s v="MSW"/>
    <n v="20160"/>
    <x v="6"/>
    <s v="WA"/>
    <s v="USA"/>
  </r>
  <r>
    <x v="3"/>
    <s v="Municipal Solid Waste Landfill (351)"/>
    <s v="Asotin"/>
    <s v="Washington"/>
    <s v="MSW Landfill"/>
    <x v="7"/>
    <s v="MSW"/>
    <n v="2240"/>
    <x v="7"/>
    <s v="WA"/>
    <s v="USA"/>
  </r>
  <r>
    <x v="3"/>
    <s v="Municipal Solid Waste Landfill (351)"/>
    <s v="Asotin"/>
    <s v="Washington"/>
    <s v="MSW Landfill"/>
    <x v="7"/>
    <s v="MSW"/>
    <n v="33600"/>
    <x v="8"/>
    <s v="ID"/>
    <s v="USA"/>
  </r>
  <r>
    <x v="4"/>
    <s v="Inert Waste Landfill"/>
    <s v="Whitman"/>
    <s v="Washington"/>
    <s v="Inert Waste Landfill"/>
    <x v="0"/>
    <s v="Inert"/>
    <n v="634"/>
    <x v="8"/>
    <s v="ID"/>
    <s v="USA"/>
  </r>
  <r>
    <x v="4"/>
    <s v="Inert Waste Landfill"/>
    <s v="Whitman"/>
    <s v="Washington"/>
    <s v="Inert Waste Landfill"/>
    <x v="0"/>
    <s v="Inert"/>
    <n v="948"/>
    <x v="9"/>
    <s v="WA"/>
    <s v="USA"/>
  </r>
  <r>
    <x v="4"/>
    <s v="Inert Waste Landfill"/>
    <s v="Whitman"/>
    <s v="Washington"/>
    <s v="Inert Waste Landfill"/>
    <x v="1"/>
    <s v="Inert"/>
    <n v="656"/>
    <x v="8"/>
    <s v="ID"/>
    <s v="USA"/>
  </r>
  <r>
    <x v="4"/>
    <s v="Inert Waste Landfill"/>
    <s v="Whitman"/>
    <s v="Washington"/>
    <s v="Inert Waste Landfill"/>
    <x v="1"/>
    <s v="Inert"/>
    <n v="2294"/>
    <x v="9"/>
    <s v="WA"/>
    <s v="USA"/>
  </r>
  <r>
    <x v="4"/>
    <s v="Inert Waste Landfill"/>
    <s v="Whitman"/>
    <s v="Washington"/>
    <s v="Inert Waste Landfill"/>
    <x v="2"/>
    <s v="Soils (uncontaminated)"/>
    <n v="7337"/>
    <x v="8"/>
    <s v="ID"/>
    <s v="USA"/>
  </r>
  <r>
    <x v="4"/>
    <s v="Inert Waste Landfill"/>
    <s v="Whitman"/>
    <s v="Washington"/>
    <s v="Inert Waste Landfill"/>
    <x v="2"/>
    <s v="Soils (uncontaminated)"/>
    <n v="41572"/>
    <x v="9"/>
    <s v="WA"/>
    <s v="USA"/>
  </r>
  <r>
    <x v="5"/>
    <s v="Limited Purpose Landfill"/>
    <s v="Stevens"/>
    <s v="Washington"/>
    <s v="Limited Purpose Landfill"/>
    <x v="8"/>
    <s v="Ash (other than special incinerator ash)"/>
    <n v="21082.6"/>
    <x v="10"/>
    <s v="WA"/>
    <s v="USA"/>
  </r>
  <r>
    <x v="6"/>
    <s v="Inert Waste Landfill"/>
    <s v="Whatcom"/>
    <s v="Washington"/>
    <s v="Inert Waste Landfill"/>
    <x v="9"/>
    <s v="Inert"/>
    <n v="258.10000000000002"/>
    <x v="11"/>
    <s v="WA"/>
    <s v="USA"/>
  </r>
  <r>
    <x v="6"/>
    <s v="Inert Waste Landfill"/>
    <s v="Whatcom"/>
    <s v="Washington"/>
    <s v="Inert Waste Landfill"/>
    <x v="1"/>
    <s v="Inert"/>
    <n v="238.5"/>
    <x v="11"/>
    <s v="WA"/>
    <s v="USA"/>
  </r>
  <r>
    <x v="6"/>
    <s v="Inert Waste Landfill"/>
    <s v="Whatcom"/>
    <s v="Washington"/>
    <s v="Inert Waste Landfill"/>
    <x v="10"/>
    <s v="Soils (uncontaminated)"/>
    <n v="2"/>
    <x v="11"/>
    <s v="WA"/>
    <s v="USA"/>
  </r>
  <r>
    <x v="6"/>
    <s v="Inert Waste Landfill"/>
    <s v="Whatcom"/>
    <s v="Washington"/>
    <s v="Inert Waste Landfill"/>
    <x v="2"/>
    <s v="Soils (uncontaminated)"/>
    <n v="2603.9499999999998"/>
    <x v="11"/>
    <s v="WA"/>
    <s v="USA"/>
  </r>
  <r>
    <x v="6"/>
    <s v="Inert Waste Landfill"/>
    <s v="Whatcom"/>
    <s v="Washington"/>
    <s v="Inert Waste Landfill"/>
    <x v="2"/>
    <s v="Soils (uncontaminated)"/>
    <n v="0.25"/>
    <x v="11"/>
    <s v="WA"/>
    <s v="USA"/>
  </r>
  <r>
    <x v="7"/>
    <s v="Inert Waste Landfill"/>
    <s v="Spokane"/>
    <s v="Washington"/>
    <s v="Limited Purpose Landfill"/>
    <x v="9"/>
    <s v="Inert"/>
    <n v="10"/>
    <x v="4"/>
    <s v="WA"/>
    <s v="USA"/>
  </r>
  <r>
    <x v="7"/>
    <s v="Inert Waste Landfill"/>
    <s v="Spokane"/>
    <s v="Washington"/>
    <s v="Limited Purpose Landfill"/>
    <x v="11"/>
    <s v="Inert"/>
    <n v="1"/>
    <x v="4"/>
    <s v="WA"/>
    <s v="USA"/>
  </r>
  <r>
    <x v="7"/>
    <s v="Inert Waste Landfill"/>
    <s v="Spokane"/>
    <s v="Washington"/>
    <s v="Limited Purpose Landfill"/>
    <x v="1"/>
    <s v="Inert"/>
    <n v="5500"/>
    <x v="4"/>
    <s v="WA"/>
    <s v="USA"/>
  </r>
  <r>
    <x v="7"/>
    <s v="Inert Waste Landfill"/>
    <s v="Spokane"/>
    <s v="Washington"/>
    <s v="Limited Purpose Landfill"/>
    <x v="12"/>
    <s v="Inert"/>
    <n v="1"/>
    <x v="4"/>
    <s v="WA"/>
    <s v="USA"/>
  </r>
  <r>
    <x v="8"/>
    <s v="Limited Purpose Landfill"/>
    <s v="Whitman"/>
    <s v="Washington"/>
    <s v="Limited Purpose Landfill"/>
    <x v="13"/>
    <s v="Asbestos"/>
    <n v="56.48"/>
    <x v="8"/>
    <s v="ID"/>
    <s v="USA"/>
  </r>
  <r>
    <x v="8"/>
    <s v="Limited Purpose Landfill"/>
    <s v="Whitman"/>
    <s v="Washington"/>
    <s v="Limited Purpose Landfill"/>
    <x v="13"/>
    <s v="Asbestos"/>
    <n v="200"/>
    <x v="9"/>
    <s v="WA"/>
    <s v="USA"/>
  </r>
  <r>
    <x v="8"/>
    <s v="Limited Purpose Landfill"/>
    <s v="Whitman"/>
    <s v="Washington"/>
    <s v="Limited Purpose Landfill"/>
    <x v="3"/>
    <s v="Demolition"/>
    <n v="454.62"/>
    <x v="9"/>
    <s v="WA"/>
    <s v="USA"/>
  </r>
  <r>
    <x v="9"/>
    <s v="Limited Purpose Landfill"/>
    <s v="Yakima"/>
    <s v="Washington"/>
    <s v="Limited Purpose Landfill"/>
    <x v="3"/>
    <s v="Demolition"/>
    <n v="60"/>
    <x v="0"/>
    <s v="WA"/>
    <s v="USA"/>
  </r>
  <r>
    <x v="9"/>
    <s v="Limited Purpose Landfill"/>
    <s v="Yakima"/>
    <s v="Washington"/>
    <s v="Limited Purpose Landfill"/>
    <x v="3"/>
    <s v="Demolition"/>
    <n v="41"/>
    <x v="0"/>
    <s v="WA"/>
    <s v="USA"/>
  </r>
  <r>
    <x v="9"/>
    <s v="Limited Purpose Landfill"/>
    <s v="Yakima"/>
    <s v="Washington"/>
    <s v="Limited Purpose Landfill"/>
    <x v="3"/>
    <s v="Demolition"/>
    <n v="3735"/>
    <x v="0"/>
    <s v="WA"/>
    <s v="USA"/>
  </r>
  <r>
    <x v="9"/>
    <s v="Limited Purpose Landfill"/>
    <s v="Yakima"/>
    <s v="Washington"/>
    <s v="Limited Purpose Landfill"/>
    <x v="3"/>
    <s v="Demolition"/>
    <n v="182"/>
    <x v="12"/>
    <s v="WA"/>
    <s v="USA"/>
  </r>
  <r>
    <x v="9"/>
    <s v="Limited Purpose Landfill"/>
    <s v="Yakima"/>
    <s v="Washington"/>
    <s v="Limited Purpose Landfill"/>
    <x v="3"/>
    <s v="Demolition"/>
    <n v="1371"/>
    <x v="12"/>
    <s v="WA"/>
    <s v="USA"/>
  </r>
  <r>
    <x v="9"/>
    <s v="Limited Purpose Landfill"/>
    <s v="Yakima"/>
    <s v="Washington"/>
    <s v="Limited Purpose Landfill"/>
    <x v="3"/>
    <s v="Demolition"/>
    <n v="2398"/>
    <x v="3"/>
    <s v="WA"/>
    <s v="USA"/>
  </r>
  <r>
    <x v="9"/>
    <s v="Limited Purpose Landfill"/>
    <s v="Yakima"/>
    <s v="Washington"/>
    <s v="Limited Purpose Landfill"/>
    <x v="3"/>
    <s v="Demolition"/>
    <n v="114"/>
    <x v="3"/>
    <s v="WA"/>
    <s v="USA"/>
  </r>
  <r>
    <x v="9"/>
    <s v="Limited Purpose Landfill"/>
    <s v="Yakima"/>
    <s v="Washington"/>
    <s v="Limited Purpose Landfill"/>
    <x v="3"/>
    <s v="Demolition"/>
    <n v="1486"/>
    <x v="3"/>
    <s v="WA"/>
    <s v="USA"/>
  </r>
  <r>
    <x v="9"/>
    <s v="Limited Purpose Landfill"/>
    <s v="Yakima"/>
    <s v="Washington"/>
    <s v="Limited Purpose Landfill"/>
    <x v="3"/>
    <s v="Demolition"/>
    <n v="1623"/>
    <x v="3"/>
    <s v="WA"/>
    <s v="USA"/>
  </r>
  <r>
    <x v="9"/>
    <s v="Limited Purpose Landfill"/>
    <s v="Yakima"/>
    <s v="Washington"/>
    <s v="Limited Purpose Landfill"/>
    <x v="3"/>
    <s v="Demolition"/>
    <n v="2660"/>
    <x v="13"/>
    <s v="WA"/>
    <s v="USA"/>
  </r>
  <r>
    <x v="9"/>
    <s v="Limited Purpose Landfill"/>
    <s v="Yakima"/>
    <s v="Washington"/>
    <s v="Limited Purpose Landfill"/>
    <x v="3"/>
    <s v="Demolition"/>
    <n v="379"/>
    <x v="14"/>
    <s v="WA"/>
    <s v="USA"/>
  </r>
  <r>
    <x v="9"/>
    <s v="Limited Purpose Landfill"/>
    <s v="Yakima"/>
    <s v="Washington"/>
    <s v="Limited Purpose Landfill"/>
    <x v="3"/>
    <s v="Demolition"/>
    <n v="7053"/>
    <x v="5"/>
    <s v="WA"/>
    <s v="USA"/>
  </r>
  <r>
    <x v="9"/>
    <s v="Limited Purpose Landfill"/>
    <s v="Yakima"/>
    <s v="Washington"/>
    <s v="Limited Purpose Landfill"/>
    <x v="14"/>
    <s v="Inert"/>
    <n v="8168.75"/>
    <x v="5"/>
    <s v="WA"/>
    <s v="USA"/>
  </r>
  <r>
    <x v="9"/>
    <s v="Limited Purpose Landfill"/>
    <s v="Yakima"/>
    <s v="Washington"/>
    <s v="Limited Purpose Landfill"/>
    <x v="15"/>
    <s v="MSW"/>
    <n v="55.65"/>
    <x v="5"/>
    <s v="WA"/>
    <s v="USA"/>
  </r>
  <r>
    <x v="9"/>
    <s v="Limited Purpose Landfill"/>
    <s v="Yakima"/>
    <s v="Washington"/>
    <s v="Limited Purpose Landfill"/>
    <x v="16"/>
    <s v="Wood Waste"/>
    <n v="31446.36"/>
    <x v="0"/>
    <s v="WA"/>
    <s v="USA"/>
  </r>
  <r>
    <x v="9"/>
    <s v="Limited Purpose Landfill"/>
    <s v="Yakima"/>
    <s v="Washington"/>
    <s v="Limited Purpose Landfill"/>
    <x v="16"/>
    <s v="Wood Waste"/>
    <n v="3525.12"/>
    <x v="5"/>
    <s v="WA"/>
    <s v="USA"/>
  </r>
  <r>
    <x v="9"/>
    <s v="Limited Purpose Landfill"/>
    <s v="Yakima"/>
    <s v="Washington"/>
    <s v="Limited Purpose Landfill"/>
    <x v="6"/>
    <s v="Wood Waste"/>
    <n v="3782.4"/>
    <x v="5"/>
    <s v="WA"/>
    <s v="USA"/>
  </r>
  <r>
    <x v="10"/>
    <s v="Municipal Solid Waste Landfill (351)"/>
    <s v="King"/>
    <s v="Washington"/>
    <s v="MSW Landfill"/>
    <x v="13"/>
    <s v="Asbestos"/>
    <n v="369"/>
    <x v="0"/>
    <s v="WA"/>
    <s v="USA"/>
  </r>
  <r>
    <x v="10"/>
    <s v="Municipal Solid Waste Landfill (351)"/>
    <s v="King"/>
    <s v="Washington"/>
    <s v="MSW Landfill"/>
    <x v="17"/>
    <s v="Biosolids/Sewage Sludge"/>
    <n v="1352"/>
    <x v="0"/>
    <s v="WA"/>
    <s v="USA"/>
  </r>
  <r>
    <x v="10"/>
    <s v="Municipal Solid Waste Landfill (351)"/>
    <s v="King"/>
    <s v="Washington"/>
    <s v="MSW Landfill"/>
    <x v="18"/>
    <s v="Industrial"/>
    <n v="904.5"/>
    <x v="0"/>
    <s v="WA"/>
    <s v="USA"/>
  </r>
  <r>
    <x v="10"/>
    <s v="Municipal Solid Waste Landfill (351)"/>
    <s v="King"/>
    <s v="Washington"/>
    <s v="MSW Landfill"/>
    <x v="19"/>
    <s v="Medical"/>
    <n v="1215"/>
    <x v="0"/>
    <s v="WA"/>
    <s v="USA"/>
  </r>
  <r>
    <x v="10"/>
    <s v="Municipal Solid Waste Landfill (351)"/>
    <s v="King"/>
    <s v="Washington"/>
    <s v="MSW Landfill"/>
    <x v="7"/>
    <s v="MSW"/>
    <n v="927274"/>
    <x v="0"/>
    <s v="WA"/>
    <s v="USA"/>
  </r>
  <r>
    <x v="10"/>
    <s v="Municipal Solid Waste Landfill (351)"/>
    <s v="King"/>
    <s v="Washington"/>
    <s v="MSW Landfill"/>
    <x v="20"/>
    <s v="Soils (contaminated)"/>
    <n v="47"/>
    <x v="0"/>
    <s v="WA"/>
    <s v="USA"/>
  </r>
  <r>
    <x v="10"/>
    <s v="Municipal Solid Waste Landfill (351)"/>
    <s v="King"/>
    <s v="Washington"/>
    <s v="MSW Landfill"/>
    <x v="5"/>
    <s v="Soils (contaminated)"/>
    <n v="16"/>
    <x v="0"/>
    <s v="WA"/>
    <s v="USA"/>
  </r>
  <r>
    <x v="11"/>
    <s v="Inert Waste Landfill"/>
    <s v="Spokane"/>
    <s v="Washington"/>
    <s v="Inert Waste Landfill"/>
    <x v="1"/>
    <s v="Inert"/>
    <n v="66947"/>
    <x v="4"/>
    <s v="WA"/>
    <s v="USA"/>
  </r>
  <r>
    <x v="12"/>
    <s v="Municipal Solid Waste Landfill (351)"/>
    <s v="Yakima"/>
    <s v="Washington"/>
    <s v="MSW Landfill"/>
    <x v="7"/>
    <s v="MSW"/>
    <n v="84636"/>
    <x v="5"/>
    <s v="WA"/>
    <s v="USA"/>
  </r>
  <r>
    <x v="13"/>
    <s v="Inert Waste Landfill"/>
    <s v="Chelan"/>
    <s v="Washington"/>
    <s v="Inert Waste Landfill"/>
    <x v="0"/>
    <s v="Inert"/>
    <n v="1"/>
    <x v="15"/>
    <s v="WA"/>
    <s v="USA"/>
  </r>
  <r>
    <x v="13"/>
    <s v="Inert Waste Landfill"/>
    <s v="Chelan"/>
    <s v="Washington"/>
    <s v="Inert Waste Landfill"/>
    <x v="1"/>
    <s v="Inert"/>
    <n v="2"/>
    <x v="15"/>
    <s v="WA"/>
    <s v="USA"/>
  </r>
  <r>
    <x v="13"/>
    <s v="Inert Waste Landfill"/>
    <s v="Chelan"/>
    <s v="Washington"/>
    <s v="Inert Waste Landfill"/>
    <x v="14"/>
    <s v="Inert"/>
    <n v="0.41"/>
    <x v="15"/>
    <s v="WA"/>
    <s v="USA"/>
  </r>
  <r>
    <x v="14"/>
    <s v="Inert Waste Landfill"/>
    <s v="Benton"/>
    <s v="Washington"/>
    <s v="Inert Waste Landfill"/>
    <x v="21"/>
    <s v="Biosolids/Sewage Sludge"/>
    <n v="1139"/>
    <x v="16"/>
    <s v="WA"/>
    <s v="USA"/>
  </r>
  <r>
    <x v="14"/>
    <s v="Inert Waste Landfill"/>
    <s v="Benton"/>
    <s v="Washington"/>
    <s v="Inert Waste Landfill"/>
    <x v="0"/>
    <s v="Inert"/>
    <n v="168"/>
    <x v="16"/>
    <s v="WA"/>
    <s v="USA"/>
  </r>
  <r>
    <x v="14"/>
    <s v="Inert Waste Landfill"/>
    <s v="Benton"/>
    <s v="Washington"/>
    <s v="Inert Waste Landfill"/>
    <x v="22"/>
    <s v="Inert"/>
    <n v="168"/>
    <x v="16"/>
    <s v="WA"/>
    <s v="USA"/>
  </r>
  <r>
    <x v="14"/>
    <s v="Inert Waste Landfill"/>
    <s v="Benton"/>
    <s v="Washington"/>
    <s v="Inert Waste Landfill"/>
    <x v="2"/>
    <s v="Soils (uncontaminated)"/>
    <n v="168"/>
    <x v="16"/>
    <s v="WA"/>
    <s v="USA"/>
  </r>
  <r>
    <x v="15"/>
    <s v="Municipal Solid Waste Landfill (351)"/>
    <s v="All State"/>
    <s v="Oregon"/>
    <s v="MSW Landfill"/>
    <x v="13"/>
    <s v="Asbestos"/>
    <n v="9.01"/>
    <x v="16"/>
    <s v="WA"/>
    <s v="USA"/>
  </r>
  <r>
    <x v="15"/>
    <s v="Municipal Solid Waste Landfill (351)"/>
    <s v="All State"/>
    <s v="Oregon"/>
    <s v="MSW Landfill"/>
    <x v="13"/>
    <s v="Asbestos"/>
    <n v="22.93"/>
    <x v="16"/>
    <s v="WA"/>
    <s v="USA"/>
  </r>
  <r>
    <x v="15"/>
    <s v="Municipal Solid Waste Landfill (351)"/>
    <s v="All State"/>
    <s v="Oregon"/>
    <s v="MSW Landfill"/>
    <x v="13"/>
    <s v="Asbestos"/>
    <n v="3.1999999999999997"/>
    <x v="17"/>
    <s v="WA"/>
    <s v="USA"/>
  </r>
  <r>
    <x v="15"/>
    <s v="Municipal Solid Waste Landfill (351)"/>
    <s v="All State"/>
    <s v="Oregon"/>
    <s v="MSW Landfill"/>
    <x v="13"/>
    <s v="Asbestos"/>
    <n v="5.8999999999999995"/>
    <x v="17"/>
    <s v="WA"/>
    <s v="USA"/>
  </r>
  <r>
    <x v="15"/>
    <s v="Municipal Solid Waste Landfill (351)"/>
    <s v="All State"/>
    <s v="Oregon"/>
    <s v="MSW Landfill"/>
    <x v="13"/>
    <s v="Asbestos"/>
    <n v="9.98"/>
    <x v="18"/>
    <s v="WA"/>
    <s v="USA"/>
  </r>
  <r>
    <x v="15"/>
    <s v="Municipal Solid Waste Landfill (351)"/>
    <s v="All State"/>
    <s v="Oregon"/>
    <s v="MSW Landfill"/>
    <x v="13"/>
    <s v="Asbestos"/>
    <n v="10.73"/>
    <x v="18"/>
    <s v="WA"/>
    <s v="USA"/>
  </r>
  <r>
    <x v="15"/>
    <s v="Municipal Solid Waste Landfill (351)"/>
    <s v="All State"/>
    <s v="Oregon"/>
    <s v="MSW Landfill"/>
    <x v="13"/>
    <s v="Asbestos"/>
    <n v="20"/>
    <x v="0"/>
    <s v="WA"/>
    <s v="USA"/>
  </r>
  <r>
    <x v="15"/>
    <s v="Municipal Solid Waste Landfill (351)"/>
    <s v="All State"/>
    <s v="Oregon"/>
    <s v="MSW Landfill"/>
    <x v="13"/>
    <s v="Asbestos"/>
    <n v="27.349999999999998"/>
    <x v="0"/>
    <s v="WA"/>
    <s v="USA"/>
  </r>
  <r>
    <x v="15"/>
    <s v="Municipal Solid Waste Landfill (351)"/>
    <s v="All State"/>
    <s v="Oregon"/>
    <s v="MSW Landfill"/>
    <x v="13"/>
    <s v="Asbestos"/>
    <n v="29.520000000000003"/>
    <x v="0"/>
    <s v="WA"/>
    <s v="USA"/>
  </r>
  <r>
    <x v="15"/>
    <s v="Municipal Solid Waste Landfill (351)"/>
    <s v="All State"/>
    <s v="Oregon"/>
    <s v="MSW Landfill"/>
    <x v="13"/>
    <s v="Asbestos"/>
    <n v="63.75"/>
    <x v="0"/>
    <s v="WA"/>
    <s v="USA"/>
  </r>
  <r>
    <x v="15"/>
    <s v="Municipal Solid Waste Landfill (351)"/>
    <s v="All State"/>
    <s v="Oregon"/>
    <s v="MSW Landfill"/>
    <x v="13"/>
    <s v="Asbestos"/>
    <n v="4.4000000000000004"/>
    <x v="0"/>
    <s v="WA"/>
    <s v="USA"/>
  </r>
  <r>
    <x v="15"/>
    <s v="Municipal Solid Waste Landfill (351)"/>
    <s v="All State"/>
    <s v="Oregon"/>
    <s v="MSW Landfill"/>
    <x v="13"/>
    <s v="Asbestos"/>
    <n v="4.51"/>
    <x v="0"/>
    <s v="WA"/>
    <s v="USA"/>
  </r>
  <r>
    <x v="15"/>
    <s v="Municipal Solid Waste Landfill (351)"/>
    <s v="All State"/>
    <s v="Oregon"/>
    <s v="MSW Landfill"/>
    <x v="13"/>
    <s v="Asbestos"/>
    <n v="13.15"/>
    <x v="0"/>
    <s v="WA"/>
    <s v="USA"/>
  </r>
  <r>
    <x v="15"/>
    <s v="Municipal Solid Waste Landfill (351)"/>
    <s v="All State"/>
    <s v="Oregon"/>
    <s v="MSW Landfill"/>
    <x v="13"/>
    <s v="Asbestos"/>
    <n v="62.679999999999993"/>
    <x v="0"/>
    <s v="WA"/>
    <s v="USA"/>
  </r>
  <r>
    <x v="15"/>
    <s v="Municipal Solid Waste Landfill (351)"/>
    <s v="All State"/>
    <s v="Oregon"/>
    <s v="MSW Landfill"/>
    <x v="13"/>
    <s v="Asbestos"/>
    <n v="10.38"/>
    <x v="0"/>
    <s v="WA"/>
    <s v="USA"/>
  </r>
  <r>
    <x v="15"/>
    <s v="Municipal Solid Waste Landfill (351)"/>
    <s v="All State"/>
    <s v="Oregon"/>
    <s v="MSW Landfill"/>
    <x v="13"/>
    <s v="Asbestos"/>
    <n v="11.75"/>
    <x v="0"/>
    <s v="WA"/>
    <s v="USA"/>
  </r>
  <r>
    <x v="15"/>
    <s v="Municipal Solid Waste Landfill (351)"/>
    <s v="All State"/>
    <s v="Oregon"/>
    <s v="MSW Landfill"/>
    <x v="13"/>
    <s v="Asbestos"/>
    <n v="21.3"/>
    <x v="0"/>
    <s v="WA"/>
    <s v="USA"/>
  </r>
  <r>
    <x v="15"/>
    <s v="Municipal Solid Waste Landfill (351)"/>
    <s v="All State"/>
    <s v="Oregon"/>
    <s v="MSW Landfill"/>
    <x v="13"/>
    <s v="Asbestos"/>
    <n v="33.11"/>
    <x v="0"/>
    <s v="WA"/>
    <s v="USA"/>
  </r>
  <r>
    <x v="15"/>
    <s v="Municipal Solid Waste Landfill (351)"/>
    <s v="All State"/>
    <s v="Oregon"/>
    <s v="MSW Landfill"/>
    <x v="13"/>
    <s v="Asbestos"/>
    <n v="13.66"/>
    <x v="0"/>
    <s v="WA"/>
    <s v="USA"/>
  </r>
  <r>
    <x v="15"/>
    <s v="Municipal Solid Waste Landfill (351)"/>
    <s v="All State"/>
    <s v="Oregon"/>
    <s v="MSW Landfill"/>
    <x v="13"/>
    <s v="Asbestos"/>
    <n v="13.84"/>
    <x v="0"/>
    <s v="WA"/>
    <s v="USA"/>
  </r>
  <r>
    <x v="15"/>
    <s v="Municipal Solid Waste Landfill (351)"/>
    <s v="All State"/>
    <s v="Oregon"/>
    <s v="MSW Landfill"/>
    <x v="13"/>
    <s v="Asbestos"/>
    <n v="21.200000000000003"/>
    <x v="0"/>
    <s v="WA"/>
    <s v="USA"/>
  </r>
  <r>
    <x v="15"/>
    <s v="Municipal Solid Waste Landfill (351)"/>
    <s v="All State"/>
    <s v="Oregon"/>
    <s v="MSW Landfill"/>
    <x v="13"/>
    <s v="Asbestos"/>
    <n v="23.13"/>
    <x v="0"/>
    <s v="WA"/>
    <s v="USA"/>
  </r>
  <r>
    <x v="15"/>
    <s v="Municipal Solid Waste Landfill (351)"/>
    <s v="All State"/>
    <s v="Oregon"/>
    <s v="MSW Landfill"/>
    <x v="13"/>
    <s v="Asbestos"/>
    <n v="25.15"/>
    <x v="0"/>
    <s v="WA"/>
    <s v="USA"/>
  </r>
  <r>
    <x v="15"/>
    <s v="Municipal Solid Waste Landfill (351)"/>
    <s v="All State"/>
    <s v="Oregon"/>
    <s v="MSW Landfill"/>
    <x v="13"/>
    <s v="Asbestos"/>
    <n v="26.940000000000005"/>
    <x v="0"/>
    <s v="WA"/>
    <s v="USA"/>
  </r>
  <r>
    <x v="15"/>
    <s v="Municipal Solid Waste Landfill (351)"/>
    <s v="All State"/>
    <s v="Oregon"/>
    <s v="MSW Landfill"/>
    <x v="13"/>
    <s v="Asbestos"/>
    <n v="6.9800000000000013"/>
    <x v="0"/>
    <s v="WA"/>
    <s v="USA"/>
  </r>
  <r>
    <x v="15"/>
    <s v="Municipal Solid Waste Landfill (351)"/>
    <s v="All State"/>
    <s v="Oregon"/>
    <s v="MSW Landfill"/>
    <x v="13"/>
    <s v="Asbestos"/>
    <n v="13.14"/>
    <x v="0"/>
    <s v="WA"/>
    <s v="USA"/>
  </r>
  <r>
    <x v="15"/>
    <s v="Municipal Solid Waste Landfill (351)"/>
    <s v="All State"/>
    <s v="Oregon"/>
    <s v="MSW Landfill"/>
    <x v="13"/>
    <s v="Asbestos"/>
    <n v="20.18"/>
    <x v="0"/>
    <s v="WA"/>
    <s v="USA"/>
  </r>
  <r>
    <x v="15"/>
    <s v="Municipal Solid Waste Landfill (351)"/>
    <s v="All State"/>
    <s v="Oregon"/>
    <s v="MSW Landfill"/>
    <x v="13"/>
    <s v="Asbestos"/>
    <n v="20.49"/>
    <x v="0"/>
    <s v="WA"/>
    <s v="USA"/>
  </r>
  <r>
    <x v="15"/>
    <s v="Municipal Solid Waste Landfill (351)"/>
    <s v="All State"/>
    <s v="Oregon"/>
    <s v="MSW Landfill"/>
    <x v="13"/>
    <s v="Asbestos"/>
    <n v="25.759999999999998"/>
    <x v="0"/>
    <s v="WA"/>
    <s v="USA"/>
  </r>
  <r>
    <x v="15"/>
    <s v="Municipal Solid Waste Landfill (351)"/>
    <s v="All State"/>
    <s v="Oregon"/>
    <s v="MSW Landfill"/>
    <x v="13"/>
    <s v="Asbestos"/>
    <n v="39.499999999999993"/>
    <x v="0"/>
    <s v="WA"/>
    <s v="USA"/>
  </r>
  <r>
    <x v="15"/>
    <s v="Municipal Solid Waste Landfill (351)"/>
    <s v="All State"/>
    <s v="Oregon"/>
    <s v="MSW Landfill"/>
    <x v="13"/>
    <s v="Asbestos"/>
    <n v="42.970000000000006"/>
    <x v="0"/>
    <s v="WA"/>
    <s v="USA"/>
  </r>
  <r>
    <x v="15"/>
    <s v="Municipal Solid Waste Landfill (351)"/>
    <s v="All State"/>
    <s v="Oregon"/>
    <s v="MSW Landfill"/>
    <x v="13"/>
    <s v="Asbestos"/>
    <n v="54.54"/>
    <x v="0"/>
    <s v="WA"/>
    <s v="USA"/>
  </r>
  <r>
    <x v="15"/>
    <s v="Municipal Solid Waste Landfill (351)"/>
    <s v="All State"/>
    <s v="Oregon"/>
    <s v="MSW Landfill"/>
    <x v="13"/>
    <s v="Asbestos"/>
    <n v="59.31"/>
    <x v="0"/>
    <s v="WA"/>
    <s v="USA"/>
  </r>
  <r>
    <x v="15"/>
    <s v="Municipal Solid Waste Landfill (351)"/>
    <s v="All State"/>
    <s v="Oregon"/>
    <s v="MSW Landfill"/>
    <x v="13"/>
    <s v="Asbestos"/>
    <n v="67.349999999999994"/>
    <x v="0"/>
    <s v="WA"/>
    <s v="USA"/>
  </r>
  <r>
    <x v="15"/>
    <s v="Municipal Solid Waste Landfill (351)"/>
    <s v="All State"/>
    <s v="Oregon"/>
    <s v="MSW Landfill"/>
    <x v="13"/>
    <s v="Asbestos"/>
    <n v="2.4300000000000002"/>
    <x v="0"/>
    <s v="WA"/>
    <s v="USA"/>
  </r>
  <r>
    <x v="15"/>
    <s v="Municipal Solid Waste Landfill (351)"/>
    <s v="All State"/>
    <s v="Oregon"/>
    <s v="MSW Landfill"/>
    <x v="13"/>
    <s v="Asbestos"/>
    <n v="4.07"/>
    <x v="0"/>
    <s v="WA"/>
    <s v="USA"/>
  </r>
  <r>
    <x v="15"/>
    <s v="Municipal Solid Waste Landfill (351)"/>
    <s v="All State"/>
    <s v="Oregon"/>
    <s v="MSW Landfill"/>
    <x v="13"/>
    <s v="Asbestos"/>
    <n v="6.8500000000000005"/>
    <x v="0"/>
    <s v="WA"/>
    <s v="USA"/>
  </r>
  <r>
    <x v="15"/>
    <s v="Municipal Solid Waste Landfill (351)"/>
    <s v="All State"/>
    <s v="Oregon"/>
    <s v="MSW Landfill"/>
    <x v="13"/>
    <s v="Asbestos"/>
    <n v="241.13"/>
    <x v="0"/>
    <s v="WA"/>
    <s v="USA"/>
  </r>
  <r>
    <x v="15"/>
    <s v="Municipal Solid Waste Landfill (351)"/>
    <s v="All State"/>
    <s v="Oregon"/>
    <s v="MSW Landfill"/>
    <x v="13"/>
    <s v="Asbestos"/>
    <n v="4.5099999999999989"/>
    <x v="0"/>
    <s v="WA"/>
    <s v="USA"/>
  </r>
  <r>
    <x v="15"/>
    <s v="Municipal Solid Waste Landfill (351)"/>
    <s v="All State"/>
    <s v="Oregon"/>
    <s v="MSW Landfill"/>
    <x v="13"/>
    <s v="Asbestos"/>
    <n v="23.97"/>
    <x v="0"/>
    <s v="WA"/>
    <s v="USA"/>
  </r>
  <r>
    <x v="15"/>
    <s v="Municipal Solid Waste Landfill (351)"/>
    <s v="All State"/>
    <s v="Oregon"/>
    <s v="MSW Landfill"/>
    <x v="13"/>
    <s v="Asbestos"/>
    <n v="8.58"/>
    <x v="0"/>
    <s v="WA"/>
    <s v="USA"/>
  </r>
  <r>
    <x v="15"/>
    <s v="Municipal Solid Waste Landfill (351)"/>
    <s v="All State"/>
    <s v="Oregon"/>
    <s v="MSW Landfill"/>
    <x v="13"/>
    <s v="Asbestos"/>
    <n v="128.25"/>
    <x v="0"/>
    <s v="WA"/>
    <s v="USA"/>
  </r>
  <r>
    <x v="15"/>
    <s v="Municipal Solid Waste Landfill (351)"/>
    <s v="All State"/>
    <s v="Oregon"/>
    <s v="MSW Landfill"/>
    <x v="13"/>
    <s v="Asbestos"/>
    <n v="146.6"/>
    <x v="0"/>
    <s v="WA"/>
    <s v="USA"/>
  </r>
  <r>
    <x v="15"/>
    <s v="Municipal Solid Waste Landfill (351)"/>
    <s v="All State"/>
    <s v="Oregon"/>
    <s v="MSW Landfill"/>
    <x v="13"/>
    <s v="Asbestos"/>
    <n v="10.130000000000001"/>
    <x v="0"/>
    <s v="WA"/>
    <s v="USA"/>
  </r>
  <r>
    <x v="15"/>
    <s v="Municipal Solid Waste Landfill (351)"/>
    <s v="All State"/>
    <s v="Oregon"/>
    <s v="MSW Landfill"/>
    <x v="13"/>
    <s v="Asbestos"/>
    <n v="8.25"/>
    <x v="0"/>
    <s v="WA"/>
    <s v="USA"/>
  </r>
  <r>
    <x v="15"/>
    <s v="Municipal Solid Waste Landfill (351)"/>
    <s v="All State"/>
    <s v="Oregon"/>
    <s v="MSW Landfill"/>
    <x v="13"/>
    <s v="Asbestos"/>
    <n v="61.79"/>
    <x v="0"/>
    <s v="WA"/>
    <s v="USA"/>
  </r>
  <r>
    <x v="15"/>
    <s v="Municipal Solid Waste Landfill (351)"/>
    <s v="All State"/>
    <s v="Oregon"/>
    <s v="MSW Landfill"/>
    <x v="13"/>
    <s v="Asbestos"/>
    <n v="11.349999999999998"/>
    <x v="0"/>
    <s v="WA"/>
    <s v="USA"/>
  </r>
  <r>
    <x v="15"/>
    <s v="Municipal Solid Waste Landfill (351)"/>
    <s v="All State"/>
    <s v="Oregon"/>
    <s v="MSW Landfill"/>
    <x v="13"/>
    <s v="Asbestos"/>
    <n v="97.25"/>
    <x v="0"/>
    <s v="WA"/>
    <s v="USA"/>
  </r>
  <r>
    <x v="15"/>
    <s v="Municipal Solid Waste Landfill (351)"/>
    <s v="All State"/>
    <s v="Oregon"/>
    <s v="MSW Landfill"/>
    <x v="13"/>
    <s v="Asbestos"/>
    <n v="5.87"/>
    <x v="0"/>
    <s v="WA"/>
    <s v="USA"/>
  </r>
  <r>
    <x v="15"/>
    <s v="Municipal Solid Waste Landfill (351)"/>
    <s v="All State"/>
    <s v="Oregon"/>
    <s v="MSW Landfill"/>
    <x v="13"/>
    <s v="Asbestos"/>
    <n v="10.3"/>
    <x v="0"/>
    <s v="WA"/>
    <s v="USA"/>
  </r>
  <r>
    <x v="15"/>
    <s v="Municipal Solid Waste Landfill (351)"/>
    <s v="All State"/>
    <s v="Oregon"/>
    <s v="MSW Landfill"/>
    <x v="13"/>
    <s v="Asbestos"/>
    <n v="10.360000000000001"/>
    <x v="0"/>
    <s v="WA"/>
    <s v="USA"/>
  </r>
  <r>
    <x v="15"/>
    <s v="Municipal Solid Waste Landfill (351)"/>
    <s v="All State"/>
    <s v="Oregon"/>
    <s v="MSW Landfill"/>
    <x v="13"/>
    <s v="Asbestos"/>
    <n v="13.83"/>
    <x v="0"/>
    <s v="WA"/>
    <s v="USA"/>
  </r>
  <r>
    <x v="15"/>
    <s v="Municipal Solid Waste Landfill (351)"/>
    <s v="All State"/>
    <s v="Oregon"/>
    <s v="MSW Landfill"/>
    <x v="13"/>
    <s v="Asbestos"/>
    <n v="49.15"/>
    <x v="0"/>
    <s v="WA"/>
    <s v="USA"/>
  </r>
  <r>
    <x v="15"/>
    <s v="Municipal Solid Waste Landfill (351)"/>
    <s v="All State"/>
    <s v="Oregon"/>
    <s v="MSW Landfill"/>
    <x v="13"/>
    <s v="Asbestos"/>
    <n v="74.280000000000015"/>
    <x v="0"/>
    <s v="WA"/>
    <s v="USA"/>
  </r>
  <r>
    <x v="15"/>
    <s v="Municipal Solid Waste Landfill (351)"/>
    <s v="All State"/>
    <s v="Oregon"/>
    <s v="MSW Landfill"/>
    <x v="13"/>
    <s v="Asbestos"/>
    <n v="10.050000000000001"/>
    <x v="0"/>
    <s v="WA"/>
    <s v="USA"/>
  </r>
  <r>
    <x v="15"/>
    <s v="Municipal Solid Waste Landfill (351)"/>
    <s v="All State"/>
    <s v="Oregon"/>
    <s v="MSW Landfill"/>
    <x v="13"/>
    <s v="Asbestos"/>
    <n v="31.5"/>
    <x v="0"/>
    <s v="WA"/>
    <s v="USA"/>
  </r>
  <r>
    <x v="15"/>
    <s v="Municipal Solid Waste Landfill (351)"/>
    <s v="All State"/>
    <s v="Oregon"/>
    <s v="MSW Landfill"/>
    <x v="13"/>
    <s v="Asbestos"/>
    <n v="33.409999999999997"/>
    <x v="0"/>
    <s v="WA"/>
    <s v="USA"/>
  </r>
  <r>
    <x v="15"/>
    <s v="Municipal Solid Waste Landfill (351)"/>
    <s v="All State"/>
    <s v="Oregon"/>
    <s v="MSW Landfill"/>
    <x v="13"/>
    <s v="Asbestos"/>
    <n v="6.53"/>
    <x v="0"/>
    <s v="WA"/>
    <s v="USA"/>
  </r>
  <r>
    <x v="15"/>
    <s v="Municipal Solid Waste Landfill (351)"/>
    <s v="All State"/>
    <s v="Oregon"/>
    <s v="MSW Landfill"/>
    <x v="13"/>
    <s v="Asbestos"/>
    <n v="7.06"/>
    <x v="0"/>
    <s v="WA"/>
    <s v="USA"/>
  </r>
  <r>
    <x v="15"/>
    <s v="Municipal Solid Waste Landfill (351)"/>
    <s v="All State"/>
    <s v="Oregon"/>
    <s v="MSW Landfill"/>
    <x v="13"/>
    <s v="Asbestos"/>
    <n v="17.920000000000002"/>
    <x v="0"/>
    <s v="WA"/>
    <s v="USA"/>
  </r>
  <r>
    <x v="15"/>
    <s v="Municipal Solid Waste Landfill (351)"/>
    <s v="All State"/>
    <s v="Oregon"/>
    <s v="MSW Landfill"/>
    <x v="13"/>
    <s v="Asbestos"/>
    <n v="31.36"/>
    <x v="0"/>
    <s v="WA"/>
    <s v="USA"/>
  </r>
  <r>
    <x v="15"/>
    <s v="Municipal Solid Waste Landfill (351)"/>
    <s v="All State"/>
    <s v="Oregon"/>
    <s v="MSW Landfill"/>
    <x v="13"/>
    <s v="Asbestos"/>
    <n v="41.01"/>
    <x v="0"/>
    <s v="WA"/>
    <s v="USA"/>
  </r>
  <r>
    <x v="15"/>
    <s v="Municipal Solid Waste Landfill (351)"/>
    <s v="All State"/>
    <s v="Oregon"/>
    <s v="MSW Landfill"/>
    <x v="13"/>
    <s v="Asbestos"/>
    <n v="4.63"/>
    <x v="0"/>
    <s v="WA"/>
    <s v="USA"/>
  </r>
  <r>
    <x v="15"/>
    <s v="Municipal Solid Waste Landfill (351)"/>
    <s v="All State"/>
    <s v="Oregon"/>
    <s v="MSW Landfill"/>
    <x v="13"/>
    <s v="Asbestos"/>
    <n v="22.69"/>
    <x v="0"/>
    <s v="WA"/>
    <s v="USA"/>
  </r>
  <r>
    <x v="15"/>
    <s v="Municipal Solid Waste Landfill (351)"/>
    <s v="All State"/>
    <s v="Oregon"/>
    <s v="MSW Landfill"/>
    <x v="13"/>
    <s v="Asbestos"/>
    <n v="15.080000000000002"/>
    <x v="0"/>
    <s v="WA"/>
    <s v="USA"/>
  </r>
  <r>
    <x v="15"/>
    <s v="Municipal Solid Waste Landfill (351)"/>
    <s v="All State"/>
    <s v="Oregon"/>
    <s v="MSW Landfill"/>
    <x v="13"/>
    <s v="Asbestos"/>
    <n v="26.110000000000003"/>
    <x v="0"/>
    <s v="WA"/>
    <s v="USA"/>
  </r>
  <r>
    <x v="15"/>
    <s v="Municipal Solid Waste Landfill (351)"/>
    <s v="All State"/>
    <s v="Oregon"/>
    <s v="MSW Landfill"/>
    <x v="13"/>
    <s v="Asbestos"/>
    <n v="40.440000000000005"/>
    <x v="0"/>
    <s v="WA"/>
    <s v="USA"/>
  </r>
  <r>
    <x v="15"/>
    <s v="Municipal Solid Waste Landfill (351)"/>
    <s v="All State"/>
    <s v="Oregon"/>
    <s v="MSW Landfill"/>
    <x v="13"/>
    <s v="Asbestos"/>
    <n v="1.86"/>
    <x v="19"/>
    <s v="WA"/>
    <s v="USA"/>
  </r>
  <r>
    <x v="15"/>
    <s v="Municipal Solid Waste Landfill (351)"/>
    <s v="All State"/>
    <s v="Oregon"/>
    <s v="MSW Landfill"/>
    <x v="13"/>
    <s v="Asbestos"/>
    <n v="1.99"/>
    <x v="19"/>
    <s v="WA"/>
    <s v="USA"/>
  </r>
  <r>
    <x v="15"/>
    <s v="Municipal Solid Waste Landfill (351)"/>
    <s v="All State"/>
    <s v="Oregon"/>
    <s v="MSW Landfill"/>
    <x v="13"/>
    <s v="Asbestos"/>
    <n v="2.15"/>
    <x v="19"/>
    <s v="WA"/>
    <s v="USA"/>
  </r>
  <r>
    <x v="15"/>
    <s v="Municipal Solid Waste Landfill (351)"/>
    <s v="All State"/>
    <s v="Oregon"/>
    <s v="MSW Landfill"/>
    <x v="13"/>
    <s v="Asbestos"/>
    <n v="2.1800000000000002"/>
    <x v="19"/>
    <s v="WA"/>
    <s v="USA"/>
  </r>
  <r>
    <x v="15"/>
    <s v="Municipal Solid Waste Landfill (351)"/>
    <s v="All State"/>
    <s v="Oregon"/>
    <s v="MSW Landfill"/>
    <x v="13"/>
    <s v="Asbestos"/>
    <n v="2.19"/>
    <x v="19"/>
    <s v="WA"/>
    <s v="USA"/>
  </r>
  <r>
    <x v="15"/>
    <s v="Municipal Solid Waste Landfill (351)"/>
    <s v="All State"/>
    <s v="Oregon"/>
    <s v="MSW Landfill"/>
    <x v="13"/>
    <s v="Asbestos"/>
    <n v="2.48"/>
    <x v="19"/>
    <s v="WA"/>
    <s v="USA"/>
  </r>
  <r>
    <x v="15"/>
    <s v="Municipal Solid Waste Landfill (351)"/>
    <s v="All State"/>
    <s v="Oregon"/>
    <s v="MSW Landfill"/>
    <x v="13"/>
    <s v="Asbestos"/>
    <n v="3.03"/>
    <x v="19"/>
    <s v="WA"/>
    <s v="USA"/>
  </r>
  <r>
    <x v="15"/>
    <s v="Municipal Solid Waste Landfill (351)"/>
    <s v="All State"/>
    <s v="Oregon"/>
    <s v="MSW Landfill"/>
    <x v="13"/>
    <s v="Asbestos"/>
    <n v="3.21"/>
    <x v="19"/>
    <s v="WA"/>
    <s v="USA"/>
  </r>
  <r>
    <x v="15"/>
    <s v="Municipal Solid Waste Landfill (351)"/>
    <s v="All State"/>
    <s v="Oregon"/>
    <s v="MSW Landfill"/>
    <x v="13"/>
    <s v="Asbestos"/>
    <n v="3.21"/>
    <x v="19"/>
    <s v="WA"/>
    <s v="USA"/>
  </r>
  <r>
    <x v="15"/>
    <s v="Municipal Solid Waste Landfill (351)"/>
    <s v="All State"/>
    <s v="Oregon"/>
    <s v="MSW Landfill"/>
    <x v="13"/>
    <s v="Asbestos"/>
    <n v="3.82"/>
    <x v="19"/>
    <s v="WA"/>
    <s v="USA"/>
  </r>
  <r>
    <x v="15"/>
    <s v="Municipal Solid Waste Landfill (351)"/>
    <s v="All State"/>
    <s v="Oregon"/>
    <s v="MSW Landfill"/>
    <x v="13"/>
    <s v="Asbestos"/>
    <n v="4.08"/>
    <x v="19"/>
    <s v="WA"/>
    <s v="USA"/>
  </r>
  <r>
    <x v="15"/>
    <s v="Municipal Solid Waste Landfill (351)"/>
    <s v="All State"/>
    <s v="Oregon"/>
    <s v="MSW Landfill"/>
    <x v="13"/>
    <s v="Asbestos"/>
    <n v="5.74"/>
    <x v="19"/>
    <s v="WA"/>
    <s v="USA"/>
  </r>
  <r>
    <x v="15"/>
    <s v="Municipal Solid Waste Landfill (351)"/>
    <s v="All State"/>
    <s v="Oregon"/>
    <s v="MSW Landfill"/>
    <x v="13"/>
    <s v="Asbestos"/>
    <n v="26.05"/>
    <x v="19"/>
    <s v="WA"/>
    <s v="USA"/>
  </r>
  <r>
    <x v="15"/>
    <s v="Municipal Solid Waste Landfill (351)"/>
    <s v="All State"/>
    <s v="Oregon"/>
    <s v="MSW Landfill"/>
    <x v="13"/>
    <s v="Asbestos"/>
    <n v="16.210000000000004"/>
    <x v="19"/>
    <s v="WA"/>
    <s v="USA"/>
  </r>
  <r>
    <x v="15"/>
    <s v="Municipal Solid Waste Landfill (351)"/>
    <s v="All State"/>
    <s v="Oregon"/>
    <s v="MSW Landfill"/>
    <x v="13"/>
    <s v="Asbestos"/>
    <n v="19.48"/>
    <x v="19"/>
    <s v="WA"/>
    <s v="USA"/>
  </r>
  <r>
    <x v="15"/>
    <s v="Municipal Solid Waste Landfill (351)"/>
    <s v="All State"/>
    <s v="Oregon"/>
    <s v="MSW Landfill"/>
    <x v="13"/>
    <s v="Asbestos"/>
    <n v="30.11"/>
    <x v="19"/>
    <s v="WA"/>
    <s v="USA"/>
  </r>
  <r>
    <x v="15"/>
    <s v="Municipal Solid Waste Landfill (351)"/>
    <s v="All State"/>
    <s v="Oregon"/>
    <s v="MSW Landfill"/>
    <x v="13"/>
    <s v="Asbestos"/>
    <n v="214.10999999999996"/>
    <x v="19"/>
    <s v="WA"/>
    <s v="USA"/>
  </r>
  <r>
    <x v="15"/>
    <s v="Municipal Solid Waste Landfill (351)"/>
    <s v="All State"/>
    <s v="Oregon"/>
    <s v="MSW Landfill"/>
    <x v="13"/>
    <s v="Asbestos"/>
    <n v="3.1999999999999997"/>
    <x v="19"/>
    <s v="WA"/>
    <s v="USA"/>
  </r>
  <r>
    <x v="15"/>
    <s v="Municipal Solid Waste Landfill (351)"/>
    <s v="All State"/>
    <s v="Oregon"/>
    <s v="MSW Landfill"/>
    <x v="13"/>
    <s v="Asbestos"/>
    <n v="11.92"/>
    <x v="19"/>
    <s v="WA"/>
    <s v="USA"/>
  </r>
  <r>
    <x v="15"/>
    <s v="Municipal Solid Waste Landfill (351)"/>
    <s v="All State"/>
    <s v="Oregon"/>
    <s v="MSW Landfill"/>
    <x v="13"/>
    <s v="Asbestos"/>
    <n v="18.149999999999999"/>
    <x v="20"/>
    <s v="WA"/>
    <s v="USA"/>
  </r>
  <r>
    <x v="15"/>
    <s v="Municipal Solid Waste Landfill (351)"/>
    <s v="All State"/>
    <s v="Oregon"/>
    <s v="MSW Landfill"/>
    <x v="13"/>
    <s v="Asbestos"/>
    <n v="14.75"/>
    <x v="3"/>
    <s v="WA"/>
    <s v="USA"/>
  </r>
  <r>
    <x v="15"/>
    <s v="Municipal Solid Waste Landfill (351)"/>
    <s v="All State"/>
    <s v="Oregon"/>
    <s v="MSW Landfill"/>
    <x v="13"/>
    <s v="Asbestos"/>
    <n v="14.75"/>
    <x v="3"/>
    <s v="WA"/>
    <s v="USA"/>
  </r>
  <r>
    <x v="15"/>
    <s v="Municipal Solid Waste Landfill (351)"/>
    <s v="All State"/>
    <s v="Oregon"/>
    <s v="MSW Landfill"/>
    <x v="13"/>
    <s v="Asbestos"/>
    <n v="19.88"/>
    <x v="3"/>
    <s v="WA"/>
    <s v="USA"/>
  </r>
  <r>
    <x v="15"/>
    <s v="Municipal Solid Waste Landfill (351)"/>
    <s v="All State"/>
    <s v="Oregon"/>
    <s v="MSW Landfill"/>
    <x v="13"/>
    <s v="Asbestos"/>
    <n v="20.2"/>
    <x v="3"/>
    <s v="WA"/>
    <s v="USA"/>
  </r>
  <r>
    <x v="15"/>
    <s v="Municipal Solid Waste Landfill (351)"/>
    <s v="All State"/>
    <s v="Oregon"/>
    <s v="MSW Landfill"/>
    <x v="13"/>
    <s v="Asbestos"/>
    <n v="20.84"/>
    <x v="3"/>
    <s v="WA"/>
    <s v="USA"/>
  </r>
  <r>
    <x v="15"/>
    <s v="Municipal Solid Waste Landfill (351)"/>
    <s v="All State"/>
    <s v="Oregon"/>
    <s v="MSW Landfill"/>
    <x v="13"/>
    <s v="Asbestos"/>
    <n v="22.48"/>
    <x v="3"/>
    <s v="WA"/>
    <s v="USA"/>
  </r>
  <r>
    <x v="15"/>
    <s v="Municipal Solid Waste Landfill (351)"/>
    <s v="All State"/>
    <s v="Oregon"/>
    <s v="MSW Landfill"/>
    <x v="13"/>
    <s v="Asbestos"/>
    <n v="34.949999999999996"/>
    <x v="3"/>
    <s v="WA"/>
    <s v="USA"/>
  </r>
  <r>
    <x v="15"/>
    <s v="Municipal Solid Waste Landfill (351)"/>
    <s v="All State"/>
    <s v="Oregon"/>
    <s v="MSW Landfill"/>
    <x v="13"/>
    <s v="Asbestos"/>
    <n v="46.05"/>
    <x v="3"/>
    <s v="WA"/>
    <s v="USA"/>
  </r>
  <r>
    <x v="15"/>
    <s v="Municipal Solid Waste Landfill (351)"/>
    <s v="All State"/>
    <s v="Oregon"/>
    <s v="MSW Landfill"/>
    <x v="13"/>
    <s v="Asbestos"/>
    <n v="50.19"/>
    <x v="3"/>
    <s v="WA"/>
    <s v="USA"/>
  </r>
  <r>
    <x v="15"/>
    <s v="Municipal Solid Waste Landfill (351)"/>
    <s v="All State"/>
    <s v="Oregon"/>
    <s v="MSW Landfill"/>
    <x v="13"/>
    <s v="Asbestos"/>
    <n v="15.95"/>
    <x v="3"/>
    <s v="WA"/>
    <s v="USA"/>
  </r>
  <r>
    <x v="15"/>
    <s v="Municipal Solid Waste Landfill (351)"/>
    <s v="All State"/>
    <s v="Oregon"/>
    <s v="MSW Landfill"/>
    <x v="13"/>
    <s v="Asbestos"/>
    <n v="27"/>
    <x v="3"/>
    <s v="WA"/>
    <s v="USA"/>
  </r>
  <r>
    <x v="15"/>
    <s v="Municipal Solid Waste Landfill (351)"/>
    <s v="All State"/>
    <s v="Oregon"/>
    <s v="MSW Landfill"/>
    <x v="13"/>
    <s v="Asbestos"/>
    <n v="34.68"/>
    <x v="3"/>
    <s v="WA"/>
    <s v="USA"/>
  </r>
  <r>
    <x v="15"/>
    <s v="Municipal Solid Waste Landfill (351)"/>
    <s v="All State"/>
    <s v="Oregon"/>
    <s v="MSW Landfill"/>
    <x v="13"/>
    <s v="Asbestos"/>
    <n v="39.989999999999995"/>
    <x v="3"/>
    <s v="WA"/>
    <s v="USA"/>
  </r>
  <r>
    <x v="15"/>
    <s v="Municipal Solid Waste Landfill (351)"/>
    <s v="All State"/>
    <s v="Oregon"/>
    <s v="MSW Landfill"/>
    <x v="13"/>
    <s v="Asbestos"/>
    <n v="72.699999999999989"/>
    <x v="3"/>
    <s v="WA"/>
    <s v="USA"/>
  </r>
  <r>
    <x v="15"/>
    <s v="Municipal Solid Waste Landfill (351)"/>
    <s v="All State"/>
    <s v="Oregon"/>
    <s v="MSW Landfill"/>
    <x v="13"/>
    <s v="Asbestos"/>
    <n v="96.37"/>
    <x v="3"/>
    <s v="WA"/>
    <s v="USA"/>
  </r>
  <r>
    <x v="15"/>
    <s v="Municipal Solid Waste Landfill (351)"/>
    <s v="All State"/>
    <s v="Oregon"/>
    <s v="MSW Landfill"/>
    <x v="13"/>
    <s v="Asbestos"/>
    <n v="132.43"/>
    <x v="3"/>
    <s v="WA"/>
    <s v="USA"/>
  </r>
  <r>
    <x v="15"/>
    <s v="Municipal Solid Waste Landfill (351)"/>
    <s v="All State"/>
    <s v="Oregon"/>
    <s v="MSW Landfill"/>
    <x v="13"/>
    <s v="Asbestos"/>
    <n v="135.82"/>
    <x v="3"/>
    <s v="WA"/>
    <s v="USA"/>
  </r>
  <r>
    <x v="15"/>
    <s v="Municipal Solid Waste Landfill (351)"/>
    <s v="All State"/>
    <s v="Oregon"/>
    <s v="MSW Landfill"/>
    <x v="13"/>
    <s v="Asbestos"/>
    <n v="136.05000000000001"/>
    <x v="3"/>
    <s v="WA"/>
    <s v="USA"/>
  </r>
  <r>
    <x v="15"/>
    <s v="Municipal Solid Waste Landfill (351)"/>
    <s v="All State"/>
    <s v="Oregon"/>
    <s v="MSW Landfill"/>
    <x v="13"/>
    <s v="Asbestos"/>
    <n v="136.15"/>
    <x v="3"/>
    <s v="WA"/>
    <s v="USA"/>
  </r>
  <r>
    <x v="15"/>
    <s v="Municipal Solid Waste Landfill (351)"/>
    <s v="All State"/>
    <s v="Oregon"/>
    <s v="MSW Landfill"/>
    <x v="13"/>
    <s v="Asbestos"/>
    <n v="3.73"/>
    <x v="3"/>
    <s v="WA"/>
    <s v="USA"/>
  </r>
  <r>
    <x v="15"/>
    <s v="Municipal Solid Waste Landfill (351)"/>
    <s v="All State"/>
    <s v="Oregon"/>
    <s v="MSW Landfill"/>
    <x v="13"/>
    <s v="Asbestos"/>
    <n v="9.85"/>
    <x v="3"/>
    <s v="WA"/>
    <s v="USA"/>
  </r>
  <r>
    <x v="15"/>
    <s v="Municipal Solid Waste Landfill (351)"/>
    <s v="All State"/>
    <s v="Oregon"/>
    <s v="MSW Landfill"/>
    <x v="13"/>
    <s v="Asbestos"/>
    <n v="0.15"/>
    <x v="3"/>
    <s v="WA"/>
    <s v="USA"/>
  </r>
  <r>
    <x v="15"/>
    <s v="Municipal Solid Waste Landfill (351)"/>
    <s v="All State"/>
    <s v="Oregon"/>
    <s v="MSW Landfill"/>
    <x v="13"/>
    <s v="Asbestos"/>
    <n v="17.45"/>
    <x v="3"/>
    <s v="WA"/>
    <s v="USA"/>
  </r>
  <r>
    <x v="15"/>
    <s v="Municipal Solid Waste Landfill (351)"/>
    <s v="All State"/>
    <s v="Oregon"/>
    <s v="MSW Landfill"/>
    <x v="13"/>
    <s v="Asbestos"/>
    <n v="18.289999999999996"/>
    <x v="3"/>
    <s v="WA"/>
    <s v="USA"/>
  </r>
  <r>
    <x v="15"/>
    <s v="Municipal Solid Waste Landfill (351)"/>
    <s v="All State"/>
    <s v="Oregon"/>
    <s v="MSW Landfill"/>
    <x v="13"/>
    <s v="Asbestos"/>
    <n v="19.5"/>
    <x v="3"/>
    <s v="WA"/>
    <s v="USA"/>
  </r>
  <r>
    <x v="15"/>
    <s v="Municipal Solid Waste Landfill (351)"/>
    <s v="All State"/>
    <s v="Oregon"/>
    <s v="MSW Landfill"/>
    <x v="13"/>
    <s v="Asbestos"/>
    <n v="22.56"/>
    <x v="3"/>
    <s v="WA"/>
    <s v="USA"/>
  </r>
  <r>
    <x v="15"/>
    <s v="Municipal Solid Waste Landfill (351)"/>
    <s v="All State"/>
    <s v="Oregon"/>
    <s v="MSW Landfill"/>
    <x v="13"/>
    <s v="Asbestos"/>
    <n v="38.200000000000003"/>
    <x v="3"/>
    <s v="WA"/>
    <s v="USA"/>
  </r>
  <r>
    <x v="15"/>
    <s v="Municipal Solid Waste Landfill (351)"/>
    <s v="All State"/>
    <s v="Oregon"/>
    <s v="MSW Landfill"/>
    <x v="13"/>
    <s v="Asbestos"/>
    <n v="40.33"/>
    <x v="3"/>
    <s v="WA"/>
    <s v="USA"/>
  </r>
  <r>
    <x v="15"/>
    <s v="Municipal Solid Waste Landfill (351)"/>
    <s v="All State"/>
    <s v="Oregon"/>
    <s v="MSW Landfill"/>
    <x v="13"/>
    <s v="Asbestos"/>
    <n v="43.97"/>
    <x v="3"/>
    <s v="WA"/>
    <s v="USA"/>
  </r>
  <r>
    <x v="15"/>
    <s v="Municipal Solid Waste Landfill (351)"/>
    <s v="All State"/>
    <s v="Oregon"/>
    <s v="MSW Landfill"/>
    <x v="13"/>
    <s v="Asbestos"/>
    <n v="49.33"/>
    <x v="3"/>
    <s v="WA"/>
    <s v="USA"/>
  </r>
  <r>
    <x v="15"/>
    <s v="Municipal Solid Waste Landfill (351)"/>
    <s v="All State"/>
    <s v="Oregon"/>
    <s v="MSW Landfill"/>
    <x v="13"/>
    <s v="Asbestos"/>
    <n v="60.230000000000004"/>
    <x v="3"/>
    <s v="WA"/>
    <s v="USA"/>
  </r>
  <r>
    <x v="15"/>
    <s v="Municipal Solid Waste Landfill (351)"/>
    <s v="All State"/>
    <s v="Oregon"/>
    <s v="MSW Landfill"/>
    <x v="13"/>
    <s v="Asbestos"/>
    <n v="69.41"/>
    <x v="3"/>
    <s v="WA"/>
    <s v="USA"/>
  </r>
  <r>
    <x v="15"/>
    <s v="Municipal Solid Waste Landfill (351)"/>
    <s v="All State"/>
    <s v="Oregon"/>
    <s v="MSW Landfill"/>
    <x v="13"/>
    <s v="Asbestos"/>
    <n v="146.09"/>
    <x v="3"/>
    <s v="WA"/>
    <s v="USA"/>
  </r>
  <r>
    <x v="15"/>
    <s v="Municipal Solid Waste Landfill (351)"/>
    <s v="All State"/>
    <s v="Oregon"/>
    <s v="MSW Landfill"/>
    <x v="13"/>
    <s v="Asbestos"/>
    <n v="1.54"/>
    <x v="13"/>
    <s v="WA"/>
    <s v="USA"/>
  </r>
  <r>
    <x v="15"/>
    <s v="Municipal Solid Waste Landfill (351)"/>
    <s v="All State"/>
    <s v="Oregon"/>
    <s v="MSW Landfill"/>
    <x v="13"/>
    <s v="Asbestos"/>
    <n v="3.06"/>
    <x v="13"/>
    <s v="WA"/>
    <s v="USA"/>
  </r>
  <r>
    <x v="15"/>
    <s v="Municipal Solid Waste Landfill (351)"/>
    <s v="All State"/>
    <s v="Oregon"/>
    <s v="MSW Landfill"/>
    <x v="13"/>
    <s v="Asbestos"/>
    <n v="5.8"/>
    <x v="13"/>
    <s v="WA"/>
    <s v="USA"/>
  </r>
  <r>
    <x v="15"/>
    <s v="Municipal Solid Waste Landfill (351)"/>
    <s v="All State"/>
    <s v="Oregon"/>
    <s v="MSW Landfill"/>
    <x v="13"/>
    <s v="Asbestos"/>
    <n v="3.3700000000000006"/>
    <x v="13"/>
    <s v="WA"/>
    <s v="USA"/>
  </r>
  <r>
    <x v="15"/>
    <s v="Municipal Solid Waste Landfill (351)"/>
    <s v="All State"/>
    <s v="Oregon"/>
    <s v="MSW Landfill"/>
    <x v="13"/>
    <s v="Asbestos"/>
    <n v="21.23"/>
    <x v="13"/>
    <s v="WA"/>
    <s v="USA"/>
  </r>
  <r>
    <x v="15"/>
    <s v="Municipal Solid Waste Landfill (351)"/>
    <s v="All State"/>
    <s v="Oregon"/>
    <s v="MSW Landfill"/>
    <x v="13"/>
    <s v="Asbestos"/>
    <n v="10.950000000000001"/>
    <x v="13"/>
    <s v="WA"/>
    <s v="USA"/>
  </r>
  <r>
    <x v="15"/>
    <s v="Municipal Solid Waste Landfill (351)"/>
    <s v="All State"/>
    <s v="Oregon"/>
    <s v="MSW Landfill"/>
    <x v="13"/>
    <s v="Asbestos"/>
    <n v="15.379999999999999"/>
    <x v="13"/>
    <s v="WA"/>
    <s v="USA"/>
  </r>
  <r>
    <x v="15"/>
    <s v="Municipal Solid Waste Landfill (351)"/>
    <s v="All State"/>
    <s v="Oregon"/>
    <s v="MSW Landfill"/>
    <x v="13"/>
    <s v="Asbestos"/>
    <n v="9.23"/>
    <x v="1"/>
    <s v="WA"/>
    <s v="USA"/>
  </r>
  <r>
    <x v="15"/>
    <s v="Municipal Solid Waste Landfill (351)"/>
    <s v="All State"/>
    <s v="Oregon"/>
    <s v="MSW Landfill"/>
    <x v="13"/>
    <s v="Asbestos"/>
    <n v="24.93"/>
    <x v="1"/>
    <s v="WA"/>
    <s v="USA"/>
  </r>
  <r>
    <x v="15"/>
    <s v="Municipal Solid Waste Landfill (351)"/>
    <s v="All State"/>
    <s v="Oregon"/>
    <s v="MSW Landfill"/>
    <x v="13"/>
    <s v="Asbestos"/>
    <n v="29.099999999999998"/>
    <x v="1"/>
    <s v="WA"/>
    <s v="USA"/>
  </r>
  <r>
    <x v="15"/>
    <s v="Municipal Solid Waste Landfill (351)"/>
    <s v="All State"/>
    <s v="Oregon"/>
    <s v="MSW Landfill"/>
    <x v="13"/>
    <s v="Asbestos"/>
    <n v="101.45"/>
    <x v="1"/>
    <s v="WA"/>
    <s v="USA"/>
  </r>
  <r>
    <x v="15"/>
    <s v="Municipal Solid Waste Landfill (351)"/>
    <s v="All State"/>
    <s v="Oregon"/>
    <s v="MSW Landfill"/>
    <x v="13"/>
    <s v="Asbestos"/>
    <n v="3.4799999999999995"/>
    <x v="1"/>
    <s v="WA"/>
    <s v="USA"/>
  </r>
  <r>
    <x v="15"/>
    <s v="Municipal Solid Waste Landfill (351)"/>
    <s v="All State"/>
    <s v="Oregon"/>
    <s v="MSW Landfill"/>
    <x v="13"/>
    <s v="Asbestos"/>
    <n v="24.92"/>
    <x v="1"/>
    <s v="WA"/>
    <s v="USA"/>
  </r>
  <r>
    <x v="15"/>
    <s v="Municipal Solid Waste Landfill (351)"/>
    <s v="All State"/>
    <s v="Oregon"/>
    <s v="MSW Landfill"/>
    <x v="13"/>
    <s v="Asbestos"/>
    <n v="4.88"/>
    <x v="11"/>
    <s v="WA"/>
    <s v="USA"/>
  </r>
  <r>
    <x v="15"/>
    <s v="Municipal Solid Waste Landfill (351)"/>
    <s v="All State"/>
    <s v="Oregon"/>
    <s v="MSW Landfill"/>
    <x v="13"/>
    <s v="Asbestos"/>
    <n v="14.61"/>
    <x v="11"/>
    <s v="WA"/>
    <s v="USA"/>
  </r>
  <r>
    <x v="15"/>
    <s v="Municipal Solid Waste Landfill (351)"/>
    <s v="All State"/>
    <s v="Oregon"/>
    <s v="MSW Landfill"/>
    <x v="13"/>
    <s v="Asbestos"/>
    <n v="30.110000000000007"/>
    <x v="11"/>
    <s v="WA"/>
    <s v="USA"/>
  </r>
  <r>
    <x v="15"/>
    <s v="Municipal Solid Waste Landfill (351)"/>
    <s v="All State"/>
    <s v="Oregon"/>
    <s v="MSW Landfill"/>
    <x v="13"/>
    <s v="Asbestos"/>
    <n v="45.06"/>
    <x v="11"/>
    <s v="WA"/>
    <s v="USA"/>
  </r>
  <r>
    <x v="15"/>
    <s v="Municipal Solid Waste Landfill (351)"/>
    <s v="All State"/>
    <s v="Oregon"/>
    <s v="MSW Landfill"/>
    <x v="13"/>
    <s v="Asbestos"/>
    <n v="5.31"/>
    <x v="11"/>
    <s v="WA"/>
    <s v="USA"/>
  </r>
  <r>
    <x v="15"/>
    <s v="Municipal Solid Waste Landfill (351)"/>
    <s v="All State"/>
    <s v="Oregon"/>
    <s v="MSW Landfill"/>
    <x v="13"/>
    <s v="Asbestos"/>
    <n v="5.5"/>
    <x v="11"/>
    <s v="WA"/>
    <s v="USA"/>
  </r>
  <r>
    <x v="15"/>
    <s v="Municipal Solid Waste Landfill (351)"/>
    <s v="All State"/>
    <s v="Oregon"/>
    <s v="MSW Landfill"/>
    <x v="13"/>
    <s v="Asbestos"/>
    <n v="3.4"/>
    <x v="11"/>
    <s v="WA"/>
    <s v="USA"/>
  </r>
  <r>
    <x v="15"/>
    <s v="Municipal Solid Waste Landfill (351)"/>
    <s v="All State"/>
    <s v="Oregon"/>
    <s v="MSW Landfill"/>
    <x v="13"/>
    <s v="Asbestos"/>
    <n v="2.2599999999999998"/>
    <x v="11"/>
    <s v="WA"/>
    <s v="USA"/>
  </r>
  <r>
    <x v="15"/>
    <s v="Municipal Solid Waste Landfill (351)"/>
    <s v="All State"/>
    <s v="Oregon"/>
    <s v="MSW Landfill"/>
    <x v="13"/>
    <s v="Asbestos"/>
    <n v="2.69"/>
    <x v="11"/>
    <s v="WA"/>
    <s v="USA"/>
  </r>
  <r>
    <x v="15"/>
    <s v="Municipal Solid Waste Landfill (351)"/>
    <s v="All State"/>
    <s v="Oregon"/>
    <s v="MSW Landfill"/>
    <x v="13"/>
    <s v="Asbestos"/>
    <n v="4.93"/>
    <x v="11"/>
    <s v="WA"/>
    <s v="USA"/>
  </r>
  <r>
    <x v="15"/>
    <s v="Municipal Solid Waste Landfill (351)"/>
    <s v="All State"/>
    <s v="Oregon"/>
    <s v="MSW Landfill"/>
    <x v="13"/>
    <s v="Asbestos"/>
    <n v="9.5299999999999994"/>
    <x v="11"/>
    <s v="WA"/>
    <s v="USA"/>
  </r>
  <r>
    <x v="15"/>
    <s v="Municipal Solid Waste Landfill (351)"/>
    <s v="All State"/>
    <s v="Oregon"/>
    <s v="MSW Landfill"/>
    <x v="13"/>
    <s v="Asbestos"/>
    <n v="9.7800000000000011"/>
    <x v="11"/>
    <s v="WA"/>
    <s v="USA"/>
  </r>
  <r>
    <x v="15"/>
    <s v="Municipal Solid Waste Landfill (351)"/>
    <s v="All State"/>
    <s v="Oregon"/>
    <s v="MSW Landfill"/>
    <x v="13"/>
    <s v="Asbestos"/>
    <n v="0.62"/>
    <x v="11"/>
    <s v="WA"/>
    <s v="USA"/>
  </r>
  <r>
    <x v="15"/>
    <s v="Municipal Solid Waste Landfill (351)"/>
    <s v="All State"/>
    <s v="Oregon"/>
    <s v="MSW Landfill"/>
    <x v="13"/>
    <s v="Asbestos"/>
    <n v="11.84"/>
    <x v="11"/>
    <s v="WA"/>
    <s v="USA"/>
  </r>
  <r>
    <x v="15"/>
    <s v="Municipal Solid Waste Landfill (351)"/>
    <s v="All State"/>
    <s v="Oregon"/>
    <s v="MSW Landfill"/>
    <x v="13"/>
    <s v="Asbestos"/>
    <n v="6.03"/>
    <x v="11"/>
    <s v="WA"/>
    <s v="USA"/>
  </r>
  <r>
    <x v="15"/>
    <s v="Municipal Solid Waste Landfill (351)"/>
    <s v="All State"/>
    <s v="Oregon"/>
    <s v="MSW Landfill"/>
    <x v="13"/>
    <s v="Asbestos"/>
    <n v="13.94"/>
    <x v="11"/>
    <s v="WA"/>
    <s v="USA"/>
  </r>
  <r>
    <x v="15"/>
    <s v="Municipal Solid Waste Landfill (351)"/>
    <s v="All State"/>
    <s v="Oregon"/>
    <s v="MSW Landfill"/>
    <x v="23"/>
    <s v="Biosolids/Sewage Sludge"/>
    <n v="2917.3499999999995"/>
    <x v="0"/>
    <s v="WA"/>
    <s v="USA"/>
  </r>
  <r>
    <x v="15"/>
    <s v="Municipal Solid Waste Landfill (351)"/>
    <s v="All State"/>
    <s v="Oregon"/>
    <s v="MSW Landfill"/>
    <x v="23"/>
    <s v="Biosolids/Sewage Sludge"/>
    <n v="474.13"/>
    <x v="13"/>
    <s v="WA"/>
    <s v="USA"/>
  </r>
  <r>
    <x v="15"/>
    <s v="Municipal Solid Waste Landfill (351)"/>
    <s v="All State"/>
    <s v="Oregon"/>
    <s v="MSW Landfill"/>
    <x v="23"/>
    <s v="Biosolids/Sewage Sludge"/>
    <n v="2063.11"/>
    <x v="11"/>
    <s v="WA"/>
    <s v="USA"/>
  </r>
  <r>
    <x v="15"/>
    <s v="Municipal Solid Waste Landfill (351)"/>
    <s v="All State"/>
    <s v="Oregon"/>
    <s v="MSW Landfill"/>
    <x v="23"/>
    <s v="Biosolids/Sewage Sludge"/>
    <n v="4338.54"/>
    <x v="11"/>
    <s v="WA"/>
    <s v="USA"/>
  </r>
  <r>
    <x v="15"/>
    <s v="Municipal Solid Waste Landfill (351)"/>
    <s v="All State"/>
    <s v="Oregon"/>
    <s v="MSW Landfill"/>
    <x v="17"/>
    <s v="Biosolids/Sewage Sludge"/>
    <n v="238.88"/>
    <x v="0"/>
    <s v="WA"/>
    <s v="USA"/>
  </r>
  <r>
    <x v="15"/>
    <s v="Municipal Solid Waste Landfill (351)"/>
    <s v="All State"/>
    <s v="Oregon"/>
    <s v="MSW Landfill"/>
    <x v="17"/>
    <s v="Biosolids/Sewage Sludge"/>
    <n v="376.88999999999993"/>
    <x v="0"/>
    <s v="WA"/>
    <s v="USA"/>
  </r>
  <r>
    <x v="15"/>
    <s v="Municipal Solid Waste Landfill (351)"/>
    <s v="All State"/>
    <s v="Oregon"/>
    <s v="MSW Landfill"/>
    <x v="17"/>
    <s v="Biosolids/Sewage Sludge"/>
    <n v="417.82999999999993"/>
    <x v="0"/>
    <s v="WA"/>
    <s v="USA"/>
  </r>
  <r>
    <x v="15"/>
    <s v="Municipal Solid Waste Landfill (351)"/>
    <s v="All State"/>
    <s v="Oregon"/>
    <s v="MSW Landfill"/>
    <x v="17"/>
    <s v="Biosolids/Sewage Sludge"/>
    <n v="420.16999999999996"/>
    <x v="0"/>
    <s v="WA"/>
    <s v="USA"/>
  </r>
  <r>
    <x v="15"/>
    <s v="Municipal Solid Waste Landfill (351)"/>
    <s v="All State"/>
    <s v="Oregon"/>
    <s v="MSW Landfill"/>
    <x v="17"/>
    <s v="Biosolids/Sewage Sludge"/>
    <n v="479.17999999999984"/>
    <x v="0"/>
    <s v="WA"/>
    <s v="USA"/>
  </r>
  <r>
    <x v="15"/>
    <s v="Municipal Solid Waste Landfill (351)"/>
    <s v="All State"/>
    <s v="Oregon"/>
    <s v="MSW Landfill"/>
    <x v="17"/>
    <s v="Biosolids/Sewage Sludge"/>
    <n v="547.06999999999994"/>
    <x v="0"/>
    <s v="WA"/>
    <s v="USA"/>
  </r>
  <r>
    <x v="15"/>
    <s v="Municipal Solid Waste Landfill (351)"/>
    <s v="All State"/>
    <s v="Oregon"/>
    <s v="MSW Landfill"/>
    <x v="17"/>
    <s v="Biosolids/Sewage Sludge"/>
    <n v="548.07000000000005"/>
    <x v="0"/>
    <s v="WA"/>
    <s v="USA"/>
  </r>
  <r>
    <x v="15"/>
    <s v="Municipal Solid Waste Landfill (351)"/>
    <s v="All State"/>
    <s v="Oregon"/>
    <s v="MSW Landfill"/>
    <x v="17"/>
    <s v="Biosolids/Sewage Sludge"/>
    <n v="32.299999999999997"/>
    <x v="0"/>
    <s v="WA"/>
    <s v="USA"/>
  </r>
  <r>
    <x v="15"/>
    <s v="Municipal Solid Waste Landfill (351)"/>
    <s v="All State"/>
    <s v="Oregon"/>
    <s v="MSW Landfill"/>
    <x v="17"/>
    <s v="Biosolids/Sewage Sludge"/>
    <n v="44.75"/>
    <x v="0"/>
    <s v="WA"/>
    <s v="USA"/>
  </r>
  <r>
    <x v="15"/>
    <s v="Municipal Solid Waste Landfill (351)"/>
    <s v="All State"/>
    <s v="Oregon"/>
    <s v="MSW Landfill"/>
    <x v="17"/>
    <s v="Biosolids/Sewage Sludge"/>
    <n v="515.58000000000004"/>
    <x v="0"/>
    <s v="WA"/>
    <s v="USA"/>
  </r>
  <r>
    <x v="15"/>
    <s v="Municipal Solid Waste Landfill (351)"/>
    <s v="All State"/>
    <s v="Oregon"/>
    <s v="MSW Landfill"/>
    <x v="17"/>
    <s v="Biosolids/Sewage Sludge"/>
    <n v="520.8599999999999"/>
    <x v="0"/>
    <s v="WA"/>
    <s v="USA"/>
  </r>
  <r>
    <x v="15"/>
    <s v="Municipal Solid Waste Landfill (351)"/>
    <s v="All State"/>
    <s v="Oregon"/>
    <s v="MSW Landfill"/>
    <x v="17"/>
    <s v="Biosolids/Sewage Sludge"/>
    <n v="552.99999999999989"/>
    <x v="0"/>
    <s v="WA"/>
    <s v="USA"/>
  </r>
  <r>
    <x v="15"/>
    <s v="Municipal Solid Waste Landfill (351)"/>
    <s v="All State"/>
    <s v="Oregon"/>
    <s v="MSW Landfill"/>
    <x v="17"/>
    <s v="Biosolids/Sewage Sludge"/>
    <n v="572.7399999999999"/>
    <x v="0"/>
    <s v="WA"/>
    <s v="USA"/>
  </r>
  <r>
    <x v="15"/>
    <s v="Municipal Solid Waste Landfill (351)"/>
    <s v="All State"/>
    <s v="Oregon"/>
    <s v="MSW Landfill"/>
    <x v="17"/>
    <s v="Biosolids/Sewage Sludge"/>
    <n v="598.32999999999981"/>
    <x v="0"/>
    <s v="WA"/>
    <s v="USA"/>
  </r>
  <r>
    <x v="15"/>
    <s v="Municipal Solid Waste Landfill (351)"/>
    <s v="All State"/>
    <s v="Oregon"/>
    <s v="MSW Landfill"/>
    <x v="17"/>
    <s v="Biosolids/Sewage Sludge"/>
    <n v="66.88"/>
    <x v="3"/>
    <s v="WA"/>
    <s v="USA"/>
  </r>
  <r>
    <x v="15"/>
    <s v="Municipal Solid Waste Landfill (351)"/>
    <s v="All State"/>
    <s v="Oregon"/>
    <s v="MSW Landfill"/>
    <x v="17"/>
    <s v="Biosolids/Sewage Sludge"/>
    <n v="265.72999999999996"/>
    <x v="3"/>
    <s v="WA"/>
    <s v="USA"/>
  </r>
  <r>
    <x v="15"/>
    <s v="Municipal Solid Waste Landfill (351)"/>
    <s v="All State"/>
    <s v="Oregon"/>
    <s v="MSW Landfill"/>
    <x v="17"/>
    <s v="Biosolids/Sewage Sludge"/>
    <n v="15.59"/>
    <x v="3"/>
    <s v="WA"/>
    <s v="USA"/>
  </r>
  <r>
    <x v="15"/>
    <s v="Municipal Solid Waste Landfill (351)"/>
    <s v="All State"/>
    <s v="Oregon"/>
    <s v="MSW Landfill"/>
    <x v="17"/>
    <s v="Biosolids/Sewage Sludge"/>
    <n v="22.79"/>
    <x v="13"/>
    <s v="WA"/>
    <s v="USA"/>
  </r>
  <r>
    <x v="15"/>
    <s v="Municipal Solid Waste Landfill (351)"/>
    <s v="All State"/>
    <s v="Oregon"/>
    <s v="MSW Landfill"/>
    <x v="17"/>
    <s v="Biosolids/Sewage Sludge"/>
    <n v="110.47"/>
    <x v="13"/>
    <s v="WA"/>
    <s v="USA"/>
  </r>
  <r>
    <x v="15"/>
    <s v="Municipal Solid Waste Landfill (351)"/>
    <s v="All State"/>
    <s v="Oregon"/>
    <s v="MSW Landfill"/>
    <x v="17"/>
    <s v="Biosolids/Sewage Sludge"/>
    <n v="158.32000000000002"/>
    <x v="13"/>
    <s v="WA"/>
    <s v="USA"/>
  </r>
  <r>
    <x v="15"/>
    <s v="Municipal Solid Waste Landfill (351)"/>
    <s v="All State"/>
    <s v="Oregon"/>
    <s v="MSW Landfill"/>
    <x v="17"/>
    <s v="Biosolids/Sewage Sludge"/>
    <n v="397.11"/>
    <x v="13"/>
    <s v="WA"/>
    <s v="USA"/>
  </r>
  <r>
    <x v="15"/>
    <s v="Municipal Solid Waste Landfill (351)"/>
    <s v="All State"/>
    <s v="Oregon"/>
    <s v="MSW Landfill"/>
    <x v="17"/>
    <s v="Biosolids/Sewage Sludge"/>
    <n v="533.84"/>
    <x v="13"/>
    <s v="WA"/>
    <s v="USA"/>
  </r>
  <r>
    <x v="15"/>
    <s v="Municipal Solid Waste Landfill (351)"/>
    <s v="All State"/>
    <s v="Oregon"/>
    <s v="MSW Landfill"/>
    <x v="21"/>
    <s v="Biosolids/Sewage Sludge"/>
    <n v="421.80000000000007"/>
    <x v="0"/>
    <s v="WA"/>
    <s v="USA"/>
  </r>
  <r>
    <x v="15"/>
    <s v="Municipal Solid Waste Landfill (351)"/>
    <s v="All State"/>
    <s v="Oregon"/>
    <s v="MSW Landfill"/>
    <x v="21"/>
    <s v="Biosolids/Sewage Sludge"/>
    <n v="26.69"/>
    <x v="0"/>
    <s v="WA"/>
    <s v="USA"/>
  </r>
  <r>
    <x v="15"/>
    <s v="Municipal Solid Waste Landfill (351)"/>
    <s v="All State"/>
    <s v="Oregon"/>
    <s v="MSW Landfill"/>
    <x v="21"/>
    <s v="Biosolids/Sewage Sludge"/>
    <n v="133.59"/>
    <x v="0"/>
    <s v="WA"/>
    <s v="USA"/>
  </r>
  <r>
    <x v="15"/>
    <s v="Municipal Solid Waste Landfill (351)"/>
    <s v="All State"/>
    <s v="Oregon"/>
    <s v="MSW Landfill"/>
    <x v="21"/>
    <s v="Biosolids/Sewage Sludge"/>
    <n v="158.67000000000002"/>
    <x v="0"/>
    <s v="WA"/>
    <s v="USA"/>
  </r>
  <r>
    <x v="15"/>
    <s v="Municipal Solid Waste Landfill (351)"/>
    <s v="All State"/>
    <s v="Oregon"/>
    <s v="MSW Landfill"/>
    <x v="21"/>
    <s v="Biosolids/Sewage Sludge"/>
    <n v="243.10999999999999"/>
    <x v="0"/>
    <s v="WA"/>
    <s v="USA"/>
  </r>
  <r>
    <x v="15"/>
    <s v="Municipal Solid Waste Landfill (351)"/>
    <s v="All State"/>
    <s v="Oregon"/>
    <s v="MSW Landfill"/>
    <x v="21"/>
    <s v="Biosolids/Sewage Sludge"/>
    <n v="258.95"/>
    <x v="0"/>
    <s v="WA"/>
    <s v="USA"/>
  </r>
  <r>
    <x v="15"/>
    <s v="Municipal Solid Waste Landfill (351)"/>
    <s v="All State"/>
    <s v="Oregon"/>
    <s v="MSW Landfill"/>
    <x v="21"/>
    <s v="Biosolids/Sewage Sludge"/>
    <n v="278.92"/>
    <x v="0"/>
    <s v="WA"/>
    <s v="USA"/>
  </r>
  <r>
    <x v="15"/>
    <s v="Municipal Solid Waste Landfill (351)"/>
    <s v="All State"/>
    <s v="Oregon"/>
    <s v="MSW Landfill"/>
    <x v="21"/>
    <s v="Biosolids/Sewage Sludge"/>
    <n v="287.7"/>
    <x v="0"/>
    <s v="WA"/>
    <s v="USA"/>
  </r>
  <r>
    <x v="15"/>
    <s v="Municipal Solid Waste Landfill (351)"/>
    <s v="All State"/>
    <s v="Oregon"/>
    <s v="MSW Landfill"/>
    <x v="21"/>
    <s v="Biosolids/Sewage Sludge"/>
    <n v="316.81"/>
    <x v="0"/>
    <s v="WA"/>
    <s v="USA"/>
  </r>
  <r>
    <x v="15"/>
    <s v="Municipal Solid Waste Landfill (351)"/>
    <s v="All State"/>
    <s v="Oregon"/>
    <s v="MSW Landfill"/>
    <x v="21"/>
    <s v="Biosolids/Sewage Sludge"/>
    <n v="338.77"/>
    <x v="0"/>
    <s v="WA"/>
    <s v="USA"/>
  </r>
  <r>
    <x v="15"/>
    <s v="Municipal Solid Waste Landfill (351)"/>
    <s v="All State"/>
    <s v="Oregon"/>
    <s v="MSW Landfill"/>
    <x v="21"/>
    <s v="Biosolids/Sewage Sludge"/>
    <n v="339.93"/>
    <x v="0"/>
    <s v="WA"/>
    <s v="USA"/>
  </r>
  <r>
    <x v="15"/>
    <s v="Municipal Solid Waste Landfill (351)"/>
    <s v="All State"/>
    <s v="Oregon"/>
    <s v="MSW Landfill"/>
    <x v="21"/>
    <s v="Biosolids/Sewage Sludge"/>
    <n v="346.04999999999995"/>
    <x v="0"/>
    <s v="WA"/>
    <s v="USA"/>
  </r>
  <r>
    <x v="15"/>
    <s v="Municipal Solid Waste Landfill (351)"/>
    <s v="All State"/>
    <s v="Oregon"/>
    <s v="MSW Landfill"/>
    <x v="21"/>
    <s v="Biosolids/Sewage Sludge"/>
    <n v="383.18"/>
    <x v="0"/>
    <s v="WA"/>
    <s v="USA"/>
  </r>
  <r>
    <x v="15"/>
    <s v="Municipal Solid Waste Landfill (351)"/>
    <s v="All State"/>
    <s v="Oregon"/>
    <s v="MSW Landfill"/>
    <x v="21"/>
    <s v="Biosolids/Sewage Sludge"/>
    <n v="408.95"/>
    <x v="0"/>
    <s v="WA"/>
    <s v="USA"/>
  </r>
  <r>
    <x v="15"/>
    <s v="Municipal Solid Waste Landfill (351)"/>
    <s v="All State"/>
    <s v="Oregon"/>
    <s v="MSW Landfill"/>
    <x v="21"/>
    <s v="Biosolids/Sewage Sludge"/>
    <n v="487.72"/>
    <x v="0"/>
    <s v="WA"/>
    <s v="USA"/>
  </r>
  <r>
    <x v="15"/>
    <s v="Municipal Solid Waste Landfill (351)"/>
    <s v="All State"/>
    <s v="Oregon"/>
    <s v="MSW Landfill"/>
    <x v="21"/>
    <s v="Biosolids/Sewage Sludge"/>
    <n v="500.98000000000008"/>
    <x v="0"/>
    <s v="WA"/>
    <s v="USA"/>
  </r>
  <r>
    <x v="15"/>
    <s v="Municipal Solid Waste Landfill (351)"/>
    <s v="All State"/>
    <s v="Oregon"/>
    <s v="MSW Landfill"/>
    <x v="21"/>
    <s v="Biosolids/Sewage Sludge"/>
    <n v="603.62"/>
    <x v="0"/>
    <s v="WA"/>
    <s v="USA"/>
  </r>
  <r>
    <x v="15"/>
    <s v="Municipal Solid Waste Landfill (351)"/>
    <s v="All State"/>
    <s v="Oregon"/>
    <s v="MSW Landfill"/>
    <x v="21"/>
    <s v="Biosolids/Sewage Sludge"/>
    <n v="655.67000000000007"/>
    <x v="0"/>
    <s v="WA"/>
    <s v="USA"/>
  </r>
  <r>
    <x v="15"/>
    <s v="Municipal Solid Waste Landfill (351)"/>
    <s v="All State"/>
    <s v="Oregon"/>
    <s v="MSW Landfill"/>
    <x v="21"/>
    <s v="Biosolids/Sewage Sludge"/>
    <n v="11.57"/>
    <x v="0"/>
    <s v="WA"/>
    <s v="USA"/>
  </r>
  <r>
    <x v="15"/>
    <s v="Municipal Solid Waste Landfill (351)"/>
    <s v="All State"/>
    <s v="Oregon"/>
    <s v="MSW Landfill"/>
    <x v="21"/>
    <s v="Biosolids/Sewage Sludge"/>
    <n v="26.899999999999995"/>
    <x v="0"/>
    <s v="WA"/>
    <s v="USA"/>
  </r>
  <r>
    <x v="15"/>
    <s v="Municipal Solid Waste Landfill (351)"/>
    <s v="All State"/>
    <s v="Oregon"/>
    <s v="MSW Landfill"/>
    <x v="21"/>
    <s v="Biosolids/Sewage Sludge"/>
    <n v="27.570000000000004"/>
    <x v="0"/>
    <s v="WA"/>
    <s v="USA"/>
  </r>
  <r>
    <x v="15"/>
    <s v="Municipal Solid Waste Landfill (351)"/>
    <s v="All State"/>
    <s v="Oregon"/>
    <s v="MSW Landfill"/>
    <x v="21"/>
    <s v="Biosolids/Sewage Sludge"/>
    <n v="28.56"/>
    <x v="0"/>
    <s v="WA"/>
    <s v="USA"/>
  </r>
  <r>
    <x v="15"/>
    <s v="Municipal Solid Waste Landfill (351)"/>
    <s v="All State"/>
    <s v="Oregon"/>
    <s v="MSW Landfill"/>
    <x v="21"/>
    <s v="Biosolids/Sewage Sludge"/>
    <n v="29.19"/>
    <x v="0"/>
    <s v="WA"/>
    <s v="USA"/>
  </r>
  <r>
    <x v="15"/>
    <s v="Municipal Solid Waste Landfill (351)"/>
    <s v="All State"/>
    <s v="Oregon"/>
    <s v="MSW Landfill"/>
    <x v="21"/>
    <s v="Biosolids/Sewage Sludge"/>
    <n v="30.83"/>
    <x v="0"/>
    <s v="WA"/>
    <s v="USA"/>
  </r>
  <r>
    <x v="15"/>
    <s v="Municipal Solid Waste Landfill (351)"/>
    <s v="All State"/>
    <s v="Oregon"/>
    <s v="MSW Landfill"/>
    <x v="21"/>
    <s v="Biosolids/Sewage Sludge"/>
    <n v="32.340000000000003"/>
    <x v="0"/>
    <s v="WA"/>
    <s v="USA"/>
  </r>
  <r>
    <x v="15"/>
    <s v="Municipal Solid Waste Landfill (351)"/>
    <s v="All State"/>
    <s v="Oregon"/>
    <s v="MSW Landfill"/>
    <x v="21"/>
    <s v="Biosolids/Sewage Sludge"/>
    <n v="32.93"/>
    <x v="0"/>
    <s v="WA"/>
    <s v="USA"/>
  </r>
  <r>
    <x v="15"/>
    <s v="Municipal Solid Waste Landfill (351)"/>
    <s v="All State"/>
    <s v="Oregon"/>
    <s v="MSW Landfill"/>
    <x v="21"/>
    <s v="Biosolids/Sewage Sludge"/>
    <n v="33.9"/>
    <x v="0"/>
    <s v="WA"/>
    <s v="USA"/>
  </r>
  <r>
    <x v="15"/>
    <s v="Municipal Solid Waste Landfill (351)"/>
    <s v="All State"/>
    <s v="Oregon"/>
    <s v="MSW Landfill"/>
    <x v="21"/>
    <s v="Biosolids/Sewage Sludge"/>
    <n v="34.840000000000003"/>
    <x v="0"/>
    <s v="WA"/>
    <s v="USA"/>
  </r>
  <r>
    <x v="15"/>
    <s v="Municipal Solid Waste Landfill (351)"/>
    <s v="All State"/>
    <s v="Oregon"/>
    <s v="MSW Landfill"/>
    <x v="21"/>
    <s v="Biosolids/Sewage Sludge"/>
    <n v="43.570000000000007"/>
    <x v="0"/>
    <s v="WA"/>
    <s v="USA"/>
  </r>
  <r>
    <x v="15"/>
    <s v="Municipal Solid Waste Landfill (351)"/>
    <s v="All State"/>
    <s v="Oregon"/>
    <s v="MSW Landfill"/>
    <x v="21"/>
    <s v="Biosolids/Sewage Sludge"/>
    <n v="47.42"/>
    <x v="0"/>
    <s v="WA"/>
    <s v="USA"/>
  </r>
  <r>
    <x v="15"/>
    <s v="Municipal Solid Waste Landfill (351)"/>
    <s v="All State"/>
    <s v="Oregon"/>
    <s v="MSW Landfill"/>
    <x v="21"/>
    <s v="Biosolids/Sewage Sludge"/>
    <n v="57.250000000000007"/>
    <x v="0"/>
    <s v="WA"/>
    <s v="USA"/>
  </r>
  <r>
    <x v="15"/>
    <s v="Municipal Solid Waste Landfill (351)"/>
    <s v="All State"/>
    <s v="Oregon"/>
    <s v="MSW Landfill"/>
    <x v="21"/>
    <s v="Biosolids/Sewage Sludge"/>
    <n v="62.78"/>
    <x v="0"/>
    <s v="WA"/>
    <s v="USA"/>
  </r>
  <r>
    <x v="15"/>
    <s v="Municipal Solid Waste Landfill (351)"/>
    <s v="All State"/>
    <s v="Oregon"/>
    <s v="MSW Landfill"/>
    <x v="21"/>
    <s v="Biosolids/Sewage Sludge"/>
    <n v="73.11999999999999"/>
    <x v="0"/>
    <s v="WA"/>
    <s v="USA"/>
  </r>
  <r>
    <x v="15"/>
    <s v="Municipal Solid Waste Landfill (351)"/>
    <s v="All State"/>
    <s v="Oregon"/>
    <s v="MSW Landfill"/>
    <x v="21"/>
    <s v="Biosolids/Sewage Sludge"/>
    <n v="74.61"/>
    <x v="0"/>
    <s v="WA"/>
    <s v="USA"/>
  </r>
  <r>
    <x v="15"/>
    <s v="Municipal Solid Waste Landfill (351)"/>
    <s v="All State"/>
    <s v="Oregon"/>
    <s v="MSW Landfill"/>
    <x v="21"/>
    <s v="Biosolids/Sewage Sludge"/>
    <n v="77.23"/>
    <x v="0"/>
    <s v="WA"/>
    <s v="USA"/>
  </r>
  <r>
    <x v="15"/>
    <s v="Municipal Solid Waste Landfill (351)"/>
    <s v="All State"/>
    <s v="Oregon"/>
    <s v="MSW Landfill"/>
    <x v="21"/>
    <s v="Biosolids/Sewage Sludge"/>
    <n v="77.52"/>
    <x v="0"/>
    <s v="WA"/>
    <s v="USA"/>
  </r>
  <r>
    <x v="15"/>
    <s v="Municipal Solid Waste Landfill (351)"/>
    <s v="All State"/>
    <s v="Oregon"/>
    <s v="MSW Landfill"/>
    <x v="21"/>
    <s v="Biosolids/Sewage Sludge"/>
    <n v="101.21000000000001"/>
    <x v="0"/>
    <s v="WA"/>
    <s v="USA"/>
  </r>
  <r>
    <x v="15"/>
    <s v="Municipal Solid Waste Landfill (351)"/>
    <s v="All State"/>
    <s v="Oregon"/>
    <s v="MSW Landfill"/>
    <x v="21"/>
    <s v="Biosolids/Sewage Sludge"/>
    <n v="103.57999999999998"/>
    <x v="0"/>
    <s v="WA"/>
    <s v="USA"/>
  </r>
  <r>
    <x v="15"/>
    <s v="Municipal Solid Waste Landfill (351)"/>
    <s v="All State"/>
    <s v="Oregon"/>
    <s v="MSW Landfill"/>
    <x v="21"/>
    <s v="Biosolids/Sewage Sludge"/>
    <n v="142.42999999999998"/>
    <x v="0"/>
    <s v="WA"/>
    <s v="USA"/>
  </r>
  <r>
    <x v="15"/>
    <s v="Municipal Solid Waste Landfill (351)"/>
    <s v="All State"/>
    <s v="Oregon"/>
    <s v="MSW Landfill"/>
    <x v="21"/>
    <s v="Biosolids/Sewage Sludge"/>
    <n v="146.32"/>
    <x v="0"/>
    <s v="WA"/>
    <s v="USA"/>
  </r>
  <r>
    <x v="15"/>
    <s v="Municipal Solid Waste Landfill (351)"/>
    <s v="All State"/>
    <s v="Oregon"/>
    <s v="MSW Landfill"/>
    <x v="21"/>
    <s v="Biosolids/Sewage Sludge"/>
    <n v="268.21000000000004"/>
    <x v="0"/>
    <s v="WA"/>
    <s v="USA"/>
  </r>
  <r>
    <x v="15"/>
    <s v="Municipal Solid Waste Landfill (351)"/>
    <s v="All State"/>
    <s v="Oregon"/>
    <s v="MSW Landfill"/>
    <x v="21"/>
    <s v="Biosolids/Sewage Sludge"/>
    <n v="670.33"/>
    <x v="0"/>
    <s v="WA"/>
    <s v="USA"/>
  </r>
  <r>
    <x v="15"/>
    <s v="Municipal Solid Waste Landfill (351)"/>
    <s v="All State"/>
    <s v="Oregon"/>
    <s v="MSW Landfill"/>
    <x v="21"/>
    <s v="Biosolids/Sewage Sludge"/>
    <n v="16.12"/>
    <x v="0"/>
    <s v="WA"/>
    <s v="USA"/>
  </r>
  <r>
    <x v="15"/>
    <s v="Municipal Solid Waste Landfill (351)"/>
    <s v="All State"/>
    <s v="Oregon"/>
    <s v="MSW Landfill"/>
    <x v="21"/>
    <s v="Biosolids/Sewage Sludge"/>
    <n v="18.11"/>
    <x v="0"/>
    <s v="WA"/>
    <s v="USA"/>
  </r>
  <r>
    <x v="15"/>
    <s v="Municipal Solid Waste Landfill (351)"/>
    <s v="All State"/>
    <s v="Oregon"/>
    <s v="MSW Landfill"/>
    <x v="21"/>
    <s v="Biosolids/Sewage Sludge"/>
    <n v="23.759999999999998"/>
    <x v="0"/>
    <s v="WA"/>
    <s v="USA"/>
  </r>
  <r>
    <x v="15"/>
    <s v="Municipal Solid Waste Landfill (351)"/>
    <s v="All State"/>
    <s v="Oregon"/>
    <s v="MSW Landfill"/>
    <x v="21"/>
    <s v="Biosolids/Sewage Sludge"/>
    <n v="25.139999999999997"/>
    <x v="0"/>
    <s v="WA"/>
    <s v="USA"/>
  </r>
  <r>
    <x v="15"/>
    <s v="Municipal Solid Waste Landfill (351)"/>
    <s v="All State"/>
    <s v="Oregon"/>
    <s v="MSW Landfill"/>
    <x v="21"/>
    <s v="Biosolids/Sewage Sludge"/>
    <n v="30"/>
    <x v="0"/>
    <s v="WA"/>
    <s v="USA"/>
  </r>
  <r>
    <x v="15"/>
    <s v="Municipal Solid Waste Landfill (351)"/>
    <s v="All State"/>
    <s v="Oregon"/>
    <s v="MSW Landfill"/>
    <x v="21"/>
    <s v="Biosolids/Sewage Sludge"/>
    <n v="34.090000000000003"/>
    <x v="0"/>
    <s v="WA"/>
    <s v="USA"/>
  </r>
  <r>
    <x v="15"/>
    <s v="Municipal Solid Waste Landfill (351)"/>
    <s v="All State"/>
    <s v="Oregon"/>
    <s v="MSW Landfill"/>
    <x v="21"/>
    <s v="Biosolids/Sewage Sludge"/>
    <n v="45.41"/>
    <x v="0"/>
    <s v="WA"/>
    <s v="USA"/>
  </r>
  <r>
    <x v="15"/>
    <s v="Municipal Solid Waste Landfill (351)"/>
    <s v="All State"/>
    <s v="Oregon"/>
    <s v="MSW Landfill"/>
    <x v="21"/>
    <s v="Biosolids/Sewage Sludge"/>
    <n v="512.53"/>
    <x v="0"/>
    <s v="WA"/>
    <s v="USA"/>
  </r>
  <r>
    <x v="15"/>
    <s v="Municipal Solid Waste Landfill (351)"/>
    <s v="All State"/>
    <s v="Oregon"/>
    <s v="MSW Landfill"/>
    <x v="21"/>
    <s v="Biosolids/Sewage Sludge"/>
    <n v="3537.6000000000008"/>
    <x v="0"/>
    <s v="WA"/>
    <s v="USA"/>
  </r>
  <r>
    <x v="15"/>
    <s v="Municipal Solid Waste Landfill (351)"/>
    <s v="All State"/>
    <s v="Oregon"/>
    <s v="MSW Landfill"/>
    <x v="21"/>
    <s v="Biosolids/Sewage Sludge"/>
    <n v="52.160000000000004"/>
    <x v="0"/>
    <s v="WA"/>
    <s v="USA"/>
  </r>
  <r>
    <x v="15"/>
    <s v="Municipal Solid Waste Landfill (351)"/>
    <s v="All State"/>
    <s v="Oregon"/>
    <s v="MSW Landfill"/>
    <x v="21"/>
    <s v="Biosolids/Sewage Sludge"/>
    <n v="107.75"/>
    <x v="0"/>
    <s v="WA"/>
    <s v="USA"/>
  </r>
  <r>
    <x v="15"/>
    <s v="Municipal Solid Waste Landfill (351)"/>
    <s v="All State"/>
    <s v="Oregon"/>
    <s v="MSW Landfill"/>
    <x v="21"/>
    <s v="Biosolids/Sewage Sludge"/>
    <n v="146.41"/>
    <x v="0"/>
    <s v="WA"/>
    <s v="USA"/>
  </r>
  <r>
    <x v="15"/>
    <s v="Municipal Solid Waste Landfill (351)"/>
    <s v="All State"/>
    <s v="Oregon"/>
    <s v="MSW Landfill"/>
    <x v="21"/>
    <s v="Biosolids/Sewage Sludge"/>
    <n v="147.56"/>
    <x v="0"/>
    <s v="WA"/>
    <s v="USA"/>
  </r>
  <r>
    <x v="15"/>
    <s v="Municipal Solid Waste Landfill (351)"/>
    <s v="All State"/>
    <s v="Oregon"/>
    <s v="MSW Landfill"/>
    <x v="21"/>
    <s v="Biosolids/Sewage Sludge"/>
    <n v="218.04"/>
    <x v="0"/>
    <s v="WA"/>
    <s v="USA"/>
  </r>
  <r>
    <x v="15"/>
    <s v="Municipal Solid Waste Landfill (351)"/>
    <s v="All State"/>
    <s v="Oregon"/>
    <s v="MSW Landfill"/>
    <x v="21"/>
    <s v="Biosolids/Sewage Sludge"/>
    <n v="328.73000000000008"/>
    <x v="0"/>
    <s v="WA"/>
    <s v="USA"/>
  </r>
  <r>
    <x v="15"/>
    <s v="Municipal Solid Waste Landfill (351)"/>
    <s v="All State"/>
    <s v="Oregon"/>
    <s v="MSW Landfill"/>
    <x v="21"/>
    <s v="Biosolids/Sewage Sludge"/>
    <n v="24.58"/>
    <x v="0"/>
    <s v="WA"/>
    <s v="USA"/>
  </r>
  <r>
    <x v="15"/>
    <s v="Municipal Solid Waste Landfill (351)"/>
    <s v="All State"/>
    <s v="Oregon"/>
    <s v="MSW Landfill"/>
    <x v="21"/>
    <s v="Biosolids/Sewage Sludge"/>
    <n v="152.65"/>
    <x v="0"/>
    <s v="WA"/>
    <s v="USA"/>
  </r>
  <r>
    <x v="15"/>
    <s v="Municipal Solid Waste Landfill (351)"/>
    <s v="All State"/>
    <s v="Oregon"/>
    <s v="MSW Landfill"/>
    <x v="21"/>
    <s v="Biosolids/Sewage Sludge"/>
    <n v="219.33"/>
    <x v="0"/>
    <s v="WA"/>
    <s v="USA"/>
  </r>
  <r>
    <x v="15"/>
    <s v="Municipal Solid Waste Landfill (351)"/>
    <s v="All State"/>
    <s v="Oregon"/>
    <s v="MSW Landfill"/>
    <x v="21"/>
    <s v="Biosolids/Sewage Sludge"/>
    <n v="298.58000000000004"/>
    <x v="0"/>
    <s v="WA"/>
    <s v="USA"/>
  </r>
  <r>
    <x v="15"/>
    <s v="Municipal Solid Waste Landfill (351)"/>
    <s v="All State"/>
    <s v="Oregon"/>
    <s v="MSW Landfill"/>
    <x v="21"/>
    <s v="Biosolids/Sewage Sludge"/>
    <n v="362.64"/>
    <x v="0"/>
    <s v="WA"/>
    <s v="USA"/>
  </r>
  <r>
    <x v="15"/>
    <s v="Municipal Solid Waste Landfill (351)"/>
    <s v="All State"/>
    <s v="Oregon"/>
    <s v="MSW Landfill"/>
    <x v="21"/>
    <s v="Biosolids/Sewage Sludge"/>
    <n v="653.54"/>
    <x v="0"/>
    <s v="WA"/>
    <s v="USA"/>
  </r>
  <r>
    <x v="15"/>
    <s v="Municipal Solid Waste Landfill (351)"/>
    <s v="All State"/>
    <s v="Oregon"/>
    <s v="MSW Landfill"/>
    <x v="21"/>
    <s v="Biosolids/Sewage Sludge"/>
    <n v="55.779999999999994"/>
    <x v="0"/>
    <s v="WA"/>
    <s v="USA"/>
  </r>
  <r>
    <x v="15"/>
    <s v="Municipal Solid Waste Landfill (351)"/>
    <s v="All State"/>
    <s v="Oregon"/>
    <s v="MSW Landfill"/>
    <x v="21"/>
    <s v="Biosolids/Sewage Sludge"/>
    <n v="30.47"/>
    <x v="0"/>
    <s v="WA"/>
    <s v="USA"/>
  </r>
  <r>
    <x v="15"/>
    <s v="Municipal Solid Waste Landfill (351)"/>
    <s v="All State"/>
    <s v="Oregon"/>
    <s v="MSW Landfill"/>
    <x v="21"/>
    <s v="Biosolids/Sewage Sludge"/>
    <n v="154.01"/>
    <x v="0"/>
    <s v="WA"/>
    <s v="USA"/>
  </r>
  <r>
    <x v="15"/>
    <s v="Municipal Solid Waste Landfill (351)"/>
    <s v="All State"/>
    <s v="Oregon"/>
    <s v="MSW Landfill"/>
    <x v="21"/>
    <s v="Biosolids/Sewage Sludge"/>
    <n v="0.62"/>
    <x v="0"/>
    <s v="WA"/>
    <s v="USA"/>
  </r>
  <r>
    <x v="15"/>
    <s v="Municipal Solid Waste Landfill (351)"/>
    <s v="All State"/>
    <s v="Oregon"/>
    <s v="MSW Landfill"/>
    <x v="21"/>
    <s v="Biosolids/Sewage Sludge"/>
    <n v="1.37"/>
    <x v="0"/>
    <s v="WA"/>
    <s v="USA"/>
  </r>
  <r>
    <x v="15"/>
    <s v="Municipal Solid Waste Landfill (351)"/>
    <s v="All State"/>
    <s v="Oregon"/>
    <s v="MSW Landfill"/>
    <x v="21"/>
    <s v="Biosolids/Sewage Sludge"/>
    <n v="1.51"/>
    <x v="0"/>
    <s v="WA"/>
    <s v="USA"/>
  </r>
  <r>
    <x v="15"/>
    <s v="Municipal Solid Waste Landfill (351)"/>
    <s v="All State"/>
    <s v="Oregon"/>
    <s v="MSW Landfill"/>
    <x v="21"/>
    <s v="Biosolids/Sewage Sludge"/>
    <n v="1.5200000000000002"/>
    <x v="0"/>
    <s v="WA"/>
    <s v="USA"/>
  </r>
  <r>
    <x v="15"/>
    <s v="Municipal Solid Waste Landfill (351)"/>
    <s v="All State"/>
    <s v="Oregon"/>
    <s v="MSW Landfill"/>
    <x v="21"/>
    <s v="Biosolids/Sewage Sludge"/>
    <n v="2.0300000000000002"/>
    <x v="0"/>
    <s v="WA"/>
    <s v="USA"/>
  </r>
  <r>
    <x v="15"/>
    <s v="Municipal Solid Waste Landfill (351)"/>
    <s v="All State"/>
    <s v="Oregon"/>
    <s v="MSW Landfill"/>
    <x v="21"/>
    <s v="Biosolids/Sewage Sludge"/>
    <n v="2.2400000000000002"/>
    <x v="0"/>
    <s v="WA"/>
    <s v="USA"/>
  </r>
  <r>
    <x v="15"/>
    <s v="Municipal Solid Waste Landfill (351)"/>
    <s v="All State"/>
    <s v="Oregon"/>
    <s v="MSW Landfill"/>
    <x v="21"/>
    <s v="Biosolids/Sewage Sludge"/>
    <n v="2.68"/>
    <x v="0"/>
    <s v="WA"/>
    <s v="USA"/>
  </r>
  <r>
    <x v="15"/>
    <s v="Municipal Solid Waste Landfill (351)"/>
    <s v="All State"/>
    <s v="Oregon"/>
    <s v="MSW Landfill"/>
    <x v="21"/>
    <s v="Biosolids/Sewage Sludge"/>
    <n v="3.25"/>
    <x v="0"/>
    <s v="WA"/>
    <s v="USA"/>
  </r>
  <r>
    <x v="15"/>
    <s v="Municipal Solid Waste Landfill (351)"/>
    <s v="All State"/>
    <s v="Oregon"/>
    <s v="MSW Landfill"/>
    <x v="21"/>
    <s v="Biosolids/Sewage Sludge"/>
    <n v="9.18"/>
    <x v="0"/>
    <s v="WA"/>
    <s v="USA"/>
  </r>
  <r>
    <x v="15"/>
    <s v="Municipal Solid Waste Landfill (351)"/>
    <s v="All State"/>
    <s v="Oregon"/>
    <s v="MSW Landfill"/>
    <x v="21"/>
    <s v="Biosolids/Sewage Sludge"/>
    <n v="21.03"/>
    <x v="0"/>
    <s v="WA"/>
    <s v="USA"/>
  </r>
  <r>
    <x v="15"/>
    <s v="Municipal Solid Waste Landfill (351)"/>
    <s v="All State"/>
    <s v="Oregon"/>
    <s v="MSW Landfill"/>
    <x v="21"/>
    <s v="Biosolids/Sewage Sludge"/>
    <n v="44.73"/>
    <x v="0"/>
    <s v="WA"/>
    <s v="USA"/>
  </r>
  <r>
    <x v="15"/>
    <s v="Municipal Solid Waste Landfill (351)"/>
    <s v="All State"/>
    <s v="Oregon"/>
    <s v="MSW Landfill"/>
    <x v="21"/>
    <s v="Biosolids/Sewage Sludge"/>
    <n v="48.88000000000001"/>
    <x v="0"/>
    <s v="WA"/>
    <s v="USA"/>
  </r>
  <r>
    <x v="15"/>
    <s v="Municipal Solid Waste Landfill (351)"/>
    <s v="All State"/>
    <s v="Oregon"/>
    <s v="MSW Landfill"/>
    <x v="21"/>
    <s v="Biosolids/Sewage Sludge"/>
    <n v="74.62"/>
    <x v="0"/>
    <s v="WA"/>
    <s v="USA"/>
  </r>
  <r>
    <x v="15"/>
    <s v="Municipal Solid Waste Landfill (351)"/>
    <s v="All State"/>
    <s v="Oregon"/>
    <s v="MSW Landfill"/>
    <x v="21"/>
    <s v="Biosolids/Sewage Sludge"/>
    <n v="90.26"/>
    <x v="0"/>
    <s v="WA"/>
    <s v="USA"/>
  </r>
  <r>
    <x v="15"/>
    <s v="Municipal Solid Waste Landfill (351)"/>
    <s v="All State"/>
    <s v="Oregon"/>
    <s v="MSW Landfill"/>
    <x v="21"/>
    <s v="Biosolids/Sewage Sludge"/>
    <n v="149.76999999999998"/>
    <x v="0"/>
    <s v="WA"/>
    <s v="USA"/>
  </r>
  <r>
    <x v="15"/>
    <s v="Municipal Solid Waste Landfill (351)"/>
    <s v="All State"/>
    <s v="Oregon"/>
    <s v="MSW Landfill"/>
    <x v="21"/>
    <s v="Biosolids/Sewage Sludge"/>
    <n v="166.86"/>
    <x v="0"/>
    <s v="WA"/>
    <s v="USA"/>
  </r>
  <r>
    <x v="15"/>
    <s v="Municipal Solid Waste Landfill (351)"/>
    <s v="All State"/>
    <s v="Oregon"/>
    <s v="MSW Landfill"/>
    <x v="21"/>
    <s v="Biosolids/Sewage Sludge"/>
    <n v="206.01000000000002"/>
    <x v="0"/>
    <s v="WA"/>
    <s v="USA"/>
  </r>
  <r>
    <x v="15"/>
    <s v="Municipal Solid Waste Landfill (351)"/>
    <s v="All State"/>
    <s v="Oregon"/>
    <s v="MSW Landfill"/>
    <x v="21"/>
    <s v="Biosolids/Sewage Sludge"/>
    <n v="247.43"/>
    <x v="0"/>
    <s v="WA"/>
    <s v="USA"/>
  </r>
  <r>
    <x v="15"/>
    <s v="Municipal Solid Waste Landfill (351)"/>
    <s v="All State"/>
    <s v="Oregon"/>
    <s v="MSW Landfill"/>
    <x v="21"/>
    <s v="Biosolids/Sewage Sludge"/>
    <n v="251.71999999999994"/>
    <x v="0"/>
    <s v="WA"/>
    <s v="USA"/>
  </r>
  <r>
    <x v="15"/>
    <s v="Municipal Solid Waste Landfill (351)"/>
    <s v="All State"/>
    <s v="Oregon"/>
    <s v="MSW Landfill"/>
    <x v="21"/>
    <s v="Biosolids/Sewage Sludge"/>
    <n v="291.51"/>
    <x v="0"/>
    <s v="WA"/>
    <s v="USA"/>
  </r>
  <r>
    <x v="15"/>
    <s v="Municipal Solid Waste Landfill (351)"/>
    <s v="All State"/>
    <s v="Oregon"/>
    <s v="MSW Landfill"/>
    <x v="21"/>
    <s v="Biosolids/Sewage Sludge"/>
    <n v="306.92999999999995"/>
    <x v="0"/>
    <s v="WA"/>
    <s v="USA"/>
  </r>
  <r>
    <x v="15"/>
    <s v="Municipal Solid Waste Landfill (351)"/>
    <s v="All State"/>
    <s v="Oregon"/>
    <s v="MSW Landfill"/>
    <x v="21"/>
    <s v="Biosolids/Sewage Sludge"/>
    <n v="361.18999999999994"/>
    <x v="0"/>
    <s v="WA"/>
    <s v="USA"/>
  </r>
  <r>
    <x v="15"/>
    <s v="Municipal Solid Waste Landfill (351)"/>
    <s v="All State"/>
    <s v="Oregon"/>
    <s v="MSW Landfill"/>
    <x v="21"/>
    <s v="Biosolids/Sewage Sludge"/>
    <n v="374.92"/>
    <x v="0"/>
    <s v="WA"/>
    <s v="USA"/>
  </r>
  <r>
    <x v="15"/>
    <s v="Municipal Solid Waste Landfill (351)"/>
    <s v="All State"/>
    <s v="Oregon"/>
    <s v="MSW Landfill"/>
    <x v="21"/>
    <s v="Biosolids/Sewage Sludge"/>
    <n v="494.40999999999991"/>
    <x v="0"/>
    <s v="WA"/>
    <s v="USA"/>
  </r>
  <r>
    <x v="15"/>
    <s v="Municipal Solid Waste Landfill (351)"/>
    <s v="All State"/>
    <s v="Oregon"/>
    <s v="MSW Landfill"/>
    <x v="21"/>
    <s v="Biosolids/Sewage Sludge"/>
    <n v="564.9899999999999"/>
    <x v="0"/>
    <s v="WA"/>
    <s v="USA"/>
  </r>
  <r>
    <x v="15"/>
    <s v="Municipal Solid Waste Landfill (351)"/>
    <s v="All State"/>
    <s v="Oregon"/>
    <s v="MSW Landfill"/>
    <x v="21"/>
    <s v="Biosolids/Sewage Sludge"/>
    <n v="182.54000000000002"/>
    <x v="0"/>
    <s v="WA"/>
    <s v="USA"/>
  </r>
  <r>
    <x v="15"/>
    <s v="Municipal Solid Waste Landfill (351)"/>
    <s v="All State"/>
    <s v="Oregon"/>
    <s v="MSW Landfill"/>
    <x v="21"/>
    <s v="Biosolids/Sewage Sludge"/>
    <n v="187.18"/>
    <x v="0"/>
    <s v="WA"/>
    <s v="USA"/>
  </r>
  <r>
    <x v="15"/>
    <s v="Municipal Solid Waste Landfill (351)"/>
    <s v="All State"/>
    <s v="Oregon"/>
    <s v="MSW Landfill"/>
    <x v="21"/>
    <s v="Biosolids/Sewage Sludge"/>
    <n v="323.62999999999994"/>
    <x v="0"/>
    <s v="WA"/>
    <s v="USA"/>
  </r>
  <r>
    <x v="15"/>
    <s v="Municipal Solid Waste Landfill (351)"/>
    <s v="All State"/>
    <s v="Oregon"/>
    <s v="MSW Landfill"/>
    <x v="21"/>
    <s v="Biosolids/Sewage Sludge"/>
    <n v="350.3"/>
    <x v="0"/>
    <s v="WA"/>
    <s v="USA"/>
  </r>
  <r>
    <x v="15"/>
    <s v="Municipal Solid Waste Landfill (351)"/>
    <s v="All State"/>
    <s v="Oregon"/>
    <s v="MSW Landfill"/>
    <x v="21"/>
    <s v="Biosolids/Sewage Sludge"/>
    <n v="214.68999999999997"/>
    <x v="0"/>
    <s v="WA"/>
    <s v="USA"/>
  </r>
  <r>
    <x v="15"/>
    <s v="Municipal Solid Waste Landfill (351)"/>
    <s v="All State"/>
    <s v="Oregon"/>
    <s v="MSW Landfill"/>
    <x v="21"/>
    <s v="Biosolids/Sewage Sludge"/>
    <n v="230.43000000000004"/>
    <x v="0"/>
    <s v="WA"/>
    <s v="USA"/>
  </r>
  <r>
    <x v="15"/>
    <s v="Municipal Solid Waste Landfill (351)"/>
    <s v="All State"/>
    <s v="Oregon"/>
    <s v="MSW Landfill"/>
    <x v="21"/>
    <s v="Biosolids/Sewage Sludge"/>
    <n v="250.9"/>
    <x v="0"/>
    <s v="WA"/>
    <s v="USA"/>
  </r>
  <r>
    <x v="15"/>
    <s v="Municipal Solid Waste Landfill (351)"/>
    <s v="All State"/>
    <s v="Oregon"/>
    <s v="MSW Landfill"/>
    <x v="21"/>
    <s v="Biosolids/Sewage Sludge"/>
    <n v="422.92"/>
    <x v="0"/>
    <s v="WA"/>
    <s v="USA"/>
  </r>
  <r>
    <x v="15"/>
    <s v="Municipal Solid Waste Landfill (351)"/>
    <s v="All State"/>
    <s v="Oregon"/>
    <s v="MSW Landfill"/>
    <x v="21"/>
    <s v="Biosolids/Sewage Sludge"/>
    <n v="87.83"/>
    <x v="0"/>
    <s v="WA"/>
    <s v="USA"/>
  </r>
  <r>
    <x v="15"/>
    <s v="Municipal Solid Waste Landfill (351)"/>
    <s v="All State"/>
    <s v="Oregon"/>
    <s v="MSW Landfill"/>
    <x v="21"/>
    <s v="Biosolids/Sewage Sludge"/>
    <n v="109.14"/>
    <x v="0"/>
    <s v="WA"/>
    <s v="USA"/>
  </r>
  <r>
    <x v="15"/>
    <s v="Municipal Solid Waste Landfill (351)"/>
    <s v="All State"/>
    <s v="Oregon"/>
    <s v="MSW Landfill"/>
    <x v="21"/>
    <s v="Biosolids/Sewage Sludge"/>
    <n v="154.28"/>
    <x v="0"/>
    <s v="WA"/>
    <s v="USA"/>
  </r>
  <r>
    <x v="15"/>
    <s v="Municipal Solid Waste Landfill (351)"/>
    <s v="All State"/>
    <s v="Oregon"/>
    <s v="MSW Landfill"/>
    <x v="21"/>
    <s v="Biosolids/Sewage Sludge"/>
    <n v="157.4"/>
    <x v="0"/>
    <s v="WA"/>
    <s v="USA"/>
  </r>
  <r>
    <x v="15"/>
    <s v="Municipal Solid Waste Landfill (351)"/>
    <s v="All State"/>
    <s v="Oregon"/>
    <s v="MSW Landfill"/>
    <x v="21"/>
    <s v="Biosolids/Sewage Sludge"/>
    <n v="207.37999999999997"/>
    <x v="0"/>
    <s v="WA"/>
    <s v="USA"/>
  </r>
  <r>
    <x v="15"/>
    <s v="Municipal Solid Waste Landfill (351)"/>
    <s v="All State"/>
    <s v="Oregon"/>
    <s v="MSW Landfill"/>
    <x v="21"/>
    <s v="Biosolids/Sewage Sludge"/>
    <n v="255.31"/>
    <x v="0"/>
    <s v="WA"/>
    <s v="USA"/>
  </r>
  <r>
    <x v="15"/>
    <s v="Municipal Solid Waste Landfill (351)"/>
    <s v="All State"/>
    <s v="Oregon"/>
    <s v="MSW Landfill"/>
    <x v="21"/>
    <s v="Biosolids/Sewage Sludge"/>
    <n v="4.6500000000000004"/>
    <x v="0"/>
    <s v="WA"/>
    <s v="USA"/>
  </r>
  <r>
    <x v="15"/>
    <s v="Municipal Solid Waste Landfill (351)"/>
    <s v="All State"/>
    <s v="Oregon"/>
    <s v="MSW Landfill"/>
    <x v="21"/>
    <s v="Biosolids/Sewage Sludge"/>
    <n v="5.3"/>
    <x v="0"/>
    <s v="WA"/>
    <s v="USA"/>
  </r>
  <r>
    <x v="15"/>
    <s v="Municipal Solid Waste Landfill (351)"/>
    <s v="All State"/>
    <s v="Oregon"/>
    <s v="MSW Landfill"/>
    <x v="21"/>
    <s v="Biosolids/Sewage Sludge"/>
    <n v="5.37"/>
    <x v="0"/>
    <s v="WA"/>
    <s v="USA"/>
  </r>
  <r>
    <x v="15"/>
    <s v="Municipal Solid Waste Landfill (351)"/>
    <s v="All State"/>
    <s v="Oregon"/>
    <s v="MSW Landfill"/>
    <x v="21"/>
    <s v="Biosolids/Sewage Sludge"/>
    <n v="6.04"/>
    <x v="0"/>
    <s v="WA"/>
    <s v="USA"/>
  </r>
  <r>
    <x v="15"/>
    <s v="Municipal Solid Waste Landfill (351)"/>
    <s v="All State"/>
    <s v="Oregon"/>
    <s v="MSW Landfill"/>
    <x v="21"/>
    <s v="Biosolids/Sewage Sludge"/>
    <n v="6.23"/>
    <x v="0"/>
    <s v="WA"/>
    <s v="USA"/>
  </r>
  <r>
    <x v="15"/>
    <s v="Municipal Solid Waste Landfill (351)"/>
    <s v="All State"/>
    <s v="Oregon"/>
    <s v="MSW Landfill"/>
    <x v="21"/>
    <s v="Biosolids/Sewage Sludge"/>
    <n v="7.54"/>
    <x v="0"/>
    <s v="WA"/>
    <s v="USA"/>
  </r>
  <r>
    <x v="15"/>
    <s v="Municipal Solid Waste Landfill (351)"/>
    <s v="All State"/>
    <s v="Oregon"/>
    <s v="MSW Landfill"/>
    <x v="21"/>
    <s v="Biosolids/Sewage Sludge"/>
    <n v="8.629999999999999"/>
    <x v="0"/>
    <s v="WA"/>
    <s v="USA"/>
  </r>
  <r>
    <x v="15"/>
    <s v="Municipal Solid Waste Landfill (351)"/>
    <s v="All State"/>
    <s v="Oregon"/>
    <s v="MSW Landfill"/>
    <x v="21"/>
    <s v="Biosolids/Sewage Sludge"/>
    <n v="9.2100000000000009"/>
    <x v="0"/>
    <s v="WA"/>
    <s v="USA"/>
  </r>
  <r>
    <x v="15"/>
    <s v="Municipal Solid Waste Landfill (351)"/>
    <s v="All State"/>
    <s v="Oregon"/>
    <s v="MSW Landfill"/>
    <x v="21"/>
    <s v="Biosolids/Sewage Sludge"/>
    <n v="13.059999999999999"/>
    <x v="0"/>
    <s v="WA"/>
    <s v="USA"/>
  </r>
  <r>
    <x v="15"/>
    <s v="Municipal Solid Waste Landfill (351)"/>
    <s v="All State"/>
    <s v="Oregon"/>
    <s v="MSW Landfill"/>
    <x v="21"/>
    <s v="Biosolids/Sewage Sludge"/>
    <n v="14.11"/>
    <x v="0"/>
    <s v="WA"/>
    <s v="USA"/>
  </r>
  <r>
    <x v="15"/>
    <s v="Municipal Solid Waste Landfill (351)"/>
    <s v="All State"/>
    <s v="Oregon"/>
    <s v="MSW Landfill"/>
    <x v="21"/>
    <s v="Biosolids/Sewage Sludge"/>
    <n v="14.690000000000001"/>
    <x v="0"/>
    <s v="WA"/>
    <s v="USA"/>
  </r>
  <r>
    <x v="15"/>
    <s v="Municipal Solid Waste Landfill (351)"/>
    <s v="All State"/>
    <s v="Oregon"/>
    <s v="MSW Landfill"/>
    <x v="21"/>
    <s v="Biosolids/Sewage Sludge"/>
    <n v="29.189999999999998"/>
    <x v="0"/>
    <s v="WA"/>
    <s v="USA"/>
  </r>
  <r>
    <x v="15"/>
    <s v="Municipal Solid Waste Landfill (351)"/>
    <s v="All State"/>
    <s v="Oregon"/>
    <s v="MSW Landfill"/>
    <x v="21"/>
    <s v="Biosolids/Sewage Sludge"/>
    <n v="31.619999999999997"/>
    <x v="0"/>
    <s v="WA"/>
    <s v="USA"/>
  </r>
  <r>
    <x v="15"/>
    <s v="Municipal Solid Waste Landfill (351)"/>
    <s v="All State"/>
    <s v="Oregon"/>
    <s v="MSW Landfill"/>
    <x v="21"/>
    <s v="Biosolids/Sewage Sludge"/>
    <n v="48.900000000000006"/>
    <x v="0"/>
    <s v="WA"/>
    <s v="USA"/>
  </r>
  <r>
    <x v="15"/>
    <s v="Municipal Solid Waste Landfill (351)"/>
    <s v="All State"/>
    <s v="Oregon"/>
    <s v="MSW Landfill"/>
    <x v="21"/>
    <s v="Biosolids/Sewage Sludge"/>
    <n v="54.47"/>
    <x v="0"/>
    <s v="WA"/>
    <s v="USA"/>
  </r>
  <r>
    <x v="15"/>
    <s v="Municipal Solid Waste Landfill (351)"/>
    <s v="All State"/>
    <s v="Oregon"/>
    <s v="MSW Landfill"/>
    <x v="21"/>
    <s v="Biosolids/Sewage Sludge"/>
    <n v="61.47"/>
    <x v="0"/>
    <s v="WA"/>
    <s v="USA"/>
  </r>
  <r>
    <x v="15"/>
    <s v="Municipal Solid Waste Landfill (351)"/>
    <s v="All State"/>
    <s v="Oregon"/>
    <s v="MSW Landfill"/>
    <x v="21"/>
    <s v="Biosolids/Sewage Sludge"/>
    <n v="64.55"/>
    <x v="0"/>
    <s v="WA"/>
    <s v="USA"/>
  </r>
  <r>
    <x v="15"/>
    <s v="Municipal Solid Waste Landfill (351)"/>
    <s v="All State"/>
    <s v="Oregon"/>
    <s v="MSW Landfill"/>
    <x v="21"/>
    <s v="Biosolids/Sewage Sludge"/>
    <n v="69.949999999999989"/>
    <x v="0"/>
    <s v="WA"/>
    <s v="USA"/>
  </r>
  <r>
    <x v="15"/>
    <s v="Municipal Solid Waste Landfill (351)"/>
    <s v="All State"/>
    <s v="Oregon"/>
    <s v="MSW Landfill"/>
    <x v="21"/>
    <s v="Biosolids/Sewage Sludge"/>
    <n v="110.13"/>
    <x v="0"/>
    <s v="WA"/>
    <s v="USA"/>
  </r>
  <r>
    <x v="15"/>
    <s v="Municipal Solid Waste Landfill (351)"/>
    <s v="All State"/>
    <s v="Oregon"/>
    <s v="MSW Landfill"/>
    <x v="21"/>
    <s v="Biosolids/Sewage Sludge"/>
    <n v="240.92000000000002"/>
    <x v="0"/>
    <s v="WA"/>
    <s v="USA"/>
  </r>
  <r>
    <x v="15"/>
    <s v="Municipal Solid Waste Landfill (351)"/>
    <s v="All State"/>
    <s v="Oregon"/>
    <s v="MSW Landfill"/>
    <x v="21"/>
    <s v="Biosolids/Sewage Sludge"/>
    <n v="254.66"/>
    <x v="0"/>
    <s v="WA"/>
    <s v="USA"/>
  </r>
  <r>
    <x v="15"/>
    <s v="Municipal Solid Waste Landfill (351)"/>
    <s v="All State"/>
    <s v="Oregon"/>
    <s v="MSW Landfill"/>
    <x v="21"/>
    <s v="Biosolids/Sewage Sludge"/>
    <n v="288.77000000000004"/>
    <x v="0"/>
    <s v="WA"/>
    <s v="USA"/>
  </r>
  <r>
    <x v="15"/>
    <s v="Municipal Solid Waste Landfill (351)"/>
    <s v="All State"/>
    <s v="Oregon"/>
    <s v="MSW Landfill"/>
    <x v="21"/>
    <s v="Biosolids/Sewage Sludge"/>
    <n v="404.86"/>
    <x v="0"/>
    <s v="WA"/>
    <s v="USA"/>
  </r>
  <r>
    <x v="15"/>
    <s v="Municipal Solid Waste Landfill (351)"/>
    <s v="All State"/>
    <s v="Oregon"/>
    <s v="MSW Landfill"/>
    <x v="21"/>
    <s v="Biosolids/Sewage Sludge"/>
    <n v="521.98"/>
    <x v="0"/>
    <s v="WA"/>
    <s v="USA"/>
  </r>
  <r>
    <x v="15"/>
    <s v="Municipal Solid Waste Landfill (351)"/>
    <s v="All State"/>
    <s v="Oregon"/>
    <s v="MSW Landfill"/>
    <x v="21"/>
    <s v="Biosolids/Sewage Sludge"/>
    <n v="48.660000000000004"/>
    <x v="0"/>
    <s v="WA"/>
    <s v="USA"/>
  </r>
  <r>
    <x v="15"/>
    <s v="Municipal Solid Waste Landfill (351)"/>
    <s v="All State"/>
    <s v="Oregon"/>
    <s v="MSW Landfill"/>
    <x v="21"/>
    <s v="Biosolids/Sewage Sludge"/>
    <n v="64.89"/>
    <x v="0"/>
    <s v="WA"/>
    <s v="USA"/>
  </r>
  <r>
    <x v="15"/>
    <s v="Municipal Solid Waste Landfill (351)"/>
    <s v="All State"/>
    <s v="Oregon"/>
    <s v="MSW Landfill"/>
    <x v="21"/>
    <s v="Biosolids/Sewage Sludge"/>
    <n v="121.84"/>
    <x v="0"/>
    <s v="WA"/>
    <s v="USA"/>
  </r>
  <r>
    <x v="15"/>
    <s v="Municipal Solid Waste Landfill (351)"/>
    <s v="All State"/>
    <s v="Oregon"/>
    <s v="MSW Landfill"/>
    <x v="21"/>
    <s v="Biosolids/Sewage Sludge"/>
    <n v="133.31"/>
    <x v="0"/>
    <s v="WA"/>
    <s v="USA"/>
  </r>
  <r>
    <x v="15"/>
    <s v="Municipal Solid Waste Landfill (351)"/>
    <s v="All State"/>
    <s v="Oregon"/>
    <s v="MSW Landfill"/>
    <x v="21"/>
    <s v="Biosolids/Sewage Sludge"/>
    <n v="145.55000000000001"/>
    <x v="0"/>
    <s v="WA"/>
    <s v="USA"/>
  </r>
  <r>
    <x v="15"/>
    <s v="Municipal Solid Waste Landfill (351)"/>
    <s v="All State"/>
    <s v="Oregon"/>
    <s v="MSW Landfill"/>
    <x v="21"/>
    <s v="Biosolids/Sewage Sludge"/>
    <n v="159.66"/>
    <x v="0"/>
    <s v="WA"/>
    <s v="USA"/>
  </r>
  <r>
    <x v="15"/>
    <s v="Municipal Solid Waste Landfill (351)"/>
    <s v="All State"/>
    <s v="Oregon"/>
    <s v="MSW Landfill"/>
    <x v="21"/>
    <s v="Biosolids/Sewage Sludge"/>
    <n v="206.72"/>
    <x v="0"/>
    <s v="WA"/>
    <s v="USA"/>
  </r>
  <r>
    <x v="15"/>
    <s v="Municipal Solid Waste Landfill (351)"/>
    <s v="All State"/>
    <s v="Oregon"/>
    <s v="MSW Landfill"/>
    <x v="21"/>
    <s v="Biosolids/Sewage Sludge"/>
    <n v="212.26"/>
    <x v="0"/>
    <s v="WA"/>
    <s v="USA"/>
  </r>
  <r>
    <x v="15"/>
    <s v="Municipal Solid Waste Landfill (351)"/>
    <s v="All State"/>
    <s v="Oregon"/>
    <s v="MSW Landfill"/>
    <x v="21"/>
    <s v="Biosolids/Sewage Sludge"/>
    <n v="232.52999999999997"/>
    <x v="0"/>
    <s v="WA"/>
    <s v="USA"/>
  </r>
  <r>
    <x v="15"/>
    <s v="Municipal Solid Waste Landfill (351)"/>
    <s v="All State"/>
    <s v="Oregon"/>
    <s v="MSW Landfill"/>
    <x v="21"/>
    <s v="Biosolids/Sewage Sludge"/>
    <n v="266.99999999999994"/>
    <x v="0"/>
    <s v="WA"/>
    <s v="USA"/>
  </r>
  <r>
    <x v="15"/>
    <s v="Municipal Solid Waste Landfill (351)"/>
    <s v="All State"/>
    <s v="Oregon"/>
    <s v="MSW Landfill"/>
    <x v="21"/>
    <s v="Biosolids/Sewage Sludge"/>
    <n v="8.6300000000000008"/>
    <x v="0"/>
    <s v="WA"/>
    <s v="USA"/>
  </r>
  <r>
    <x v="15"/>
    <s v="Municipal Solid Waste Landfill (351)"/>
    <s v="All State"/>
    <s v="Oregon"/>
    <s v="MSW Landfill"/>
    <x v="21"/>
    <s v="Biosolids/Sewage Sludge"/>
    <n v="12.99"/>
    <x v="0"/>
    <s v="WA"/>
    <s v="USA"/>
  </r>
  <r>
    <x v="15"/>
    <s v="Municipal Solid Waste Landfill (351)"/>
    <s v="All State"/>
    <s v="Oregon"/>
    <s v="MSW Landfill"/>
    <x v="21"/>
    <s v="Biosolids/Sewage Sludge"/>
    <n v="19.989999999999998"/>
    <x v="0"/>
    <s v="WA"/>
    <s v="USA"/>
  </r>
  <r>
    <x v="15"/>
    <s v="Municipal Solid Waste Landfill (351)"/>
    <s v="All State"/>
    <s v="Oregon"/>
    <s v="MSW Landfill"/>
    <x v="21"/>
    <s v="Biosolids/Sewage Sludge"/>
    <n v="25.090000000000003"/>
    <x v="0"/>
    <s v="WA"/>
    <s v="USA"/>
  </r>
  <r>
    <x v="15"/>
    <s v="Municipal Solid Waste Landfill (351)"/>
    <s v="All State"/>
    <s v="Oregon"/>
    <s v="MSW Landfill"/>
    <x v="21"/>
    <s v="Biosolids/Sewage Sludge"/>
    <n v="33.659999999999997"/>
    <x v="0"/>
    <s v="WA"/>
    <s v="USA"/>
  </r>
  <r>
    <x v="15"/>
    <s v="Municipal Solid Waste Landfill (351)"/>
    <s v="All State"/>
    <s v="Oregon"/>
    <s v="MSW Landfill"/>
    <x v="21"/>
    <s v="Biosolids/Sewage Sludge"/>
    <n v="35.19"/>
    <x v="0"/>
    <s v="WA"/>
    <s v="USA"/>
  </r>
  <r>
    <x v="15"/>
    <s v="Municipal Solid Waste Landfill (351)"/>
    <s v="All State"/>
    <s v="Oregon"/>
    <s v="MSW Landfill"/>
    <x v="21"/>
    <s v="Biosolids/Sewage Sludge"/>
    <n v="50.69"/>
    <x v="0"/>
    <s v="WA"/>
    <s v="USA"/>
  </r>
  <r>
    <x v="15"/>
    <s v="Municipal Solid Waste Landfill (351)"/>
    <s v="All State"/>
    <s v="Oregon"/>
    <s v="MSW Landfill"/>
    <x v="21"/>
    <s v="Biosolids/Sewage Sludge"/>
    <n v="67.529999999999987"/>
    <x v="0"/>
    <s v="WA"/>
    <s v="USA"/>
  </r>
  <r>
    <x v="15"/>
    <s v="Municipal Solid Waste Landfill (351)"/>
    <s v="All State"/>
    <s v="Oregon"/>
    <s v="MSW Landfill"/>
    <x v="21"/>
    <s v="Biosolids/Sewage Sludge"/>
    <n v="73.2"/>
    <x v="0"/>
    <s v="WA"/>
    <s v="USA"/>
  </r>
  <r>
    <x v="15"/>
    <s v="Municipal Solid Waste Landfill (351)"/>
    <s v="All State"/>
    <s v="Oregon"/>
    <s v="MSW Landfill"/>
    <x v="21"/>
    <s v="Biosolids/Sewage Sludge"/>
    <n v="14.32"/>
    <x v="0"/>
    <s v="WA"/>
    <s v="USA"/>
  </r>
  <r>
    <x v="15"/>
    <s v="Municipal Solid Waste Landfill (351)"/>
    <s v="All State"/>
    <s v="Oregon"/>
    <s v="MSW Landfill"/>
    <x v="21"/>
    <s v="Biosolids/Sewage Sludge"/>
    <n v="82.18"/>
    <x v="0"/>
    <s v="WA"/>
    <s v="USA"/>
  </r>
  <r>
    <x v="15"/>
    <s v="Municipal Solid Waste Landfill (351)"/>
    <s v="All State"/>
    <s v="Oregon"/>
    <s v="MSW Landfill"/>
    <x v="21"/>
    <s v="Biosolids/Sewage Sludge"/>
    <n v="88.960000000000008"/>
    <x v="0"/>
    <s v="WA"/>
    <s v="USA"/>
  </r>
  <r>
    <x v="15"/>
    <s v="Municipal Solid Waste Landfill (351)"/>
    <s v="All State"/>
    <s v="Oregon"/>
    <s v="MSW Landfill"/>
    <x v="21"/>
    <s v="Biosolids/Sewage Sludge"/>
    <n v="135.44999999999999"/>
    <x v="0"/>
    <s v="WA"/>
    <s v="USA"/>
  </r>
  <r>
    <x v="15"/>
    <s v="Municipal Solid Waste Landfill (351)"/>
    <s v="All State"/>
    <s v="Oregon"/>
    <s v="MSW Landfill"/>
    <x v="21"/>
    <s v="Biosolids/Sewage Sludge"/>
    <n v="142.91"/>
    <x v="0"/>
    <s v="WA"/>
    <s v="USA"/>
  </r>
  <r>
    <x v="15"/>
    <s v="Municipal Solid Waste Landfill (351)"/>
    <s v="All State"/>
    <s v="Oregon"/>
    <s v="MSW Landfill"/>
    <x v="21"/>
    <s v="Biosolids/Sewage Sludge"/>
    <n v="174.98999999999995"/>
    <x v="0"/>
    <s v="WA"/>
    <s v="USA"/>
  </r>
  <r>
    <x v="15"/>
    <s v="Municipal Solid Waste Landfill (351)"/>
    <s v="All State"/>
    <s v="Oregon"/>
    <s v="MSW Landfill"/>
    <x v="21"/>
    <s v="Biosolids/Sewage Sludge"/>
    <n v="212.36999999999998"/>
    <x v="0"/>
    <s v="WA"/>
    <s v="USA"/>
  </r>
  <r>
    <x v="15"/>
    <s v="Municipal Solid Waste Landfill (351)"/>
    <s v="All State"/>
    <s v="Oregon"/>
    <s v="MSW Landfill"/>
    <x v="21"/>
    <s v="Biosolids/Sewage Sludge"/>
    <n v="221.76999999999995"/>
    <x v="0"/>
    <s v="WA"/>
    <s v="USA"/>
  </r>
  <r>
    <x v="15"/>
    <s v="Municipal Solid Waste Landfill (351)"/>
    <s v="All State"/>
    <s v="Oregon"/>
    <s v="MSW Landfill"/>
    <x v="21"/>
    <s v="Biosolids/Sewage Sludge"/>
    <n v="257.27"/>
    <x v="0"/>
    <s v="WA"/>
    <s v="USA"/>
  </r>
  <r>
    <x v="15"/>
    <s v="Municipal Solid Waste Landfill (351)"/>
    <s v="All State"/>
    <s v="Oregon"/>
    <s v="MSW Landfill"/>
    <x v="21"/>
    <s v="Biosolids/Sewage Sludge"/>
    <n v="281.14000000000004"/>
    <x v="0"/>
    <s v="WA"/>
    <s v="USA"/>
  </r>
  <r>
    <x v="15"/>
    <s v="Municipal Solid Waste Landfill (351)"/>
    <s v="All State"/>
    <s v="Oregon"/>
    <s v="MSW Landfill"/>
    <x v="21"/>
    <s v="Biosolids/Sewage Sludge"/>
    <n v="318.23000000000008"/>
    <x v="0"/>
    <s v="WA"/>
    <s v="USA"/>
  </r>
  <r>
    <x v="15"/>
    <s v="Municipal Solid Waste Landfill (351)"/>
    <s v="All State"/>
    <s v="Oregon"/>
    <s v="MSW Landfill"/>
    <x v="21"/>
    <s v="Biosolids/Sewage Sludge"/>
    <n v="426.08000000000004"/>
    <x v="0"/>
    <s v="WA"/>
    <s v="USA"/>
  </r>
  <r>
    <x v="15"/>
    <s v="Municipal Solid Waste Landfill (351)"/>
    <s v="All State"/>
    <s v="Oregon"/>
    <s v="MSW Landfill"/>
    <x v="21"/>
    <s v="Biosolids/Sewage Sludge"/>
    <n v="23.67"/>
    <x v="0"/>
    <s v="WA"/>
    <s v="USA"/>
  </r>
  <r>
    <x v="15"/>
    <s v="Municipal Solid Waste Landfill (351)"/>
    <s v="All State"/>
    <s v="Oregon"/>
    <s v="MSW Landfill"/>
    <x v="21"/>
    <s v="Biosolids/Sewage Sludge"/>
    <n v="24.090000000000003"/>
    <x v="0"/>
    <s v="WA"/>
    <s v="USA"/>
  </r>
  <r>
    <x v="15"/>
    <s v="Municipal Solid Waste Landfill (351)"/>
    <s v="All State"/>
    <s v="Oregon"/>
    <s v="MSW Landfill"/>
    <x v="21"/>
    <s v="Biosolids/Sewage Sludge"/>
    <n v="31.97"/>
    <x v="0"/>
    <s v="WA"/>
    <s v="USA"/>
  </r>
  <r>
    <x v="15"/>
    <s v="Municipal Solid Waste Landfill (351)"/>
    <s v="All State"/>
    <s v="Oregon"/>
    <s v="MSW Landfill"/>
    <x v="21"/>
    <s v="Biosolids/Sewage Sludge"/>
    <n v="57.82"/>
    <x v="0"/>
    <s v="WA"/>
    <s v="USA"/>
  </r>
  <r>
    <x v="15"/>
    <s v="Municipal Solid Waste Landfill (351)"/>
    <s v="All State"/>
    <s v="Oregon"/>
    <s v="MSW Landfill"/>
    <x v="21"/>
    <s v="Biosolids/Sewage Sludge"/>
    <n v="120.03999999999999"/>
    <x v="0"/>
    <s v="WA"/>
    <s v="USA"/>
  </r>
  <r>
    <x v="15"/>
    <s v="Municipal Solid Waste Landfill (351)"/>
    <s v="All State"/>
    <s v="Oregon"/>
    <s v="MSW Landfill"/>
    <x v="21"/>
    <s v="Biosolids/Sewage Sludge"/>
    <n v="129.81"/>
    <x v="0"/>
    <s v="WA"/>
    <s v="USA"/>
  </r>
  <r>
    <x v="15"/>
    <s v="Municipal Solid Waste Landfill (351)"/>
    <s v="All State"/>
    <s v="Oregon"/>
    <s v="MSW Landfill"/>
    <x v="21"/>
    <s v="Biosolids/Sewage Sludge"/>
    <n v="133.99"/>
    <x v="0"/>
    <s v="WA"/>
    <s v="USA"/>
  </r>
  <r>
    <x v="15"/>
    <s v="Municipal Solid Waste Landfill (351)"/>
    <s v="All State"/>
    <s v="Oregon"/>
    <s v="MSW Landfill"/>
    <x v="21"/>
    <s v="Biosolids/Sewage Sludge"/>
    <n v="142.33999999999997"/>
    <x v="0"/>
    <s v="WA"/>
    <s v="USA"/>
  </r>
  <r>
    <x v="15"/>
    <s v="Municipal Solid Waste Landfill (351)"/>
    <s v="All State"/>
    <s v="Oregon"/>
    <s v="MSW Landfill"/>
    <x v="21"/>
    <s v="Biosolids/Sewage Sludge"/>
    <n v="1079.3500000000001"/>
    <x v="0"/>
    <s v="WA"/>
    <s v="USA"/>
  </r>
  <r>
    <x v="15"/>
    <s v="Municipal Solid Waste Landfill (351)"/>
    <s v="All State"/>
    <s v="Oregon"/>
    <s v="MSW Landfill"/>
    <x v="21"/>
    <s v="Biosolids/Sewage Sludge"/>
    <n v="7.5"/>
    <x v="0"/>
    <s v="WA"/>
    <s v="USA"/>
  </r>
  <r>
    <x v="15"/>
    <s v="Municipal Solid Waste Landfill (351)"/>
    <s v="All State"/>
    <s v="Oregon"/>
    <s v="MSW Landfill"/>
    <x v="21"/>
    <s v="Biosolids/Sewage Sludge"/>
    <n v="11.450000000000001"/>
    <x v="0"/>
    <s v="WA"/>
    <s v="USA"/>
  </r>
  <r>
    <x v="15"/>
    <s v="Municipal Solid Waste Landfill (351)"/>
    <s v="All State"/>
    <s v="Oregon"/>
    <s v="MSW Landfill"/>
    <x v="21"/>
    <s v="Biosolids/Sewage Sludge"/>
    <n v="11.900000000000002"/>
    <x v="0"/>
    <s v="WA"/>
    <s v="USA"/>
  </r>
  <r>
    <x v="15"/>
    <s v="Municipal Solid Waste Landfill (351)"/>
    <s v="All State"/>
    <s v="Oregon"/>
    <s v="MSW Landfill"/>
    <x v="21"/>
    <s v="Biosolids/Sewage Sludge"/>
    <n v="13.89"/>
    <x v="0"/>
    <s v="WA"/>
    <s v="USA"/>
  </r>
  <r>
    <x v="15"/>
    <s v="Municipal Solid Waste Landfill (351)"/>
    <s v="All State"/>
    <s v="Oregon"/>
    <s v="MSW Landfill"/>
    <x v="21"/>
    <s v="Biosolids/Sewage Sludge"/>
    <n v="4.28"/>
    <x v="0"/>
    <s v="WA"/>
    <s v="USA"/>
  </r>
  <r>
    <x v="15"/>
    <s v="Municipal Solid Waste Landfill (351)"/>
    <s v="All State"/>
    <s v="Oregon"/>
    <s v="MSW Landfill"/>
    <x v="21"/>
    <s v="Biosolids/Sewage Sludge"/>
    <n v="5.7999999999999989"/>
    <x v="0"/>
    <s v="WA"/>
    <s v="USA"/>
  </r>
  <r>
    <x v="15"/>
    <s v="Municipal Solid Waste Landfill (351)"/>
    <s v="All State"/>
    <s v="Oregon"/>
    <s v="MSW Landfill"/>
    <x v="21"/>
    <s v="Biosolids/Sewage Sludge"/>
    <n v="6.7"/>
    <x v="0"/>
    <s v="WA"/>
    <s v="USA"/>
  </r>
  <r>
    <x v="15"/>
    <s v="Municipal Solid Waste Landfill (351)"/>
    <s v="All State"/>
    <s v="Oregon"/>
    <s v="MSW Landfill"/>
    <x v="21"/>
    <s v="Biosolids/Sewage Sludge"/>
    <n v="8.5"/>
    <x v="0"/>
    <s v="WA"/>
    <s v="USA"/>
  </r>
  <r>
    <x v="15"/>
    <s v="Municipal Solid Waste Landfill (351)"/>
    <s v="All State"/>
    <s v="Oregon"/>
    <s v="MSW Landfill"/>
    <x v="21"/>
    <s v="Biosolids/Sewage Sludge"/>
    <n v="8.81"/>
    <x v="0"/>
    <s v="WA"/>
    <s v="USA"/>
  </r>
  <r>
    <x v="15"/>
    <s v="Municipal Solid Waste Landfill (351)"/>
    <s v="All State"/>
    <s v="Oregon"/>
    <s v="MSW Landfill"/>
    <x v="21"/>
    <s v="Biosolids/Sewage Sludge"/>
    <n v="9.5499999999999989"/>
    <x v="0"/>
    <s v="WA"/>
    <s v="USA"/>
  </r>
  <r>
    <x v="15"/>
    <s v="Municipal Solid Waste Landfill (351)"/>
    <s v="All State"/>
    <s v="Oregon"/>
    <s v="MSW Landfill"/>
    <x v="21"/>
    <s v="Biosolids/Sewage Sludge"/>
    <n v="11.5"/>
    <x v="0"/>
    <s v="WA"/>
    <s v="USA"/>
  </r>
  <r>
    <x v="15"/>
    <s v="Municipal Solid Waste Landfill (351)"/>
    <s v="All State"/>
    <s v="Oregon"/>
    <s v="MSW Landfill"/>
    <x v="21"/>
    <s v="Biosolids/Sewage Sludge"/>
    <n v="11.549999999999999"/>
    <x v="0"/>
    <s v="WA"/>
    <s v="USA"/>
  </r>
  <r>
    <x v="15"/>
    <s v="Municipal Solid Waste Landfill (351)"/>
    <s v="All State"/>
    <s v="Oregon"/>
    <s v="MSW Landfill"/>
    <x v="21"/>
    <s v="Biosolids/Sewage Sludge"/>
    <n v="19.270000000000003"/>
    <x v="0"/>
    <s v="WA"/>
    <s v="USA"/>
  </r>
  <r>
    <x v="15"/>
    <s v="Municipal Solid Waste Landfill (351)"/>
    <s v="All State"/>
    <s v="Oregon"/>
    <s v="MSW Landfill"/>
    <x v="21"/>
    <s v="Biosolids/Sewage Sludge"/>
    <n v="28.519999999999996"/>
    <x v="0"/>
    <s v="WA"/>
    <s v="USA"/>
  </r>
  <r>
    <x v="15"/>
    <s v="Municipal Solid Waste Landfill (351)"/>
    <s v="All State"/>
    <s v="Oregon"/>
    <s v="MSW Landfill"/>
    <x v="21"/>
    <s v="Biosolids/Sewage Sludge"/>
    <n v="11.620000000000001"/>
    <x v="0"/>
    <s v="WA"/>
    <s v="USA"/>
  </r>
  <r>
    <x v="15"/>
    <s v="Municipal Solid Waste Landfill (351)"/>
    <s v="All State"/>
    <s v="Oregon"/>
    <s v="MSW Landfill"/>
    <x v="21"/>
    <s v="Biosolids/Sewage Sludge"/>
    <n v="48.099999999999994"/>
    <x v="0"/>
    <s v="WA"/>
    <s v="USA"/>
  </r>
  <r>
    <x v="15"/>
    <s v="Municipal Solid Waste Landfill (351)"/>
    <s v="All State"/>
    <s v="Oregon"/>
    <s v="MSW Landfill"/>
    <x v="21"/>
    <s v="Biosolids/Sewage Sludge"/>
    <n v="50.86"/>
    <x v="0"/>
    <s v="WA"/>
    <s v="USA"/>
  </r>
  <r>
    <x v="15"/>
    <s v="Municipal Solid Waste Landfill (351)"/>
    <s v="All State"/>
    <s v="Oregon"/>
    <s v="MSW Landfill"/>
    <x v="21"/>
    <s v="Biosolids/Sewage Sludge"/>
    <n v="50.94"/>
    <x v="0"/>
    <s v="WA"/>
    <s v="USA"/>
  </r>
  <r>
    <x v="15"/>
    <s v="Municipal Solid Waste Landfill (351)"/>
    <s v="All State"/>
    <s v="Oregon"/>
    <s v="MSW Landfill"/>
    <x v="21"/>
    <s v="Biosolids/Sewage Sludge"/>
    <n v="56.2"/>
    <x v="0"/>
    <s v="WA"/>
    <s v="USA"/>
  </r>
  <r>
    <x v="15"/>
    <s v="Municipal Solid Waste Landfill (351)"/>
    <s v="All State"/>
    <s v="Oregon"/>
    <s v="MSW Landfill"/>
    <x v="21"/>
    <s v="Biosolids/Sewage Sludge"/>
    <n v="67.959999999999994"/>
    <x v="0"/>
    <s v="WA"/>
    <s v="USA"/>
  </r>
  <r>
    <x v="15"/>
    <s v="Municipal Solid Waste Landfill (351)"/>
    <s v="All State"/>
    <s v="Oregon"/>
    <s v="MSW Landfill"/>
    <x v="21"/>
    <s v="Biosolids/Sewage Sludge"/>
    <n v="95.160000000000011"/>
    <x v="0"/>
    <s v="WA"/>
    <s v="USA"/>
  </r>
  <r>
    <x v="15"/>
    <s v="Municipal Solid Waste Landfill (351)"/>
    <s v="All State"/>
    <s v="Oregon"/>
    <s v="MSW Landfill"/>
    <x v="21"/>
    <s v="Biosolids/Sewage Sludge"/>
    <n v="105.57"/>
    <x v="0"/>
    <s v="WA"/>
    <s v="USA"/>
  </r>
  <r>
    <x v="15"/>
    <s v="Municipal Solid Waste Landfill (351)"/>
    <s v="All State"/>
    <s v="Oregon"/>
    <s v="MSW Landfill"/>
    <x v="21"/>
    <s v="Biosolids/Sewage Sludge"/>
    <n v="39.97"/>
    <x v="0"/>
    <s v="WA"/>
    <s v="USA"/>
  </r>
  <r>
    <x v="15"/>
    <s v="Municipal Solid Waste Landfill (351)"/>
    <s v="All State"/>
    <s v="Oregon"/>
    <s v="MSW Landfill"/>
    <x v="21"/>
    <s v="Biosolids/Sewage Sludge"/>
    <n v="45"/>
    <x v="0"/>
    <s v="WA"/>
    <s v="USA"/>
  </r>
  <r>
    <x v="15"/>
    <s v="Municipal Solid Waste Landfill (351)"/>
    <s v="All State"/>
    <s v="Oregon"/>
    <s v="MSW Landfill"/>
    <x v="21"/>
    <s v="Biosolids/Sewage Sludge"/>
    <n v="47.059999999999995"/>
    <x v="0"/>
    <s v="WA"/>
    <s v="USA"/>
  </r>
  <r>
    <x v="15"/>
    <s v="Municipal Solid Waste Landfill (351)"/>
    <s v="All State"/>
    <s v="Oregon"/>
    <s v="MSW Landfill"/>
    <x v="21"/>
    <s v="Biosolids/Sewage Sludge"/>
    <n v="36.380000000000003"/>
    <x v="0"/>
    <s v="WA"/>
    <s v="USA"/>
  </r>
  <r>
    <x v="15"/>
    <s v="Municipal Solid Waste Landfill (351)"/>
    <s v="All State"/>
    <s v="Oregon"/>
    <s v="MSW Landfill"/>
    <x v="21"/>
    <s v="Biosolids/Sewage Sludge"/>
    <n v="42.73"/>
    <x v="0"/>
    <s v="WA"/>
    <s v="USA"/>
  </r>
  <r>
    <x v="15"/>
    <s v="Municipal Solid Waste Landfill (351)"/>
    <s v="All State"/>
    <s v="Oregon"/>
    <s v="MSW Landfill"/>
    <x v="21"/>
    <s v="Biosolids/Sewage Sludge"/>
    <n v="51.6"/>
    <x v="0"/>
    <s v="WA"/>
    <s v="USA"/>
  </r>
  <r>
    <x v="15"/>
    <s v="Municipal Solid Waste Landfill (351)"/>
    <s v="All State"/>
    <s v="Oregon"/>
    <s v="MSW Landfill"/>
    <x v="21"/>
    <s v="Biosolids/Sewage Sludge"/>
    <n v="56.23"/>
    <x v="0"/>
    <s v="WA"/>
    <s v="USA"/>
  </r>
  <r>
    <x v="15"/>
    <s v="Municipal Solid Waste Landfill (351)"/>
    <s v="All State"/>
    <s v="Oregon"/>
    <s v="MSW Landfill"/>
    <x v="21"/>
    <s v="Biosolids/Sewage Sludge"/>
    <n v="30.509999999999998"/>
    <x v="0"/>
    <s v="WA"/>
    <s v="USA"/>
  </r>
  <r>
    <x v="15"/>
    <s v="Municipal Solid Waste Landfill (351)"/>
    <s v="All State"/>
    <s v="Oregon"/>
    <s v="MSW Landfill"/>
    <x v="21"/>
    <s v="Biosolids/Sewage Sludge"/>
    <n v="48.41"/>
    <x v="0"/>
    <s v="WA"/>
    <s v="USA"/>
  </r>
  <r>
    <x v="15"/>
    <s v="Municipal Solid Waste Landfill (351)"/>
    <s v="All State"/>
    <s v="Oregon"/>
    <s v="MSW Landfill"/>
    <x v="21"/>
    <s v="Biosolids/Sewage Sludge"/>
    <n v="49.67"/>
    <x v="0"/>
    <s v="WA"/>
    <s v="USA"/>
  </r>
  <r>
    <x v="15"/>
    <s v="Municipal Solid Waste Landfill (351)"/>
    <s v="All State"/>
    <s v="Oregon"/>
    <s v="MSW Landfill"/>
    <x v="21"/>
    <s v="Biosolids/Sewage Sludge"/>
    <n v="56.769999999999996"/>
    <x v="0"/>
    <s v="WA"/>
    <s v="USA"/>
  </r>
  <r>
    <x v="15"/>
    <s v="Municipal Solid Waste Landfill (351)"/>
    <s v="All State"/>
    <s v="Oregon"/>
    <s v="MSW Landfill"/>
    <x v="21"/>
    <s v="Biosolids/Sewage Sludge"/>
    <n v="64.77000000000001"/>
    <x v="0"/>
    <s v="WA"/>
    <s v="USA"/>
  </r>
  <r>
    <x v="15"/>
    <s v="Municipal Solid Waste Landfill (351)"/>
    <s v="All State"/>
    <s v="Oregon"/>
    <s v="MSW Landfill"/>
    <x v="21"/>
    <s v="Biosolids/Sewage Sludge"/>
    <n v="66.36"/>
    <x v="0"/>
    <s v="WA"/>
    <s v="USA"/>
  </r>
  <r>
    <x v="15"/>
    <s v="Municipal Solid Waste Landfill (351)"/>
    <s v="All State"/>
    <s v="Oregon"/>
    <s v="MSW Landfill"/>
    <x v="21"/>
    <s v="Biosolids/Sewage Sludge"/>
    <n v="72.48"/>
    <x v="0"/>
    <s v="WA"/>
    <s v="USA"/>
  </r>
  <r>
    <x v="15"/>
    <s v="Municipal Solid Waste Landfill (351)"/>
    <s v="All State"/>
    <s v="Oregon"/>
    <s v="MSW Landfill"/>
    <x v="21"/>
    <s v="Biosolids/Sewage Sludge"/>
    <n v="89.860000000000014"/>
    <x v="0"/>
    <s v="WA"/>
    <s v="USA"/>
  </r>
  <r>
    <x v="15"/>
    <s v="Municipal Solid Waste Landfill (351)"/>
    <s v="All State"/>
    <s v="Oregon"/>
    <s v="MSW Landfill"/>
    <x v="21"/>
    <s v="Biosolids/Sewage Sludge"/>
    <n v="93.36"/>
    <x v="0"/>
    <s v="WA"/>
    <s v="USA"/>
  </r>
  <r>
    <x v="15"/>
    <s v="Municipal Solid Waste Landfill (351)"/>
    <s v="All State"/>
    <s v="Oregon"/>
    <s v="MSW Landfill"/>
    <x v="21"/>
    <s v="Biosolids/Sewage Sludge"/>
    <n v="96.050000000000011"/>
    <x v="0"/>
    <s v="WA"/>
    <s v="USA"/>
  </r>
  <r>
    <x v="15"/>
    <s v="Municipal Solid Waste Landfill (351)"/>
    <s v="All State"/>
    <s v="Oregon"/>
    <s v="MSW Landfill"/>
    <x v="21"/>
    <s v="Biosolids/Sewage Sludge"/>
    <n v="103.53"/>
    <x v="0"/>
    <s v="WA"/>
    <s v="USA"/>
  </r>
  <r>
    <x v="15"/>
    <s v="Municipal Solid Waste Landfill (351)"/>
    <s v="All State"/>
    <s v="Oregon"/>
    <s v="MSW Landfill"/>
    <x v="21"/>
    <s v="Biosolids/Sewage Sludge"/>
    <n v="109.95000000000002"/>
    <x v="0"/>
    <s v="WA"/>
    <s v="USA"/>
  </r>
  <r>
    <x v="15"/>
    <s v="Municipal Solid Waste Landfill (351)"/>
    <s v="All State"/>
    <s v="Oregon"/>
    <s v="MSW Landfill"/>
    <x v="21"/>
    <s v="Biosolids/Sewage Sludge"/>
    <n v="118.97999999999999"/>
    <x v="0"/>
    <s v="WA"/>
    <s v="USA"/>
  </r>
  <r>
    <x v="15"/>
    <s v="Municipal Solid Waste Landfill (351)"/>
    <s v="All State"/>
    <s v="Oregon"/>
    <s v="MSW Landfill"/>
    <x v="21"/>
    <s v="Biosolids/Sewage Sludge"/>
    <n v="164.39"/>
    <x v="0"/>
    <s v="WA"/>
    <s v="USA"/>
  </r>
  <r>
    <x v="15"/>
    <s v="Municipal Solid Waste Landfill (351)"/>
    <s v="All State"/>
    <s v="Oregon"/>
    <s v="MSW Landfill"/>
    <x v="21"/>
    <s v="Biosolids/Sewage Sludge"/>
    <n v="218.03"/>
    <x v="0"/>
    <s v="WA"/>
    <s v="USA"/>
  </r>
  <r>
    <x v="15"/>
    <s v="Municipal Solid Waste Landfill (351)"/>
    <s v="All State"/>
    <s v="Oregon"/>
    <s v="MSW Landfill"/>
    <x v="21"/>
    <s v="Biosolids/Sewage Sludge"/>
    <n v="523.15999999999985"/>
    <x v="0"/>
    <s v="WA"/>
    <s v="USA"/>
  </r>
  <r>
    <x v="15"/>
    <s v="Municipal Solid Waste Landfill (351)"/>
    <s v="All State"/>
    <s v="Oregon"/>
    <s v="MSW Landfill"/>
    <x v="21"/>
    <s v="Biosolids/Sewage Sludge"/>
    <n v="10.220000000000001"/>
    <x v="0"/>
    <s v="WA"/>
    <s v="USA"/>
  </r>
  <r>
    <x v="15"/>
    <s v="Municipal Solid Waste Landfill (351)"/>
    <s v="All State"/>
    <s v="Oregon"/>
    <s v="MSW Landfill"/>
    <x v="21"/>
    <s v="Biosolids/Sewage Sludge"/>
    <n v="11.57"/>
    <x v="0"/>
    <s v="WA"/>
    <s v="USA"/>
  </r>
  <r>
    <x v="15"/>
    <s v="Municipal Solid Waste Landfill (351)"/>
    <s v="All State"/>
    <s v="Oregon"/>
    <s v="MSW Landfill"/>
    <x v="21"/>
    <s v="Biosolids/Sewage Sludge"/>
    <n v="7.2600000000000007"/>
    <x v="0"/>
    <s v="WA"/>
    <s v="USA"/>
  </r>
  <r>
    <x v="15"/>
    <s v="Municipal Solid Waste Landfill (351)"/>
    <s v="All State"/>
    <s v="Oregon"/>
    <s v="MSW Landfill"/>
    <x v="21"/>
    <s v="Biosolids/Sewage Sludge"/>
    <n v="11.81"/>
    <x v="0"/>
    <s v="WA"/>
    <s v="USA"/>
  </r>
  <r>
    <x v="15"/>
    <s v="Municipal Solid Waste Landfill (351)"/>
    <s v="All State"/>
    <s v="Oregon"/>
    <s v="MSW Landfill"/>
    <x v="21"/>
    <s v="Biosolids/Sewage Sludge"/>
    <n v="18.850000000000001"/>
    <x v="0"/>
    <s v="WA"/>
    <s v="USA"/>
  </r>
  <r>
    <x v="15"/>
    <s v="Municipal Solid Waste Landfill (351)"/>
    <s v="All State"/>
    <s v="Oregon"/>
    <s v="MSW Landfill"/>
    <x v="21"/>
    <s v="Biosolids/Sewage Sludge"/>
    <n v="94.23"/>
    <x v="19"/>
    <s v="WA"/>
    <s v="USA"/>
  </r>
  <r>
    <x v="15"/>
    <s v="Municipal Solid Waste Landfill (351)"/>
    <s v="All State"/>
    <s v="Oregon"/>
    <s v="MSW Landfill"/>
    <x v="21"/>
    <s v="Biosolids/Sewage Sludge"/>
    <n v="329.94"/>
    <x v="19"/>
    <s v="WA"/>
    <s v="USA"/>
  </r>
  <r>
    <x v="15"/>
    <s v="Municipal Solid Waste Landfill (351)"/>
    <s v="All State"/>
    <s v="Oregon"/>
    <s v="MSW Landfill"/>
    <x v="21"/>
    <s v="Biosolids/Sewage Sludge"/>
    <n v="72.52000000000001"/>
    <x v="19"/>
    <s v="WA"/>
    <s v="USA"/>
  </r>
  <r>
    <x v="15"/>
    <s v="Municipal Solid Waste Landfill (351)"/>
    <s v="All State"/>
    <s v="Oregon"/>
    <s v="MSW Landfill"/>
    <x v="21"/>
    <s v="Biosolids/Sewage Sludge"/>
    <n v="106.81"/>
    <x v="19"/>
    <s v="WA"/>
    <s v="USA"/>
  </r>
  <r>
    <x v="15"/>
    <s v="Municipal Solid Waste Landfill (351)"/>
    <s v="All State"/>
    <s v="Oregon"/>
    <s v="MSW Landfill"/>
    <x v="21"/>
    <s v="Biosolids/Sewage Sludge"/>
    <n v="177.70999999999998"/>
    <x v="19"/>
    <s v="WA"/>
    <s v="USA"/>
  </r>
  <r>
    <x v="15"/>
    <s v="Municipal Solid Waste Landfill (351)"/>
    <s v="All State"/>
    <s v="Oregon"/>
    <s v="MSW Landfill"/>
    <x v="21"/>
    <s v="Biosolids/Sewage Sludge"/>
    <n v="275.76000000000005"/>
    <x v="19"/>
    <s v="WA"/>
    <s v="USA"/>
  </r>
  <r>
    <x v="15"/>
    <s v="Municipal Solid Waste Landfill (351)"/>
    <s v="All State"/>
    <s v="Oregon"/>
    <s v="MSW Landfill"/>
    <x v="21"/>
    <s v="Biosolids/Sewage Sludge"/>
    <n v="51.02"/>
    <x v="19"/>
    <s v="WA"/>
    <s v="USA"/>
  </r>
  <r>
    <x v="15"/>
    <s v="Municipal Solid Waste Landfill (351)"/>
    <s v="All State"/>
    <s v="Oregon"/>
    <s v="MSW Landfill"/>
    <x v="21"/>
    <s v="Biosolids/Sewage Sludge"/>
    <n v="227.03999999999996"/>
    <x v="19"/>
    <s v="WA"/>
    <s v="USA"/>
  </r>
  <r>
    <x v="15"/>
    <s v="Municipal Solid Waste Landfill (351)"/>
    <s v="All State"/>
    <s v="Oregon"/>
    <s v="MSW Landfill"/>
    <x v="21"/>
    <s v="Biosolids/Sewage Sludge"/>
    <n v="239.19000000000003"/>
    <x v="19"/>
    <s v="WA"/>
    <s v="USA"/>
  </r>
  <r>
    <x v="15"/>
    <s v="Municipal Solid Waste Landfill (351)"/>
    <s v="All State"/>
    <s v="Oregon"/>
    <s v="MSW Landfill"/>
    <x v="3"/>
    <s v="Demolition"/>
    <n v="43.239999999999995"/>
    <x v="15"/>
    <s v="WA"/>
    <s v="USA"/>
  </r>
  <r>
    <x v="15"/>
    <s v="Municipal Solid Waste Landfill (351)"/>
    <s v="All State"/>
    <s v="Oregon"/>
    <s v="MSW Landfill"/>
    <x v="3"/>
    <s v="Demolition"/>
    <n v="18.54"/>
    <x v="17"/>
    <s v="WA"/>
    <s v="USA"/>
  </r>
  <r>
    <x v="15"/>
    <s v="Municipal Solid Waste Landfill (351)"/>
    <s v="All State"/>
    <s v="Oregon"/>
    <s v="MSW Landfill"/>
    <x v="3"/>
    <s v="Demolition"/>
    <n v="14.46"/>
    <x v="18"/>
    <s v="WA"/>
    <s v="USA"/>
  </r>
  <r>
    <x v="15"/>
    <s v="Municipal Solid Waste Landfill (351)"/>
    <s v="All State"/>
    <s v="Oregon"/>
    <s v="MSW Landfill"/>
    <x v="3"/>
    <s v="Demolition"/>
    <n v="32.14"/>
    <x v="18"/>
    <s v="WA"/>
    <s v="USA"/>
  </r>
  <r>
    <x v="15"/>
    <s v="Municipal Solid Waste Landfill (351)"/>
    <s v="All State"/>
    <s v="Oregon"/>
    <s v="MSW Landfill"/>
    <x v="3"/>
    <s v="Demolition"/>
    <n v="42.069999999999993"/>
    <x v="18"/>
    <s v="WA"/>
    <s v="USA"/>
  </r>
  <r>
    <x v="15"/>
    <s v="Municipal Solid Waste Landfill (351)"/>
    <s v="All State"/>
    <s v="Oregon"/>
    <s v="MSW Landfill"/>
    <x v="3"/>
    <s v="Demolition"/>
    <n v="89.06"/>
    <x v="18"/>
    <s v="WA"/>
    <s v="USA"/>
  </r>
  <r>
    <x v="15"/>
    <s v="Municipal Solid Waste Landfill (351)"/>
    <s v="All State"/>
    <s v="Oregon"/>
    <s v="MSW Landfill"/>
    <x v="3"/>
    <s v="Demolition"/>
    <n v="30.579999999999991"/>
    <x v="0"/>
    <s v="WA"/>
    <s v="USA"/>
  </r>
  <r>
    <x v="15"/>
    <s v="Municipal Solid Waste Landfill (351)"/>
    <s v="All State"/>
    <s v="Oregon"/>
    <s v="MSW Landfill"/>
    <x v="3"/>
    <s v="Demolition"/>
    <n v="266.03000000000003"/>
    <x v="0"/>
    <s v="WA"/>
    <s v="USA"/>
  </r>
  <r>
    <x v="15"/>
    <s v="Municipal Solid Waste Landfill (351)"/>
    <s v="All State"/>
    <s v="Oregon"/>
    <s v="MSW Landfill"/>
    <x v="3"/>
    <s v="Demolition"/>
    <n v="28.92"/>
    <x v="0"/>
    <s v="WA"/>
    <s v="USA"/>
  </r>
  <r>
    <x v="15"/>
    <s v="Municipal Solid Waste Landfill (351)"/>
    <s v="All State"/>
    <s v="Oregon"/>
    <s v="MSW Landfill"/>
    <x v="3"/>
    <s v="Demolition"/>
    <n v="39.489999999999995"/>
    <x v="0"/>
    <s v="WA"/>
    <s v="USA"/>
  </r>
  <r>
    <x v="15"/>
    <s v="Municipal Solid Waste Landfill (351)"/>
    <s v="All State"/>
    <s v="Oregon"/>
    <s v="MSW Landfill"/>
    <x v="3"/>
    <s v="Demolition"/>
    <n v="333.68000000000006"/>
    <x v="0"/>
    <s v="WA"/>
    <s v="USA"/>
  </r>
  <r>
    <x v="15"/>
    <s v="Municipal Solid Waste Landfill (351)"/>
    <s v="All State"/>
    <s v="Oregon"/>
    <s v="MSW Landfill"/>
    <x v="3"/>
    <s v="Demolition"/>
    <n v="19.98"/>
    <x v="0"/>
    <s v="WA"/>
    <s v="USA"/>
  </r>
  <r>
    <x v="15"/>
    <s v="Municipal Solid Waste Landfill (351)"/>
    <s v="All State"/>
    <s v="Oregon"/>
    <s v="MSW Landfill"/>
    <x v="3"/>
    <s v="Demolition"/>
    <n v="20.47"/>
    <x v="0"/>
    <s v="WA"/>
    <s v="USA"/>
  </r>
  <r>
    <x v="15"/>
    <s v="Municipal Solid Waste Landfill (351)"/>
    <s v="All State"/>
    <s v="Oregon"/>
    <s v="MSW Landfill"/>
    <x v="3"/>
    <s v="Demolition"/>
    <n v="25.710000000000004"/>
    <x v="0"/>
    <s v="WA"/>
    <s v="USA"/>
  </r>
  <r>
    <x v="15"/>
    <s v="Municipal Solid Waste Landfill (351)"/>
    <s v="All State"/>
    <s v="Oregon"/>
    <s v="MSW Landfill"/>
    <x v="3"/>
    <s v="Demolition"/>
    <n v="26.670000000000005"/>
    <x v="0"/>
    <s v="WA"/>
    <s v="USA"/>
  </r>
  <r>
    <x v="15"/>
    <s v="Municipal Solid Waste Landfill (351)"/>
    <s v="All State"/>
    <s v="Oregon"/>
    <s v="MSW Landfill"/>
    <x v="3"/>
    <s v="Demolition"/>
    <n v="29.28"/>
    <x v="0"/>
    <s v="WA"/>
    <s v="USA"/>
  </r>
  <r>
    <x v="15"/>
    <s v="Municipal Solid Waste Landfill (351)"/>
    <s v="All State"/>
    <s v="Oregon"/>
    <s v="MSW Landfill"/>
    <x v="3"/>
    <s v="Demolition"/>
    <n v="47.75"/>
    <x v="0"/>
    <s v="WA"/>
    <s v="USA"/>
  </r>
  <r>
    <x v="15"/>
    <s v="Municipal Solid Waste Landfill (351)"/>
    <s v="All State"/>
    <s v="Oregon"/>
    <s v="MSW Landfill"/>
    <x v="3"/>
    <s v="Demolition"/>
    <n v="50.97999999999999"/>
    <x v="0"/>
    <s v="WA"/>
    <s v="USA"/>
  </r>
  <r>
    <x v="15"/>
    <s v="Municipal Solid Waste Landfill (351)"/>
    <s v="All State"/>
    <s v="Oregon"/>
    <s v="MSW Landfill"/>
    <x v="3"/>
    <s v="Demolition"/>
    <n v="109.60000000000001"/>
    <x v="0"/>
    <s v="WA"/>
    <s v="USA"/>
  </r>
  <r>
    <x v="15"/>
    <s v="Municipal Solid Waste Landfill (351)"/>
    <s v="All State"/>
    <s v="Oregon"/>
    <s v="MSW Landfill"/>
    <x v="3"/>
    <s v="Demolition"/>
    <n v="113.7"/>
    <x v="0"/>
    <s v="WA"/>
    <s v="USA"/>
  </r>
  <r>
    <x v="15"/>
    <s v="Municipal Solid Waste Landfill (351)"/>
    <s v="All State"/>
    <s v="Oregon"/>
    <s v="MSW Landfill"/>
    <x v="3"/>
    <s v="Demolition"/>
    <n v="197.22"/>
    <x v="0"/>
    <s v="WA"/>
    <s v="USA"/>
  </r>
  <r>
    <x v="15"/>
    <s v="Municipal Solid Waste Landfill (351)"/>
    <s v="All State"/>
    <s v="Oregon"/>
    <s v="MSW Landfill"/>
    <x v="3"/>
    <s v="Demolition"/>
    <n v="2744.309999999999"/>
    <x v="0"/>
    <s v="WA"/>
    <s v="USA"/>
  </r>
  <r>
    <x v="15"/>
    <s v="Municipal Solid Waste Landfill (351)"/>
    <s v="All State"/>
    <s v="Oregon"/>
    <s v="MSW Landfill"/>
    <x v="3"/>
    <s v="Demolition"/>
    <n v="3406.4799999999996"/>
    <x v="0"/>
    <s v="WA"/>
    <s v="USA"/>
  </r>
  <r>
    <x v="15"/>
    <s v="Municipal Solid Waste Landfill (351)"/>
    <s v="All State"/>
    <s v="Oregon"/>
    <s v="MSW Landfill"/>
    <x v="3"/>
    <s v="Demolition"/>
    <n v="3701.0600000000031"/>
    <x v="0"/>
    <s v="WA"/>
    <s v="USA"/>
  </r>
  <r>
    <x v="15"/>
    <s v="Municipal Solid Waste Landfill (351)"/>
    <s v="All State"/>
    <s v="Oregon"/>
    <s v="MSW Landfill"/>
    <x v="3"/>
    <s v="Demolition"/>
    <n v="5143.6999999999989"/>
    <x v="0"/>
    <s v="WA"/>
    <s v="USA"/>
  </r>
  <r>
    <x v="15"/>
    <s v="Municipal Solid Waste Landfill (351)"/>
    <s v="All State"/>
    <s v="Oregon"/>
    <s v="MSW Landfill"/>
    <x v="3"/>
    <s v="Demolition"/>
    <n v="5569.4600000000009"/>
    <x v="0"/>
    <s v="WA"/>
    <s v="USA"/>
  </r>
  <r>
    <x v="15"/>
    <s v="Municipal Solid Waste Landfill (351)"/>
    <s v="All State"/>
    <s v="Oregon"/>
    <s v="MSW Landfill"/>
    <x v="3"/>
    <s v="Demolition"/>
    <n v="6758.130000000001"/>
    <x v="0"/>
    <s v="WA"/>
    <s v="USA"/>
  </r>
  <r>
    <x v="15"/>
    <s v="Municipal Solid Waste Landfill (351)"/>
    <s v="All State"/>
    <s v="Oregon"/>
    <s v="MSW Landfill"/>
    <x v="3"/>
    <s v="Demolition"/>
    <n v="6988.3000000000029"/>
    <x v="0"/>
    <s v="WA"/>
    <s v="USA"/>
  </r>
  <r>
    <x v="15"/>
    <s v="Municipal Solid Waste Landfill (351)"/>
    <s v="All State"/>
    <s v="Oregon"/>
    <s v="MSW Landfill"/>
    <x v="3"/>
    <s v="Demolition"/>
    <n v="7500.5300000000007"/>
    <x v="0"/>
    <s v="WA"/>
    <s v="USA"/>
  </r>
  <r>
    <x v="15"/>
    <s v="Municipal Solid Waste Landfill (351)"/>
    <s v="All State"/>
    <s v="Oregon"/>
    <s v="MSW Landfill"/>
    <x v="3"/>
    <s v="Demolition"/>
    <n v="8391.3200000000015"/>
    <x v="0"/>
    <s v="WA"/>
    <s v="USA"/>
  </r>
  <r>
    <x v="15"/>
    <s v="Municipal Solid Waste Landfill (351)"/>
    <s v="All State"/>
    <s v="Oregon"/>
    <s v="MSW Landfill"/>
    <x v="3"/>
    <s v="Demolition"/>
    <n v="12844.540000000005"/>
    <x v="0"/>
    <s v="WA"/>
    <s v="USA"/>
  </r>
  <r>
    <x v="15"/>
    <s v="Municipal Solid Waste Landfill (351)"/>
    <s v="All State"/>
    <s v="Oregon"/>
    <s v="MSW Landfill"/>
    <x v="3"/>
    <s v="Demolition"/>
    <n v="14296.390000000009"/>
    <x v="0"/>
    <s v="WA"/>
    <s v="USA"/>
  </r>
  <r>
    <x v="15"/>
    <s v="Municipal Solid Waste Landfill (351)"/>
    <s v="All State"/>
    <s v="Oregon"/>
    <s v="MSW Landfill"/>
    <x v="3"/>
    <s v="Demolition"/>
    <n v="14418.05"/>
    <x v="0"/>
    <s v="WA"/>
    <s v="USA"/>
  </r>
  <r>
    <x v="15"/>
    <s v="Municipal Solid Waste Landfill (351)"/>
    <s v="All State"/>
    <s v="Oregon"/>
    <s v="MSW Landfill"/>
    <x v="3"/>
    <s v="Demolition"/>
    <n v="16096.380000000006"/>
    <x v="0"/>
    <s v="WA"/>
    <s v="USA"/>
  </r>
  <r>
    <x v="15"/>
    <s v="Municipal Solid Waste Landfill (351)"/>
    <s v="All State"/>
    <s v="Oregon"/>
    <s v="MSW Landfill"/>
    <x v="3"/>
    <s v="Demolition"/>
    <n v="16718.989999999991"/>
    <x v="0"/>
    <s v="WA"/>
    <s v="USA"/>
  </r>
  <r>
    <x v="15"/>
    <s v="Municipal Solid Waste Landfill (351)"/>
    <s v="All State"/>
    <s v="Oregon"/>
    <s v="MSW Landfill"/>
    <x v="3"/>
    <s v="Demolition"/>
    <n v="17692.250000000004"/>
    <x v="0"/>
    <s v="WA"/>
    <s v="USA"/>
  </r>
  <r>
    <x v="15"/>
    <s v="Municipal Solid Waste Landfill (351)"/>
    <s v="All State"/>
    <s v="Oregon"/>
    <s v="MSW Landfill"/>
    <x v="3"/>
    <s v="Demolition"/>
    <n v="81.390000000000015"/>
    <x v="0"/>
    <s v="WA"/>
    <s v="USA"/>
  </r>
  <r>
    <x v="15"/>
    <s v="Municipal Solid Waste Landfill (351)"/>
    <s v="All State"/>
    <s v="Oregon"/>
    <s v="MSW Landfill"/>
    <x v="3"/>
    <s v="Demolition"/>
    <n v="388.87"/>
    <x v="0"/>
    <s v="WA"/>
    <s v="USA"/>
  </r>
  <r>
    <x v="15"/>
    <s v="Municipal Solid Waste Landfill (351)"/>
    <s v="All State"/>
    <s v="Oregon"/>
    <s v="MSW Landfill"/>
    <x v="3"/>
    <s v="Demolition"/>
    <n v="38.229999999999997"/>
    <x v="0"/>
    <s v="WA"/>
    <s v="USA"/>
  </r>
  <r>
    <x v="15"/>
    <s v="Municipal Solid Waste Landfill (351)"/>
    <s v="All State"/>
    <s v="Oregon"/>
    <s v="MSW Landfill"/>
    <x v="3"/>
    <s v="Demolition"/>
    <n v="7.5199999999999978"/>
    <x v="0"/>
    <s v="WA"/>
    <s v="USA"/>
  </r>
  <r>
    <x v="15"/>
    <s v="Municipal Solid Waste Landfill (351)"/>
    <s v="All State"/>
    <s v="Oregon"/>
    <s v="MSW Landfill"/>
    <x v="3"/>
    <s v="Demolition"/>
    <n v="8.3699999999999992"/>
    <x v="0"/>
    <s v="WA"/>
    <s v="USA"/>
  </r>
  <r>
    <x v="15"/>
    <s v="Municipal Solid Waste Landfill (351)"/>
    <s v="All State"/>
    <s v="Oregon"/>
    <s v="MSW Landfill"/>
    <x v="3"/>
    <s v="Demolition"/>
    <n v="14.6"/>
    <x v="0"/>
    <s v="WA"/>
    <s v="USA"/>
  </r>
  <r>
    <x v="15"/>
    <s v="Municipal Solid Waste Landfill (351)"/>
    <s v="All State"/>
    <s v="Oregon"/>
    <s v="MSW Landfill"/>
    <x v="3"/>
    <s v="Demolition"/>
    <n v="15.430000000000003"/>
    <x v="0"/>
    <s v="WA"/>
    <s v="USA"/>
  </r>
  <r>
    <x v="15"/>
    <s v="Municipal Solid Waste Landfill (351)"/>
    <s v="All State"/>
    <s v="Oregon"/>
    <s v="MSW Landfill"/>
    <x v="3"/>
    <s v="Demolition"/>
    <n v="19.049999999999997"/>
    <x v="0"/>
    <s v="WA"/>
    <s v="USA"/>
  </r>
  <r>
    <x v="15"/>
    <s v="Municipal Solid Waste Landfill (351)"/>
    <s v="All State"/>
    <s v="Oregon"/>
    <s v="MSW Landfill"/>
    <x v="3"/>
    <s v="Demolition"/>
    <n v="20.75"/>
    <x v="0"/>
    <s v="WA"/>
    <s v="USA"/>
  </r>
  <r>
    <x v="15"/>
    <s v="Municipal Solid Waste Landfill (351)"/>
    <s v="All State"/>
    <s v="Oregon"/>
    <s v="MSW Landfill"/>
    <x v="3"/>
    <s v="Demolition"/>
    <n v="22.680000000000003"/>
    <x v="0"/>
    <s v="WA"/>
    <s v="USA"/>
  </r>
  <r>
    <x v="15"/>
    <s v="Municipal Solid Waste Landfill (351)"/>
    <s v="All State"/>
    <s v="Oregon"/>
    <s v="MSW Landfill"/>
    <x v="3"/>
    <s v="Demolition"/>
    <n v="23.300000000000004"/>
    <x v="0"/>
    <s v="WA"/>
    <s v="USA"/>
  </r>
  <r>
    <x v="15"/>
    <s v="Municipal Solid Waste Landfill (351)"/>
    <s v="All State"/>
    <s v="Oregon"/>
    <s v="MSW Landfill"/>
    <x v="3"/>
    <s v="Demolition"/>
    <n v="28.44"/>
    <x v="0"/>
    <s v="WA"/>
    <s v="USA"/>
  </r>
  <r>
    <x v="15"/>
    <s v="Municipal Solid Waste Landfill (351)"/>
    <s v="All State"/>
    <s v="Oregon"/>
    <s v="MSW Landfill"/>
    <x v="3"/>
    <s v="Demolition"/>
    <n v="46.42"/>
    <x v="0"/>
    <s v="WA"/>
    <s v="USA"/>
  </r>
  <r>
    <x v="15"/>
    <s v="Municipal Solid Waste Landfill (351)"/>
    <s v="All State"/>
    <s v="Oregon"/>
    <s v="MSW Landfill"/>
    <x v="3"/>
    <s v="Demolition"/>
    <n v="48.95"/>
    <x v="0"/>
    <s v="WA"/>
    <s v="USA"/>
  </r>
  <r>
    <x v="15"/>
    <s v="Municipal Solid Waste Landfill (351)"/>
    <s v="All State"/>
    <s v="Oregon"/>
    <s v="MSW Landfill"/>
    <x v="3"/>
    <s v="Demolition"/>
    <n v="51.879999999999995"/>
    <x v="0"/>
    <s v="WA"/>
    <s v="USA"/>
  </r>
  <r>
    <x v="15"/>
    <s v="Municipal Solid Waste Landfill (351)"/>
    <s v="All State"/>
    <s v="Oregon"/>
    <s v="MSW Landfill"/>
    <x v="3"/>
    <s v="Demolition"/>
    <n v="52.429999999999993"/>
    <x v="0"/>
    <s v="WA"/>
    <s v="USA"/>
  </r>
  <r>
    <x v="15"/>
    <s v="Municipal Solid Waste Landfill (351)"/>
    <s v="All State"/>
    <s v="Oregon"/>
    <s v="MSW Landfill"/>
    <x v="3"/>
    <s v="Demolition"/>
    <n v="77.13"/>
    <x v="0"/>
    <s v="WA"/>
    <s v="USA"/>
  </r>
  <r>
    <x v="15"/>
    <s v="Municipal Solid Waste Landfill (351)"/>
    <s v="All State"/>
    <s v="Oregon"/>
    <s v="MSW Landfill"/>
    <x v="3"/>
    <s v="Demolition"/>
    <n v="77.139999999999986"/>
    <x v="0"/>
    <s v="WA"/>
    <s v="USA"/>
  </r>
  <r>
    <x v="15"/>
    <s v="Municipal Solid Waste Landfill (351)"/>
    <s v="All State"/>
    <s v="Oregon"/>
    <s v="MSW Landfill"/>
    <x v="3"/>
    <s v="Demolition"/>
    <n v="78.669999999999987"/>
    <x v="0"/>
    <s v="WA"/>
    <s v="USA"/>
  </r>
  <r>
    <x v="15"/>
    <s v="Municipal Solid Waste Landfill (351)"/>
    <s v="All State"/>
    <s v="Oregon"/>
    <s v="MSW Landfill"/>
    <x v="3"/>
    <s v="Demolition"/>
    <n v="78.72"/>
    <x v="0"/>
    <s v="WA"/>
    <s v="USA"/>
  </r>
  <r>
    <x v="15"/>
    <s v="Municipal Solid Waste Landfill (351)"/>
    <s v="All State"/>
    <s v="Oregon"/>
    <s v="MSW Landfill"/>
    <x v="3"/>
    <s v="Demolition"/>
    <n v="81"/>
    <x v="0"/>
    <s v="WA"/>
    <s v="USA"/>
  </r>
  <r>
    <x v="15"/>
    <s v="Municipal Solid Waste Landfill (351)"/>
    <s v="All State"/>
    <s v="Oregon"/>
    <s v="MSW Landfill"/>
    <x v="3"/>
    <s v="Demolition"/>
    <n v="84.009999999999991"/>
    <x v="0"/>
    <s v="WA"/>
    <s v="USA"/>
  </r>
  <r>
    <x v="15"/>
    <s v="Municipal Solid Waste Landfill (351)"/>
    <s v="All State"/>
    <s v="Oregon"/>
    <s v="MSW Landfill"/>
    <x v="3"/>
    <s v="Demolition"/>
    <n v="84.140000000000015"/>
    <x v="0"/>
    <s v="WA"/>
    <s v="USA"/>
  </r>
  <r>
    <x v="15"/>
    <s v="Municipal Solid Waste Landfill (351)"/>
    <s v="All State"/>
    <s v="Oregon"/>
    <s v="MSW Landfill"/>
    <x v="3"/>
    <s v="Demolition"/>
    <n v="95.61999999999999"/>
    <x v="0"/>
    <s v="WA"/>
    <s v="USA"/>
  </r>
  <r>
    <x v="15"/>
    <s v="Municipal Solid Waste Landfill (351)"/>
    <s v="All State"/>
    <s v="Oregon"/>
    <s v="MSW Landfill"/>
    <x v="3"/>
    <s v="Demolition"/>
    <n v="98.300000000000011"/>
    <x v="0"/>
    <s v="WA"/>
    <s v="USA"/>
  </r>
  <r>
    <x v="15"/>
    <s v="Municipal Solid Waste Landfill (351)"/>
    <s v="All State"/>
    <s v="Oregon"/>
    <s v="MSW Landfill"/>
    <x v="3"/>
    <s v="Demolition"/>
    <n v="106.08"/>
    <x v="0"/>
    <s v="WA"/>
    <s v="USA"/>
  </r>
  <r>
    <x v="15"/>
    <s v="Municipal Solid Waste Landfill (351)"/>
    <s v="All State"/>
    <s v="Oregon"/>
    <s v="MSW Landfill"/>
    <x v="3"/>
    <s v="Demolition"/>
    <n v="157.86999999999998"/>
    <x v="0"/>
    <s v="WA"/>
    <s v="USA"/>
  </r>
  <r>
    <x v="15"/>
    <s v="Municipal Solid Waste Landfill (351)"/>
    <s v="All State"/>
    <s v="Oregon"/>
    <s v="MSW Landfill"/>
    <x v="3"/>
    <s v="Demolition"/>
    <n v="159.61999999999998"/>
    <x v="0"/>
    <s v="WA"/>
    <s v="USA"/>
  </r>
  <r>
    <x v="15"/>
    <s v="Municipal Solid Waste Landfill (351)"/>
    <s v="All State"/>
    <s v="Oregon"/>
    <s v="MSW Landfill"/>
    <x v="3"/>
    <s v="Demolition"/>
    <n v="166.33999999999997"/>
    <x v="0"/>
    <s v="WA"/>
    <s v="USA"/>
  </r>
  <r>
    <x v="15"/>
    <s v="Municipal Solid Waste Landfill (351)"/>
    <s v="All State"/>
    <s v="Oregon"/>
    <s v="MSW Landfill"/>
    <x v="3"/>
    <s v="Demolition"/>
    <n v="166.98"/>
    <x v="0"/>
    <s v="WA"/>
    <s v="USA"/>
  </r>
  <r>
    <x v="15"/>
    <s v="Municipal Solid Waste Landfill (351)"/>
    <s v="All State"/>
    <s v="Oregon"/>
    <s v="MSW Landfill"/>
    <x v="3"/>
    <s v="Demolition"/>
    <n v="169.41000000000003"/>
    <x v="0"/>
    <s v="WA"/>
    <s v="USA"/>
  </r>
  <r>
    <x v="15"/>
    <s v="Municipal Solid Waste Landfill (351)"/>
    <s v="All State"/>
    <s v="Oregon"/>
    <s v="MSW Landfill"/>
    <x v="3"/>
    <s v="Demolition"/>
    <n v="180.26"/>
    <x v="0"/>
    <s v="WA"/>
    <s v="USA"/>
  </r>
  <r>
    <x v="15"/>
    <s v="Municipal Solid Waste Landfill (351)"/>
    <s v="All State"/>
    <s v="Oregon"/>
    <s v="MSW Landfill"/>
    <x v="3"/>
    <s v="Demolition"/>
    <n v="229.76"/>
    <x v="0"/>
    <s v="WA"/>
    <s v="USA"/>
  </r>
  <r>
    <x v="15"/>
    <s v="Municipal Solid Waste Landfill (351)"/>
    <s v="All State"/>
    <s v="Oregon"/>
    <s v="MSW Landfill"/>
    <x v="3"/>
    <s v="Demolition"/>
    <n v="230.70999999999998"/>
    <x v="0"/>
    <s v="WA"/>
    <s v="USA"/>
  </r>
  <r>
    <x v="15"/>
    <s v="Municipal Solid Waste Landfill (351)"/>
    <s v="All State"/>
    <s v="Oregon"/>
    <s v="MSW Landfill"/>
    <x v="3"/>
    <s v="Demolition"/>
    <n v="237.98999999999998"/>
    <x v="0"/>
    <s v="WA"/>
    <s v="USA"/>
  </r>
  <r>
    <x v="15"/>
    <s v="Municipal Solid Waste Landfill (351)"/>
    <s v="All State"/>
    <s v="Oregon"/>
    <s v="MSW Landfill"/>
    <x v="3"/>
    <s v="Demolition"/>
    <n v="244.61999999999998"/>
    <x v="0"/>
    <s v="WA"/>
    <s v="USA"/>
  </r>
  <r>
    <x v="15"/>
    <s v="Municipal Solid Waste Landfill (351)"/>
    <s v="All State"/>
    <s v="Oregon"/>
    <s v="MSW Landfill"/>
    <x v="3"/>
    <s v="Demolition"/>
    <n v="245.49"/>
    <x v="0"/>
    <s v="WA"/>
    <s v="USA"/>
  </r>
  <r>
    <x v="15"/>
    <s v="Municipal Solid Waste Landfill (351)"/>
    <s v="All State"/>
    <s v="Oregon"/>
    <s v="MSW Landfill"/>
    <x v="3"/>
    <s v="Demolition"/>
    <n v="256.33"/>
    <x v="0"/>
    <s v="WA"/>
    <s v="USA"/>
  </r>
  <r>
    <x v="15"/>
    <s v="Municipal Solid Waste Landfill (351)"/>
    <s v="All State"/>
    <s v="Oregon"/>
    <s v="MSW Landfill"/>
    <x v="3"/>
    <s v="Demolition"/>
    <n v="260.83000000000004"/>
    <x v="0"/>
    <s v="WA"/>
    <s v="USA"/>
  </r>
  <r>
    <x v="15"/>
    <s v="Municipal Solid Waste Landfill (351)"/>
    <s v="All State"/>
    <s v="Oregon"/>
    <s v="MSW Landfill"/>
    <x v="3"/>
    <s v="Demolition"/>
    <n v="271.90000000000003"/>
    <x v="0"/>
    <s v="WA"/>
    <s v="USA"/>
  </r>
  <r>
    <x v="15"/>
    <s v="Municipal Solid Waste Landfill (351)"/>
    <s v="All State"/>
    <s v="Oregon"/>
    <s v="MSW Landfill"/>
    <x v="3"/>
    <s v="Demolition"/>
    <n v="290.74"/>
    <x v="0"/>
    <s v="WA"/>
    <s v="USA"/>
  </r>
  <r>
    <x v="15"/>
    <s v="Municipal Solid Waste Landfill (351)"/>
    <s v="All State"/>
    <s v="Oregon"/>
    <s v="MSW Landfill"/>
    <x v="3"/>
    <s v="Demolition"/>
    <n v="311.85000000000002"/>
    <x v="0"/>
    <s v="WA"/>
    <s v="USA"/>
  </r>
  <r>
    <x v="15"/>
    <s v="Municipal Solid Waste Landfill (351)"/>
    <s v="All State"/>
    <s v="Oregon"/>
    <s v="MSW Landfill"/>
    <x v="3"/>
    <s v="Demolition"/>
    <n v="441.96999999999986"/>
    <x v="0"/>
    <s v="WA"/>
    <s v="USA"/>
  </r>
  <r>
    <x v="15"/>
    <s v="Municipal Solid Waste Landfill (351)"/>
    <s v="All State"/>
    <s v="Oregon"/>
    <s v="MSW Landfill"/>
    <x v="3"/>
    <s v="Demolition"/>
    <n v="446.60000000000008"/>
    <x v="0"/>
    <s v="WA"/>
    <s v="USA"/>
  </r>
  <r>
    <x v="15"/>
    <s v="Municipal Solid Waste Landfill (351)"/>
    <s v="All State"/>
    <s v="Oregon"/>
    <s v="MSW Landfill"/>
    <x v="3"/>
    <s v="Demolition"/>
    <n v="478.59000000000003"/>
    <x v="0"/>
    <s v="WA"/>
    <s v="USA"/>
  </r>
  <r>
    <x v="15"/>
    <s v="Municipal Solid Waste Landfill (351)"/>
    <s v="All State"/>
    <s v="Oregon"/>
    <s v="MSW Landfill"/>
    <x v="3"/>
    <s v="Demolition"/>
    <n v="508.12000000000006"/>
    <x v="0"/>
    <s v="WA"/>
    <s v="USA"/>
  </r>
  <r>
    <x v="15"/>
    <s v="Municipal Solid Waste Landfill (351)"/>
    <s v="All State"/>
    <s v="Oregon"/>
    <s v="MSW Landfill"/>
    <x v="3"/>
    <s v="Demolition"/>
    <n v="599.01"/>
    <x v="0"/>
    <s v="WA"/>
    <s v="USA"/>
  </r>
  <r>
    <x v="15"/>
    <s v="Municipal Solid Waste Landfill (351)"/>
    <s v="All State"/>
    <s v="Oregon"/>
    <s v="MSW Landfill"/>
    <x v="3"/>
    <s v="Demolition"/>
    <n v="636.21"/>
    <x v="0"/>
    <s v="WA"/>
    <s v="USA"/>
  </r>
  <r>
    <x v="15"/>
    <s v="Municipal Solid Waste Landfill (351)"/>
    <s v="All State"/>
    <s v="Oregon"/>
    <s v="MSW Landfill"/>
    <x v="3"/>
    <s v="Demolition"/>
    <n v="691.31000000000006"/>
    <x v="0"/>
    <s v="WA"/>
    <s v="USA"/>
  </r>
  <r>
    <x v="15"/>
    <s v="Municipal Solid Waste Landfill (351)"/>
    <s v="All State"/>
    <s v="Oregon"/>
    <s v="MSW Landfill"/>
    <x v="3"/>
    <s v="Demolition"/>
    <n v="705.06000000000006"/>
    <x v="0"/>
    <s v="WA"/>
    <s v="USA"/>
  </r>
  <r>
    <x v="15"/>
    <s v="Municipal Solid Waste Landfill (351)"/>
    <s v="All State"/>
    <s v="Oregon"/>
    <s v="MSW Landfill"/>
    <x v="3"/>
    <s v="Demolition"/>
    <n v="716.71"/>
    <x v="0"/>
    <s v="WA"/>
    <s v="USA"/>
  </r>
  <r>
    <x v="15"/>
    <s v="Municipal Solid Waste Landfill (351)"/>
    <s v="All State"/>
    <s v="Oregon"/>
    <s v="MSW Landfill"/>
    <x v="3"/>
    <s v="Demolition"/>
    <n v="750.62"/>
    <x v="0"/>
    <s v="WA"/>
    <s v="USA"/>
  </r>
  <r>
    <x v="15"/>
    <s v="Municipal Solid Waste Landfill (351)"/>
    <s v="All State"/>
    <s v="Oregon"/>
    <s v="MSW Landfill"/>
    <x v="3"/>
    <s v="Demolition"/>
    <n v="767.77999999999986"/>
    <x v="0"/>
    <s v="WA"/>
    <s v="USA"/>
  </r>
  <r>
    <x v="15"/>
    <s v="Municipal Solid Waste Landfill (351)"/>
    <s v="All State"/>
    <s v="Oregon"/>
    <s v="MSW Landfill"/>
    <x v="3"/>
    <s v="Demolition"/>
    <n v="1475.5300000000004"/>
    <x v="0"/>
    <s v="WA"/>
    <s v="USA"/>
  </r>
  <r>
    <x v="15"/>
    <s v="Municipal Solid Waste Landfill (351)"/>
    <s v="All State"/>
    <s v="Oregon"/>
    <s v="MSW Landfill"/>
    <x v="3"/>
    <s v="Demolition"/>
    <n v="1558.0900000000001"/>
    <x v="0"/>
    <s v="WA"/>
    <s v="USA"/>
  </r>
  <r>
    <x v="15"/>
    <s v="Municipal Solid Waste Landfill (351)"/>
    <s v="All State"/>
    <s v="Oregon"/>
    <s v="MSW Landfill"/>
    <x v="3"/>
    <s v="Demolition"/>
    <n v="1561.1999999999998"/>
    <x v="0"/>
    <s v="WA"/>
    <s v="USA"/>
  </r>
  <r>
    <x v="15"/>
    <s v="Municipal Solid Waste Landfill (351)"/>
    <s v="All State"/>
    <s v="Oregon"/>
    <s v="MSW Landfill"/>
    <x v="3"/>
    <s v="Demolition"/>
    <n v="1878.1700000000005"/>
    <x v="0"/>
    <s v="WA"/>
    <s v="USA"/>
  </r>
  <r>
    <x v="15"/>
    <s v="Municipal Solid Waste Landfill (351)"/>
    <s v="All State"/>
    <s v="Oregon"/>
    <s v="MSW Landfill"/>
    <x v="3"/>
    <s v="Demolition"/>
    <n v="2195.0100000000011"/>
    <x v="0"/>
    <s v="WA"/>
    <s v="USA"/>
  </r>
  <r>
    <x v="15"/>
    <s v="Municipal Solid Waste Landfill (351)"/>
    <s v="All State"/>
    <s v="Oregon"/>
    <s v="MSW Landfill"/>
    <x v="3"/>
    <s v="Demolition"/>
    <n v="2232.7699999999986"/>
    <x v="0"/>
    <s v="WA"/>
    <s v="USA"/>
  </r>
  <r>
    <x v="15"/>
    <s v="Municipal Solid Waste Landfill (351)"/>
    <s v="All State"/>
    <s v="Oregon"/>
    <s v="MSW Landfill"/>
    <x v="3"/>
    <s v="Demolition"/>
    <n v="2275.1999999999998"/>
    <x v="0"/>
    <s v="WA"/>
    <s v="USA"/>
  </r>
  <r>
    <x v="15"/>
    <s v="Municipal Solid Waste Landfill (351)"/>
    <s v="All State"/>
    <s v="Oregon"/>
    <s v="MSW Landfill"/>
    <x v="3"/>
    <s v="Demolition"/>
    <n v="2286.9100000000008"/>
    <x v="0"/>
    <s v="WA"/>
    <s v="USA"/>
  </r>
  <r>
    <x v="15"/>
    <s v="Municipal Solid Waste Landfill (351)"/>
    <s v="All State"/>
    <s v="Oregon"/>
    <s v="MSW Landfill"/>
    <x v="3"/>
    <s v="Demolition"/>
    <n v="2362.6199999999994"/>
    <x v="0"/>
    <s v="WA"/>
    <s v="USA"/>
  </r>
  <r>
    <x v="15"/>
    <s v="Municipal Solid Waste Landfill (351)"/>
    <s v="All State"/>
    <s v="Oregon"/>
    <s v="MSW Landfill"/>
    <x v="3"/>
    <s v="Demolition"/>
    <n v="3305.2299999999991"/>
    <x v="0"/>
    <s v="WA"/>
    <s v="USA"/>
  </r>
  <r>
    <x v="15"/>
    <s v="Municipal Solid Waste Landfill (351)"/>
    <s v="All State"/>
    <s v="Oregon"/>
    <s v="MSW Landfill"/>
    <x v="3"/>
    <s v="Demolition"/>
    <n v="3382.190000000001"/>
    <x v="0"/>
    <s v="WA"/>
    <s v="USA"/>
  </r>
  <r>
    <x v="15"/>
    <s v="Municipal Solid Waste Landfill (351)"/>
    <s v="All State"/>
    <s v="Oregon"/>
    <s v="MSW Landfill"/>
    <x v="3"/>
    <s v="Demolition"/>
    <n v="3544.87"/>
    <x v="0"/>
    <s v="WA"/>
    <s v="USA"/>
  </r>
  <r>
    <x v="15"/>
    <s v="Municipal Solid Waste Landfill (351)"/>
    <s v="All State"/>
    <s v="Oregon"/>
    <s v="MSW Landfill"/>
    <x v="3"/>
    <s v="Demolition"/>
    <n v="3599.7999999999997"/>
    <x v="0"/>
    <s v="WA"/>
    <s v="USA"/>
  </r>
  <r>
    <x v="15"/>
    <s v="Municipal Solid Waste Landfill (351)"/>
    <s v="All State"/>
    <s v="Oregon"/>
    <s v="MSW Landfill"/>
    <x v="3"/>
    <s v="Demolition"/>
    <n v="3724.2800000000007"/>
    <x v="0"/>
    <s v="WA"/>
    <s v="USA"/>
  </r>
  <r>
    <x v="15"/>
    <s v="Municipal Solid Waste Landfill (351)"/>
    <s v="All State"/>
    <s v="Oregon"/>
    <s v="MSW Landfill"/>
    <x v="3"/>
    <s v="Demolition"/>
    <n v="3794.5200000000004"/>
    <x v="0"/>
    <s v="WA"/>
    <s v="USA"/>
  </r>
  <r>
    <x v="15"/>
    <s v="Municipal Solid Waste Landfill (351)"/>
    <s v="All State"/>
    <s v="Oregon"/>
    <s v="MSW Landfill"/>
    <x v="3"/>
    <s v="Demolition"/>
    <n v="3859.369999999999"/>
    <x v="0"/>
    <s v="WA"/>
    <s v="USA"/>
  </r>
  <r>
    <x v="15"/>
    <s v="Municipal Solid Waste Landfill (351)"/>
    <s v="All State"/>
    <s v="Oregon"/>
    <s v="MSW Landfill"/>
    <x v="3"/>
    <s v="Demolition"/>
    <n v="3912.12"/>
    <x v="0"/>
    <s v="WA"/>
    <s v="USA"/>
  </r>
  <r>
    <x v="15"/>
    <s v="Municipal Solid Waste Landfill (351)"/>
    <s v="All State"/>
    <s v="Oregon"/>
    <s v="MSW Landfill"/>
    <x v="3"/>
    <s v="Demolition"/>
    <n v="4169.1799999999976"/>
    <x v="0"/>
    <s v="WA"/>
    <s v="USA"/>
  </r>
  <r>
    <x v="15"/>
    <s v="Municipal Solid Waste Landfill (351)"/>
    <s v="All State"/>
    <s v="Oregon"/>
    <s v="MSW Landfill"/>
    <x v="3"/>
    <s v="Demolition"/>
    <n v="4199.3500000000022"/>
    <x v="0"/>
    <s v="WA"/>
    <s v="USA"/>
  </r>
  <r>
    <x v="15"/>
    <s v="Municipal Solid Waste Landfill (351)"/>
    <s v="All State"/>
    <s v="Oregon"/>
    <s v="MSW Landfill"/>
    <x v="3"/>
    <s v="Demolition"/>
    <n v="4358.5600000000013"/>
    <x v="0"/>
    <s v="WA"/>
    <s v="USA"/>
  </r>
  <r>
    <x v="15"/>
    <s v="Municipal Solid Waste Landfill (351)"/>
    <s v="All State"/>
    <s v="Oregon"/>
    <s v="MSW Landfill"/>
    <x v="3"/>
    <s v="Demolition"/>
    <n v="4850.4199999999937"/>
    <x v="0"/>
    <s v="WA"/>
    <s v="USA"/>
  </r>
  <r>
    <x v="15"/>
    <s v="Municipal Solid Waste Landfill (351)"/>
    <s v="All State"/>
    <s v="Oregon"/>
    <s v="MSW Landfill"/>
    <x v="3"/>
    <s v="Demolition"/>
    <n v="4956.2300000000005"/>
    <x v="0"/>
    <s v="WA"/>
    <s v="USA"/>
  </r>
  <r>
    <x v="15"/>
    <s v="Municipal Solid Waste Landfill (351)"/>
    <s v="All State"/>
    <s v="Oregon"/>
    <s v="MSW Landfill"/>
    <x v="3"/>
    <s v="Demolition"/>
    <n v="5028.0899999999974"/>
    <x v="0"/>
    <s v="WA"/>
    <s v="USA"/>
  </r>
  <r>
    <x v="15"/>
    <s v="Municipal Solid Waste Landfill (351)"/>
    <s v="All State"/>
    <s v="Oregon"/>
    <s v="MSW Landfill"/>
    <x v="3"/>
    <s v="Demolition"/>
    <n v="5248.17"/>
    <x v="0"/>
    <s v="WA"/>
    <s v="USA"/>
  </r>
  <r>
    <x v="15"/>
    <s v="Municipal Solid Waste Landfill (351)"/>
    <s v="All State"/>
    <s v="Oregon"/>
    <s v="MSW Landfill"/>
    <x v="3"/>
    <s v="Demolition"/>
    <n v="5342.4900000000025"/>
    <x v="0"/>
    <s v="WA"/>
    <s v="USA"/>
  </r>
  <r>
    <x v="15"/>
    <s v="Municipal Solid Waste Landfill (351)"/>
    <s v="All State"/>
    <s v="Oregon"/>
    <s v="MSW Landfill"/>
    <x v="3"/>
    <s v="Demolition"/>
    <n v="5445.2199999999993"/>
    <x v="0"/>
    <s v="WA"/>
    <s v="USA"/>
  </r>
  <r>
    <x v="15"/>
    <s v="Municipal Solid Waste Landfill (351)"/>
    <s v="All State"/>
    <s v="Oregon"/>
    <s v="MSW Landfill"/>
    <x v="3"/>
    <s v="Demolition"/>
    <n v="5796.1699999999955"/>
    <x v="0"/>
    <s v="WA"/>
    <s v="USA"/>
  </r>
  <r>
    <x v="15"/>
    <s v="Municipal Solid Waste Landfill (351)"/>
    <s v="All State"/>
    <s v="Oregon"/>
    <s v="MSW Landfill"/>
    <x v="3"/>
    <s v="Demolition"/>
    <n v="6339.4699999999948"/>
    <x v="0"/>
    <s v="WA"/>
    <s v="USA"/>
  </r>
  <r>
    <x v="15"/>
    <s v="Municipal Solid Waste Landfill (351)"/>
    <s v="All State"/>
    <s v="Oregon"/>
    <s v="MSW Landfill"/>
    <x v="3"/>
    <s v="Demolition"/>
    <n v="7048.8200000000043"/>
    <x v="0"/>
    <s v="WA"/>
    <s v="USA"/>
  </r>
  <r>
    <x v="15"/>
    <s v="Municipal Solid Waste Landfill (351)"/>
    <s v="All State"/>
    <s v="Oregon"/>
    <s v="MSW Landfill"/>
    <x v="3"/>
    <s v="Demolition"/>
    <n v="7697.78"/>
    <x v="0"/>
    <s v="WA"/>
    <s v="USA"/>
  </r>
  <r>
    <x v="15"/>
    <s v="Municipal Solid Waste Landfill (351)"/>
    <s v="All State"/>
    <s v="Oregon"/>
    <s v="MSW Landfill"/>
    <x v="3"/>
    <s v="Demolition"/>
    <n v="40.92"/>
    <x v="19"/>
    <s v="WA"/>
    <s v="USA"/>
  </r>
  <r>
    <x v="15"/>
    <s v="Municipal Solid Waste Landfill (351)"/>
    <s v="All State"/>
    <s v="Oregon"/>
    <s v="MSW Landfill"/>
    <x v="3"/>
    <s v="Demolition"/>
    <n v="30.660000000000004"/>
    <x v="19"/>
    <s v="WA"/>
    <s v="USA"/>
  </r>
  <r>
    <x v="15"/>
    <s v="Municipal Solid Waste Landfill (351)"/>
    <s v="All State"/>
    <s v="Oregon"/>
    <s v="MSW Landfill"/>
    <x v="3"/>
    <s v="Demolition"/>
    <n v="51.57"/>
    <x v="19"/>
    <s v="WA"/>
    <s v="USA"/>
  </r>
  <r>
    <x v="15"/>
    <s v="Municipal Solid Waste Landfill (351)"/>
    <s v="All State"/>
    <s v="Oregon"/>
    <s v="MSW Landfill"/>
    <x v="3"/>
    <s v="Demolition"/>
    <n v="268.39999999999998"/>
    <x v="19"/>
    <s v="WA"/>
    <s v="USA"/>
  </r>
  <r>
    <x v="15"/>
    <s v="Municipal Solid Waste Landfill (351)"/>
    <s v="All State"/>
    <s v="Oregon"/>
    <s v="MSW Landfill"/>
    <x v="3"/>
    <s v="Demolition"/>
    <n v="52.540000000000006"/>
    <x v="19"/>
    <s v="WA"/>
    <s v="USA"/>
  </r>
  <r>
    <x v="15"/>
    <s v="Municipal Solid Waste Landfill (351)"/>
    <s v="All State"/>
    <s v="Oregon"/>
    <s v="MSW Landfill"/>
    <x v="3"/>
    <s v="Demolition"/>
    <n v="234.24000000000004"/>
    <x v="19"/>
    <s v="WA"/>
    <s v="USA"/>
  </r>
  <r>
    <x v="15"/>
    <s v="Municipal Solid Waste Landfill (351)"/>
    <s v="All State"/>
    <s v="Oregon"/>
    <s v="MSW Landfill"/>
    <x v="3"/>
    <s v="Demolition"/>
    <n v="5.1100000000000003"/>
    <x v="19"/>
    <s v="WA"/>
    <s v="USA"/>
  </r>
  <r>
    <x v="15"/>
    <s v="Municipal Solid Waste Landfill (351)"/>
    <s v="All State"/>
    <s v="Oregon"/>
    <s v="MSW Landfill"/>
    <x v="3"/>
    <s v="Demolition"/>
    <n v="8.9"/>
    <x v="19"/>
    <s v="WA"/>
    <s v="USA"/>
  </r>
  <r>
    <x v="15"/>
    <s v="Municipal Solid Waste Landfill (351)"/>
    <s v="All State"/>
    <s v="Oregon"/>
    <s v="MSW Landfill"/>
    <x v="3"/>
    <s v="Demolition"/>
    <n v="11.03"/>
    <x v="19"/>
    <s v="WA"/>
    <s v="USA"/>
  </r>
  <r>
    <x v="15"/>
    <s v="Municipal Solid Waste Landfill (351)"/>
    <s v="All State"/>
    <s v="Oregon"/>
    <s v="MSW Landfill"/>
    <x v="3"/>
    <s v="Demolition"/>
    <n v="11.99"/>
    <x v="19"/>
    <s v="WA"/>
    <s v="USA"/>
  </r>
  <r>
    <x v="15"/>
    <s v="Municipal Solid Waste Landfill (351)"/>
    <s v="All State"/>
    <s v="Oregon"/>
    <s v="MSW Landfill"/>
    <x v="3"/>
    <s v="Demolition"/>
    <n v="13.12"/>
    <x v="19"/>
    <s v="WA"/>
    <s v="USA"/>
  </r>
  <r>
    <x v="15"/>
    <s v="Municipal Solid Waste Landfill (351)"/>
    <s v="All State"/>
    <s v="Oregon"/>
    <s v="MSW Landfill"/>
    <x v="3"/>
    <s v="Demolition"/>
    <n v="24.76"/>
    <x v="19"/>
    <s v="WA"/>
    <s v="USA"/>
  </r>
  <r>
    <x v="15"/>
    <s v="Municipal Solid Waste Landfill (351)"/>
    <s v="All State"/>
    <s v="Oregon"/>
    <s v="MSW Landfill"/>
    <x v="3"/>
    <s v="Demolition"/>
    <n v="29.470000000000002"/>
    <x v="19"/>
    <s v="WA"/>
    <s v="USA"/>
  </r>
  <r>
    <x v="15"/>
    <s v="Municipal Solid Waste Landfill (351)"/>
    <s v="All State"/>
    <s v="Oregon"/>
    <s v="MSW Landfill"/>
    <x v="3"/>
    <s v="Demolition"/>
    <n v="35.659999999999997"/>
    <x v="19"/>
    <s v="WA"/>
    <s v="USA"/>
  </r>
  <r>
    <x v="15"/>
    <s v="Municipal Solid Waste Landfill (351)"/>
    <s v="All State"/>
    <s v="Oregon"/>
    <s v="MSW Landfill"/>
    <x v="3"/>
    <s v="Demolition"/>
    <n v="53.91"/>
    <x v="19"/>
    <s v="WA"/>
    <s v="USA"/>
  </r>
  <r>
    <x v="15"/>
    <s v="Municipal Solid Waste Landfill (351)"/>
    <s v="All State"/>
    <s v="Oregon"/>
    <s v="MSW Landfill"/>
    <x v="3"/>
    <s v="Demolition"/>
    <n v="61.55"/>
    <x v="19"/>
    <s v="WA"/>
    <s v="USA"/>
  </r>
  <r>
    <x v="15"/>
    <s v="Municipal Solid Waste Landfill (351)"/>
    <s v="All State"/>
    <s v="Oregon"/>
    <s v="MSW Landfill"/>
    <x v="3"/>
    <s v="Demolition"/>
    <n v="75.010000000000005"/>
    <x v="19"/>
    <s v="WA"/>
    <s v="USA"/>
  </r>
  <r>
    <x v="15"/>
    <s v="Municipal Solid Waste Landfill (351)"/>
    <s v="All State"/>
    <s v="Oregon"/>
    <s v="MSW Landfill"/>
    <x v="3"/>
    <s v="Demolition"/>
    <n v="77.17"/>
    <x v="19"/>
    <s v="WA"/>
    <s v="USA"/>
  </r>
  <r>
    <x v="15"/>
    <s v="Municipal Solid Waste Landfill (351)"/>
    <s v="All State"/>
    <s v="Oregon"/>
    <s v="MSW Landfill"/>
    <x v="3"/>
    <s v="Demolition"/>
    <n v="93.47999999999999"/>
    <x v="19"/>
    <s v="WA"/>
    <s v="USA"/>
  </r>
  <r>
    <x v="15"/>
    <s v="Municipal Solid Waste Landfill (351)"/>
    <s v="All State"/>
    <s v="Oregon"/>
    <s v="MSW Landfill"/>
    <x v="3"/>
    <s v="Demolition"/>
    <n v="99.04"/>
    <x v="19"/>
    <s v="WA"/>
    <s v="USA"/>
  </r>
  <r>
    <x v="15"/>
    <s v="Municipal Solid Waste Landfill (351)"/>
    <s v="All State"/>
    <s v="Oregon"/>
    <s v="MSW Landfill"/>
    <x v="3"/>
    <s v="Demolition"/>
    <n v="104.93"/>
    <x v="19"/>
    <s v="WA"/>
    <s v="USA"/>
  </r>
  <r>
    <x v="15"/>
    <s v="Municipal Solid Waste Landfill (351)"/>
    <s v="All State"/>
    <s v="Oregon"/>
    <s v="MSW Landfill"/>
    <x v="3"/>
    <s v="Demolition"/>
    <n v="108.91"/>
    <x v="19"/>
    <s v="WA"/>
    <s v="USA"/>
  </r>
  <r>
    <x v="15"/>
    <s v="Municipal Solid Waste Landfill (351)"/>
    <s v="All State"/>
    <s v="Oregon"/>
    <s v="MSW Landfill"/>
    <x v="3"/>
    <s v="Demolition"/>
    <n v="111.4"/>
    <x v="19"/>
    <s v="WA"/>
    <s v="USA"/>
  </r>
  <r>
    <x v="15"/>
    <s v="Municipal Solid Waste Landfill (351)"/>
    <s v="All State"/>
    <s v="Oregon"/>
    <s v="MSW Landfill"/>
    <x v="3"/>
    <s v="Demolition"/>
    <n v="124.49000000000001"/>
    <x v="19"/>
    <s v="WA"/>
    <s v="USA"/>
  </r>
  <r>
    <x v="15"/>
    <s v="Municipal Solid Waste Landfill (351)"/>
    <s v="All State"/>
    <s v="Oregon"/>
    <s v="MSW Landfill"/>
    <x v="3"/>
    <s v="Demolition"/>
    <n v="129.76000000000002"/>
    <x v="19"/>
    <s v="WA"/>
    <s v="USA"/>
  </r>
  <r>
    <x v="15"/>
    <s v="Municipal Solid Waste Landfill (351)"/>
    <s v="All State"/>
    <s v="Oregon"/>
    <s v="MSW Landfill"/>
    <x v="3"/>
    <s v="Demolition"/>
    <n v="243.23000000000005"/>
    <x v="19"/>
    <s v="WA"/>
    <s v="USA"/>
  </r>
  <r>
    <x v="15"/>
    <s v="Municipal Solid Waste Landfill (351)"/>
    <s v="All State"/>
    <s v="Oregon"/>
    <s v="MSW Landfill"/>
    <x v="3"/>
    <s v="Demolition"/>
    <n v="307.69000000000005"/>
    <x v="19"/>
    <s v="WA"/>
    <s v="USA"/>
  </r>
  <r>
    <x v="15"/>
    <s v="Municipal Solid Waste Landfill (351)"/>
    <s v="All State"/>
    <s v="Oregon"/>
    <s v="MSW Landfill"/>
    <x v="3"/>
    <s v="Demolition"/>
    <n v="7.45"/>
    <x v="21"/>
    <s v="WA"/>
    <s v="USA"/>
  </r>
  <r>
    <x v="15"/>
    <s v="Municipal Solid Waste Landfill (351)"/>
    <s v="All State"/>
    <s v="Oregon"/>
    <s v="MSW Landfill"/>
    <x v="3"/>
    <s v="Demolition"/>
    <n v="635"/>
    <x v="20"/>
    <s v="WA"/>
    <s v="USA"/>
  </r>
  <r>
    <x v="15"/>
    <s v="Municipal Solid Waste Landfill (351)"/>
    <s v="All State"/>
    <s v="Oregon"/>
    <s v="MSW Landfill"/>
    <x v="3"/>
    <s v="Demolition"/>
    <n v="684.78"/>
    <x v="20"/>
    <s v="WA"/>
    <s v="USA"/>
  </r>
  <r>
    <x v="15"/>
    <s v="Municipal Solid Waste Landfill (351)"/>
    <s v="All State"/>
    <s v="Oregon"/>
    <s v="MSW Landfill"/>
    <x v="3"/>
    <s v="Demolition"/>
    <n v="704.75"/>
    <x v="20"/>
    <s v="WA"/>
    <s v="USA"/>
  </r>
  <r>
    <x v="15"/>
    <s v="Municipal Solid Waste Landfill (351)"/>
    <s v="All State"/>
    <s v="Oregon"/>
    <s v="MSW Landfill"/>
    <x v="3"/>
    <s v="Demolition"/>
    <n v="812.78"/>
    <x v="20"/>
    <s v="WA"/>
    <s v="USA"/>
  </r>
  <r>
    <x v="15"/>
    <s v="Municipal Solid Waste Landfill (351)"/>
    <s v="All State"/>
    <s v="Oregon"/>
    <s v="MSW Landfill"/>
    <x v="3"/>
    <s v="Demolition"/>
    <n v="1046.22"/>
    <x v="20"/>
    <s v="WA"/>
    <s v="USA"/>
  </r>
  <r>
    <x v="15"/>
    <s v="Municipal Solid Waste Landfill (351)"/>
    <s v="All State"/>
    <s v="Oregon"/>
    <s v="MSW Landfill"/>
    <x v="3"/>
    <s v="Demolition"/>
    <n v="1112.9399999999998"/>
    <x v="20"/>
    <s v="WA"/>
    <s v="USA"/>
  </r>
  <r>
    <x v="15"/>
    <s v="Municipal Solid Waste Landfill (351)"/>
    <s v="All State"/>
    <s v="Oregon"/>
    <s v="MSW Landfill"/>
    <x v="3"/>
    <s v="Demolition"/>
    <n v="1133.83"/>
    <x v="20"/>
    <s v="WA"/>
    <s v="USA"/>
  </r>
  <r>
    <x v="15"/>
    <s v="Municipal Solid Waste Landfill (351)"/>
    <s v="All State"/>
    <s v="Oregon"/>
    <s v="MSW Landfill"/>
    <x v="3"/>
    <s v="Demolition"/>
    <n v="1172.57"/>
    <x v="20"/>
    <s v="WA"/>
    <s v="USA"/>
  </r>
  <r>
    <x v="15"/>
    <s v="Municipal Solid Waste Landfill (351)"/>
    <s v="All State"/>
    <s v="Oregon"/>
    <s v="MSW Landfill"/>
    <x v="3"/>
    <s v="Demolition"/>
    <n v="1188.97"/>
    <x v="20"/>
    <s v="WA"/>
    <s v="USA"/>
  </r>
  <r>
    <x v="15"/>
    <s v="Municipal Solid Waste Landfill (351)"/>
    <s v="All State"/>
    <s v="Oregon"/>
    <s v="MSW Landfill"/>
    <x v="3"/>
    <s v="Demolition"/>
    <n v="1224.5900000000004"/>
    <x v="20"/>
    <s v="WA"/>
    <s v="USA"/>
  </r>
  <r>
    <x v="15"/>
    <s v="Municipal Solid Waste Landfill (351)"/>
    <s v="All State"/>
    <s v="Oregon"/>
    <s v="MSW Landfill"/>
    <x v="3"/>
    <s v="Demolition"/>
    <n v="1238.1099999999997"/>
    <x v="20"/>
    <s v="WA"/>
    <s v="USA"/>
  </r>
  <r>
    <x v="15"/>
    <s v="Municipal Solid Waste Landfill (351)"/>
    <s v="All State"/>
    <s v="Oregon"/>
    <s v="MSW Landfill"/>
    <x v="3"/>
    <s v="Demolition"/>
    <n v="1429.85"/>
    <x v="20"/>
    <s v="WA"/>
    <s v="USA"/>
  </r>
  <r>
    <x v="15"/>
    <s v="Municipal Solid Waste Landfill (351)"/>
    <s v="All State"/>
    <s v="Oregon"/>
    <s v="MSW Landfill"/>
    <x v="3"/>
    <s v="Demolition"/>
    <n v="9.2000000000000011"/>
    <x v="3"/>
    <s v="WA"/>
    <s v="USA"/>
  </r>
  <r>
    <x v="15"/>
    <s v="Municipal Solid Waste Landfill (351)"/>
    <s v="All State"/>
    <s v="Oregon"/>
    <s v="MSW Landfill"/>
    <x v="3"/>
    <s v="Demolition"/>
    <n v="13.430000000000001"/>
    <x v="3"/>
    <s v="WA"/>
    <s v="USA"/>
  </r>
  <r>
    <x v="15"/>
    <s v="Municipal Solid Waste Landfill (351)"/>
    <s v="All State"/>
    <s v="Oregon"/>
    <s v="MSW Landfill"/>
    <x v="3"/>
    <s v="Demolition"/>
    <n v="22.050000000000004"/>
    <x v="3"/>
    <s v="WA"/>
    <s v="USA"/>
  </r>
  <r>
    <x v="15"/>
    <s v="Municipal Solid Waste Landfill (351)"/>
    <s v="All State"/>
    <s v="Oregon"/>
    <s v="MSW Landfill"/>
    <x v="3"/>
    <s v="Demolition"/>
    <n v="25.26"/>
    <x v="3"/>
    <s v="WA"/>
    <s v="USA"/>
  </r>
  <r>
    <x v="15"/>
    <s v="Municipal Solid Waste Landfill (351)"/>
    <s v="All State"/>
    <s v="Oregon"/>
    <s v="MSW Landfill"/>
    <x v="3"/>
    <s v="Demolition"/>
    <n v="32.82"/>
    <x v="3"/>
    <s v="WA"/>
    <s v="USA"/>
  </r>
  <r>
    <x v="15"/>
    <s v="Municipal Solid Waste Landfill (351)"/>
    <s v="All State"/>
    <s v="Oregon"/>
    <s v="MSW Landfill"/>
    <x v="3"/>
    <s v="Demolition"/>
    <n v="35.799999999999997"/>
    <x v="3"/>
    <s v="WA"/>
    <s v="USA"/>
  </r>
  <r>
    <x v="15"/>
    <s v="Municipal Solid Waste Landfill (351)"/>
    <s v="All State"/>
    <s v="Oregon"/>
    <s v="MSW Landfill"/>
    <x v="3"/>
    <s v="Demolition"/>
    <n v="47.97"/>
    <x v="3"/>
    <s v="WA"/>
    <s v="USA"/>
  </r>
  <r>
    <x v="15"/>
    <s v="Municipal Solid Waste Landfill (351)"/>
    <s v="All State"/>
    <s v="Oregon"/>
    <s v="MSW Landfill"/>
    <x v="3"/>
    <s v="Demolition"/>
    <n v="49.68"/>
    <x v="3"/>
    <s v="WA"/>
    <s v="USA"/>
  </r>
  <r>
    <x v="15"/>
    <s v="Municipal Solid Waste Landfill (351)"/>
    <s v="All State"/>
    <s v="Oregon"/>
    <s v="MSW Landfill"/>
    <x v="3"/>
    <s v="Demolition"/>
    <n v="50.03"/>
    <x v="3"/>
    <s v="WA"/>
    <s v="USA"/>
  </r>
  <r>
    <x v="15"/>
    <s v="Municipal Solid Waste Landfill (351)"/>
    <s v="All State"/>
    <s v="Oregon"/>
    <s v="MSW Landfill"/>
    <x v="3"/>
    <s v="Demolition"/>
    <n v="51.86"/>
    <x v="3"/>
    <s v="WA"/>
    <s v="USA"/>
  </r>
  <r>
    <x v="15"/>
    <s v="Municipal Solid Waste Landfill (351)"/>
    <s v="All State"/>
    <s v="Oregon"/>
    <s v="MSW Landfill"/>
    <x v="3"/>
    <s v="Demolition"/>
    <n v="52.36999999999999"/>
    <x v="3"/>
    <s v="WA"/>
    <s v="USA"/>
  </r>
  <r>
    <x v="15"/>
    <s v="Municipal Solid Waste Landfill (351)"/>
    <s v="All State"/>
    <s v="Oregon"/>
    <s v="MSW Landfill"/>
    <x v="3"/>
    <s v="Demolition"/>
    <n v="53.64"/>
    <x v="3"/>
    <s v="WA"/>
    <s v="USA"/>
  </r>
  <r>
    <x v="15"/>
    <s v="Municipal Solid Waste Landfill (351)"/>
    <s v="All State"/>
    <s v="Oregon"/>
    <s v="MSW Landfill"/>
    <x v="3"/>
    <s v="Demolition"/>
    <n v="53.87"/>
    <x v="3"/>
    <s v="WA"/>
    <s v="USA"/>
  </r>
  <r>
    <x v="15"/>
    <s v="Municipal Solid Waste Landfill (351)"/>
    <s v="All State"/>
    <s v="Oregon"/>
    <s v="MSW Landfill"/>
    <x v="3"/>
    <s v="Demolition"/>
    <n v="56.640000000000015"/>
    <x v="3"/>
    <s v="WA"/>
    <s v="USA"/>
  </r>
  <r>
    <x v="15"/>
    <s v="Municipal Solid Waste Landfill (351)"/>
    <s v="All State"/>
    <s v="Oregon"/>
    <s v="MSW Landfill"/>
    <x v="3"/>
    <s v="Demolition"/>
    <n v="63.550000000000004"/>
    <x v="3"/>
    <s v="WA"/>
    <s v="USA"/>
  </r>
  <r>
    <x v="15"/>
    <s v="Municipal Solid Waste Landfill (351)"/>
    <s v="All State"/>
    <s v="Oregon"/>
    <s v="MSW Landfill"/>
    <x v="3"/>
    <s v="Demolition"/>
    <n v="65.14"/>
    <x v="3"/>
    <s v="WA"/>
    <s v="USA"/>
  </r>
  <r>
    <x v="15"/>
    <s v="Municipal Solid Waste Landfill (351)"/>
    <s v="All State"/>
    <s v="Oregon"/>
    <s v="MSW Landfill"/>
    <x v="3"/>
    <s v="Demolition"/>
    <n v="66.77"/>
    <x v="3"/>
    <s v="WA"/>
    <s v="USA"/>
  </r>
  <r>
    <x v="15"/>
    <s v="Municipal Solid Waste Landfill (351)"/>
    <s v="All State"/>
    <s v="Oregon"/>
    <s v="MSW Landfill"/>
    <x v="3"/>
    <s v="Demolition"/>
    <n v="67.31"/>
    <x v="3"/>
    <s v="WA"/>
    <s v="USA"/>
  </r>
  <r>
    <x v="15"/>
    <s v="Municipal Solid Waste Landfill (351)"/>
    <s v="All State"/>
    <s v="Oregon"/>
    <s v="MSW Landfill"/>
    <x v="3"/>
    <s v="Demolition"/>
    <n v="69.81"/>
    <x v="3"/>
    <s v="WA"/>
    <s v="USA"/>
  </r>
  <r>
    <x v="15"/>
    <s v="Municipal Solid Waste Landfill (351)"/>
    <s v="All State"/>
    <s v="Oregon"/>
    <s v="MSW Landfill"/>
    <x v="3"/>
    <s v="Demolition"/>
    <n v="73.09"/>
    <x v="3"/>
    <s v="WA"/>
    <s v="USA"/>
  </r>
  <r>
    <x v="15"/>
    <s v="Municipal Solid Waste Landfill (351)"/>
    <s v="All State"/>
    <s v="Oregon"/>
    <s v="MSW Landfill"/>
    <x v="3"/>
    <s v="Demolition"/>
    <n v="89.24"/>
    <x v="3"/>
    <s v="WA"/>
    <s v="USA"/>
  </r>
  <r>
    <x v="15"/>
    <s v="Municipal Solid Waste Landfill (351)"/>
    <s v="All State"/>
    <s v="Oregon"/>
    <s v="MSW Landfill"/>
    <x v="3"/>
    <s v="Demolition"/>
    <n v="90.49"/>
    <x v="3"/>
    <s v="WA"/>
    <s v="USA"/>
  </r>
  <r>
    <x v="15"/>
    <s v="Municipal Solid Waste Landfill (351)"/>
    <s v="All State"/>
    <s v="Oregon"/>
    <s v="MSW Landfill"/>
    <x v="3"/>
    <s v="Demolition"/>
    <n v="113.59000000000002"/>
    <x v="3"/>
    <s v="WA"/>
    <s v="USA"/>
  </r>
  <r>
    <x v="15"/>
    <s v="Municipal Solid Waste Landfill (351)"/>
    <s v="All State"/>
    <s v="Oregon"/>
    <s v="MSW Landfill"/>
    <x v="3"/>
    <s v="Demolition"/>
    <n v="120.47"/>
    <x v="3"/>
    <s v="WA"/>
    <s v="USA"/>
  </r>
  <r>
    <x v="15"/>
    <s v="Municipal Solid Waste Landfill (351)"/>
    <s v="All State"/>
    <s v="Oregon"/>
    <s v="MSW Landfill"/>
    <x v="3"/>
    <s v="Demolition"/>
    <n v="17.47"/>
    <x v="13"/>
    <s v="WA"/>
    <s v="USA"/>
  </r>
  <r>
    <x v="15"/>
    <s v="Municipal Solid Waste Landfill (351)"/>
    <s v="All State"/>
    <s v="Oregon"/>
    <s v="MSW Landfill"/>
    <x v="3"/>
    <s v="Demolition"/>
    <n v="21.23"/>
    <x v="13"/>
    <s v="WA"/>
    <s v="USA"/>
  </r>
  <r>
    <x v="15"/>
    <s v="Municipal Solid Waste Landfill (351)"/>
    <s v="All State"/>
    <s v="Oregon"/>
    <s v="MSW Landfill"/>
    <x v="3"/>
    <s v="Demolition"/>
    <n v="21.4"/>
    <x v="13"/>
    <s v="WA"/>
    <s v="USA"/>
  </r>
  <r>
    <x v="15"/>
    <s v="Municipal Solid Waste Landfill (351)"/>
    <s v="All State"/>
    <s v="Oregon"/>
    <s v="MSW Landfill"/>
    <x v="3"/>
    <s v="Demolition"/>
    <n v="43.690000000000005"/>
    <x v="13"/>
    <s v="WA"/>
    <s v="USA"/>
  </r>
  <r>
    <x v="15"/>
    <s v="Municipal Solid Waste Landfill (351)"/>
    <s v="All State"/>
    <s v="Oregon"/>
    <s v="MSW Landfill"/>
    <x v="3"/>
    <s v="Demolition"/>
    <n v="43.78"/>
    <x v="13"/>
    <s v="WA"/>
    <s v="USA"/>
  </r>
  <r>
    <x v="15"/>
    <s v="Municipal Solid Waste Landfill (351)"/>
    <s v="All State"/>
    <s v="Oregon"/>
    <s v="MSW Landfill"/>
    <x v="3"/>
    <s v="Demolition"/>
    <n v="51.669999999999995"/>
    <x v="13"/>
    <s v="WA"/>
    <s v="USA"/>
  </r>
  <r>
    <x v="15"/>
    <s v="Municipal Solid Waste Landfill (351)"/>
    <s v="All State"/>
    <s v="Oregon"/>
    <s v="MSW Landfill"/>
    <x v="3"/>
    <s v="Demolition"/>
    <n v="63.71"/>
    <x v="13"/>
    <s v="WA"/>
    <s v="USA"/>
  </r>
  <r>
    <x v="15"/>
    <s v="Municipal Solid Waste Landfill (351)"/>
    <s v="All State"/>
    <s v="Oregon"/>
    <s v="MSW Landfill"/>
    <x v="3"/>
    <s v="Demolition"/>
    <n v="134.51"/>
    <x v="13"/>
    <s v="WA"/>
    <s v="USA"/>
  </r>
  <r>
    <x v="15"/>
    <s v="Municipal Solid Waste Landfill (351)"/>
    <s v="All State"/>
    <s v="Oregon"/>
    <s v="MSW Landfill"/>
    <x v="3"/>
    <s v="Demolition"/>
    <n v="276.67"/>
    <x v="13"/>
    <s v="WA"/>
    <s v="USA"/>
  </r>
  <r>
    <x v="15"/>
    <s v="Municipal Solid Waste Landfill (351)"/>
    <s v="All State"/>
    <s v="Oregon"/>
    <s v="MSW Landfill"/>
    <x v="3"/>
    <s v="Demolition"/>
    <n v="14.85"/>
    <x v="13"/>
    <s v="WA"/>
    <s v="USA"/>
  </r>
  <r>
    <x v="15"/>
    <s v="Municipal Solid Waste Landfill (351)"/>
    <s v="All State"/>
    <s v="Oregon"/>
    <s v="MSW Landfill"/>
    <x v="3"/>
    <s v="Demolition"/>
    <n v="20.98"/>
    <x v="13"/>
    <s v="WA"/>
    <s v="USA"/>
  </r>
  <r>
    <x v="15"/>
    <s v="Municipal Solid Waste Landfill (351)"/>
    <s v="All State"/>
    <s v="Oregon"/>
    <s v="MSW Landfill"/>
    <x v="3"/>
    <s v="Demolition"/>
    <n v="52.739999999999995"/>
    <x v="13"/>
    <s v="WA"/>
    <s v="USA"/>
  </r>
  <r>
    <x v="15"/>
    <s v="Municipal Solid Waste Landfill (351)"/>
    <s v="All State"/>
    <s v="Oregon"/>
    <s v="MSW Landfill"/>
    <x v="3"/>
    <s v="Demolition"/>
    <n v="54.429999999999993"/>
    <x v="13"/>
    <s v="WA"/>
    <s v="USA"/>
  </r>
  <r>
    <x v="15"/>
    <s v="Municipal Solid Waste Landfill (351)"/>
    <s v="All State"/>
    <s v="Oregon"/>
    <s v="MSW Landfill"/>
    <x v="3"/>
    <s v="Demolition"/>
    <n v="17.88"/>
    <x v="1"/>
    <s v="WA"/>
    <s v="USA"/>
  </r>
  <r>
    <x v="15"/>
    <s v="Municipal Solid Waste Landfill (351)"/>
    <s v="All State"/>
    <s v="Oregon"/>
    <s v="MSW Landfill"/>
    <x v="3"/>
    <s v="Demolition"/>
    <n v="168.72"/>
    <x v="1"/>
    <s v="WA"/>
    <s v="USA"/>
  </r>
  <r>
    <x v="15"/>
    <s v="Municipal Solid Waste Landfill (351)"/>
    <s v="All State"/>
    <s v="Oregon"/>
    <s v="MSW Landfill"/>
    <x v="3"/>
    <s v="Demolition"/>
    <n v="194.70000000000002"/>
    <x v="1"/>
    <s v="WA"/>
    <s v="USA"/>
  </r>
  <r>
    <x v="15"/>
    <s v="Municipal Solid Waste Landfill (351)"/>
    <s v="All State"/>
    <s v="Oregon"/>
    <s v="MSW Landfill"/>
    <x v="3"/>
    <s v="Demolition"/>
    <n v="7.1"/>
    <x v="14"/>
    <s v="WA"/>
    <s v="USA"/>
  </r>
  <r>
    <x v="15"/>
    <s v="Municipal Solid Waste Landfill (351)"/>
    <s v="All State"/>
    <s v="Oregon"/>
    <s v="MSW Landfill"/>
    <x v="3"/>
    <s v="Demolition"/>
    <n v="12.2"/>
    <x v="14"/>
    <s v="WA"/>
    <s v="USA"/>
  </r>
  <r>
    <x v="15"/>
    <s v="Municipal Solid Waste Landfill (351)"/>
    <s v="All State"/>
    <s v="Oregon"/>
    <s v="MSW Landfill"/>
    <x v="3"/>
    <s v="Demolition"/>
    <n v="33.56"/>
    <x v="11"/>
    <s v="WA"/>
    <s v="USA"/>
  </r>
  <r>
    <x v="15"/>
    <s v="Municipal Solid Waste Landfill (351)"/>
    <s v="All State"/>
    <s v="Oregon"/>
    <s v="MSW Landfill"/>
    <x v="3"/>
    <s v="Demolition"/>
    <n v="80.099999999999994"/>
    <x v="11"/>
    <s v="WA"/>
    <s v="USA"/>
  </r>
  <r>
    <x v="15"/>
    <s v="Municipal Solid Waste Landfill (351)"/>
    <s v="All State"/>
    <s v="Oregon"/>
    <s v="MSW Landfill"/>
    <x v="3"/>
    <s v="Demolition"/>
    <n v="154.62"/>
    <x v="11"/>
    <s v="WA"/>
    <s v="USA"/>
  </r>
  <r>
    <x v="15"/>
    <s v="Municipal Solid Waste Landfill (351)"/>
    <s v="All State"/>
    <s v="Oregon"/>
    <s v="MSW Landfill"/>
    <x v="3"/>
    <s v="Demolition"/>
    <n v="516.35"/>
    <x v="11"/>
    <s v="WA"/>
    <s v="USA"/>
  </r>
  <r>
    <x v="15"/>
    <s v="Municipal Solid Waste Landfill (351)"/>
    <s v="All State"/>
    <s v="Oregon"/>
    <s v="MSW Landfill"/>
    <x v="18"/>
    <s v="Industrial"/>
    <n v="0.05"/>
    <x v="16"/>
    <s v="WA"/>
    <s v="USA"/>
  </r>
  <r>
    <x v="15"/>
    <s v="Municipal Solid Waste Landfill (351)"/>
    <s v="All State"/>
    <s v="Oregon"/>
    <s v="MSW Landfill"/>
    <x v="18"/>
    <s v="Industrial"/>
    <n v="7.0000000000000007E-2"/>
    <x v="16"/>
    <s v="WA"/>
    <s v="USA"/>
  </r>
  <r>
    <x v="15"/>
    <s v="Municipal Solid Waste Landfill (351)"/>
    <s v="All State"/>
    <s v="Oregon"/>
    <s v="MSW Landfill"/>
    <x v="18"/>
    <s v="Industrial"/>
    <n v="0.03"/>
    <x v="16"/>
    <s v="WA"/>
    <s v="USA"/>
  </r>
  <r>
    <x v="15"/>
    <s v="Municipal Solid Waste Landfill (351)"/>
    <s v="All State"/>
    <s v="Oregon"/>
    <s v="MSW Landfill"/>
    <x v="18"/>
    <s v="Industrial"/>
    <n v="18.13"/>
    <x v="16"/>
    <s v="WA"/>
    <s v="USA"/>
  </r>
  <r>
    <x v="15"/>
    <s v="Municipal Solid Waste Landfill (351)"/>
    <s v="All State"/>
    <s v="Oregon"/>
    <s v="MSW Landfill"/>
    <x v="18"/>
    <s v="Industrial"/>
    <n v="4.78"/>
    <x v="16"/>
    <s v="WA"/>
    <s v="USA"/>
  </r>
  <r>
    <x v="15"/>
    <s v="Municipal Solid Waste Landfill (351)"/>
    <s v="All State"/>
    <s v="Oregon"/>
    <s v="MSW Landfill"/>
    <x v="18"/>
    <s v="Industrial"/>
    <n v="12.69"/>
    <x v="16"/>
    <s v="WA"/>
    <s v="USA"/>
  </r>
  <r>
    <x v="15"/>
    <s v="Municipal Solid Waste Landfill (351)"/>
    <s v="All State"/>
    <s v="Oregon"/>
    <s v="MSW Landfill"/>
    <x v="18"/>
    <s v="Industrial"/>
    <n v="13.25"/>
    <x v="16"/>
    <s v="WA"/>
    <s v="USA"/>
  </r>
  <r>
    <x v="15"/>
    <s v="Municipal Solid Waste Landfill (351)"/>
    <s v="All State"/>
    <s v="Oregon"/>
    <s v="MSW Landfill"/>
    <x v="18"/>
    <s v="Industrial"/>
    <n v="37.6"/>
    <x v="16"/>
    <s v="WA"/>
    <s v="USA"/>
  </r>
  <r>
    <x v="15"/>
    <s v="Municipal Solid Waste Landfill (351)"/>
    <s v="All State"/>
    <s v="Oregon"/>
    <s v="MSW Landfill"/>
    <x v="24"/>
    <s v="Recycling Residuals"/>
    <n v="23.32"/>
    <x v="22"/>
    <s v="WA"/>
    <s v="USA"/>
  </r>
  <r>
    <x v="15"/>
    <s v="Municipal Solid Waste Landfill (351)"/>
    <s v="All State"/>
    <s v="Oregon"/>
    <s v="MSW Landfill"/>
    <x v="24"/>
    <s v="Recycling Residuals"/>
    <n v="47.05"/>
    <x v="22"/>
    <s v="WA"/>
    <s v="USA"/>
  </r>
  <r>
    <x v="15"/>
    <s v="Municipal Solid Waste Landfill (351)"/>
    <s v="All State"/>
    <s v="Oregon"/>
    <s v="MSW Landfill"/>
    <x v="24"/>
    <s v="Recycling Residuals"/>
    <n v="49.33"/>
    <x v="22"/>
    <s v="WA"/>
    <s v="USA"/>
  </r>
  <r>
    <x v="15"/>
    <s v="Municipal Solid Waste Landfill (351)"/>
    <s v="All State"/>
    <s v="Oregon"/>
    <s v="MSW Landfill"/>
    <x v="24"/>
    <s v="Recycling Residuals"/>
    <n v="473.70999999999992"/>
    <x v="22"/>
    <s v="WA"/>
    <s v="USA"/>
  </r>
  <r>
    <x v="15"/>
    <s v="Municipal Solid Waste Landfill (351)"/>
    <s v="All State"/>
    <s v="Oregon"/>
    <s v="MSW Landfill"/>
    <x v="24"/>
    <s v="Recycling Residuals"/>
    <n v="49.28"/>
    <x v="22"/>
    <s v="WA"/>
    <s v="USA"/>
  </r>
  <r>
    <x v="15"/>
    <s v="Municipal Solid Waste Landfill (351)"/>
    <s v="All State"/>
    <s v="Oregon"/>
    <s v="MSW Landfill"/>
    <x v="18"/>
    <s v="Industrial"/>
    <n v="10.29"/>
    <x v="23"/>
    <s v="WA"/>
    <s v="USA"/>
  </r>
  <r>
    <x v="15"/>
    <s v="Municipal Solid Waste Landfill (351)"/>
    <s v="All State"/>
    <s v="Oregon"/>
    <s v="MSW Landfill"/>
    <x v="18"/>
    <s v="Industrial"/>
    <n v="11.75"/>
    <x v="23"/>
    <s v="WA"/>
    <s v="USA"/>
  </r>
  <r>
    <x v="15"/>
    <s v="Municipal Solid Waste Landfill (351)"/>
    <s v="All State"/>
    <s v="Oregon"/>
    <s v="MSW Landfill"/>
    <x v="18"/>
    <s v="Industrial"/>
    <n v="12.66"/>
    <x v="23"/>
    <s v="WA"/>
    <s v="USA"/>
  </r>
  <r>
    <x v="15"/>
    <s v="Municipal Solid Waste Landfill (351)"/>
    <s v="All State"/>
    <s v="Oregon"/>
    <s v="MSW Landfill"/>
    <x v="18"/>
    <s v="Industrial"/>
    <n v="24.23"/>
    <x v="23"/>
    <s v="WA"/>
    <s v="USA"/>
  </r>
  <r>
    <x v="15"/>
    <s v="Municipal Solid Waste Landfill (351)"/>
    <s v="All State"/>
    <s v="Oregon"/>
    <s v="MSW Landfill"/>
    <x v="18"/>
    <s v="Industrial"/>
    <n v="25.96"/>
    <x v="23"/>
    <s v="WA"/>
    <s v="USA"/>
  </r>
  <r>
    <x v="15"/>
    <s v="Municipal Solid Waste Landfill (351)"/>
    <s v="All State"/>
    <s v="Oregon"/>
    <s v="MSW Landfill"/>
    <x v="18"/>
    <s v="Industrial"/>
    <n v="36.21"/>
    <x v="23"/>
    <s v="WA"/>
    <s v="USA"/>
  </r>
  <r>
    <x v="15"/>
    <s v="Municipal Solid Waste Landfill (351)"/>
    <s v="All State"/>
    <s v="Oregon"/>
    <s v="MSW Landfill"/>
    <x v="18"/>
    <s v="Industrial"/>
    <n v="17.73"/>
    <x v="23"/>
    <s v="WA"/>
    <s v="USA"/>
  </r>
  <r>
    <x v="15"/>
    <s v="Municipal Solid Waste Landfill (351)"/>
    <s v="All State"/>
    <s v="Oregon"/>
    <s v="MSW Landfill"/>
    <x v="18"/>
    <s v="Industrial"/>
    <n v="23.69"/>
    <x v="23"/>
    <s v="WA"/>
    <s v="USA"/>
  </r>
  <r>
    <x v="15"/>
    <s v="Municipal Solid Waste Landfill (351)"/>
    <s v="All State"/>
    <s v="Oregon"/>
    <s v="MSW Landfill"/>
    <x v="18"/>
    <s v="Industrial"/>
    <n v="36.03"/>
    <x v="23"/>
    <s v="WA"/>
    <s v="USA"/>
  </r>
  <r>
    <x v="15"/>
    <s v="Municipal Solid Waste Landfill (351)"/>
    <s v="All State"/>
    <s v="Oregon"/>
    <s v="MSW Landfill"/>
    <x v="18"/>
    <s v="Industrial"/>
    <n v="37"/>
    <x v="23"/>
    <s v="WA"/>
    <s v="USA"/>
  </r>
  <r>
    <x v="15"/>
    <s v="Municipal Solid Waste Landfill (351)"/>
    <s v="All State"/>
    <s v="Oregon"/>
    <s v="MSW Landfill"/>
    <x v="18"/>
    <s v="Industrial"/>
    <n v="39.549999999999997"/>
    <x v="23"/>
    <s v="WA"/>
    <s v="USA"/>
  </r>
  <r>
    <x v="15"/>
    <s v="Municipal Solid Waste Landfill (351)"/>
    <s v="All State"/>
    <s v="Oregon"/>
    <s v="MSW Landfill"/>
    <x v="18"/>
    <s v="Industrial"/>
    <n v="40.480000000000004"/>
    <x v="23"/>
    <s v="WA"/>
    <s v="USA"/>
  </r>
  <r>
    <x v="15"/>
    <s v="Municipal Solid Waste Landfill (351)"/>
    <s v="All State"/>
    <s v="Oregon"/>
    <s v="MSW Landfill"/>
    <x v="18"/>
    <s v="Industrial"/>
    <n v="42.480000000000004"/>
    <x v="23"/>
    <s v="WA"/>
    <s v="USA"/>
  </r>
  <r>
    <x v="15"/>
    <s v="Municipal Solid Waste Landfill (351)"/>
    <s v="All State"/>
    <s v="Oregon"/>
    <s v="MSW Landfill"/>
    <x v="18"/>
    <s v="Industrial"/>
    <n v="43.56"/>
    <x v="23"/>
    <s v="WA"/>
    <s v="USA"/>
  </r>
  <r>
    <x v="15"/>
    <s v="Municipal Solid Waste Landfill (351)"/>
    <s v="All State"/>
    <s v="Oregon"/>
    <s v="MSW Landfill"/>
    <x v="18"/>
    <s v="Industrial"/>
    <n v="45.739999999999995"/>
    <x v="23"/>
    <s v="WA"/>
    <s v="USA"/>
  </r>
  <r>
    <x v="15"/>
    <s v="Municipal Solid Waste Landfill (351)"/>
    <s v="All State"/>
    <s v="Oregon"/>
    <s v="MSW Landfill"/>
    <x v="18"/>
    <s v="Industrial"/>
    <n v="60.58"/>
    <x v="23"/>
    <s v="WA"/>
    <s v="USA"/>
  </r>
  <r>
    <x v="15"/>
    <s v="Municipal Solid Waste Landfill (351)"/>
    <s v="All State"/>
    <s v="Oregon"/>
    <s v="MSW Landfill"/>
    <x v="18"/>
    <s v="Industrial"/>
    <n v="70.150000000000006"/>
    <x v="23"/>
    <s v="WA"/>
    <s v="USA"/>
  </r>
  <r>
    <x v="15"/>
    <s v="Municipal Solid Waste Landfill (351)"/>
    <s v="All State"/>
    <s v="Oregon"/>
    <s v="MSW Landfill"/>
    <x v="18"/>
    <s v="Industrial"/>
    <n v="7.16"/>
    <x v="23"/>
    <s v="WA"/>
    <s v="USA"/>
  </r>
  <r>
    <x v="15"/>
    <s v="Municipal Solid Waste Landfill (351)"/>
    <s v="All State"/>
    <s v="Oregon"/>
    <s v="MSW Landfill"/>
    <x v="18"/>
    <s v="Industrial"/>
    <n v="146.69999999999999"/>
    <x v="24"/>
    <s v="WA"/>
    <s v="USA"/>
  </r>
  <r>
    <x v="15"/>
    <s v="Municipal Solid Waste Landfill (351)"/>
    <s v="All State"/>
    <s v="Oregon"/>
    <s v="MSW Landfill"/>
    <x v="18"/>
    <s v="Industrial"/>
    <n v="9.5399999999999991"/>
    <x v="0"/>
    <s v="WA"/>
    <s v="USA"/>
  </r>
  <r>
    <x v="15"/>
    <s v="Municipal Solid Waste Landfill (351)"/>
    <s v="All State"/>
    <s v="Oregon"/>
    <s v="MSW Landfill"/>
    <x v="18"/>
    <s v="Industrial"/>
    <n v="11.85"/>
    <x v="0"/>
    <s v="WA"/>
    <s v="USA"/>
  </r>
  <r>
    <x v="15"/>
    <s v="Municipal Solid Waste Landfill (351)"/>
    <s v="All State"/>
    <s v="Oregon"/>
    <s v="MSW Landfill"/>
    <x v="18"/>
    <s v="Industrial"/>
    <n v="19.25"/>
    <x v="0"/>
    <s v="WA"/>
    <s v="USA"/>
  </r>
  <r>
    <x v="15"/>
    <s v="Municipal Solid Waste Landfill (351)"/>
    <s v="All State"/>
    <s v="Oregon"/>
    <s v="MSW Landfill"/>
    <x v="18"/>
    <s v="Industrial"/>
    <n v="24.71"/>
    <x v="0"/>
    <s v="WA"/>
    <s v="USA"/>
  </r>
  <r>
    <x v="15"/>
    <s v="Municipal Solid Waste Landfill (351)"/>
    <s v="All State"/>
    <s v="Oregon"/>
    <s v="MSW Landfill"/>
    <x v="18"/>
    <s v="Industrial"/>
    <n v="40.599999999999994"/>
    <x v="0"/>
    <s v="WA"/>
    <s v="USA"/>
  </r>
  <r>
    <x v="15"/>
    <s v="Municipal Solid Waste Landfill (351)"/>
    <s v="All State"/>
    <s v="Oregon"/>
    <s v="MSW Landfill"/>
    <x v="18"/>
    <s v="Industrial"/>
    <n v="101.69"/>
    <x v="0"/>
    <s v="WA"/>
    <s v="USA"/>
  </r>
  <r>
    <x v="15"/>
    <s v="Municipal Solid Waste Landfill (351)"/>
    <s v="All State"/>
    <s v="Oregon"/>
    <s v="MSW Landfill"/>
    <x v="18"/>
    <s v="Industrial"/>
    <n v="17.509999999999998"/>
    <x v="0"/>
    <s v="WA"/>
    <s v="USA"/>
  </r>
  <r>
    <x v="15"/>
    <s v="Municipal Solid Waste Landfill (351)"/>
    <s v="All State"/>
    <s v="Oregon"/>
    <s v="MSW Landfill"/>
    <x v="18"/>
    <s v="Industrial"/>
    <n v="23.43"/>
    <x v="0"/>
    <s v="WA"/>
    <s v="USA"/>
  </r>
  <r>
    <x v="15"/>
    <s v="Municipal Solid Waste Landfill (351)"/>
    <s v="All State"/>
    <s v="Oregon"/>
    <s v="MSW Landfill"/>
    <x v="18"/>
    <s v="Industrial"/>
    <n v="27.72"/>
    <x v="0"/>
    <s v="WA"/>
    <s v="USA"/>
  </r>
  <r>
    <x v="15"/>
    <s v="Municipal Solid Waste Landfill (351)"/>
    <s v="All State"/>
    <s v="Oregon"/>
    <s v="MSW Landfill"/>
    <x v="18"/>
    <s v="Industrial"/>
    <n v="29.36"/>
    <x v="0"/>
    <s v="WA"/>
    <s v="USA"/>
  </r>
  <r>
    <x v="15"/>
    <s v="Municipal Solid Waste Landfill (351)"/>
    <s v="All State"/>
    <s v="Oregon"/>
    <s v="MSW Landfill"/>
    <x v="18"/>
    <s v="Industrial"/>
    <n v="30.4"/>
    <x v="0"/>
    <s v="WA"/>
    <s v="USA"/>
  </r>
  <r>
    <x v="15"/>
    <s v="Municipal Solid Waste Landfill (351)"/>
    <s v="All State"/>
    <s v="Oregon"/>
    <s v="MSW Landfill"/>
    <x v="18"/>
    <s v="Industrial"/>
    <n v="32.33"/>
    <x v="0"/>
    <s v="WA"/>
    <s v="USA"/>
  </r>
  <r>
    <x v="15"/>
    <s v="Municipal Solid Waste Landfill (351)"/>
    <s v="All State"/>
    <s v="Oregon"/>
    <s v="MSW Landfill"/>
    <x v="18"/>
    <s v="Industrial"/>
    <n v="37.370000000000005"/>
    <x v="0"/>
    <s v="WA"/>
    <s v="USA"/>
  </r>
  <r>
    <x v="15"/>
    <s v="Municipal Solid Waste Landfill (351)"/>
    <s v="All State"/>
    <s v="Oregon"/>
    <s v="MSW Landfill"/>
    <x v="18"/>
    <s v="Industrial"/>
    <n v="37.72"/>
    <x v="0"/>
    <s v="WA"/>
    <s v="USA"/>
  </r>
  <r>
    <x v="15"/>
    <s v="Municipal Solid Waste Landfill (351)"/>
    <s v="All State"/>
    <s v="Oregon"/>
    <s v="MSW Landfill"/>
    <x v="18"/>
    <s v="Industrial"/>
    <n v="39.24"/>
    <x v="0"/>
    <s v="WA"/>
    <s v="USA"/>
  </r>
  <r>
    <x v="15"/>
    <s v="Municipal Solid Waste Landfill (351)"/>
    <s v="All State"/>
    <s v="Oregon"/>
    <s v="MSW Landfill"/>
    <x v="18"/>
    <s v="Industrial"/>
    <n v="39.79"/>
    <x v="0"/>
    <s v="WA"/>
    <s v="USA"/>
  </r>
  <r>
    <x v="15"/>
    <s v="Municipal Solid Waste Landfill (351)"/>
    <s v="All State"/>
    <s v="Oregon"/>
    <s v="MSW Landfill"/>
    <x v="18"/>
    <s v="Industrial"/>
    <n v="18.73"/>
    <x v="0"/>
    <s v="WA"/>
    <s v="USA"/>
  </r>
  <r>
    <x v="15"/>
    <s v="Municipal Solid Waste Landfill (351)"/>
    <s v="All State"/>
    <s v="Oregon"/>
    <s v="MSW Landfill"/>
    <x v="18"/>
    <s v="Industrial"/>
    <n v="33.22"/>
    <x v="0"/>
    <s v="WA"/>
    <s v="USA"/>
  </r>
  <r>
    <x v="15"/>
    <s v="Municipal Solid Waste Landfill (351)"/>
    <s v="All State"/>
    <s v="Oregon"/>
    <s v="MSW Landfill"/>
    <x v="18"/>
    <s v="Industrial"/>
    <n v="17.77"/>
    <x v="0"/>
    <s v="WA"/>
    <s v="USA"/>
  </r>
  <r>
    <x v="15"/>
    <s v="Municipal Solid Waste Landfill (351)"/>
    <s v="All State"/>
    <s v="Oregon"/>
    <s v="MSW Landfill"/>
    <x v="18"/>
    <s v="Industrial"/>
    <n v="20.18"/>
    <x v="0"/>
    <s v="WA"/>
    <s v="USA"/>
  </r>
  <r>
    <x v="15"/>
    <s v="Municipal Solid Waste Landfill (351)"/>
    <s v="All State"/>
    <s v="Oregon"/>
    <s v="MSW Landfill"/>
    <x v="18"/>
    <s v="Industrial"/>
    <n v="68.470000000000013"/>
    <x v="0"/>
    <s v="WA"/>
    <s v="USA"/>
  </r>
  <r>
    <x v="15"/>
    <s v="Municipal Solid Waste Landfill (351)"/>
    <s v="All State"/>
    <s v="Oregon"/>
    <s v="MSW Landfill"/>
    <x v="18"/>
    <s v="Industrial"/>
    <n v="17.12"/>
    <x v="0"/>
    <s v="WA"/>
    <s v="USA"/>
  </r>
  <r>
    <x v="15"/>
    <s v="Municipal Solid Waste Landfill (351)"/>
    <s v="All State"/>
    <s v="Oregon"/>
    <s v="MSW Landfill"/>
    <x v="18"/>
    <s v="Industrial"/>
    <n v="87.42"/>
    <x v="0"/>
    <s v="WA"/>
    <s v="USA"/>
  </r>
  <r>
    <x v="15"/>
    <s v="Municipal Solid Waste Landfill (351)"/>
    <s v="All State"/>
    <s v="Oregon"/>
    <s v="MSW Landfill"/>
    <x v="18"/>
    <s v="Industrial"/>
    <n v="309.74999999999994"/>
    <x v="0"/>
    <s v="WA"/>
    <s v="USA"/>
  </r>
  <r>
    <x v="15"/>
    <s v="Municipal Solid Waste Landfill (351)"/>
    <s v="All State"/>
    <s v="Oregon"/>
    <s v="MSW Landfill"/>
    <x v="18"/>
    <s v="Industrial"/>
    <n v="192.63"/>
    <x v="0"/>
    <s v="WA"/>
    <s v="USA"/>
  </r>
  <r>
    <x v="15"/>
    <s v="Municipal Solid Waste Landfill (351)"/>
    <s v="All State"/>
    <s v="Oregon"/>
    <s v="MSW Landfill"/>
    <x v="18"/>
    <s v="Industrial"/>
    <n v="282.67"/>
    <x v="0"/>
    <s v="WA"/>
    <s v="USA"/>
  </r>
  <r>
    <x v="15"/>
    <s v="Municipal Solid Waste Landfill (351)"/>
    <s v="All State"/>
    <s v="Oregon"/>
    <s v="MSW Landfill"/>
    <x v="18"/>
    <s v="Industrial"/>
    <n v="372.54"/>
    <x v="0"/>
    <s v="WA"/>
    <s v="USA"/>
  </r>
  <r>
    <x v="15"/>
    <s v="Municipal Solid Waste Landfill (351)"/>
    <s v="All State"/>
    <s v="Oregon"/>
    <s v="MSW Landfill"/>
    <x v="18"/>
    <s v="Industrial"/>
    <n v="15.23"/>
    <x v="0"/>
    <s v="WA"/>
    <s v="USA"/>
  </r>
  <r>
    <x v="15"/>
    <s v="Municipal Solid Waste Landfill (351)"/>
    <s v="All State"/>
    <s v="Oregon"/>
    <s v="MSW Landfill"/>
    <x v="18"/>
    <s v="Industrial"/>
    <n v="15.77"/>
    <x v="0"/>
    <s v="WA"/>
    <s v="USA"/>
  </r>
  <r>
    <x v="15"/>
    <s v="Municipal Solid Waste Landfill (351)"/>
    <s v="All State"/>
    <s v="Oregon"/>
    <s v="MSW Landfill"/>
    <x v="18"/>
    <s v="Industrial"/>
    <n v="19.119999999999997"/>
    <x v="0"/>
    <s v="WA"/>
    <s v="USA"/>
  </r>
  <r>
    <x v="15"/>
    <s v="Municipal Solid Waste Landfill (351)"/>
    <s v="All State"/>
    <s v="Oregon"/>
    <s v="MSW Landfill"/>
    <x v="18"/>
    <s v="Industrial"/>
    <n v="27.11"/>
    <x v="0"/>
    <s v="WA"/>
    <s v="USA"/>
  </r>
  <r>
    <x v="15"/>
    <s v="Municipal Solid Waste Landfill (351)"/>
    <s v="All State"/>
    <s v="Oregon"/>
    <s v="MSW Landfill"/>
    <x v="18"/>
    <s v="Industrial"/>
    <n v="29.130000000000003"/>
    <x v="0"/>
    <s v="WA"/>
    <s v="USA"/>
  </r>
  <r>
    <x v="15"/>
    <s v="Municipal Solid Waste Landfill (351)"/>
    <s v="All State"/>
    <s v="Oregon"/>
    <s v="MSW Landfill"/>
    <x v="18"/>
    <s v="Industrial"/>
    <n v="29.410000000000004"/>
    <x v="0"/>
    <s v="WA"/>
    <s v="USA"/>
  </r>
  <r>
    <x v="15"/>
    <s v="Municipal Solid Waste Landfill (351)"/>
    <s v="All State"/>
    <s v="Oregon"/>
    <s v="MSW Landfill"/>
    <x v="18"/>
    <s v="Industrial"/>
    <n v="29.87"/>
    <x v="0"/>
    <s v="WA"/>
    <s v="USA"/>
  </r>
  <r>
    <x v="15"/>
    <s v="Municipal Solid Waste Landfill (351)"/>
    <s v="All State"/>
    <s v="Oregon"/>
    <s v="MSW Landfill"/>
    <x v="18"/>
    <s v="Industrial"/>
    <n v="30.47"/>
    <x v="0"/>
    <s v="WA"/>
    <s v="USA"/>
  </r>
  <r>
    <x v="15"/>
    <s v="Municipal Solid Waste Landfill (351)"/>
    <s v="All State"/>
    <s v="Oregon"/>
    <s v="MSW Landfill"/>
    <x v="18"/>
    <s v="Industrial"/>
    <n v="33.69"/>
    <x v="0"/>
    <s v="WA"/>
    <s v="USA"/>
  </r>
  <r>
    <x v="15"/>
    <s v="Municipal Solid Waste Landfill (351)"/>
    <s v="All State"/>
    <s v="Oregon"/>
    <s v="MSW Landfill"/>
    <x v="18"/>
    <s v="Industrial"/>
    <n v="35.090000000000003"/>
    <x v="0"/>
    <s v="WA"/>
    <s v="USA"/>
  </r>
  <r>
    <x v="15"/>
    <s v="Municipal Solid Waste Landfill (351)"/>
    <s v="All State"/>
    <s v="Oregon"/>
    <s v="MSW Landfill"/>
    <x v="18"/>
    <s v="Industrial"/>
    <n v="44.88"/>
    <x v="0"/>
    <s v="WA"/>
    <s v="USA"/>
  </r>
  <r>
    <x v="15"/>
    <s v="Municipal Solid Waste Landfill (351)"/>
    <s v="All State"/>
    <s v="Oregon"/>
    <s v="MSW Landfill"/>
    <x v="18"/>
    <s v="Industrial"/>
    <n v="49.32"/>
    <x v="0"/>
    <s v="WA"/>
    <s v="USA"/>
  </r>
  <r>
    <x v="15"/>
    <s v="Municipal Solid Waste Landfill (351)"/>
    <s v="All State"/>
    <s v="Oregon"/>
    <s v="MSW Landfill"/>
    <x v="18"/>
    <s v="Industrial"/>
    <n v="34.519999999999996"/>
    <x v="0"/>
    <s v="WA"/>
    <s v="USA"/>
  </r>
  <r>
    <x v="15"/>
    <s v="Municipal Solid Waste Landfill (351)"/>
    <s v="All State"/>
    <s v="Oregon"/>
    <s v="MSW Landfill"/>
    <x v="18"/>
    <s v="Industrial"/>
    <n v="8.4000000000000021"/>
    <x v="0"/>
    <s v="WA"/>
    <s v="USA"/>
  </r>
  <r>
    <x v="15"/>
    <s v="Municipal Solid Waste Landfill (351)"/>
    <s v="All State"/>
    <s v="Oregon"/>
    <s v="MSW Landfill"/>
    <x v="18"/>
    <s v="Industrial"/>
    <n v="3.86"/>
    <x v="0"/>
    <s v="WA"/>
    <s v="USA"/>
  </r>
  <r>
    <x v="15"/>
    <s v="Municipal Solid Waste Landfill (351)"/>
    <s v="All State"/>
    <s v="Oregon"/>
    <s v="MSW Landfill"/>
    <x v="18"/>
    <s v="Industrial"/>
    <n v="4.1100000000000003"/>
    <x v="0"/>
    <s v="WA"/>
    <s v="USA"/>
  </r>
  <r>
    <x v="15"/>
    <s v="Municipal Solid Waste Landfill (351)"/>
    <s v="All State"/>
    <s v="Oregon"/>
    <s v="MSW Landfill"/>
    <x v="18"/>
    <s v="Industrial"/>
    <n v="4.2"/>
    <x v="0"/>
    <s v="WA"/>
    <s v="USA"/>
  </r>
  <r>
    <x v="15"/>
    <s v="Municipal Solid Waste Landfill (351)"/>
    <s v="All State"/>
    <s v="Oregon"/>
    <s v="MSW Landfill"/>
    <x v="18"/>
    <s v="Industrial"/>
    <n v="5.08"/>
    <x v="0"/>
    <s v="WA"/>
    <s v="USA"/>
  </r>
  <r>
    <x v="15"/>
    <s v="Municipal Solid Waste Landfill (351)"/>
    <s v="All State"/>
    <s v="Oregon"/>
    <s v="MSW Landfill"/>
    <x v="18"/>
    <s v="Industrial"/>
    <n v="5.12"/>
    <x v="0"/>
    <s v="WA"/>
    <s v="USA"/>
  </r>
  <r>
    <x v="15"/>
    <s v="Municipal Solid Waste Landfill (351)"/>
    <s v="All State"/>
    <s v="Oregon"/>
    <s v="MSW Landfill"/>
    <x v="18"/>
    <s v="Industrial"/>
    <n v="5.8"/>
    <x v="0"/>
    <s v="WA"/>
    <s v="USA"/>
  </r>
  <r>
    <x v="15"/>
    <s v="Municipal Solid Waste Landfill (351)"/>
    <s v="All State"/>
    <s v="Oregon"/>
    <s v="MSW Landfill"/>
    <x v="18"/>
    <s v="Industrial"/>
    <n v="7.52"/>
    <x v="0"/>
    <s v="WA"/>
    <s v="USA"/>
  </r>
  <r>
    <x v="15"/>
    <s v="Municipal Solid Waste Landfill (351)"/>
    <s v="All State"/>
    <s v="Oregon"/>
    <s v="MSW Landfill"/>
    <x v="18"/>
    <s v="Industrial"/>
    <n v="7.83"/>
    <x v="0"/>
    <s v="WA"/>
    <s v="USA"/>
  </r>
  <r>
    <x v="15"/>
    <s v="Municipal Solid Waste Landfill (351)"/>
    <s v="All State"/>
    <s v="Oregon"/>
    <s v="MSW Landfill"/>
    <x v="18"/>
    <s v="Industrial"/>
    <n v="16.37"/>
    <x v="0"/>
    <s v="WA"/>
    <s v="USA"/>
  </r>
  <r>
    <x v="15"/>
    <s v="Municipal Solid Waste Landfill (351)"/>
    <s v="All State"/>
    <s v="Oregon"/>
    <s v="MSW Landfill"/>
    <x v="18"/>
    <s v="Industrial"/>
    <n v="19.549999999999997"/>
    <x v="0"/>
    <s v="WA"/>
    <s v="USA"/>
  </r>
  <r>
    <x v="15"/>
    <s v="Municipal Solid Waste Landfill (351)"/>
    <s v="All State"/>
    <s v="Oregon"/>
    <s v="MSW Landfill"/>
    <x v="18"/>
    <s v="Industrial"/>
    <n v="38.5"/>
    <x v="0"/>
    <s v="WA"/>
    <s v="USA"/>
  </r>
  <r>
    <x v="15"/>
    <s v="Municipal Solid Waste Landfill (351)"/>
    <s v="All State"/>
    <s v="Oregon"/>
    <s v="MSW Landfill"/>
    <x v="18"/>
    <s v="Industrial"/>
    <n v="41.29"/>
    <x v="0"/>
    <s v="WA"/>
    <s v="USA"/>
  </r>
  <r>
    <x v="15"/>
    <s v="Municipal Solid Waste Landfill (351)"/>
    <s v="All State"/>
    <s v="Oregon"/>
    <s v="MSW Landfill"/>
    <x v="18"/>
    <s v="Industrial"/>
    <n v="45.599999999999994"/>
    <x v="0"/>
    <s v="WA"/>
    <s v="USA"/>
  </r>
  <r>
    <x v="15"/>
    <s v="Municipal Solid Waste Landfill (351)"/>
    <s v="All State"/>
    <s v="Oregon"/>
    <s v="MSW Landfill"/>
    <x v="18"/>
    <s v="Industrial"/>
    <n v="211.69000000000003"/>
    <x v="0"/>
    <s v="WA"/>
    <s v="USA"/>
  </r>
  <r>
    <x v="15"/>
    <s v="Municipal Solid Waste Landfill (351)"/>
    <s v="All State"/>
    <s v="Oregon"/>
    <s v="MSW Landfill"/>
    <x v="18"/>
    <s v="Industrial"/>
    <n v="262.69"/>
    <x v="0"/>
    <s v="WA"/>
    <s v="USA"/>
  </r>
  <r>
    <x v="15"/>
    <s v="Municipal Solid Waste Landfill (351)"/>
    <s v="All State"/>
    <s v="Oregon"/>
    <s v="MSW Landfill"/>
    <x v="18"/>
    <s v="Industrial"/>
    <n v="314.52"/>
    <x v="0"/>
    <s v="WA"/>
    <s v="USA"/>
  </r>
  <r>
    <x v="15"/>
    <s v="Municipal Solid Waste Landfill (351)"/>
    <s v="All State"/>
    <s v="Oregon"/>
    <s v="MSW Landfill"/>
    <x v="18"/>
    <s v="Industrial"/>
    <n v="383.52000000000004"/>
    <x v="0"/>
    <s v="WA"/>
    <s v="USA"/>
  </r>
  <r>
    <x v="15"/>
    <s v="Municipal Solid Waste Landfill (351)"/>
    <s v="All State"/>
    <s v="Oregon"/>
    <s v="MSW Landfill"/>
    <x v="18"/>
    <s v="Industrial"/>
    <n v="412.43999999999994"/>
    <x v="0"/>
    <s v="WA"/>
    <s v="USA"/>
  </r>
  <r>
    <x v="15"/>
    <s v="Municipal Solid Waste Landfill (351)"/>
    <s v="All State"/>
    <s v="Oregon"/>
    <s v="MSW Landfill"/>
    <x v="18"/>
    <s v="Industrial"/>
    <n v="437.99999999999994"/>
    <x v="0"/>
    <s v="WA"/>
    <s v="USA"/>
  </r>
  <r>
    <x v="15"/>
    <s v="Municipal Solid Waste Landfill (351)"/>
    <s v="All State"/>
    <s v="Oregon"/>
    <s v="MSW Landfill"/>
    <x v="18"/>
    <s v="Industrial"/>
    <n v="497.46999999999997"/>
    <x v="0"/>
    <s v="WA"/>
    <s v="USA"/>
  </r>
  <r>
    <x v="15"/>
    <s v="Municipal Solid Waste Landfill (351)"/>
    <s v="All State"/>
    <s v="Oregon"/>
    <s v="MSW Landfill"/>
    <x v="18"/>
    <s v="Industrial"/>
    <n v="514.68000000000006"/>
    <x v="0"/>
    <s v="WA"/>
    <s v="USA"/>
  </r>
  <r>
    <x v="15"/>
    <s v="Municipal Solid Waste Landfill (351)"/>
    <s v="All State"/>
    <s v="Oregon"/>
    <s v="MSW Landfill"/>
    <x v="18"/>
    <s v="Industrial"/>
    <n v="515.31999999999994"/>
    <x v="0"/>
    <s v="WA"/>
    <s v="USA"/>
  </r>
  <r>
    <x v="15"/>
    <s v="Municipal Solid Waste Landfill (351)"/>
    <s v="All State"/>
    <s v="Oregon"/>
    <s v="MSW Landfill"/>
    <x v="18"/>
    <s v="Industrial"/>
    <n v="530.98"/>
    <x v="0"/>
    <s v="WA"/>
    <s v="USA"/>
  </r>
  <r>
    <x v="15"/>
    <s v="Municipal Solid Waste Landfill (351)"/>
    <s v="All State"/>
    <s v="Oregon"/>
    <s v="MSW Landfill"/>
    <x v="18"/>
    <s v="Industrial"/>
    <n v="537.41"/>
    <x v="0"/>
    <s v="WA"/>
    <s v="USA"/>
  </r>
  <r>
    <x v="15"/>
    <s v="Municipal Solid Waste Landfill (351)"/>
    <s v="All State"/>
    <s v="Oregon"/>
    <s v="MSW Landfill"/>
    <x v="18"/>
    <s v="Industrial"/>
    <n v="616.41999999999996"/>
    <x v="0"/>
    <s v="WA"/>
    <s v="USA"/>
  </r>
  <r>
    <x v="15"/>
    <s v="Municipal Solid Waste Landfill (351)"/>
    <s v="All State"/>
    <s v="Oregon"/>
    <s v="MSW Landfill"/>
    <x v="18"/>
    <s v="Industrial"/>
    <n v="39.510000000000005"/>
    <x v="0"/>
    <s v="WA"/>
    <s v="USA"/>
  </r>
  <r>
    <x v="15"/>
    <s v="Municipal Solid Waste Landfill (351)"/>
    <s v="All State"/>
    <s v="Oregon"/>
    <s v="MSW Landfill"/>
    <x v="18"/>
    <s v="Industrial"/>
    <n v="50.900000000000006"/>
    <x v="0"/>
    <s v="WA"/>
    <s v="USA"/>
  </r>
  <r>
    <x v="15"/>
    <s v="Municipal Solid Waste Landfill (351)"/>
    <s v="All State"/>
    <s v="Oregon"/>
    <s v="MSW Landfill"/>
    <x v="18"/>
    <s v="Industrial"/>
    <n v="3"/>
    <x v="0"/>
    <s v="WA"/>
    <s v="USA"/>
  </r>
  <r>
    <x v="15"/>
    <s v="Municipal Solid Waste Landfill (351)"/>
    <s v="All State"/>
    <s v="Oregon"/>
    <s v="MSW Landfill"/>
    <x v="18"/>
    <s v="Industrial"/>
    <n v="8.6999999999999993"/>
    <x v="0"/>
    <s v="WA"/>
    <s v="USA"/>
  </r>
  <r>
    <x v="15"/>
    <s v="Municipal Solid Waste Landfill (351)"/>
    <s v="All State"/>
    <s v="Oregon"/>
    <s v="MSW Landfill"/>
    <x v="18"/>
    <s v="Industrial"/>
    <n v="11.17"/>
    <x v="0"/>
    <s v="WA"/>
    <s v="USA"/>
  </r>
  <r>
    <x v="15"/>
    <s v="Municipal Solid Waste Landfill (351)"/>
    <s v="All State"/>
    <s v="Oregon"/>
    <s v="MSW Landfill"/>
    <x v="18"/>
    <s v="Industrial"/>
    <n v="18.2"/>
    <x v="0"/>
    <s v="WA"/>
    <s v="USA"/>
  </r>
  <r>
    <x v="15"/>
    <s v="Municipal Solid Waste Landfill (351)"/>
    <s v="All State"/>
    <s v="Oregon"/>
    <s v="MSW Landfill"/>
    <x v="18"/>
    <s v="Industrial"/>
    <n v="19"/>
    <x v="0"/>
    <s v="WA"/>
    <s v="USA"/>
  </r>
  <r>
    <x v="15"/>
    <s v="Municipal Solid Waste Landfill (351)"/>
    <s v="All State"/>
    <s v="Oregon"/>
    <s v="MSW Landfill"/>
    <x v="18"/>
    <s v="Industrial"/>
    <n v="20.63"/>
    <x v="0"/>
    <s v="WA"/>
    <s v="USA"/>
  </r>
  <r>
    <x v="15"/>
    <s v="Municipal Solid Waste Landfill (351)"/>
    <s v="All State"/>
    <s v="Oregon"/>
    <s v="MSW Landfill"/>
    <x v="18"/>
    <s v="Industrial"/>
    <n v="21.45"/>
    <x v="0"/>
    <s v="WA"/>
    <s v="USA"/>
  </r>
  <r>
    <x v="15"/>
    <s v="Municipal Solid Waste Landfill (351)"/>
    <s v="All State"/>
    <s v="Oregon"/>
    <s v="MSW Landfill"/>
    <x v="18"/>
    <s v="Industrial"/>
    <n v="19.87"/>
    <x v="0"/>
    <s v="WA"/>
    <s v="USA"/>
  </r>
  <r>
    <x v="15"/>
    <s v="Municipal Solid Waste Landfill (351)"/>
    <s v="All State"/>
    <s v="Oregon"/>
    <s v="MSW Landfill"/>
    <x v="18"/>
    <s v="Industrial"/>
    <n v="0.82000000000000006"/>
    <x v="0"/>
    <s v="WA"/>
    <s v="USA"/>
  </r>
  <r>
    <x v="15"/>
    <s v="Municipal Solid Waste Landfill (351)"/>
    <s v="All State"/>
    <s v="Oregon"/>
    <s v="MSW Landfill"/>
    <x v="18"/>
    <s v="Industrial"/>
    <n v="3.8500000000000005"/>
    <x v="0"/>
    <s v="WA"/>
    <s v="USA"/>
  </r>
  <r>
    <x v="15"/>
    <s v="Municipal Solid Waste Landfill (351)"/>
    <s v="All State"/>
    <s v="Oregon"/>
    <s v="MSW Landfill"/>
    <x v="18"/>
    <s v="Industrial"/>
    <n v="8.5499999999999989"/>
    <x v="0"/>
    <s v="WA"/>
    <s v="USA"/>
  </r>
  <r>
    <x v="15"/>
    <s v="Municipal Solid Waste Landfill (351)"/>
    <s v="All State"/>
    <s v="Oregon"/>
    <s v="MSW Landfill"/>
    <x v="18"/>
    <s v="Industrial"/>
    <n v="14.049999999999999"/>
    <x v="0"/>
    <s v="WA"/>
    <s v="USA"/>
  </r>
  <r>
    <x v="15"/>
    <s v="Municipal Solid Waste Landfill (351)"/>
    <s v="All State"/>
    <s v="Oregon"/>
    <s v="MSW Landfill"/>
    <x v="18"/>
    <s v="Industrial"/>
    <n v="14.549999999999999"/>
    <x v="0"/>
    <s v="WA"/>
    <s v="USA"/>
  </r>
  <r>
    <x v="15"/>
    <s v="Municipal Solid Waste Landfill (351)"/>
    <s v="All State"/>
    <s v="Oregon"/>
    <s v="MSW Landfill"/>
    <x v="18"/>
    <s v="Industrial"/>
    <n v="10.47"/>
    <x v="0"/>
    <s v="WA"/>
    <s v="USA"/>
  </r>
  <r>
    <x v="15"/>
    <s v="Municipal Solid Waste Landfill (351)"/>
    <s v="All State"/>
    <s v="Oregon"/>
    <s v="MSW Landfill"/>
    <x v="18"/>
    <s v="Industrial"/>
    <n v="12.18"/>
    <x v="0"/>
    <s v="WA"/>
    <s v="USA"/>
  </r>
  <r>
    <x v="15"/>
    <s v="Municipal Solid Waste Landfill (351)"/>
    <s v="All State"/>
    <s v="Oregon"/>
    <s v="MSW Landfill"/>
    <x v="18"/>
    <s v="Industrial"/>
    <n v="12.6"/>
    <x v="0"/>
    <s v="WA"/>
    <s v="USA"/>
  </r>
  <r>
    <x v="15"/>
    <s v="Municipal Solid Waste Landfill (351)"/>
    <s v="All State"/>
    <s v="Oregon"/>
    <s v="MSW Landfill"/>
    <x v="18"/>
    <s v="Industrial"/>
    <n v="15.78"/>
    <x v="0"/>
    <s v="WA"/>
    <s v="USA"/>
  </r>
  <r>
    <x v="15"/>
    <s v="Municipal Solid Waste Landfill (351)"/>
    <s v="All State"/>
    <s v="Oregon"/>
    <s v="MSW Landfill"/>
    <x v="18"/>
    <s v="Industrial"/>
    <n v="19.12"/>
    <x v="0"/>
    <s v="WA"/>
    <s v="USA"/>
  </r>
  <r>
    <x v="15"/>
    <s v="Municipal Solid Waste Landfill (351)"/>
    <s v="All State"/>
    <s v="Oregon"/>
    <s v="MSW Landfill"/>
    <x v="18"/>
    <s v="Industrial"/>
    <n v="27.35"/>
    <x v="0"/>
    <s v="WA"/>
    <s v="USA"/>
  </r>
  <r>
    <x v="15"/>
    <s v="Municipal Solid Waste Landfill (351)"/>
    <s v="All State"/>
    <s v="Oregon"/>
    <s v="MSW Landfill"/>
    <x v="18"/>
    <s v="Industrial"/>
    <n v="84.14"/>
    <x v="0"/>
    <s v="WA"/>
    <s v="USA"/>
  </r>
  <r>
    <x v="15"/>
    <s v="Municipal Solid Waste Landfill (351)"/>
    <s v="All State"/>
    <s v="Oregon"/>
    <s v="MSW Landfill"/>
    <x v="18"/>
    <s v="Industrial"/>
    <n v="13.52"/>
    <x v="0"/>
    <s v="WA"/>
    <s v="USA"/>
  </r>
  <r>
    <x v="15"/>
    <s v="Municipal Solid Waste Landfill (351)"/>
    <s v="All State"/>
    <s v="Oregon"/>
    <s v="MSW Landfill"/>
    <x v="18"/>
    <s v="Industrial"/>
    <n v="15.81"/>
    <x v="0"/>
    <s v="WA"/>
    <s v="USA"/>
  </r>
  <r>
    <x v="15"/>
    <s v="Municipal Solid Waste Landfill (351)"/>
    <s v="All State"/>
    <s v="Oregon"/>
    <s v="MSW Landfill"/>
    <x v="18"/>
    <s v="Industrial"/>
    <n v="17.07"/>
    <x v="0"/>
    <s v="WA"/>
    <s v="USA"/>
  </r>
  <r>
    <x v="15"/>
    <s v="Municipal Solid Waste Landfill (351)"/>
    <s v="All State"/>
    <s v="Oregon"/>
    <s v="MSW Landfill"/>
    <x v="18"/>
    <s v="Industrial"/>
    <n v="24.240000000000002"/>
    <x v="0"/>
    <s v="WA"/>
    <s v="USA"/>
  </r>
  <r>
    <x v="15"/>
    <s v="Municipal Solid Waste Landfill (351)"/>
    <s v="All State"/>
    <s v="Oregon"/>
    <s v="MSW Landfill"/>
    <x v="18"/>
    <s v="Industrial"/>
    <n v="19.490000000000002"/>
    <x v="0"/>
    <s v="WA"/>
    <s v="USA"/>
  </r>
  <r>
    <x v="15"/>
    <s v="Municipal Solid Waste Landfill (351)"/>
    <s v="All State"/>
    <s v="Oregon"/>
    <s v="MSW Landfill"/>
    <x v="18"/>
    <s v="Industrial"/>
    <n v="19.670000000000002"/>
    <x v="0"/>
    <s v="WA"/>
    <s v="USA"/>
  </r>
  <r>
    <x v="15"/>
    <s v="Municipal Solid Waste Landfill (351)"/>
    <s v="All State"/>
    <s v="Oregon"/>
    <s v="MSW Landfill"/>
    <x v="18"/>
    <s v="Industrial"/>
    <n v="22.799999999999997"/>
    <x v="0"/>
    <s v="WA"/>
    <s v="USA"/>
  </r>
  <r>
    <x v="15"/>
    <s v="Municipal Solid Waste Landfill (351)"/>
    <s v="All State"/>
    <s v="Oregon"/>
    <s v="MSW Landfill"/>
    <x v="18"/>
    <s v="Industrial"/>
    <n v="29.07"/>
    <x v="0"/>
    <s v="WA"/>
    <s v="USA"/>
  </r>
  <r>
    <x v="15"/>
    <s v="Municipal Solid Waste Landfill (351)"/>
    <s v="All State"/>
    <s v="Oregon"/>
    <s v="MSW Landfill"/>
    <x v="18"/>
    <s v="Industrial"/>
    <n v="32.25"/>
    <x v="0"/>
    <s v="WA"/>
    <s v="USA"/>
  </r>
  <r>
    <x v="15"/>
    <s v="Municipal Solid Waste Landfill (351)"/>
    <s v="All State"/>
    <s v="Oregon"/>
    <s v="MSW Landfill"/>
    <x v="18"/>
    <s v="Industrial"/>
    <n v="32.879999999999995"/>
    <x v="0"/>
    <s v="WA"/>
    <s v="USA"/>
  </r>
  <r>
    <x v="15"/>
    <s v="Municipal Solid Waste Landfill (351)"/>
    <s v="All State"/>
    <s v="Oregon"/>
    <s v="MSW Landfill"/>
    <x v="18"/>
    <s v="Industrial"/>
    <n v="36.81"/>
    <x v="0"/>
    <s v="WA"/>
    <s v="USA"/>
  </r>
  <r>
    <x v="15"/>
    <s v="Municipal Solid Waste Landfill (351)"/>
    <s v="All State"/>
    <s v="Oregon"/>
    <s v="MSW Landfill"/>
    <x v="18"/>
    <s v="Industrial"/>
    <n v="40.739999999999995"/>
    <x v="0"/>
    <s v="WA"/>
    <s v="USA"/>
  </r>
  <r>
    <x v="15"/>
    <s v="Municipal Solid Waste Landfill (351)"/>
    <s v="All State"/>
    <s v="Oregon"/>
    <s v="MSW Landfill"/>
    <x v="18"/>
    <s v="Industrial"/>
    <n v="41.92"/>
    <x v="0"/>
    <s v="WA"/>
    <s v="USA"/>
  </r>
  <r>
    <x v="15"/>
    <s v="Municipal Solid Waste Landfill (351)"/>
    <s v="All State"/>
    <s v="Oregon"/>
    <s v="MSW Landfill"/>
    <x v="18"/>
    <s v="Industrial"/>
    <n v="45.16"/>
    <x v="0"/>
    <s v="WA"/>
    <s v="USA"/>
  </r>
  <r>
    <x v="15"/>
    <s v="Municipal Solid Waste Landfill (351)"/>
    <s v="All State"/>
    <s v="Oregon"/>
    <s v="MSW Landfill"/>
    <x v="18"/>
    <s v="Industrial"/>
    <n v="49.39"/>
    <x v="0"/>
    <s v="WA"/>
    <s v="USA"/>
  </r>
  <r>
    <x v="15"/>
    <s v="Municipal Solid Waste Landfill (351)"/>
    <s v="All State"/>
    <s v="Oregon"/>
    <s v="MSW Landfill"/>
    <x v="18"/>
    <s v="Industrial"/>
    <n v="16.54"/>
    <x v="0"/>
    <s v="WA"/>
    <s v="USA"/>
  </r>
  <r>
    <x v="15"/>
    <s v="Municipal Solid Waste Landfill (351)"/>
    <s v="All State"/>
    <s v="Oregon"/>
    <s v="MSW Landfill"/>
    <x v="18"/>
    <s v="Industrial"/>
    <n v="23.450000000000003"/>
    <x v="0"/>
    <s v="WA"/>
    <s v="USA"/>
  </r>
  <r>
    <x v="15"/>
    <s v="Municipal Solid Waste Landfill (351)"/>
    <s v="All State"/>
    <s v="Oregon"/>
    <s v="MSW Landfill"/>
    <x v="18"/>
    <s v="Industrial"/>
    <n v="28.3"/>
    <x v="0"/>
    <s v="WA"/>
    <s v="USA"/>
  </r>
  <r>
    <x v="15"/>
    <s v="Municipal Solid Waste Landfill (351)"/>
    <s v="All State"/>
    <s v="Oregon"/>
    <s v="MSW Landfill"/>
    <x v="18"/>
    <s v="Industrial"/>
    <n v="29.279999999999998"/>
    <x v="0"/>
    <s v="WA"/>
    <s v="USA"/>
  </r>
  <r>
    <x v="15"/>
    <s v="Municipal Solid Waste Landfill (351)"/>
    <s v="All State"/>
    <s v="Oregon"/>
    <s v="MSW Landfill"/>
    <x v="18"/>
    <s v="Industrial"/>
    <n v="32.019999999999996"/>
    <x v="0"/>
    <s v="WA"/>
    <s v="USA"/>
  </r>
  <r>
    <x v="15"/>
    <s v="Municipal Solid Waste Landfill (351)"/>
    <s v="All State"/>
    <s v="Oregon"/>
    <s v="MSW Landfill"/>
    <x v="18"/>
    <s v="Industrial"/>
    <n v="33.400000000000006"/>
    <x v="0"/>
    <s v="WA"/>
    <s v="USA"/>
  </r>
  <r>
    <x v="15"/>
    <s v="Municipal Solid Waste Landfill (351)"/>
    <s v="All State"/>
    <s v="Oregon"/>
    <s v="MSW Landfill"/>
    <x v="18"/>
    <s v="Industrial"/>
    <n v="34.269999999999996"/>
    <x v="0"/>
    <s v="WA"/>
    <s v="USA"/>
  </r>
  <r>
    <x v="15"/>
    <s v="Municipal Solid Waste Landfill (351)"/>
    <s v="All State"/>
    <s v="Oregon"/>
    <s v="MSW Landfill"/>
    <x v="18"/>
    <s v="Industrial"/>
    <n v="47.92"/>
    <x v="0"/>
    <s v="WA"/>
    <s v="USA"/>
  </r>
  <r>
    <x v="15"/>
    <s v="Municipal Solid Waste Landfill (351)"/>
    <s v="All State"/>
    <s v="Oregon"/>
    <s v="MSW Landfill"/>
    <x v="18"/>
    <s v="Industrial"/>
    <n v="50.960000000000008"/>
    <x v="0"/>
    <s v="WA"/>
    <s v="USA"/>
  </r>
  <r>
    <x v="15"/>
    <s v="Municipal Solid Waste Landfill (351)"/>
    <s v="All State"/>
    <s v="Oregon"/>
    <s v="MSW Landfill"/>
    <x v="18"/>
    <s v="Industrial"/>
    <n v="56.330000000000005"/>
    <x v="0"/>
    <s v="WA"/>
    <s v="USA"/>
  </r>
  <r>
    <x v="15"/>
    <s v="Municipal Solid Waste Landfill (351)"/>
    <s v="All State"/>
    <s v="Oregon"/>
    <s v="MSW Landfill"/>
    <x v="18"/>
    <s v="Industrial"/>
    <n v="57.14"/>
    <x v="0"/>
    <s v="WA"/>
    <s v="USA"/>
  </r>
  <r>
    <x v="15"/>
    <s v="Municipal Solid Waste Landfill (351)"/>
    <s v="All State"/>
    <s v="Oregon"/>
    <s v="MSW Landfill"/>
    <x v="18"/>
    <s v="Industrial"/>
    <n v="62.82"/>
    <x v="0"/>
    <s v="WA"/>
    <s v="USA"/>
  </r>
  <r>
    <x v="15"/>
    <s v="Municipal Solid Waste Landfill (351)"/>
    <s v="All State"/>
    <s v="Oregon"/>
    <s v="MSW Landfill"/>
    <x v="18"/>
    <s v="Industrial"/>
    <n v="61.44"/>
    <x v="0"/>
    <s v="WA"/>
    <s v="USA"/>
  </r>
  <r>
    <x v="15"/>
    <s v="Municipal Solid Waste Landfill (351)"/>
    <s v="All State"/>
    <s v="Oregon"/>
    <s v="MSW Landfill"/>
    <x v="18"/>
    <s v="Industrial"/>
    <n v="1.84"/>
    <x v="0"/>
    <s v="WA"/>
    <s v="USA"/>
  </r>
  <r>
    <x v="15"/>
    <s v="Municipal Solid Waste Landfill (351)"/>
    <s v="All State"/>
    <s v="Oregon"/>
    <s v="MSW Landfill"/>
    <x v="18"/>
    <s v="Industrial"/>
    <n v="17.64"/>
    <x v="0"/>
    <s v="WA"/>
    <s v="USA"/>
  </r>
  <r>
    <x v="15"/>
    <s v="Municipal Solid Waste Landfill (351)"/>
    <s v="All State"/>
    <s v="Oregon"/>
    <s v="MSW Landfill"/>
    <x v="18"/>
    <s v="Industrial"/>
    <n v="69.330000000000013"/>
    <x v="0"/>
    <s v="WA"/>
    <s v="USA"/>
  </r>
  <r>
    <x v="15"/>
    <s v="Municipal Solid Waste Landfill (351)"/>
    <s v="All State"/>
    <s v="Oregon"/>
    <s v="MSW Landfill"/>
    <x v="18"/>
    <s v="Industrial"/>
    <n v="13.94"/>
    <x v="0"/>
    <s v="WA"/>
    <s v="USA"/>
  </r>
  <r>
    <x v="15"/>
    <s v="Municipal Solid Waste Landfill (351)"/>
    <s v="All State"/>
    <s v="Oregon"/>
    <s v="MSW Landfill"/>
    <x v="18"/>
    <s v="Industrial"/>
    <n v="24.669999999999998"/>
    <x v="0"/>
    <s v="WA"/>
    <s v="USA"/>
  </r>
  <r>
    <x v="15"/>
    <s v="Municipal Solid Waste Landfill (351)"/>
    <s v="All State"/>
    <s v="Oregon"/>
    <s v="MSW Landfill"/>
    <x v="18"/>
    <s v="Industrial"/>
    <n v="39.44"/>
    <x v="0"/>
    <s v="WA"/>
    <s v="USA"/>
  </r>
  <r>
    <x v="15"/>
    <s v="Municipal Solid Waste Landfill (351)"/>
    <s v="All State"/>
    <s v="Oregon"/>
    <s v="MSW Landfill"/>
    <x v="18"/>
    <s v="Industrial"/>
    <n v="0.79"/>
    <x v="0"/>
    <s v="WA"/>
    <s v="USA"/>
  </r>
  <r>
    <x v="15"/>
    <s v="Municipal Solid Waste Landfill (351)"/>
    <s v="All State"/>
    <s v="Oregon"/>
    <s v="MSW Landfill"/>
    <x v="18"/>
    <s v="Industrial"/>
    <n v="13.8"/>
    <x v="0"/>
    <s v="WA"/>
    <s v="USA"/>
  </r>
  <r>
    <x v="15"/>
    <s v="Municipal Solid Waste Landfill (351)"/>
    <s v="All State"/>
    <s v="Oregon"/>
    <s v="MSW Landfill"/>
    <x v="18"/>
    <s v="Industrial"/>
    <n v="0.33"/>
    <x v="0"/>
    <s v="WA"/>
    <s v="USA"/>
  </r>
  <r>
    <x v="15"/>
    <s v="Municipal Solid Waste Landfill (351)"/>
    <s v="All State"/>
    <s v="Oregon"/>
    <s v="MSW Landfill"/>
    <x v="18"/>
    <s v="Industrial"/>
    <n v="16.03"/>
    <x v="0"/>
    <s v="WA"/>
    <s v="USA"/>
  </r>
  <r>
    <x v="15"/>
    <s v="Municipal Solid Waste Landfill (351)"/>
    <s v="All State"/>
    <s v="Oregon"/>
    <s v="MSW Landfill"/>
    <x v="18"/>
    <s v="Industrial"/>
    <n v="228.07000000000002"/>
    <x v="0"/>
    <s v="WA"/>
    <s v="USA"/>
  </r>
  <r>
    <x v="15"/>
    <s v="Municipal Solid Waste Landfill (351)"/>
    <s v="All State"/>
    <s v="Oregon"/>
    <s v="MSW Landfill"/>
    <x v="18"/>
    <s v="Industrial"/>
    <n v="3.55"/>
    <x v="0"/>
    <s v="WA"/>
    <s v="USA"/>
  </r>
  <r>
    <x v="15"/>
    <s v="Municipal Solid Waste Landfill (351)"/>
    <s v="All State"/>
    <s v="Oregon"/>
    <s v="MSW Landfill"/>
    <x v="18"/>
    <s v="Industrial"/>
    <n v="3.98"/>
    <x v="0"/>
    <s v="WA"/>
    <s v="USA"/>
  </r>
  <r>
    <x v="15"/>
    <s v="Municipal Solid Waste Landfill (351)"/>
    <s v="All State"/>
    <s v="Oregon"/>
    <s v="MSW Landfill"/>
    <x v="18"/>
    <s v="Industrial"/>
    <n v="37.029999999999994"/>
    <x v="0"/>
    <s v="WA"/>
    <s v="USA"/>
  </r>
  <r>
    <x v="15"/>
    <s v="Municipal Solid Waste Landfill (351)"/>
    <s v="All State"/>
    <s v="Oregon"/>
    <s v="MSW Landfill"/>
    <x v="18"/>
    <s v="Industrial"/>
    <n v="43.97"/>
    <x v="0"/>
    <s v="WA"/>
    <s v="USA"/>
  </r>
  <r>
    <x v="15"/>
    <s v="Municipal Solid Waste Landfill (351)"/>
    <s v="All State"/>
    <s v="Oregon"/>
    <s v="MSW Landfill"/>
    <x v="18"/>
    <s v="Industrial"/>
    <n v="49.649999999999991"/>
    <x v="0"/>
    <s v="WA"/>
    <s v="USA"/>
  </r>
  <r>
    <x v="15"/>
    <s v="Municipal Solid Waste Landfill (351)"/>
    <s v="All State"/>
    <s v="Oregon"/>
    <s v="MSW Landfill"/>
    <x v="18"/>
    <s v="Industrial"/>
    <n v="50.82"/>
    <x v="0"/>
    <s v="WA"/>
    <s v="USA"/>
  </r>
  <r>
    <x v="15"/>
    <s v="Municipal Solid Waste Landfill (351)"/>
    <s v="All State"/>
    <s v="Oregon"/>
    <s v="MSW Landfill"/>
    <x v="18"/>
    <s v="Industrial"/>
    <n v="52.109999999999992"/>
    <x v="0"/>
    <s v="WA"/>
    <s v="USA"/>
  </r>
  <r>
    <x v="15"/>
    <s v="Municipal Solid Waste Landfill (351)"/>
    <s v="All State"/>
    <s v="Oregon"/>
    <s v="MSW Landfill"/>
    <x v="18"/>
    <s v="Industrial"/>
    <n v="56.05"/>
    <x v="0"/>
    <s v="WA"/>
    <s v="USA"/>
  </r>
  <r>
    <x v="15"/>
    <s v="Municipal Solid Waste Landfill (351)"/>
    <s v="All State"/>
    <s v="Oregon"/>
    <s v="MSW Landfill"/>
    <x v="18"/>
    <s v="Industrial"/>
    <n v="57.34"/>
    <x v="0"/>
    <s v="WA"/>
    <s v="USA"/>
  </r>
  <r>
    <x v="15"/>
    <s v="Municipal Solid Waste Landfill (351)"/>
    <s v="All State"/>
    <s v="Oregon"/>
    <s v="MSW Landfill"/>
    <x v="18"/>
    <s v="Industrial"/>
    <n v="31.620000000000005"/>
    <x v="0"/>
    <s v="WA"/>
    <s v="USA"/>
  </r>
  <r>
    <x v="15"/>
    <s v="Municipal Solid Waste Landfill (351)"/>
    <s v="All State"/>
    <s v="Oregon"/>
    <s v="MSW Landfill"/>
    <x v="18"/>
    <s v="Industrial"/>
    <n v="45.65"/>
    <x v="0"/>
    <s v="WA"/>
    <s v="USA"/>
  </r>
  <r>
    <x v="15"/>
    <s v="Municipal Solid Waste Landfill (351)"/>
    <s v="All State"/>
    <s v="Oregon"/>
    <s v="MSW Landfill"/>
    <x v="18"/>
    <s v="Industrial"/>
    <n v="46.230000000000004"/>
    <x v="0"/>
    <s v="WA"/>
    <s v="USA"/>
  </r>
  <r>
    <x v="15"/>
    <s v="Municipal Solid Waste Landfill (351)"/>
    <s v="All State"/>
    <s v="Oregon"/>
    <s v="MSW Landfill"/>
    <x v="18"/>
    <s v="Industrial"/>
    <n v="51.990000000000009"/>
    <x v="0"/>
    <s v="WA"/>
    <s v="USA"/>
  </r>
  <r>
    <x v="15"/>
    <s v="Municipal Solid Waste Landfill (351)"/>
    <s v="All State"/>
    <s v="Oregon"/>
    <s v="MSW Landfill"/>
    <x v="18"/>
    <s v="Industrial"/>
    <n v="76.849999999999994"/>
    <x v="0"/>
    <s v="WA"/>
    <s v="USA"/>
  </r>
  <r>
    <x v="15"/>
    <s v="Municipal Solid Waste Landfill (351)"/>
    <s v="All State"/>
    <s v="Oregon"/>
    <s v="MSW Landfill"/>
    <x v="18"/>
    <s v="Industrial"/>
    <n v="10"/>
    <x v="3"/>
    <s v="WA"/>
    <s v="USA"/>
  </r>
  <r>
    <x v="15"/>
    <s v="Municipal Solid Waste Landfill (351)"/>
    <s v="All State"/>
    <s v="Oregon"/>
    <s v="MSW Landfill"/>
    <x v="24"/>
    <s v="Recycling Residuals"/>
    <n v="709.53999999999974"/>
    <x v="3"/>
    <s v="WA"/>
    <s v="USA"/>
  </r>
  <r>
    <x v="15"/>
    <s v="Municipal Solid Waste Landfill (351)"/>
    <s v="All State"/>
    <s v="Oregon"/>
    <s v="MSW Landfill"/>
    <x v="24"/>
    <s v="Recycling Residuals"/>
    <n v="912.51"/>
    <x v="3"/>
    <s v="WA"/>
    <s v="USA"/>
  </r>
  <r>
    <x v="15"/>
    <s v="Municipal Solid Waste Landfill (351)"/>
    <s v="All State"/>
    <s v="Oregon"/>
    <s v="MSW Landfill"/>
    <x v="24"/>
    <s v="Recycling Residuals"/>
    <n v="932.28000000000009"/>
    <x v="3"/>
    <s v="WA"/>
    <s v="USA"/>
  </r>
  <r>
    <x v="15"/>
    <s v="Municipal Solid Waste Landfill (351)"/>
    <s v="All State"/>
    <s v="Oregon"/>
    <s v="MSW Landfill"/>
    <x v="24"/>
    <s v="Recycling Residuals"/>
    <n v="958.11999999999978"/>
    <x v="3"/>
    <s v="WA"/>
    <s v="USA"/>
  </r>
  <r>
    <x v="15"/>
    <s v="Municipal Solid Waste Landfill (351)"/>
    <s v="All State"/>
    <s v="Oregon"/>
    <s v="MSW Landfill"/>
    <x v="24"/>
    <s v="Recycling Residuals"/>
    <n v="1070.0800000000002"/>
    <x v="3"/>
    <s v="WA"/>
    <s v="USA"/>
  </r>
  <r>
    <x v="15"/>
    <s v="Municipal Solid Waste Landfill (351)"/>
    <s v="All State"/>
    <s v="Oregon"/>
    <s v="MSW Landfill"/>
    <x v="24"/>
    <s v="Recycling Residuals"/>
    <n v="1094.53"/>
    <x v="3"/>
    <s v="WA"/>
    <s v="USA"/>
  </r>
  <r>
    <x v="15"/>
    <s v="Municipal Solid Waste Landfill (351)"/>
    <s v="All State"/>
    <s v="Oregon"/>
    <s v="MSW Landfill"/>
    <x v="24"/>
    <s v="Recycling Residuals"/>
    <n v="1138.25"/>
    <x v="3"/>
    <s v="WA"/>
    <s v="USA"/>
  </r>
  <r>
    <x v="15"/>
    <s v="Municipal Solid Waste Landfill (351)"/>
    <s v="All State"/>
    <s v="Oregon"/>
    <s v="MSW Landfill"/>
    <x v="24"/>
    <s v="Recycling Residuals"/>
    <n v="1288.7099999999996"/>
    <x v="3"/>
    <s v="WA"/>
    <s v="USA"/>
  </r>
  <r>
    <x v="15"/>
    <s v="Municipal Solid Waste Landfill (351)"/>
    <s v="All State"/>
    <s v="Oregon"/>
    <s v="MSW Landfill"/>
    <x v="24"/>
    <s v="Recycling Residuals"/>
    <n v="1387.9900000000002"/>
    <x v="3"/>
    <s v="WA"/>
    <s v="USA"/>
  </r>
  <r>
    <x v="15"/>
    <s v="Municipal Solid Waste Landfill (351)"/>
    <s v="All State"/>
    <s v="Oregon"/>
    <s v="MSW Landfill"/>
    <x v="24"/>
    <s v="Recycling Residuals"/>
    <n v="1462.1599999999994"/>
    <x v="3"/>
    <s v="WA"/>
    <s v="USA"/>
  </r>
  <r>
    <x v="15"/>
    <s v="Municipal Solid Waste Landfill (351)"/>
    <s v="All State"/>
    <s v="Oregon"/>
    <s v="MSW Landfill"/>
    <x v="24"/>
    <s v="Recycling Residuals"/>
    <n v="1617.62"/>
    <x v="3"/>
    <s v="WA"/>
    <s v="USA"/>
  </r>
  <r>
    <x v="15"/>
    <s v="Municipal Solid Waste Landfill (351)"/>
    <s v="All State"/>
    <s v="Oregon"/>
    <s v="MSW Landfill"/>
    <x v="24"/>
    <s v="Recycling Residuals"/>
    <n v="1637.8399999999997"/>
    <x v="3"/>
    <s v="WA"/>
    <s v="USA"/>
  </r>
  <r>
    <x v="15"/>
    <s v="Municipal Solid Waste Landfill (351)"/>
    <s v="All State"/>
    <s v="Oregon"/>
    <s v="MSW Landfill"/>
    <x v="18"/>
    <s v="Industrial"/>
    <n v="8.2799999999999994"/>
    <x v="3"/>
    <s v="WA"/>
    <s v="USA"/>
  </r>
  <r>
    <x v="15"/>
    <s v="Municipal Solid Waste Landfill (351)"/>
    <s v="All State"/>
    <s v="Oregon"/>
    <s v="MSW Landfill"/>
    <x v="18"/>
    <s v="Industrial"/>
    <n v="0.41000000000000003"/>
    <x v="3"/>
    <s v="WA"/>
    <s v="USA"/>
  </r>
  <r>
    <x v="15"/>
    <s v="Municipal Solid Waste Landfill (351)"/>
    <s v="All State"/>
    <s v="Oregon"/>
    <s v="MSW Landfill"/>
    <x v="18"/>
    <s v="Industrial"/>
    <n v="2.3000000000000003"/>
    <x v="3"/>
    <s v="WA"/>
    <s v="USA"/>
  </r>
  <r>
    <x v="15"/>
    <s v="Municipal Solid Waste Landfill (351)"/>
    <s v="All State"/>
    <s v="Oregon"/>
    <s v="MSW Landfill"/>
    <x v="18"/>
    <s v="Industrial"/>
    <n v="3.2599999999999989"/>
    <x v="3"/>
    <s v="WA"/>
    <s v="USA"/>
  </r>
  <r>
    <x v="15"/>
    <s v="Municipal Solid Waste Landfill (351)"/>
    <s v="All State"/>
    <s v="Oregon"/>
    <s v="MSW Landfill"/>
    <x v="18"/>
    <s v="Industrial"/>
    <n v="5.5600000000000005"/>
    <x v="3"/>
    <s v="WA"/>
    <s v="USA"/>
  </r>
  <r>
    <x v="15"/>
    <s v="Municipal Solid Waste Landfill (351)"/>
    <s v="All State"/>
    <s v="Oregon"/>
    <s v="MSW Landfill"/>
    <x v="18"/>
    <s v="Industrial"/>
    <n v="5.1700000000000008"/>
    <x v="3"/>
    <s v="WA"/>
    <s v="USA"/>
  </r>
  <r>
    <x v="15"/>
    <s v="Municipal Solid Waste Landfill (351)"/>
    <s v="All State"/>
    <s v="Oregon"/>
    <s v="MSW Landfill"/>
    <x v="18"/>
    <s v="Industrial"/>
    <n v="7.0500000000000007"/>
    <x v="3"/>
    <s v="WA"/>
    <s v="USA"/>
  </r>
  <r>
    <x v="15"/>
    <s v="Municipal Solid Waste Landfill (351)"/>
    <s v="All State"/>
    <s v="Oregon"/>
    <s v="MSW Landfill"/>
    <x v="18"/>
    <s v="Industrial"/>
    <n v="0.33"/>
    <x v="3"/>
    <s v="WA"/>
    <s v="USA"/>
  </r>
  <r>
    <x v="15"/>
    <s v="Municipal Solid Waste Landfill (351)"/>
    <s v="All State"/>
    <s v="Oregon"/>
    <s v="MSW Landfill"/>
    <x v="18"/>
    <s v="Industrial"/>
    <n v="20.05"/>
    <x v="3"/>
    <s v="WA"/>
    <s v="USA"/>
  </r>
  <r>
    <x v="15"/>
    <s v="Municipal Solid Waste Landfill (351)"/>
    <s v="All State"/>
    <s v="Oregon"/>
    <s v="MSW Landfill"/>
    <x v="18"/>
    <s v="Industrial"/>
    <n v="22.46"/>
    <x v="3"/>
    <s v="WA"/>
    <s v="USA"/>
  </r>
  <r>
    <x v="15"/>
    <s v="Municipal Solid Waste Landfill (351)"/>
    <s v="All State"/>
    <s v="Oregon"/>
    <s v="MSW Landfill"/>
    <x v="18"/>
    <s v="Industrial"/>
    <n v="10.58"/>
    <x v="3"/>
    <s v="WA"/>
    <s v="USA"/>
  </r>
  <r>
    <x v="15"/>
    <s v="Municipal Solid Waste Landfill (351)"/>
    <s v="All State"/>
    <s v="Oregon"/>
    <s v="MSW Landfill"/>
    <x v="18"/>
    <s v="Industrial"/>
    <n v="14.29"/>
    <x v="3"/>
    <s v="WA"/>
    <s v="USA"/>
  </r>
  <r>
    <x v="15"/>
    <s v="Municipal Solid Waste Landfill (351)"/>
    <s v="All State"/>
    <s v="Oregon"/>
    <s v="MSW Landfill"/>
    <x v="18"/>
    <s v="Industrial"/>
    <n v="15.01"/>
    <x v="3"/>
    <s v="WA"/>
    <s v="USA"/>
  </r>
  <r>
    <x v="15"/>
    <s v="Municipal Solid Waste Landfill (351)"/>
    <s v="All State"/>
    <s v="Oregon"/>
    <s v="MSW Landfill"/>
    <x v="18"/>
    <s v="Industrial"/>
    <n v="16.439999999999998"/>
    <x v="3"/>
    <s v="WA"/>
    <s v="USA"/>
  </r>
  <r>
    <x v="15"/>
    <s v="Municipal Solid Waste Landfill (351)"/>
    <s v="All State"/>
    <s v="Oregon"/>
    <s v="MSW Landfill"/>
    <x v="18"/>
    <s v="Industrial"/>
    <n v="16.79"/>
    <x v="3"/>
    <s v="WA"/>
    <s v="USA"/>
  </r>
  <r>
    <x v="15"/>
    <s v="Municipal Solid Waste Landfill (351)"/>
    <s v="All State"/>
    <s v="Oregon"/>
    <s v="MSW Landfill"/>
    <x v="18"/>
    <s v="Industrial"/>
    <n v="17.82"/>
    <x v="3"/>
    <s v="WA"/>
    <s v="USA"/>
  </r>
  <r>
    <x v="15"/>
    <s v="Municipal Solid Waste Landfill (351)"/>
    <s v="All State"/>
    <s v="Oregon"/>
    <s v="MSW Landfill"/>
    <x v="18"/>
    <s v="Industrial"/>
    <n v="19.850000000000001"/>
    <x v="3"/>
    <s v="WA"/>
    <s v="USA"/>
  </r>
  <r>
    <x v="15"/>
    <s v="Municipal Solid Waste Landfill (351)"/>
    <s v="All State"/>
    <s v="Oregon"/>
    <s v="MSW Landfill"/>
    <x v="18"/>
    <s v="Industrial"/>
    <n v="21.049999999999997"/>
    <x v="3"/>
    <s v="WA"/>
    <s v="USA"/>
  </r>
  <r>
    <x v="15"/>
    <s v="Municipal Solid Waste Landfill (351)"/>
    <s v="All State"/>
    <s v="Oregon"/>
    <s v="MSW Landfill"/>
    <x v="18"/>
    <s v="Industrial"/>
    <n v="24.39"/>
    <x v="3"/>
    <s v="WA"/>
    <s v="USA"/>
  </r>
  <r>
    <x v="15"/>
    <s v="Municipal Solid Waste Landfill (351)"/>
    <s v="All State"/>
    <s v="Oregon"/>
    <s v="MSW Landfill"/>
    <x v="18"/>
    <s v="Industrial"/>
    <n v="24.5"/>
    <x v="3"/>
    <s v="WA"/>
    <s v="USA"/>
  </r>
  <r>
    <x v="15"/>
    <s v="Municipal Solid Waste Landfill (351)"/>
    <s v="All State"/>
    <s v="Oregon"/>
    <s v="MSW Landfill"/>
    <x v="18"/>
    <s v="Industrial"/>
    <n v="25.439999999999998"/>
    <x v="3"/>
    <s v="WA"/>
    <s v="USA"/>
  </r>
  <r>
    <x v="15"/>
    <s v="Municipal Solid Waste Landfill (351)"/>
    <s v="All State"/>
    <s v="Oregon"/>
    <s v="MSW Landfill"/>
    <x v="18"/>
    <s v="Industrial"/>
    <n v="26.66"/>
    <x v="3"/>
    <s v="WA"/>
    <s v="USA"/>
  </r>
  <r>
    <x v="15"/>
    <s v="Municipal Solid Waste Landfill (351)"/>
    <s v="All State"/>
    <s v="Oregon"/>
    <s v="MSW Landfill"/>
    <x v="18"/>
    <s v="Industrial"/>
    <n v="6.5"/>
    <x v="13"/>
    <s v="WA"/>
    <s v="USA"/>
  </r>
  <r>
    <x v="15"/>
    <s v="Municipal Solid Waste Landfill (351)"/>
    <s v="All State"/>
    <s v="Oregon"/>
    <s v="MSW Landfill"/>
    <x v="18"/>
    <s v="Industrial"/>
    <n v="8.5299999999999994"/>
    <x v="13"/>
    <s v="WA"/>
    <s v="USA"/>
  </r>
  <r>
    <x v="15"/>
    <s v="Municipal Solid Waste Landfill (351)"/>
    <s v="All State"/>
    <s v="Oregon"/>
    <s v="MSW Landfill"/>
    <x v="18"/>
    <s v="Industrial"/>
    <n v="8.58"/>
    <x v="13"/>
    <s v="WA"/>
    <s v="USA"/>
  </r>
  <r>
    <x v="15"/>
    <s v="Municipal Solid Waste Landfill (351)"/>
    <s v="All State"/>
    <s v="Oregon"/>
    <s v="MSW Landfill"/>
    <x v="18"/>
    <s v="Industrial"/>
    <n v="9.09"/>
    <x v="13"/>
    <s v="WA"/>
    <s v="USA"/>
  </r>
  <r>
    <x v="15"/>
    <s v="Municipal Solid Waste Landfill (351)"/>
    <s v="All State"/>
    <s v="Oregon"/>
    <s v="MSW Landfill"/>
    <x v="18"/>
    <s v="Industrial"/>
    <n v="10.29"/>
    <x v="13"/>
    <s v="WA"/>
    <s v="USA"/>
  </r>
  <r>
    <x v="15"/>
    <s v="Municipal Solid Waste Landfill (351)"/>
    <s v="All State"/>
    <s v="Oregon"/>
    <s v="MSW Landfill"/>
    <x v="18"/>
    <s v="Industrial"/>
    <n v="11.17"/>
    <x v="13"/>
    <s v="WA"/>
    <s v="USA"/>
  </r>
  <r>
    <x v="15"/>
    <s v="Municipal Solid Waste Landfill (351)"/>
    <s v="All State"/>
    <s v="Oregon"/>
    <s v="MSW Landfill"/>
    <x v="18"/>
    <s v="Industrial"/>
    <n v="16.46"/>
    <x v="13"/>
    <s v="WA"/>
    <s v="USA"/>
  </r>
  <r>
    <x v="15"/>
    <s v="Municipal Solid Waste Landfill (351)"/>
    <s v="All State"/>
    <s v="Oregon"/>
    <s v="MSW Landfill"/>
    <x v="18"/>
    <s v="Industrial"/>
    <n v="20.66"/>
    <x v="13"/>
    <s v="WA"/>
    <s v="USA"/>
  </r>
  <r>
    <x v="15"/>
    <s v="Municipal Solid Waste Landfill (351)"/>
    <s v="All State"/>
    <s v="Oregon"/>
    <s v="MSW Landfill"/>
    <x v="18"/>
    <s v="Industrial"/>
    <n v="47.040000000000006"/>
    <x v="13"/>
    <s v="WA"/>
    <s v="USA"/>
  </r>
  <r>
    <x v="15"/>
    <s v="Municipal Solid Waste Landfill (351)"/>
    <s v="All State"/>
    <s v="Oregon"/>
    <s v="MSW Landfill"/>
    <x v="18"/>
    <s v="Industrial"/>
    <n v="27.74"/>
    <x v="1"/>
    <s v="WA"/>
    <s v="USA"/>
  </r>
  <r>
    <x v="15"/>
    <s v="Municipal Solid Waste Landfill (351)"/>
    <s v="All State"/>
    <s v="Oregon"/>
    <s v="MSW Landfill"/>
    <x v="18"/>
    <s v="Industrial"/>
    <n v="51.65"/>
    <x v="1"/>
    <s v="WA"/>
    <s v="USA"/>
  </r>
  <r>
    <x v="15"/>
    <s v="Municipal Solid Waste Landfill (351)"/>
    <s v="All State"/>
    <s v="Oregon"/>
    <s v="MSW Landfill"/>
    <x v="18"/>
    <s v="Industrial"/>
    <n v="56.51"/>
    <x v="1"/>
    <s v="WA"/>
    <s v="USA"/>
  </r>
  <r>
    <x v="15"/>
    <s v="Municipal Solid Waste Landfill (351)"/>
    <s v="All State"/>
    <s v="Oregon"/>
    <s v="MSW Landfill"/>
    <x v="18"/>
    <s v="Industrial"/>
    <n v="57.83"/>
    <x v="1"/>
    <s v="WA"/>
    <s v="USA"/>
  </r>
  <r>
    <x v="15"/>
    <s v="Municipal Solid Waste Landfill (351)"/>
    <s v="All State"/>
    <s v="Oregon"/>
    <s v="MSW Landfill"/>
    <x v="18"/>
    <s v="Industrial"/>
    <n v="79.38"/>
    <x v="1"/>
    <s v="WA"/>
    <s v="USA"/>
  </r>
  <r>
    <x v="15"/>
    <s v="Municipal Solid Waste Landfill (351)"/>
    <s v="All State"/>
    <s v="Oregon"/>
    <s v="MSW Landfill"/>
    <x v="18"/>
    <s v="Industrial"/>
    <n v="80.389999999999986"/>
    <x v="1"/>
    <s v="WA"/>
    <s v="USA"/>
  </r>
  <r>
    <x v="15"/>
    <s v="Municipal Solid Waste Landfill (351)"/>
    <s v="All State"/>
    <s v="Oregon"/>
    <s v="MSW Landfill"/>
    <x v="18"/>
    <s v="Industrial"/>
    <n v="84.13000000000001"/>
    <x v="1"/>
    <s v="WA"/>
    <s v="USA"/>
  </r>
  <r>
    <x v="15"/>
    <s v="Municipal Solid Waste Landfill (351)"/>
    <s v="All State"/>
    <s v="Oregon"/>
    <s v="MSW Landfill"/>
    <x v="18"/>
    <s v="Industrial"/>
    <n v="90.56"/>
    <x v="1"/>
    <s v="WA"/>
    <s v="USA"/>
  </r>
  <r>
    <x v="15"/>
    <s v="Municipal Solid Waste Landfill (351)"/>
    <s v="All State"/>
    <s v="Oregon"/>
    <s v="MSW Landfill"/>
    <x v="18"/>
    <s v="Industrial"/>
    <n v="91"/>
    <x v="1"/>
    <s v="WA"/>
    <s v="USA"/>
  </r>
  <r>
    <x v="15"/>
    <s v="Municipal Solid Waste Landfill (351)"/>
    <s v="All State"/>
    <s v="Oregon"/>
    <s v="MSW Landfill"/>
    <x v="18"/>
    <s v="Industrial"/>
    <n v="91.32"/>
    <x v="1"/>
    <s v="WA"/>
    <s v="USA"/>
  </r>
  <r>
    <x v="15"/>
    <s v="Municipal Solid Waste Landfill (351)"/>
    <s v="All State"/>
    <s v="Oregon"/>
    <s v="MSW Landfill"/>
    <x v="18"/>
    <s v="Industrial"/>
    <n v="96.419999999999987"/>
    <x v="1"/>
    <s v="WA"/>
    <s v="USA"/>
  </r>
  <r>
    <x v="15"/>
    <s v="Municipal Solid Waste Landfill (351)"/>
    <s v="All State"/>
    <s v="Oregon"/>
    <s v="MSW Landfill"/>
    <x v="18"/>
    <s v="Industrial"/>
    <n v="5.9200000000000008"/>
    <x v="1"/>
    <s v="WA"/>
    <s v="USA"/>
  </r>
  <r>
    <x v="15"/>
    <s v="Municipal Solid Waste Landfill (351)"/>
    <s v="All State"/>
    <s v="Oregon"/>
    <s v="MSW Landfill"/>
    <x v="18"/>
    <s v="Industrial"/>
    <n v="87.81"/>
    <x v="1"/>
    <s v="WA"/>
    <s v="USA"/>
  </r>
  <r>
    <x v="15"/>
    <s v="Municipal Solid Waste Landfill (351)"/>
    <s v="All State"/>
    <s v="Oregon"/>
    <s v="MSW Landfill"/>
    <x v="18"/>
    <s v="Industrial"/>
    <n v="94.190000000000012"/>
    <x v="1"/>
    <s v="WA"/>
    <s v="USA"/>
  </r>
  <r>
    <x v="15"/>
    <s v="Municipal Solid Waste Landfill (351)"/>
    <s v="All State"/>
    <s v="Oregon"/>
    <s v="MSW Landfill"/>
    <x v="18"/>
    <s v="Industrial"/>
    <n v="97.15"/>
    <x v="1"/>
    <s v="WA"/>
    <s v="USA"/>
  </r>
  <r>
    <x v="15"/>
    <s v="Municipal Solid Waste Landfill (351)"/>
    <s v="All State"/>
    <s v="Oregon"/>
    <s v="MSW Landfill"/>
    <x v="18"/>
    <s v="Industrial"/>
    <n v="97.720000000000013"/>
    <x v="1"/>
    <s v="WA"/>
    <s v="USA"/>
  </r>
  <r>
    <x v="15"/>
    <s v="Municipal Solid Waste Landfill (351)"/>
    <s v="All State"/>
    <s v="Oregon"/>
    <s v="MSW Landfill"/>
    <x v="18"/>
    <s v="Industrial"/>
    <n v="110.07000000000001"/>
    <x v="1"/>
    <s v="WA"/>
    <s v="USA"/>
  </r>
  <r>
    <x v="15"/>
    <s v="Municipal Solid Waste Landfill (351)"/>
    <s v="All State"/>
    <s v="Oregon"/>
    <s v="MSW Landfill"/>
    <x v="18"/>
    <s v="Industrial"/>
    <n v="116.52"/>
    <x v="1"/>
    <s v="WA"/>
    <s v="USA"/>
  </r>
  <r>
    <x v="15"/>
    <s v="Municipal Solid Waste Landfill (351)"/>
    <s v="All State"/>
    <s v="Oregon"/>
    <s v="MSW Landfill"/>
    <x v="18"/>
    <s v="Industrial"/>
    <n v="117.41"/>
    <x v="1"/>
    <s v="WA"/>
    <s v="USA"/>
  </r>
  <r>
    <x v="15"/>
    <s v="Municipal Solid Waste Landfill (351)"/>
    <s v="All State"/>
    <s v="Oregon"/>
    <s v="MSW Landfill"/>
    <x v="18"/>
    <s v="Industrial"/>
    <n v="118.85"/>
    <x v="1"/>
    <s v="WA"/>
    <s v="USA"/>
  </r>
  <r>
    <x v="15"/>
    <s v="Municipal Solid Waste Landfill (351)"/>
    <s v="All State"/>
    <s v="Oregon"/>
    <s v="MSW Landfill"/>
    <x v="18"/>
    <s v="Industrial"/>
    <n v="123.50999999999999"/>
    <x v="1"/>
    <s v="WA"/>
    <s v="USA"/>
  </r>
  <r>
    <x v="15"/>
    <s v="Municipal Solid Waste Landfill (351)"/>
    <s v="All State"/>
    <s v="Oregon"/>
    <s v="MSW Landfill"/>
    <x v="18"/>
    <s v="Industrial"/>
    <n v="125.31"/>
    <x v="1"/>
    <s v="WA"/>
    <s v="USA"/>
  </r>
  <r>
    <x v="15"/>
    <s v="Municipal Solid Waste Landfill (351)"/>
    <s v="All State"/>
    <s v="Oregon"/>
    <s v="MSW Landfill"/>
    <x v="18"/>
    <s v="Industrial"/>
    <n v="134.39999999999998"/>
    <x v="1"/>
    <s v="WA"/>
    <s v="USA"/>
  </r>
  <r>
    <x v="15"/>
    <s v="Municipal Solid Waste Landfill (351)"/>
    <s v="All State"/>
    <s v="Oregon"/>
    <s v="MSW Landfill"/>
    <x v="18"/>
    <s v="Industrial"/>
    <n v="152.49999999999997"/>
    <x v="1"/>
    <s v="WA"/>
    <s v="USA"/>
  </r>
  <r>
    <x v="15"/>
    <s v="Municipal Solid Waste Landfill (351)"/>
    <s v="All State"/>
    <s v="Oregon"/>
    <s v="MSW Landfill"/>
    <x v="18"/>
    <s v="Industrial"/>
    <n v="11.4"/>
    <x v="1"/>
    <s v="WA"/>
    <s v="USA"/>
  </r>
  <r>
    <x v="15"/>
    <s v="Municipal Solid Waste Landfill (351)"/>
    <s v="All State"/>
    <s v="Oregon"/>
    <s v="MSW Landfill"/>
    <x v="18"/>
    <s v="Industrial"/>
    <n v="17.100000000000001"/>
    <x v="1"/>
    <s v="WA"/>
    <s v="USA"/>
  </r>
  <r>
    <x v="15"/>
    <s v="Municipal Solid Waste Landfill (351)"/>
    <s v="All State"/>
    <s v="Oregon"/>
    <s v="MSW Landfill"/>
    <x v="18"/>
    <s v="Industrial"/>
    <n v="13.37"/>
    <x v="1"/>
    <s v="WA"/>
    <s v="USA"/>
  </r>
  <r>
    <x v="15"/>
    <s v="Municipal Solid Waste Landfill (351)"/>
    <s v="All State"/>
    <s v="Oregon"/>
    <s v="MSW Landfill"/>
    <x v="18"/>
    <s v="Industrial"/>
    <n v="7.6"/>
    <x v="1"/>
    <s v="WA"/>
    <s v="USA"/>
  </r>
  <r>
    <x v="15"/>
    <s v="Municipal Solid Waste Landfill (351)"/>
    <s v="All State"/>
    <s v="Oregon"/>
    <s v="MSW Landfill"/>
    <x v="18"/>
    <s v="Industrial"/>
    <n v="7.01"/>
    <x v="1"/>
    <s v="WA"/>
    <s v="USA"/>
  </r>
  <r>
    <x v="15"/>
    <s v="Municipal Solid Waste Landfill (351)"/>
    <s v="All State"/>
    <s v="Oregon"/>
    <s v="MSW Landfill"/>
    <x v="18"/>
    <s v="Industrial"/>
    <n v="8.9"/>
    <x v="1"/>
    <s v="WA"/>
    <s v="USA"/>
  </r>
  <r>
    <x v="15"/>
    <s v="Municipal Solid Waste Landfill (351)"/>
    <s v="All State"/>
    <s v="Oregon"/>
    <s v="MSW Landfill"/>
    <x v="18"/>
    <s v="Industrial"/>
    <n v="9.2799999999999994"/>
    <x v="1"/>
    <s v="WA"/>
    <s v="USA"/>
  </r>
  <r>
    <x v="15"/>
    <s v="Municipal Solid Waste Landfill (351)"/>
    <s v="All State"/>
    <s v="Oregon"/>
    <s v="MSW Landfill"/>
    <x v="18"/>
    <s v="Industrial"/>
    <n v="15.24"/>
    <x v="1"/>
    <s v="WA"/>
    <s v="USA"/>
  </r>
  <r>
    <x v="15"/>
    <s v="Municipal Solid Waste Landfill (351)"/>
    <s v="All State"/>
    <s v="Oregon"/>
    <s v="MSW Landfill"/>
    <x v="18"/>
    <s v="Industrial"/>
    <n v="15.24"/>
    <x v="1"/>
    <s v="WA"/>
    <s v="USA"/>
  </r>
  <r>
    <x v="15"/>
    <s v="Municipal Solid Waste Landfill (351)"/>
    <s v="All State"/>
    <s v="Oregon"/>
    <s v="MSW Landfill"/>
    <x v="18"/>
    <s v="Industrial"/>
    <n v="15.67"/>
    <x v="1"/>
    <s v="WA"/>
    <s v="USA"/>
  </r>
  <r>
    <x v="15"/>
    <s v="Municipal Solid Waste Landfill (351)"/>
    <s v="All State"/>
    <s v="Oregon"/>
    <s v="MSW Landfill"/>
    <x v="18"/>
    <s v="Industrial"/>
    <n v="16.53"/>
    <x v="1"/>
    <s v="WA"/>
    <s v="USA"/>
  </r>
  <r>
    <x v="15"/>
    <s v="Municipal Solid Waste Landfill (351)"/>
    <s v="All State"/>
    <s v="Oregon"/>
    <s v="MSW Landfill"/>
    <x v="18"/>
    <s v="Industrial"/>
    <n v="19.34"/>
    <x v="1"/>
    <s v="WA"/>
    <s v="USA"/>
  </r>
  <r>
    <x v="15"/>
    <s v="Municipal Solid Waste Landfill (351)"/>
    <s v="All State"/>
    <s v="Oregon"/>
    <s v="MSW Landfill"/>
    <x v="18"/>
    <s v="Industrial"/>
    <n v="21.98"/>
    <x v="1"/>
    <s v="WA"/>
    <s v="USA"/>
  </r>
  <r>
    <x v="15"/>
    <s v="Municipal Solid Waste Landfill (351)"/>
    <s v="All State"/>
    <s v="Oregon"/>
    <s v="MSW Landfill"/>
    <x v="18"/>
    <s v="Industrial"/>
    <n v="22.659999999999997"/>
    <x v="1"/>
    <s v="WA"/>
    <s v="USA"/>
  </r>
  <r>
    <x v="15"/>
    <s v="Municipal Solid Waste Landfill (351)"/>
    <s v="All State"/>
    <s v="Oregon"/>
    <s v="MSW Landfill"/>
    <x v="18"/>
    <s v="Industrial"/>
    <n v="26.73"/>
    <x v="1"/>
    <s v="WA"/>
    <s v="USA"/>
  </r>
  <r>
    <x v="15"/>
    <s v="Municipal Solid Waste Landfill (351)"/>
    <s v="All State"/>
    <s v="Oregon"/>
    <s v="MSW Landfill"/>
    <x v="18"/>
    <s v="Industrial"/>
    <n v="33.25"/>
    <x v="1"/>
    <s v="WA"/>
    <s v="USA"/>
  </r>
  <r>
    <x v="15"/>
    <s v="Municipal Solid Waste Landfill (351)"/>
    <s v="All State"/>
    <s v="Oregon"/>
    <s v="MSW Landfill"/>
    <x v="18"/>
    <s v="Industrial"/>
    <n v="7.05"/>
    <x v="14"/>
    <s v="WA"/>
    <s v="USA"/>
  </r>
  <r>
    <x v="15"/>
    <s v="Municipal Solid Waste Landfill (351)"/>
    <s v="All State"/>
    <s v="Oregon"/>
    <s v="MSW Landfill"/>
    <x v="18"/>
    <s v="Industrial"/>
    <n v="9.2200000000000006"/>
    <x v="14"/>
    <s v="WA"/>
    <s v="USA"/>
  </r>
  <r>
    <x v="15"/>
    <s v="Municipal Solid Waste Landfill (351)"/>
    <s v="All State"/>
    <s v="Oregon"/>
    <s v="MSW Landfill"/>
    <x v="18"/>
    <s v="Industrial"/>
    <n v="24.339999999999996"/>
    <x v="14"/>
    <s v="WA"/>
    <s v="USA"/>
  </r>
  <r>
    <x v="15"/>
    <s v="Municipal Solid Waste Landfill (351)"/>
    <s v="All State"/>
    <s v="Oregon"/>
    <s v="MSW Landfill"/>
    <x v="18"/>
    <s v="Industrial"/>
    <n v="24.83"/>
    <x v="14"/>
    <s v="WA"/>
    <s v="USA"/>
  </r>
  <r>
    <x v="15"/>
    <s v="Municipal Solid Waste Landfill (351)"/>
    <s v="All State"/>
    <s v="Oregon"/>
    <s v="MSW Landfill"/>
    <x v="18"/>
    <s v="Industrial"/>
    <n v="25.79"/>
    <x v="14"/>
    <s v="WA"/>
    <s v="USA"/>
  </r>
  <r>
    <x v="15"/>
    <s v="Municipal Solid Waste Landfill (351)"/>
    <s v="All State"/>
    <s v="Oregon"/>
    <s v="MSW Landfill"/>
    <x v="18"/>
    <s v="Industrial"/>
    <n v="29.53"/>
    <x v="14"/>
    <s v="WA"/>
    <s v="USA"/>
  </r>
  <r>
    <x v="15"/>
    <s v="Municipal Solid Waste Landfill (351)"/>
    <s v="All State"/>
    <s v="Oregon"/>
    <s v="MSW Landfill"/>
    <x v="18"/>
    <s v="Industrial"/>
    <n v="30.110000000000003"/>
    <x v="14"/>
    <s v="WA"/>
    <s v="USA"/>
  </r>
  <r>
    <x v="15"/>
    <s v="Municipal Solid Waste Landfill (351)"/>
    <s v="All State"/>
    <s v="Oregon"/>
    <s v="MSW Landfill"/>
    <x v="18"/>
    <s v="Industrial"/>
    <n v="32.4"/>
    <x v="14"/>
    <s v="WA"/>
    <s v="USA"/>
  </r>
  <r>
    <x v="15"/>
    <s v="Municipal Solid Waste Landfill (351)"/>
    <s v="All State"/>
    <s v="Oregon"/>
    <s v="MSW Landfill"/>
    <x v="18"/>
    <s v="Industrial"/>
    <n v="34.61"/>
    <x v="14"/>
    <s v="WA"/>
    <s v="USA"/>
  </r>
  <r>
    <x v="15"/>
    <s v="Municipal Solid Waste Landfill (351)"/>
    <s v="All State"/>
    <s v="Oregon"/>
    <s v="MSW Landfill"/>
    <x v="18"/>
    <s v="Industrial"/>
    <n v="37.659999999999997"/>
    <x v="14"/>
    <s v="WA"/>
    <s v="USA"/>
  </r>
  <r>
    <x v="15"/>
    <s v="Municipal Solid Waste Landfill (351)"/>
    <s v="All State"/>
    <s v="Oregon"/>
    <s v="MSW Landfill"/>
    <x v="18"/>
    <s v="Industrial"/>
    <n v="3.07"/>
    <x v="11"/>
    <s v="WA"/>
    <s v="USA"/>
  </r>
  <r>
    <x v="15"/>
    <s v="Municipal Solid Waste Landfill (351)"/>
    <s v="All State"/>
    <s v="Oregon"/>
    <s v="MSW Landfill"/>
    <x v="18"/>
    <s v="Industrial"/>
    <n v="62.5"/>
    <x v="11"/>
    <s v="WA"/>
    <s v="USA"/>
  </r>
  <r>
    <x v="15"/>
    <s v="Municipal Solid Waste Landfill (351)"/>
    <s v="All State"/>
    <s v="Oregon"/>
    <s v="MSW Landfill"/>
    <x v="18"/>
    <s v="Industrial"/>
    <n v="10.66"/>
    <x v="11"/>
    <s v="WA"/>
    <s v="USA"/>
  </r>
  <r>
    <x v="15"/>
    <s v="Municipal Solid Waste Landfill (351)"/>
    <s v="All State"/>
    <s v="Oregon"/>
    <s v="MSW Landfill"/>
    <x v="18"/>
    <s v="Industrial"/>
    <n v="11.26"/>
    <x v="11"/>
    <s v="WA"/>
    <s v="USA"/>
  </r>
  <r>
    <x v="15"/>
    <s v="Municipal Solid Waste Landfill (351)"/>
    <s v="All State"/>
    <s v="Oregon"/>
    <s v="MSW Landfill"/>
    <x v="18"/>
    <s v="Industrial"/>
    <n v="44.64"/>
    <x v="11"/>
    <s v="WA"/>
    <s v="USA"/>
  </r>
  <r>
    <x v="15"/>
    <s v="Municipal Solid Waste Landfill (351)"/>
    <s v="All State"/>
    <s v="Oregon"/>
    <s v="MSW Landfill"/>
    <x v="18"/>
    <s v="Industrial"/>
    <n v="45.4"/>
    <x v="11"/>
    <s v="WA"/>
    <s v="USA"/>
  </r>
  <r>
    <x v="15"/>
    <s v="Municipal Solid Waste Landfill (351)"/>
    <s v="All State"/>
    <s v="Oregon"/>
    <s v="MSW Landfill"/>
    <x v="18"/>
    <s v="Industrial"/>
    <n v="53.429999999999993"/>
    <x v="11"/>
    <s v="WA"/>
    <s v="USA"/>
  </r>
  <r>
    <x v="15"/>
    <s v="Municipal Solid Waste Landfill (351)"/>
    <s v="All State"/>
    <s v="Oregon"/>
    <s v="MSW Landfill"/>
    <x v="18"/>
    <s v="Industrial"/>
    <n v="29.64"/>
    <x v="11"/>
    <s v="WA"/>
    <s v="USA"/>
  </r>
  <r>
    <x v="15"/>
    <s v="Municipal Solid Waste Landfill (351)"/>
    <s v="All State"/>
    <s v="Oregon"/>
    <s v="MSW Landfill"/>
    <x v="18"/>
    <s v="Industrial"/>
    <n v="437.64000000000004"/>
    <x v="11"/>
    <s v="WA"/>
    <s v="USA"/>
  </r>
  <r>
    <x v="15"/>
    <s v="Municipal Solid Waste Landfill (351)"/>
    <s v="All State"/>
    <s v="Oregon"/>
    <s v="MSW Landfill"/>
    <x v="4"/>
    <s v="Industrial"/>
    <n v="61.95"/>
    <x v="3"/>
    <s v="WA"/>
    <s v="USA"/>
  </r>
  <r>
    <x v="15"/>
    <s v="Municipal Solid Waste Landfill (351)"/>
    <s v="All State"/>
    <s v="Oregon"/>
    <s v="MSW Landfill"/>
    <x v="4"/>
    <s v="Industrial"/>
    <n v="74"/>
    <x v="3"/>
    <s v="WA"/>
    <s v="USA"/>
  </r>
  <r>
    <x v="15"/>
    <s v="Municipal Solid Waste Landfill (351)"/>
    <s v="All State"/>
    <s v="Oregon"/>
    <s v="MSW Landfill"/>
    <x v="4"/>
    <s v="Industrial"/>
    <n v="295.41999999999996"/>
    <x v="3"/>
    <s v="WA"/>
    <s v="USA"/>
  </r>
  <r>
    <x v="15"/>
    <s v="Municipal Solid Waste Landfill (351)"/>
    <s v="All State"/>
    <s v="Oregon"/>
    <s v="MSW Landfill"/>
    <x v="1"/>
    <s v="Inert"/>
    <n v="108.52000000000001"/>
    <x v="16"/>
    <s v="WA"/>
    <s v="USA"/>
  </r>
  <r>
    <x v="15"/>
    <s v="Municipal Solid Waste Landfill (351)"/>
    <s v="All State"/>
    <s v="Oregon"/>
    <s v="MSW Landfill"/>
    <x v="1"/>
    <s v="Inert"/>
    <n v="241.48"/>
    <x v="16"/>
    <s v="WA"/>
    <s v="USA"/>
  </r>
  <r>
    <x v="15"/>
    <s v="Municipal Solid Waste Landfill (351)"/>
    <s v="All State"/>
    <s v="Oregon"/>
    <s v="MSW Landfill"/>
    <x v="1"/>
    <s v="Inert"/>
    <n v="357.65"/>
    <x v="0"/>
    <s v="WA"/>
    <s v="USA"/>
  </r>
  <r>
    <x v="15"/>
    <s v="Municipal Solid Waste Landfill (351)"/>
    <s v="All State"/>
    <s v="Oregon"/>
    <s v="MSW Landfill"/>
    <x v="1"/>
    <s v="Inert"/>
    <n v="371.07"/>
    <x v="0"/>
    <s v="WA"/>
    <s v="USA"/>
  </r>
  <r>
    <x v="15"/>
    <s v="Municipal Solid Waste Landfill (351)"/>
    <s v="All State"/>
    <s v="Oregon"/>
    <s v="MSW Landfill"/>
    <x v="1"/>
    <s v="Inert"/>
    <n v="588.55999999999983"/>
    <x v="0"/>
    <s v="WA"/>
    <s v="USA"/>
  </r>
  <r>
    <x v="15"/>
    <s v="Municipal Solid Waste Landfill (351)"/>
    <s v="All State"/>
    <s v="Oregon"/>
    <s v="MSW Landfill"/>
    <x v="1"/>
    <s v="Inert"/>
    <n v="9.08"/>
    <x v="0"/>
    <s v="WA"/>
    <s v="USA"/>
  </r>
  <r>
    <x v="15"/>
    <s v="Municipal Solid Waste Landfill (351)"/>
    <s v="All State"/>
    <s v="Oregon"/>
    <s v="MSW Landfill"/>
    <x v="1"/>
    <s v="Inert"/>
    <n v="11.879999999999999"/>
    <x v="0"/>
    <s v="WA"/>
    <s v="USA"/>
  </r>
  <r>
    <x v="15"/>
    <s v="Municipal Solid Waste Landfill (351)"/>
    <s v="All State"/>
    <s v="Oregon"/>
    <s v="MSW Landfill"/>
    <x v="1"/>
    <s v="Inert"/>
    <n v="16.96"/>
    <x v="0"/>
    <s v="WA"/>
    <s v="USA"/>
  </r>
  <r>
    <x v="15"/>
    <s v="Municipal Solid Waste Landfill (351)"/>
    <s v="All State"/>
    <s v="Oregon"/>
    <s v="MSW Landfill"/>
    <x v="1"/>
    <s v="Inert"/>
    <n v="22.24"/>
    <x v="0"/>
    <s v="WA"/>
    <s v="USA"/>
  </r>
  <r>
    <x v="15"/>
    <s v="Municipal Solid Waste Landfill (351)"/>
    <s v="All State"/>
    <s v="Oregon"/>
    <s v="MSW Landfill"/>
    <x v="1"/>
    <s v="Inert"/>
    <n v="23.07"/>
    <x v="0"/>
    <s v="WA"/>
    <s v="USA"/>
  </r>
  <r>
    <x v="15"/>
    <s v="Municipal Solid Waste Landfill (351)"/>
    <s v="All State"/>
    <s v="Oregon"/>
    <s v="MSW Landfill"/>
    <x v="1"/>
    <s v="Inert"/>
    <n v="31.4"/>
    <x v="0"/>
    <s v="WA"/>
    <s v="USA"/>
  </r>
  <r>
    <x v="15"/>
    <s v="Municipal Solid Waste Landfill (351)"/>
    <s v="All State"/>
    <s v="Oregon"/>
    <s v="MSW Landfill"/>
    <x v="1"/>
    <s v="Inert"/>
    <n v="88.240000000000009"/>
    <x v="0"/>
    <s v="WA"/>
    <s v="USA"/>
  </r>
  <r>
    <x v="15"/>
    <s v="Municipal Solid Waste Landfill (351)"/>
    <s v="All State"/>
    <s v="Oregon"/>
    <s v="MSW Landfill"/>
    <x v="1"/>
    <s v="Inert"/>
    <n v="91.45"/>
    <x v="0"/>
    <s v="WA"/>
    <s v="USA"/>
  </r>
  <r>
    <x v="15"/>
    <s v="Municipal Solid Waste Landfill (351)"/>
    <s v="All State"/>
    <s v="Oregon"/>
    <s v="MSW Landfill"/>
    <x v="1"/>
    <s v="Inert"/>
    <n v="126.8"/>
    <x v="0"/>
    <s v="WA"/>
    <s v="USA"/>
  </r>
  <r>
    <x v="15"/>
    <s v="Municipal Solid Waste Landfill (351)"/>
    <s v="All State"/>
    <s v="Oregon"/>
    <s v="MSW Landfill"/>
    <x v="1"/>
    <s v="Inert"/>
    <n v="128.35"/>
    <x v="0"/>
    <s v="WA"/>
    <s v="USA"/>
  </r>
  <r>
    <x v="15"/>
    <s v="Municipal Solid Waste Landfill (351)"/>
    <s v="All State"/>
    <s v="Oregon"/>
    <s v="MSW Landfill"/>
    <x v="1"/>
    <s v="Inert"/>
    <n v="208.29000000000002"/>
    <x v="0"/>
    <s v="WA"/>
    <s v="USA"/>
  </r>
  <r>
    <x v="15"/>
    <s v="Municipal Solid Waste Landfill (351)"/>
    <s v="All State"/>
    <s v="Oregon"/>
    <s v="MSW Landfill"/>
    <x v="1"/>
    <s v="Inert"/>
    <n v="225.01999999999998"/>
    <x v="0"/>
    <s v="WA"/>
    <s v="USA"/>
  </r>
  <r>
    <x v="15"/>
    <s v="Municipal Solid Waste Landfill (351)"/>
    <s v="All State"/>
    <s v="Oregon"/>
    <s v="MSW Landfill"/>
    <x v="1"/>
    <s v="Inert"/>
    <n v="256.15999999999997"/>
    <x v="0"/>
    <s v="WA"/>
    <s v="USA"/>
  </r>
  <r>
    <x v="15"/>
    <s v="Municipal Solid Waste Landfill (351)"/>
    <s v="All State"/>
    <s v="Oregon"/>
    <s v="MSW Landfill"/>
    <x v="1"/>
    <s v="Inert"/>
    <n v="4.71"/>
    <x v="0"/>
    <s v="WA"/>
    <s v="USA"/>
  </r>
  <r>
    <x v="15"/>
    <s v="Municipal Solid Waste Landfill (351)"/>
    <s v="All State"/>
    <s v="Oregon"/>
    <s v="MSW Landfill"/>
    <x v="1"/>
    <s v="Inert"/>
    <n v="6.66"/>
    <x v="0"/>
    <s v="WA"/>
    <s v="USA"/>
  </r>
  <r>
    <x v="15"/>
    <s v="Municipal Solid Waste Landfill (351)"/>
    <s v="All State"/>
    <s v="Oregon"/>
    <s v="MSW Landfill"/>
    <x v="1"/>
    <s v="Inert"/>
    <n v="14.160000000000002"/>
    <x v="0"/>
    <s v="WA"/>
    <s v="USA"/>
  </r>
  <r>
    <x v="15"/>
    <s v="Municipal Solid Waste Landfill (351)"/>
    <s v="All State"/>
    <s v="Oregon"/>
    <s v="MSW Landfill"/>
    <x v="1"/>
    <s v="Inert"/>
    <n v="14.49"/>
    <x v="0"/>
    <s v="WA"/>
    <s v="USA"/>
  </r>
  <r>
    <x v="15"/>
    <s v="Municipal Solid Waste Landfill (351)"/>
    <s v="All State"/>
    <s v="Oregon"/>
    <s v="MSW Landfill"/>
    <x v="1"/>
    <s v="Inert"/>
    <n v="22.04"/>
    <x v="0"/>
    <s v="WA"/>
    <s v="USA"/>
  </r>
  <r>
    <x v="15"/>
    <s v="Municipal Solid Waste Landfill (351)"/>
    <s v="All State"/>
    <s v="Oregon"/>
    <s v="MSW Landfill"/>
    <x v="1"/>
    <s v="Inert"/>
    <n v="38.06"/>
    <x v="0"/>
    <s v="WA"/>
    <s v="USA"/>
  </r>
  <r>
    <x v="15"/>
    <s v="Municipal Solid Waste Landfill (351)"/>
    <s v="All State"/>
    <s v="Oregon"/>
    <s v="MSW Landfill"/>
    <x v="1"/>
    <s v="Inert"/>
    <n v="63.150000000000006"/>
    <x v="0"/>
    <s v="WA"/>
    <s v="USA"/>
  </r>
  <r>
    <x v="15"/>
    <s v="Municipal Solid Waste Landfill (351)"/>
    <s v="All State"/>
    <s v="Oregon"/>
    <s v="MSW Landfill"/>
    <x v="1"/>
    <s v="Inert"/>
    <n v="220.83"/>
    <x v="0"/>
    <s v="WA"/>
    <s v="USA"/>
  </r>
  <r>
    <x v="15"/>
    <s v="Municipal Solid Waste Landfill (351)"/>
    <s v="All State"/>
    <s v="Oregon"/>
    <s v="MSW Landfill"/>
    <x v="1"/>
    <s v="Inert"/>
    <n v="265.67"/>
    <x v="0"/>
    <s v="WA"/>
    <s v="USA"/>
  </r>
  <r>
    <x v="15"/>
    <s v="Municipal Solid Waste Landfill (351)"/>
    <s v="All State"/>
    <s v="Oregon"/>
    <s v="MSW Landfill"/>
    <x v="1"/>
    <s v="Inert"/>
    <n v="449.05"/>
    <x v="0"/>
    <s v="WA"/>
    <s v="USA"/>
  </r>
  <r>
    <x v="15"/>
    <s v="Municipal Solid Waste Landfill (351)"/>
    <s v="All State"/>
    <s v="Oregon"/>
    <s v="MSW Landfill"/>
    <x v="1"/>
    <s v="Inert"/>
    <n v="482.01000000000005"/>
    <x v="0"/>
    <s v="WA"/>
    <s v="USA"/>
  </r>
  <r>
    <x v="15"/>
    <s v="Municipal Solid Waste Landfill (351)"/>
    <s v="All State"/>
    <s v="Oregon"/>
    <s v="MSW Landfill"/>
    <x v="1"/>
    <s v="Inert"/>
    <n v="517.34"/>
    <x v="0"/>
    <s v="WA"/>
    <s v="USA"/>
  </r>
  <r>
    <x v="15"/>
    <s v="Municipal Solid Waste Landfill (351)"/>
    <s v="All State"/>
    <s v="Oregon"/>
    <s v="MSW Landfill"/>
    <x v="1"/>
    <s v="Inert"/>
    <n v="610.6600000000002"/>
    <x v="0"/>
    <s v="WA"/>
    <s v="USA"/>
  </r>
  <r>
    <x v="15"/>
    <s v="Municipal Solid Waste Landfill (351)"/>
    <s v="All State"/>
    <s v="Oregon"/>
    <s v="MSW Landfill"/>
    <x v="1"/>
    <s v="Inert"/>
    <n v="735.39"/>
    <x v="0"/>
    <s v="WA"/>
    <s v="USA"/>
  </r>
  <r>
    <x v="15"/>
    <s v="Municipal Solid Waste Landfill (351)"/>
    <s v="All State"/>
    <s v="Oregon"/>
    <s v="MSW Landfill"/>
    <x v="1"/>
    <s v="Inert"/>
    <n v="768.18999999999994"/>
    <x v="0"/>
    <s v="WA"/>
    <s v="USA"/>
  </r>
  <r>
    <x v="15"/>
    <s v="Municipal Solid Waste Landfill (351)"/>
    <s v="All State"/>
    <s v="Oregon"/>
    <s v="MSW Landfill"/>
    <x v="1"/>
    <s v="Inert"/>
    <n v="1005.8499999999999"/>
    <x v="0"/>
    <s v="WA"/>
    <s v="USA"/>
  </r>
  <r>
    <x v="15"/>
    <s v="Municipal Solid Waste Landfill (351)"/>
    <s v="All State"/>
    <s v="Oregon"/>
    <s v="MSW Landfill"/>
    <x v="1"/>
    <s v="Inert"/>
    <n v="41.3"/>
    <x v="0"/>
    <s v="WA"/>
    <s v="USA"/>
  </r>
  <r>
    <x v="15"/>
    <s v="Municipal Solid Waste Landfill (351)"/>
    <s v="All State"/>
    <s v="Oregon"/>
    <s v="MSW Landfill"/>
    <x v="19"/>
    <s v="Medical"/>
    <n v="2.74"/>
    <x v="0"/>
    <s v="WA"/>
    <s v="USA"/>
  </r>
  <r>
    <x v="15"/>
    <s v="Municipal Solid Waste Landfill (351)"/>
    <s v="All State"/>
    <s v="Oregon"/>
    <s v="MSW Landfill"/>
    <x v="19"/>
    <s v="Medical"/>
    <n v="3.7800000000000002"/>
    <x v="0"/>
    <s v="WA"/>
    <s v="USA"/>
  </r>
  <r>
    <x v="15"/>
    <s v="Municipal Solid Waste Landfill (351)"/>
    <s v="All State"/>
    <s v="Oregon"/>
    <s v="MSW Landfill"/>
    <x v="19"/>
    <s v="Medical"/>
    <n v="3.8400000000000003"/>
    <x v="0"/>
    <s v="WA"/>
    <s v="USA"/>
  </r>
  <r>
    <x v="15"/>
    <s v="Municipal Solid Waste Landfill (351)"/>
    <s v="All State"/>
    <s v="Oregon"/>
    <s v="MSW Landfill"/>
    <x v="19"/>
    <s v="Medical"/>
    <n v="3.8800000000000003"/>
    <x v="0"/>
    <s v="WA"/>
    <s v="USA"/>
  </r>
  <r>
    <x v="15"/>
    <s v="Municipal Solid Waste Landfill (351)"/>
    <s v="All State"/>
    <s v="Oregon"/>
    <s v="MSW Landfill"/>
    <x v="19"/>
    <s v="Medical"/>
    <n v="4.01"/>
    <x v="0"/>
    <s v="WA"/>
    <s v="USA"/>
  </r>
  <r>
    <x v="15"/>
    <s v="Municipal Solid Waste Landfill (351)"/>
    <s v="All State"/>
    <s v="Oregon"/>
    <s v="MSW Landfill"/>
    <x v="19"/>
    <s v="Medical"/>
    <n v="4.04"/>
    <x v="0"/>
    <s v="WA"/>
    <s v="USA"/>
  </r>
  <r>
    <x v="15"/>
    <s v="Municipal Solid Waste Landfill (351)"/>
    <s v="All State"/>
    <s v="Oregon"/>
    <s v="MSW Landfill"/>
    <x v="19"/>
    <s v="Medical"/>
    <n v="4.09"/>
    <x v="0"/>
    <s v="WA"/>
    <s v="USA"/>
  </r>
  <r>
    <x v="15"/>
    <s v="Municipal Solid Waste Landfill (351)"/>
    <s v="All State"/>
    <s v="Oregon"/>
    <s v="MSW Landfill"/>
    <x v="19"/>
    <s v="Medical"/>
    <n v="5.91"/>
    <x v="0"/>
    <s v="WA"/>
    <s v="USA"/>
  </r>
  <r>
    <x v="15"/>
    <s v="Municipal Solid Waste Landfill (351)"/>
    <s v="All State"/>
    <s v="Oregon"/>
    <s v="MSW Landfill"/>
    <x v="19"/>
    <s v="Medical"/>
    <n v="6.02"/>
    <x v="0"/>
    <s v="WA"/>
    <s v="USA"/>
  </r>
  <r>
    <x v="15"/>
    <s v="Municipal Solid Waste Landfill (351)"/>
    <s v="All State"/>
    <s v="Oregon"/>
    <s v="MSW Landfill"/>
    <x v="19"/>
    <s v="Medical"/>
    <n v="6.1"/>
    <x v="0"/>
    <s v="WA"/>
    <s v="USA"/>
  </r>
  <r>
    <x v="15"/>
    <s v="Municipal Solid Waste Landfill (351)"/>
    <s v="All State"/>
    <s v="Oregon"/>
    <s v="MSW Landfill"/>
    <x v="19"/>
    <s v="Medical"/>
    <n v="6.34"/>
    <x v="0"/>
    <s v="WA"/>
    <s v="USA"/>
  </r>
  <r>
    <x v="15"/>
    <s v="Municipal Solid Waste Landfill (351)"/>
    <s v="All State"/>
    <s v="Oregon"/>
    <s v="MSW Landfill"/>
    <x v="19"/>
    <s v="Medical"/>
    <n v="7.01"/>
    <x v="0"/>
    <s v="WA"/>
    <s v="USA"/>
  </r>
  <r>
    <x v="15"/>
    <s v="Municipal Solid Waste Landfill (351)"/>
    <s v="All State"/>
    <s v="Oregon"/>
    <s v="MSW Landfill"/>
    <x v="19"/>
    <s v="Medical"/>
    <n v="77.23"/>
    <x v="0"/>
    <s v="WA"/>
    <s v="USA"/>
  </r>
  <r>
    <x v="15"/>
    <s v="Municipal Solid Waste Landfill (351)"/>
    <s v="All State"/>
    <s v="Oregon"/>
    <s v="MSW Landfill"/>
    <x v="19"/>
    <s v="Medical"/>
    <n v="83.44"/>
    <x v="0"/>
    <s v="WA"/>
    <s v="USA"/>
  </r>
  <r>
    <x v="15"/>
    <s v="Municipal Solid Waste Landfill (351)"/>
    <s v="All State"/>
    <s v="Oregon"/>
    <s v="MSW Landfill"/>
    <x v="19"/>
    <s v="Medical"/>
    <n v="88.3"/>
    <x v="0"/>
    <s v="WA"/>
    <s v="USA"/>
  </r>
  <r>
    <x v="15"/>
    <s v="Municipal Solid Waste Landfill (351)"/>
    <s v="All State"/>
    <s v="Oregon"/>
    <s v="MSW Landfill"/>
    <x v="19"/>
    <s v="Medical"/>
    <n v="96.679999999999993"/>
    <x v="0"/>
    <s v="WA"/>
    <s v="USA"/>
  </r>
  <r>
    <x v="15"/>
    <s v="Municipal Solid Waste Landfill (351)"/>
    <s v="All State"/>
    <s v="Oregon"/>
    <s v="MSW Landfill"/>
    <x v="19"/>
    <s v="Medical"/>
    <n v="112.15"/>
    <x v="0"/>
    <s v="WA"/>
    <s v="USA"/>
  </r>
  <r>
    <x v="15"/>
    <s v="Municipal Solid Waste Landfill (351)"/>
    <s v="All State"/>
    <s v="Oregon"/>
    <s v="MSW Landfill"/>
    <x v="19"/>
    <s v="Medical"/>
    <n v="113.78999999999999"/>
    <x v="0"/>
    <s v="WA"/>
    <s v="USA"/>
  </r>
  <r>
    <x v="15"/>
    <s v="Municipal Solid Waste Landfill (351)"/>
    <s v="All State"/>
    <s v="Oregon"/>
    <s v="MSW Landfill"/>
    <x v="19"/>
    <s v="Medical"/>
    <n v="123.64000000000001"/>
    <x v="0"/>
    <s v="WA"/>
    <s v="USA"/>
  </r>
  <r>
    <x v="15"/>
    <s v="Municipal Solid Waste Landfill (351)"/>
    <s v="All State"/>
    <s v="Oregon"/>
    <s v="MSW Landfill"/>
    <x v="19"/>
    <s v="Medical"/>
    <n v="129.01000000000002"/>
    <x v="0"/>
    <s v="WA"/>
    <s v="USA"/>
  </r>
  <r>
    <x v="15"/>
    <s v="Municipal Solid Waste Landfill (351)"/>
    <s v="All State"/>
    <s v="Oregon"/>
    <s v="MSW Landfill"/>
    <x v="19"/>
    <s v="Medical"/>
    <n v="138.55999999999997"/>
    <x v="0"/>
    <s v="WA"/>
    <s v="USA"/>
  </r>
  <r>
    <x v="15"/>
    <s v="Municipal Solid Waste Landfill (351)"/>
    <s v="All State"/>
    <s v="Oregon"/>
    <s v="MSW Landfill"/>
    <x v="19"/>
    <s v="Medical"/>
    <n v="141.63"/>
    <x v="0"/>
    <s v="WA"/>
    <s v="USA"/>
  </r>
  <r>
    <x v="15"/>
    <s v="Municipal Solid Waste Landfill (351)"/>
    <s v="All State"/>
    <s v="Oregon"/>
    <s v="MSW Landfill"/>
    <x v="19"/>
    <s v="Medical"/>
    <n v="197.36"/>
    <x v="0"/>
    <s v="WA"/>
    <s v="USA"/>
  </r>
  <r>
    <x v="15"/>
    <s v="Municipal Solid Waste Landfill (351)"/>
    <s v="All State"/>
    <s v="Oregon"/>
    <s v="MSW Landfill"/>
    <x v="19"/>
    <s v="Medical"/>
    <n v="205.37999999999997"/>
    <x v="0"/>
    <s v="WA"/>
    <s v="USA"/>
  </r>
  <r>
    <x v="15"/>
    <s v="Municipal Solid Waste Landfill (351)"/>
    <s v="All State"/>
    <s v="Oregon"/>
    <s v="MSW Landfill"/>
    <x v="19"/>
    <s v="Medical"/>
    <n v="1"/>
    <x v="19"/>
    <s v="WA"/>
    <s v="USA"/>
  </r>
  <r>
    <x v="15"/>
    <s v="Municipal Solid Waste Landfill (351)"/>
    <s v="All State"/>
    <s v="Oregon"/>
    <s v="MSW Landfill"/>
    <x v="19"/>
    <s v="Medical"/>
    <n v="1"/>
    <x v="19"/>
    <s v="WA"/>
    <s v="USA"/>
  </r>
  <r>
    <x v="15"/>
    <s v="Municipal Solid Waste Landfill (351)"/>
    <s v="All State"/>
    <s v="Oregon"/>
    <s v="MSW Landfill"/>
    <x v="19"/>
    <s v="Medical"/>
    <n v="1"/>
    <x v="19"/>
    <s v="WA"/>
    <s v="USA"/>
  </r>
  <r>
    <x v="15"/>
    <s v="Municipal Solid Waste Landfill (351)"/>
    <s v="All State"/>
    <s v="Oregon"/>
    <s v="MSW Landfill"/>
    <x v="7"/>
    <s v="MSW"/>
    <n v="18001.359999999997"/>
    <x v="25"/>
    <s v="WA"/>
    <s v="USA"/>
  </r>
  <r>
    <x v="15"/>
    <s v="Municipal Solid Waste Landfill (351)"/>
    <s v="All State"/>
    <s v="Oregon"/>
    <s v="MSW Landfill"/>
    <x v="7"/>
    <s v="MSW"/>
    <n v="93390.449999999968"/>
    <x v="16"/>
    <s v="WA"/>
    <s v="USA"/>
  </r>
  <r>
    <x v="15"/>
    <s v="Municipal Solid Waste Landfill (351)"/>
    <s v="All State"/>
    <s v="Oregon"/>
    <s v="MSW Landfill"/>
    <x v="7"/>
    <s v="MSW"/>
    <n v="354017.02000000008"/>
    <x v="0"/>
    <s v="WA"/>
    <s v="USA"/>
  </r>
  <r>
    <x v="15"/>
    <s v="Municipal Solid Waste Landfill (351)"/>
    <s v="All State"/>
    <s v="Oregon"/>
    <s v="MSW Landfill"/>
    <x v="7"/>
    <s v="MSW"/>
    <n v="184489.50999999998"/>
    <x v="19"/>
    <s v="WA"/>
    <s v="USA"/>
  </r>
  <r>
    <x v="15"/>
    <s v="Municipal Solid Waste Landfill (351)"/>
    <s v="All State"/>
    <s v="Oregon"/>
    <s v="MSW Landfill"/>
    <x v="7"/>
    <s v="MSW"/>
    <n v="19315.07"/>
    <x v="20"/>
    <s v="WA"/>
    <s v="USA"/>
  </r>
  <r>
    <x v="15"/>
    <s v="Municipal Solid Waste Landfill (351)"/>
    <s v="All State"/>
    <s v="Oregon"/>
    <s v="MSW Landfill"/>
    <x v="7"/>
    <s v="MSW"/>
    <n v="10730.59"/>
    <x v="3"/>
    <s v="WA"/>
    <s v="USA"/>
  </r>
  <r>
    <x v="15"/>
    <s v="Municipal Solid Waste Landfill (351)"/>
    <s v="All State"/>
    <s v="Oregon"/>
    <s v="MSW Landfill"/>
    <x v="7"/>
    <s v="MSW"/>
    <n v="24554.21"/>
    <x v="1"/>
    <s v="WA"/>
    <s v="USA"/>
  </r>
  <r>
    <x v="15"/>
    <s v="Municipal Solid Waste Landfill (351)"/>
    <s v="All State"/>
    <s v="Oregon"/>
    <s v="MSW Landfill"/>
    <x v="7"/>
    <s v="MSW"/>
    <n v="114658.29999999999"/>
    <x v="11"/>
    <s v="WA"/>
    <s v="USA"/>
  </r>
  <r>
    <x v="15"/>
    <s v="Municipal Solid Waste Landfill (351)"/>
    <s v="All State"/>
    <s v="Oregon"/>
    <s v="MSW Landfill"/>
    <x v="25"/>
    <s v="N/A"/>
    <n v="2.87"/>
    <x v="16"/>
    <s v="WA"/>
    <s v="USA"/>
  </r>
  <r>
    <x v="15"/>
    <s v="Municipal Solid Waste Landfill (351)"/>
    <s v="All State"/>
    <s v="Oregon"/>
    <s v="MSW Landfill"/>
    <x v="25"/>
    <s v="N/A"/>
    <n v="6.19"/>
    <x v="16"/>
    <s v="WA"/>
    <s v="USA"/>
  </r>
  <r>
    <x v="15"/>
    <s v="Municipal Solid Waste Landfill (351)"/>
    <s v="All State"/>
    <s v="Oregon"/>
    <s v="MSW Landfill"/>
    <x v="25"/>
    <s v="N/A"/>
    <n v="57.09"/>
    <x v="16"/>
    <s v="WA"/>
    <s v="USA"/>
  </r>
  <r>
    <x v="15"/>
    <s v="Municipal Solid Waste Landfill (351)"/>
    <s v="All State"/>
    <s v="Oregon"/>
    <s v="MSW Landfill"/>
    <x v="25"/>
    <s v="N/A"/>
    <n v="69.08"/>
    <x v="16"/>
    <s v="WA"/>
    <s v="USA"/>
  </r>
  <r>
    <x v="15"/>
    <s v="Municipal Solid Waste Landfill (351)"/>
    <s v="All State"/>
    <s v="Oregon"/>
    <s v="MSW Landfill"/>
    <x v="25"/>
    <s v="N/A"/>
    <n v="78.349999999999994"/>
    <x v="16"/>
    <s v="WA"/>
    <s v="USA"/>
  </r>
  <r>
    <x v="15"/>
    <s v="Municipal Solid Waste Landfill (351)"/>
    <s v="All State"/>
    <s v="Oregon"/>
    <s v="MSW Landfill"/>
    <x v="25"/>
    <s v="N/A"/>
    <n v="10.98"/>
    <x v="16"/>
    <s v="WA"/>
    <s v="USA"/>
  </r>
  <r>
    <x v="15"/>
    <s v="Municipal Solid Waste Landfill (351)"/>
    <s v="All State"/>
    <s v="Oregon"/>
    <s v="MSW Landfill"/>
    <x v="25"/>
    <s v="N/A"/>
    <n v="21.63"/>
    <x v="16"/>
    <s v="WA"/>
    <s v="USA"/>
  </r>
  <r>
    <x v="15"/>
    <s v="Municipal Solid Waste Landfill (351)"/>
    <s v="All State"/>
    <s v="Oregon"/>
    <s v="MSW Landfill"/>
    <x v="25"/>
    <s v="N/A"/>
    <n v="31.3"/>
    <x v="16"/>
    <s v="WA"/>
    <s v="USA"/>
  </r>
  <r>
    <x v="15"/>
    <s v="Municipal Solid Waste Landfill (351)"/>
    <s v="All State"/>
    <s v="Oregon"/>
    <s v="MSW Landfill"/>
    <x v="25"/>
    <s v="N/A"/>
    <n v="41.669999999999995"/>
    <x v="16"/>
    <s v="WA"/>
    <s v="USA"/>
  </r>
  <r>
    <x v="15"/>
    <s v="Municipal Solid Waste Landfill (351)"/>
    <s v="All State"/>
    <s v="Oregon"/>
    <s v="MSW Landfill"/>
    <x v="25"/>
    <s v="N/A"/>
    <n v="90.64"/>
    <x v="16"/>
    <s v="WA"/>
    <s v="USA"/>
  </r>
  <r>
    <x v="15"/>
    <s v="Municipal Solid Waste Landfill (351)"/>
    <s v="All State"/>
    <s v="Oregon"/>
    <s v="MSW Landfill"/>
    <x v="25"/>
    <s v="N/A"/>
    <n v="135.72"/>
    <x v="16"/>
    <s v="WA"/>
    <s v="USA"/>
  </r>
  <r>
    <x v="15"/>
    <s v="Municipal Solid Waste Landfill (351)"/>
    <s v="All State"/>
    <s v="Oregon"/>
    <s v="MSW Landfill"/>
    <x v="25"/>
    <s v="N/A"/>
    <n v="144.94"/>
    <x v="16"/>
    <s v="WA"/>
    <s v="USA"/>
  </r>
  <r>
    <x v="15"/>
    <s v="Municipal Solid Waste Landfill (351)"/>
    <s v="All State"/>
    <s v="Oregon"/>
    <s v="MSW Landfill"/>
    <x v="25"/>
    <s v="N/A"/>
    <n v="268.62"/>
    <x v="16"/>
    <s v="WA"/>
    <s v="USA"/>
  </r>
  <r>
    <x v="15"/>
    <s v="Municipal Solid Waste Landfill (351)"/>
    <s v="All State"/>
    <s v="Oregon"/>
    <s v="MSW Landfill"/>
    <x v="25"/>
    <s v="N/A"/>
    <n v="348.93000000000006"/>
    <x v="16"/>
    <s v="WA"/>
    <s v="USA"/>
  </r>
  <r>
    <x v="15"/>
    <s v="Municipal Solid Waste Landfill (351)"/>
    <s v="All State"/>
    <s v="Oregon"/>
    <s v="MSW Landfill"/>
    <x v="25"/>
    <s v="N/A"/>
    <n v="116.46999999999998"/>
    <x v="16"/>
    <s v="WA"/>
    <s v="USA"/>
  </r>
  <r>
    <x v="15"/>
    <s v="Municipal Solid Waste Landfill (351)"/>
    <s v="All State"/>
    <s v="Oregon"/>
    <s v="MSW Landfill"/>
    <x v="25"/>
    <s v="N/A"/>
    <n v="145.08999999999997"/>
    <x v="16"/>
    <s v="WA"/>
    <s v="USA"/>
  </r>
  <r>
    <x v="15"/>
    <s v="Municipal Solid Waste Landfill (351)"/>
    <s v="All State"/>
    <s v="Oregon"/>
    <s v="MSW Landfill"/>
    <x v="25"/>
    <s v="N/A"/>
    <n v="199.41"/>
    <x v="16"/>
    <s v="WA"/>
    <s v="USA"/>
  </r>
  <r>
    <x v="15"/>
    <s v="Municipal Solid Waste Landfill (351)"/>
    <s v="All State"/>
    <s v="Oregon"/>
    <s v="MSW Landfill"/>
    <x v="25"/>
    <s v="N/A"/>
    <n v="388.29"/>
    <x v="16"/>
    <s v="WA"/>
    <s v="USA"/>
  </r>
  <r>
    <x v="15"/>
    <s v="Municipal Solid Waste Landfill (351)"/>
    <s v="All State"/>
    <s v="Oregon"/>
    <s v="MSW Landfill"/>
    <x v="25"/>
    <s v="N/A"/>
    <n v="59.889999999999993"/>
    <x v="16"/>
    <s v="WA"/>
    <s v="USA"/>
  </r>
  <r>
    <x v="15"/>
    <s v="Municipal Solid Waste Landfill (351)"/>
    <s v="All State"/>
    <s v="Oregon"/>
    <s v="MSW Landfill"/>
    <x v="25"/>
    <s v="N/A"/>
    <n v="122.21999999999998"/>
    <x v="16"/>
    <s v="WA"/>
    <s v="USA"/>
  </r>
  <r>
    <x v="15"/>
    <s v="Municipal Solid Waste Landfill (351)"/>
    <s v="All State"/>
    <s v="Oregon"/>
    <s v="MSW Landfill"/>
    <x v="25"/>
    <s v="N/A"/>
    <n v="182.96"/>
    <x v="16"/>
    <s v="WA"/>
    <s v="USA"/>
  </r>
  <r>
    <x v="15"/>
    <s v="Municipal Solid Waste Landfill (351)"/>
    <s v="All State"/>
    <s v="Oregon"/>
    <s v="MSW Landfill"/>
    <x v="25"/>
    <s v="N/A"/>
    <n v="213.63"/>
    <x v="16"/>
    <s v="WA"/>
    <s v="USA"/>
  </r>
  <r>
    <x v="15"/>
    <s v="Municipal Solid Waste Landfill (351)"/>
    <s v="All State"/>
    <s v="Oregon"/>
    <s v="MSW Landfill"/>
    <x v="25"/>
    <s v="N/A"/>
    <n v="61.06"/>
    <x v="16"/>
    <s v="WA"/>
    <s v="USA"/>
  </r>
  <r>
    <x v="15"/>
    <s v="Municipal Solid Waste Landfill (351)"/>
    <s v="All State"/>
    <s v="Oregon"/>
    <s v="MSW Landfill"/>
    <x v="25"/>
    <s v="N/A"/>
    <n v="114.11"/>
    <x v="16"/>
    <s v="WA"/>
    <s v="USA"/>
  </r>
  <r>
    <x v="15"/>
    <s v="Municipal Solid Waste Landfill (351)"/>
    <s v="All State"/>
    <s v="Oregon"/>
    <s v="MSW Landfill"/>
    <x v="25"/>
    <s v="N/A"/>
    <n v="128.45999999999998"/>
    <x v="16"/>
    <s v="WA"/>
    <s v="USA"/>
  </r>
  <r>
    <x v="15"/>
    <s v="Municipal Solid Waste Landfill (351)"/>
    <s v="All State"/>
    <s v="Oregon"/>
    <s v="MSW Landfill"/>
    <x v="25"/>
    <s v="N/A"/>
    <n v="19.48"/>
    <x v="23"/>
    <s v="WA"/>
    <s v="USA"/>
  </r>
  <r>
    <x v="15"/>
    <s v="Municipal Solid Waste Landfill (351)"/>
    <s v="All State"/>
    <s v="Oregon"/>
    <s v="MSW Landfill"/>
    <x v="25"/>
    <s v="N/A"/>
    <n v="21.95"/>
    <x v="23"/>
    <s v="WA"/>
    <s v="USA"/>
  </r>
  <r>
    <x v="15"/>
    <s v="Municipal Solid Waste Landfill (351)"/>
    <s v="All State"/>
    <s v="Oregon"/>
    <s v="MSW Landfill"/>
    <x v="25"/>
    <s v="N/A"/>
    <n v="39.97"/>
    <x v="23"/>
    <s v="WA"/>
    <s v="USA"/>
  </r>
  <r>
    <x v="15"/>
    <s v="Municipal Solid Waste Landfill (351)"/>
    <s v="All State"/>
    <s v="Oregon"/>
    <s v="MSW Landfill"/>
    <x v="25"/>
    <s v="N/A"/>
    <n v="42.08"/>
    <x v="23"/>
    <s v="WA"/>
    <s v="USA"/>
  </r>
  <r>
    <x v="15"/>
    <s v="Municipal Solid Waste Landfill (351)"/>
    <s v="All State"/>
    <s v="Oregon"/>
    <s v="MSW Landfill"/>
    <x v="25"/>
    <s v="N/A"/>
    <n v="42.79"/>
    <x v="23"/>
    <s v="WA"/>
    <s v="USA"/>
  </r>
  <r>
    <x v="15"/>
    <s v="Municipal Solid Waste Landfill (351)"/>
    <s v="All State"/>
    <s v="Oregon"/>
    <s v="MSW Landfill"/>
    <x v="25"/>
    <s v="N/A"/>
    <n v="42.91"/>
    <x v="23"/>
    <s v="WA"/>
    <s v="USA"/>
  </r>
  <r>
    <x v="15"/>
    <s v="Municipal Solid Waste Landfill (351)"/>
    <s v="All State"/>
    <s v="Oregon"/>
    <s v="MSW Landfill"/>
    <x v="25"/>
    <s v="N/A"/>
    <n v="43.08"/>
    <x v="23"/>
    <s v="WA"/>
    <s v="USA"/>
  </r>
  <r>
    <x v="15"/>
    <s v="Municipal Solid Waste Landfill (351)"/>
    <s v="All State"/>
    <s v="Oregon"/>
    <s v="MSW Landfill"/>
    <x v="25"/>
    <s v="N/A"/>
    <n v="43.14"/>
    <x v="23"/>
    <s v="WA"/>
    <s v="USA"/>
  </r>
  <r>
    <x v="15"/>
    <s v="Municipal Solid Waste Landfill (351)"/>
    <s v="All State"/>
    <s v="Oregon"/>
    <s v="MSW Landfill"/>
    <x v="25"/>
    <s v="N/A"/>
    <n v="43.66"/>
    <x v="23"/>
    <s v="WA"/>
    <s v="USA"/>
  </r>
  <r>
    <x v="15"/>
    <s v="Municipal Solid Waste Landfill (351)"/>
    <s v="All State"/>
    <s v="Oregon"/>
    <s v="MSW Landfill"/>
    <x v="25"/>
    <s v="N/A"/>
    <n v="43.760000000000005"/>
    <x v="23"/>
    <s v="WA"/>
    <s v="USA"/>
  </r>
  <r>
    <x v="15"/>
    <s v="Municipal Solid Waste Landfill (351)"/>
    <s v="All State"/>
    <s v="Oregon"/>
    <s v="MSW Landfill"/>
    <x v="25"/>
    <s v="N/A"/>
    <n v="43.82"/>
    <x v="23"/>
    <s v="WA"/>
    <s v="USA"/>
  </r>
  <r>
    <x v="15"/>
    <s v="Municipal Solid Waste Landfill (351)"/>
    <s v="All State"/>
    <s v="Oregon"/>
    <s v="MSW Landfill"/>
    <x v="25"/>
    <s v="N/A"/>
    <n v="66.039999999999992"/>
    <x v="23"/>
    <s v="WA"/>
    <s v="USA"/>
  </r>
  <r>
    <x v="15"/>
    <s v="Municipal Solid Waste Landfill (351)"/>
    <s v="All State"/>
    <s v="Oregon"/>
    <s v="MSW Landfill"/>
    <x v="25"/>
    <s v="N/A"/>
    <n v="72.67"/>
    <x v="17"/>
    <s v="WA"/>
    <s v="USA"/>
  </r>
  <r>
    <x v="15"/>
    <s v="Municipal Solid Waste Landfill (351)"/>
    <s v="All State"/>
    <s v="Oregon"/>
    <s v="MSW Landfill"/>
    <x v="25"/>
    <s v="N/A"/>
    <n v="100.47"/>
    <x v="17"/>
    <s v="WA"/>
    <s v="USA"/>
  </r>
  <r>
    <x v="15"/>
    <s v="Municipal Solid Waste Landfill (351)"/>
    <s v="All State"/>
    <s v="Oregon"/>
    <s v="MSW Landfill"/>
    <x v="25"/>
    <s v="N/A"/>
    <n v="142.74"/>
    <x v="17"/>
    <s v="WA"/>
    <s v="USA"/>
  </r>
  <r>
    <x v="15"/>
    <s v="Municipal Solid Waste Landfill (351)"/>
    <s v="All State"/>
    <s v="Oregon"/>
    <s v="MSW Landfill"/>
    <x v="25"/>
    <s v="N/A"/>
    <n v="151.89999999999998"/>
    <x v="17"/>
    <s v="WA"/>
    <s v="USA"/>
  </r>
  <r>
    <x v="15"/>
    <s v="Municipal Solid Waste Landfill (351)"/>
    <s v="All State"/>
    <s v="Oregon"/>
    <s v="MSW Landfill"/>
    <x v="25"/>
    <s v="N/A"/>
    <n v="166.22"/>
    <x v="17"/>
    <s v="WA"/>
    <s v="USA"/>
  </r>
  <r>
    <x v="15"/>
    <s v="Municipal Solid Waste Landfill (351)"/>
    <s v="All State"/>
    <s v="Oregon"/>
    <s v="MSW Landfill"/>
    <x v="25"/>
    <s v="N/A"/>
    <n v="172.37"/>
    <x v="17"/>
    <s v="WA"/>
    <s v="USA"/>
  </r>
  <r>
    <x v="15"/>
    <s v="Municipal Solid Waste Landfill (351)"/>
    <s v="All State"/>
    <s v="Oregon"/>
    <s v="MSW Landfill"/>
    <x v="25"/>
    <s v="N/A"/>
    <n v="192.89"/>
    <x v="17"/>
    <s v="WA"/>
    <s v="USA"/>
  </r>
  <r>
    <x v="15"/>
    <s v="Municipal Solid Waste Landfill (351)"/>
    <s v="All State"/>
    <s v="Oregon"/>
    <s v="MSW Landfill"/>
    <x v="25"/>
    <s v="N/A"/>
    <n v="251.7"/>
    <x v="17"/>
    <s v="WA"/>
    <s v="USA"/>
  </r>
  <r>
    <x v="15"/>
    <s v="Municipal Solid Waste Landfill (351)"/>
    <s v="All State"/>
    <s v="Oregon"/>
    <s v="MSW Landfill"/>
    <x v="25"/>
    <s v="N/A"/>
    <n v="265.57"/>
    <x v="17"/>
    <s v="WA"/>
    <s v="USA"/>
  </r>
  <r>
    <x v="15"/>
    <s v="Municipal Solid Waste Landfill (351)"/>
    <s v="All State"/>
    <s v="Oregon"/>
    <s v="MSW Landfill"/>
    <x v="25"/>
    <s v="N/A"/>
    <n v="299.95999999999992"/>
    <x v="17"/>
    <s v="WA"/>
    <s v="USA"/>
  </r>
  <r>
    <x v="15"/>
    <s v="Municipal Solid Waste Landfill (351)"/>
    <s v="All State"/>
    <s v="Oregon"/>
    <s v="MSW Landfill"/>
    <x v="25"/>
    <s v="N/A"/>
    <n v="331.68000000000006"/>
    <x v="17"/>
    <s v="WA"/>
    <s v="USA"/>
  </r>
  <r>
    <x v="15"/>
    <s v="Municipal Solid Waste Landfill (351)"/>
    <s v="All State"/>
    <s v="Oregon"/>
    <s v="MSW Landfill"/>
    <x v="25"/>
    <s v="N/A"/>
    <n v="352.06"/>
    <x v="17"/>
    <s v="WA"/>
    <s v="USA"/>
  </r>
  <r>
    <x v="15"/>
    <s v="Municipal Solid Waste Landfill (351)"/>
    <s v="All State"/>
    <s v="Oregon"/>
    <s v="MSW Landfill"/>
    <x v="25"/>
    <s v="N/A"/>
    <n v="0.04"/>
    <x v="0"/>
    <s v="WA"/>
    <s v="USA"/>
  </r>
  <r>
    <x v="15"/>
    <s v="Municipal Solid Waste Landfill (351)"/>
    <s v="All State"/>
    <s v="Oregon"/>
    <s v="MSW Landfill"/>
    <x v="25"/>
    <s v="N/A"/>
    <n v="0.14000000000000001"/>
    <x v="0"/>
    <s v="WA"/>
    <s v="USA"/>
  </r>
  <r>
    <x v="15"/>
    <s v="Municipal Solid Waste Landfill (351)"/>
    <s v="All State"/>
    <s v="Oregon"/>
    <s v="MSW Landfill"/>
    <x v="25"/>
    <s v="N/A"/>
    <n v="21.86"/>
    <x v="3"/>
    <s v="WA"/>
    <s v="USA"/>
  </r>
  <r>
    <x v="15"/>
    <s v="Municipal Solid Waste Landfill (351)"/>
    <s v="All State"/>
    <s v="Oregon"/>
    <s v="MSW Landfill"/>
    <x v="25"/>
    <s v="N/A"/>
    <n v="21.88"/>
    <x v="3"/>
    <s v="WA"/>
    <s v="USA"/>
  </r>
  <r>
    <x v="15"/>
    <s v="Municipal Solid Waste Landfill (351)"/>
    <s v="All State"/>
    <s v="Oregon"/>
    <s v="MSW Landfill"/>
    <x v="25"/>
    <s v="N/A"/>
    <n v="23.27"/>
    <x v="3"/>
    <s v="WA"/>
    <s v="USA"/>
  </r>
  <r>
    <x v="15"/>
    <s v="Municipal Solid Waste Landfill (351)"/>
    <s v="All State"/>
    <s v="Oregon"/>
    <s v="MSW Landfill"/>
    <x v="25"/>
    <s v="N/A"/>
    <n v="44.870000000000005"/>
    <x v="3"/>
    <s v="WA"/>
    <s v="USA"/>
  </r>
  <r>
    <x v="15"/>
    <s v="Municipal Solid Waste Landfill (351)"/>
    <s v="All State"/>
    <s v="Oregon"/>
    <s v="MSW Landfill"/>
    <x v="25"/>
    <s v="N/A"/>
    <n v="95.2"/>
    <x v="3"/>
    <s v="WA"/>
    <s v="USA"/>
  </r>
  <r>
    <x v="15"/>
    <s v="Municipal Solid Waste Landfill (351)"/>
    <s v="All State"/>
    <s v="Oregon"/>
    <s v="MSW Landfill"/>
    <x v="25"/>
    <s v="N/A"/>
    <n v="130.13999999999999"/>
    <x v="3"/>
    <s v="WA"/>
    <s v="USA"/>
  </r>
  <r>
    <x v="15"/>
    <s v="Municipal Solid Waste Landfill (351)"/>
    <s v="All State"/>
    <s v="Oregon"/>
    <s v="MSW Landfill"/>
    <x v="25"/>
    <s v="N/A"/>
    <n v="20.6"/>
    <x v="3"/>
    <s v="WA"/>
    <s v="USA"/>
  </r>
  <r>
    <x v="15"/>
    <s v="Municipal Solid Waste Landfill (351)"/>
    <s v="All State"/>
    <s v="Oregon"/>
    <s v="MSW Landfill"/>
    <x v="25"/>
    <s v="N/A"/>
    <n v="53.14"/>
    <x v="4"/>
    <s v="WA"/>
    <s v="USA"/>
  </r>
  <r>
    <x v="15"/>
    <s v="Municipal Solid Waste Landfill (351)"/>
    <s v="All State"/>
    <s v="Oregon"/>
    <s v="MSW Landfill"/>
    <x v="25"/>
    <s v="N/A"/>
    <n v="8.56"/>
    <x v="5"/>
    <s v="WA"/>
    <s v="USA"/>
  </r>
  <r>
    <x v="15"/>
    <s v="Municipal Solid Waste Landfill (351)"/>
    <s v="All State"/>
    <s v="Oregon"/>
    <s v="MSW Landfill"/>
    <x v="25"/>
    <s v="N/A"/>
    <n v="88.7"/>
    <x v="5"/>
    <s v="WA"/>
    <s v="USA"/>
  </r>
  <r>
    <x v="15"/>
    <s v="Municipal Solid Waste Landfill (351)"/>
    <s v="All State"/>
    <s v="Oregon"/>
    <s v="MSW Landfill"/>
    <x v="25"/>
    <s v="N/A"/>
    <n v="46.17"/>
    <x v="5"/>
    <s v="WA"/>
    <s v="USA"/>
  </r>
  <r>
    <x v="15"/>
    <s v="Municipal Solid Waste Landfill (351)"/>
    <s v="All State"/>
    <s v="Oregon"/>
    <s v="MSW Landfill"/>
    <x v="25"/>
    <s v="N/A"/>
    <n v="1.0900000000000001"/>
    <x v="5"/>
    <s v="WA"/>
    <s v="USA"/>
  </r>
  <r>
    <x v="15"/>
    <s v="Municipal Solid Waste Landfill (351)"/>
    <s v="All State"/>
    <s v="Oregon"/>
    <s v="MSW Landfill"/>
    <x v="25"/>
    <s v="N/A"/>
    <n v="4.16"/>
    <x v="5"/>
    <s v="WA"/>
    <s v="USA"/>
  </r>
  <r>
    <x v="15"/>
    <s v="Municipal Solid Waste Landfill (351)"/>
    <s v="All State"/>
    <s v="Oregon"/>
    <s v="MSW Landfill"/>
    <x v="25"/>
    <s v="N/A"/>
    <n v="7.54"/>
    <x v="5"/>
    <s v="WA"/>
    <s v="USA"/>
  </r>
  <r>
    <x v="15"/>
    <s v="Municipal Solid Waste Landfill (351)"/>
    <s v="All State"/>
    <s v="Oregon"/>
    <s v="MSW Landfill"/>
    <x v="25"/>
    <s v="N/A"/>
    <n v="53.76"/>
    <x v="5"/>
    <s v="WA"/>
    <s v="USA"/>
  </r>
  <r>
    <x v="15"/>
    <s v="Municipal Solid Waste Landfill (351)"/>
    <s v="All State"/>
    <s v="Oregon"/>
    <s v="MSW Landfill"/>
    <x v="26"/>
    <s v="Other"/>
    <n v="123.09"/>
    <x v="0"/>
    <s v="WA"/>
    <s v="USA"/>
  </r>
  <r>
    <x v="15"/>
    <s v="Municipal Solid Waste Landfill (351)"/>
    <s v="All State"/>
    <s v="Oregon"/>
    <s v="MSW Landfill"/>
    <x v="26"/>
    <s v="Other"/>
    <n v="0.35"/>
    <x v="0"/>
    <s v="WA"/>
    <s v="USA"/>
  </r>
  <r>
    <x v="15"/>
    <s v="Municipal Solid Waste Landfill (351)"/>
    <s v="All State"/>
    <s v="Oregon"/>
    <s v="MSW Landfill"/>
    <x v="26"/>
    <s v="Other"/>
    <n v="4.9000000000000004"/>
    <x v="0"/>
    <s v="WA"/>
    <s v="USA"/>
  </r>
  <r>
    <x v="15"/>
    <s v="Municipal Solid Waste Landfill (351)"/>
    <s v="All State"/>
    <s v="Oregon"/>
    <s v="MSW Landfill"/>
    <x v="26"/>
    <s v="Other"/>
    <n v="52.429999999999993"/>
    <x v="20"/>
    <s v="WA"/>
    <s v="USA"/>
  </r>
  <r>
    <x v="15"/>
    <s v="Municipal Solid Waste Landfill (351)"/>
    <s v="All State"/>
    <s v="Oregon"/>
    <s v="MSW Landfill"/>
    <x v="26"/>
    <s v="Other"/>
    <n v="118.95"/>
    <x v="20"/>
    <s v="WA"/>
    <s v="USA"/>
  </r>
  <r>
    <x v="15"/>
    <s v="Municipal Solid Waste Landfill (351)"/>
    <s v="All State"/>
    <s v="Oregon"/>
    <s v="MSW Landfill"/>
    <x v="27"/>
    <s v="Other"/>
    <n v="32.6"/>
    <x v="16"/>
    <s v="WA"/>
    <s v="USA"/>
  </r>
  <r>
    <x v="15"/>
    <s v="Municipal Solid Waste Landfill (351)"/>
    <s v="All State"/>
    <s v="Oregon"/>
    <s v="MSW Landfill"/>
    <x v="27"/>
    <s v="Other"/>
    <n v="159.52000000000001"/>
    <x v="22"/>
    <s v="WA"/>
    <s v="USA"/>
  </r>
  <r>
    <x v="15"/>
    <s v="Municipal Solid Waste Landfill (351)"/>
    <s v="All State"/>
    <s v="Oregon"/>
    <s v="MSW Landfill"/>
    <x v="27"/>
    <s v="Other"/>
    <n v="25.88"/>
    <x v="23"/>
    <s v="WA"/>
    <s v="USA"/>
  </r>
  <r>
    <x v="15"/>
    <s v="Municipal Solid Waste Landfill (351)"/>
    <s v="All State"/>
    <s v="Oregon"/>
    <s v="MSW Landfill"/>
    <x v="27"/>
    <s v="Other"/>
    <n v="27.18"/>
    <x v="23"/>
    <s v="WA"/>
    <s v="USA"/>
  </r>
  <r>
    <x v="15"/>
    <s v="Municipal Solid Waste Landfill (351)"/>
    <s v="All State"/>
    <s v="Oregon"/>
    <s v="MSW Landfill"/>
    <x v="27"/>
    <s v="Other"/>
    <n v="28.520000000000003"/>
    <x v="23"/>
    <s v="WA"/>
    <s v="USA"/>
  </r>
  <r>
    <x v="15"/>
    <s v="Municipal Solid Waste Landfill (351)"/>
    <s v="All State"/>
    <s v="Oregon"/>
    <s v="MSW Landfill"/>
    <x v="27"/>
    <s v="Other"/>
    <n v="33.230000000000004"/>
    <x v="23"/>
    <s v="WA"/>
    <s v="USA"/>
  </r>
  <r>
    <x v="15"/>
    <s v="Municipal Solid Waste Landfill (351)"/>
    <s v="All State"/>
    <s v="Oregon"/>
    <s v="MSW Landfill"/>
    <x v="27"/>
    <s v="Other"/>
    <n v="34.25"/>
    <x v="23"/>
    <s v="WA"/>
    <s v="USA"/>
  </r>
  <r>
    <x v="15"/>
    <s v="Municipal Solid Waste Landfill (351)"/>
    <s v="All State"/>
    <s v="Oregon"/>
    <s v="MSW Landfill"/>
    <x v="27"/>
    <s v="Other"/>
    <n v="34.409999999999997"/>
    <x v="23"/>
    <s v="WA"/>
    <s v="USA"/>
  </r>
  <r>
    <x v="15"/>
    <s v="Municipal Solid Waste Landfill (351)"/>
    <s v="All State"/>
    <s v="Oregon"/>
    <s v="MSW Landfill"/>
    <x v="27"/>
    <s v="Other"/>
    <n v="43.37"/>
    <x v="23"/>
    <s v="WA"/>
    <s v="USA"/>
  </r>
  <r>
    <x v="15"/>
    <s v="Municipal Solid Waste Landfill (351)"/>
    <s v="All State"/>
    <s v="Oregon"/>
    <s v="MSW Landfill"/>
    <x v="27"/>
    <s v="Other"/>
    <n v="46.94"/>
    <x v="23"/>
    <s v="WA"/>
    <s v="USA"/>
  </r>
  <r>
    <x v="15"/>
    <s v="Municipal Solid Waste Landfill (351)"/>
    <s v="All State"/>
    <s v="Oregon"/>
    <s v="MSW Landfill"/>
    <x v="27"/>
    <s v="Other"/>
    <n v="47.019999999999996"/>
    <x v="23"/>
    <s v="WA"/>
    <s v="USA"/>
  </r>
  <r>
    <x v="15"/>
    <s v="Municipal Solid Waste Landfill (351)"/>
    <s v="All State"/>
    <s v="Oregon"/>
    <s v="MSW Landfill"/>
    <x v="27"/>
    <s v="Other"/>
    <n v="49.629999999999995"/>
    <x v="23"/>
    <s v="WA"/>
    <s v="USA"/>
  </r>
  <r>
    <x v="15"/>
    <s v="Municipal Solid Waste Landfill (351)"/>
    <s v="All State"/>
    <s v="Oregon"/>
    <s v="MSW Landfill"/>
    <x v="27"/>
    <s v="Other"/>
    <n v="57.45"/>
    <x v="23"/>
    <s v="WA"/>
    <s v="USA"/>
  </r>
  <r>
    <x v="15"/>
    <s v="Municipal Solid Waste Landfill (351)"/>
    <s v="All State"/>
    <s v="Oregon"/>
    <s v="MSW Landfill"/>
    <x v="27"/>
    <s v="Other"/>
    <n v="59.14"/>
    <x v="23"/>
    <s v="WA"/>
    <s v="USA"/>
  </r>
  <r>
    <x v="15"/>
    <s v="Municipal Solid Waste Landfill (351)"/>
    <s v="All State"/>
    <s v="Oregon"/>
    <s v="MSW Landfill"/>
    <x v="27"/>
    <s v="Other"/>
    <n v="4.41"/>
    <x v="26"/>
    <s v="WA"/>
    <s v="USA"/>
  </r>
  <r>
    <x v="15"/>
    <s v="Municipal Solid Waste Landfill (351)"/>
    <s v="All State"/>
    <s v="Oregon"/>
    <s v="MSW Landfill"/>
    <x v="27"/>
    <s v="Other"/>
    <n v="8.3800000000000008"/>
    <x v="0"/>
    <s v="WA"/>
    <s v="USA"/>
  </r>
  <r>
    <x v="15"/>
    <s v="Municipal Solid Waste Landfill (351)"/>
    <s v="All State"/>
    <s v="Oregon"/>
    <s v="MSW Landfill"/>
    <x v="27"/>
    <s v="Other"/>
    <n v="14.2"/>
    <x v="0"/>
    <s v="WA"/>
    <s v="USA"/>
  </r>
  <r>
    <x v="15"/>
    <s v="Municipal Solid Waste Landfill (351)"/>
    <s v="All State"/>
    <s v="Oregon"/>
    <s v="MSW Landfill"/>
    <x v="27"/>
    <s v="Other"/>
    <n v="26.200000000000003"/>
    <x v="0"/>
    <s v="WA"/>
    <s v="USA"/>
  </r>
  <r>
    <x v="15"/>
    <s v="Municipal Solid Waste Landfill (351)"/>
    <s v="All State"/>
    <s v="Oregon"/>
    <s v="MSW Landfill"/>
    <x v="27"/>
    <s v="Other"/>
    <n v="29.7"/>
    <x v="0"/>
    <s v="WA"/>
    <s v="USA"/>
  </r>
  <r>
    <x v="15"/>
    <s v="Municipal Solid Waste Landfill (351)"/>
    <s v="All State"/>
    <s v="Oregon"/>
    <s v="MSW Landfill"/>
    <x v="27"/>
    <s v="Other"/>
    <n v="37.04"/>
    <x v="0"/>
    <s v="WA"/>
    <s v="USA"/>
  </r>
  <r>
    <x v="15"/>
    <s v="Municipal Solid Waste Landfill (351)"/>
    <s v="All State"/>
    <s v="Oregon"/>
    <s v="MSW Landfill"/>
    <x v="27"/>
    <s v="Other"/>
    <n v="88.11"/>
    <x v="0"/>
    <s v="WA"/>
    <s v="USA"/>
  </r>
  <r>
    <x v="15"/>
    <s v="Municipal Solid Waste Landfill (351)"/>
    <s v="All State"/>
    <s v="Oregon"/>
    <s v="MSW Landfill"/>
    <x v="27"/>
    <s v="Other"/>
    <n v="95.509999999999991"/>
    <x v="0"/>
    <s v="WA"/>
    <s v="USA"/>
  </r>
  <r>
    <x v="15"/>
    <s v="Municipal Solid Waste Landfill (351)"/>
    <s v="All State"/>
    <s v="Oregon"/>
    <s v="MSW Landfill"/>
    <x v="27"/>
    <s v="Other"/>
    <n v="104.99000000000002"/>
    <x v="0"/>
    <s v="WA"/>
    <s v="USA"/>
  </r>
  <r>
    <x v="15"/>
    <s v="Municipal Solid Waste Landfill (351)"/>
    <s v="All State"/>
    <s v="Oregon"/>
    <s v="MSW Landfill"/>
    <x v="27"/>
    <s v="Other"/>
    <n v="211.22"/>
    <x v="0"/>
    <s v="WA"/>
    <s v="USA"/>
  </r>
  <r>
    <x v="15"/>
    <s v="Municipal Solid Waste Landfill (351)"/>
    <s v="All State"/>
    <s v="Oregon"/>
    <s v="MSW Landfill"/>
    <x v="27"/>
    <s v="Other"/>
    <n v="3.83"/>
    <x v="0"/>
    <s v="WA"/>
    <s v="USA"/>
  </r>
  <r>
    <x v="15"/>
    <s v="Municipal Solid Waste Landfill (351)"/>
    <s v="All State"/>
    <s v="Oregon"/>
    <s v="MSW Landfill"/>
    <x v="27"/>
    <s v="Other"/>
    <n v="14.22"/>
    <x v="0"/>
    <s v="WA"/>
    <s v="USA"/>
  </r>
  <r>
    <x v="15"/>
    <s v="Municipal Solid Waste Landfill (351)"/>
    <s v="All State"/>
    <s v="Oregon"/>
    <s v="MSW Landfill"/>
    <x v="27"/>
    <s v="Other"/>
    <n v="24.72"/>
    <x v="0"/>
    <s v="WA"/>
    <s v="USA"/>
  </r>
  <r>
    <x v="15"/>
    <s v="Municipal Solid Waste Landfill (351)"/>
    <s v="All State"/>
    <s v="Oregon"/>
    <s v="MSW Landfill"/>
    <x v="27"/>
    <s v="Other"/>
    <n v="27.229999999999997"/>
    <x v="0"/>
    <s v="WA"/>
    <s v="USA"/>
  </r>
  <r>
    <x v="15"/>
    <s v="Municipal Solid Waste Landfill (351)"/>
    <s v="All State"/>
    <s v="Oregon"/>
    <s v="MSW Landfill"/>
    <x v="27"/>
    <s v="Other"/>
    <n v="39.459999999999994"/>
    <x v="0"/>
    <s v="WA"/>
    <s v="USA"/>
  </r>
  <r>
    <x v="15"/>
    <s v="Municipal Solid Waste Landfill (351)"/>
    <s v="All State"/>
    <s v="Oregon"/>
    <s v="MSW Landfill"/>
    <x v="27"/>
    <s v="Other"/>
    <n v="1.1899999999999997"/>
    <x v="0"/>
    <s v="WA"/>
    <s v="USA"/>
  </r>
  <r>
    <x v="15"/>
    <s v="Municipal Solid Waste Landfill (351)"/>
    <s v="All State"/>
    <s v="Oregon"/>
    <s v="MSW Landfill"/>
    <x v="27"/>
    <s v="Other"/>
    <n v="1.25"/>
    <x v="0"/>
    <s v="WA"/>
    <s v="USA"/>
  </r>
  <r>
    <x v="15"/>
    <s v="Municipal Solid Waste Landfill (351)"/>
    <s v="All State"/>
    <s v="Oregon"/>
    <s v="MSW Landfill"/>
    <x v="27"/>
    <s v="Other"/>
    <n v="1.26"/>
    <x v="0"/>
    <s v="WA"/>
    <s v="USA"/>
  </r>
  <r>
    <x v="15"/>
    <s v="Municipal Solid Waste Landfill (351)"/>
    <s v="All State"/>
    <s v="Oregon"/>
    <s v="MSW Landfill"/>
    <x v="27"/>
    <s v="Other"/>
    <n v="1.2699999999999998"/>
    <x v="0"/>
    <s v="WA"/>
    <s v="USA"/>
  </r>
  <r>
    <x v="15"/>
    <s v="Municipal Solid Waste Landfill (351)"/>
    <s v="All State"/>
    <s v="Oregon"/>
    <s v="MSW Landfill"/>
    <x v="27"/>
    <s v="Other"/>
    <n v="1.32"/>
    <x v="0"/>
    <s v="WA"/>
    <s v="USA"/>
  </r>
  <r>
    <x v="15"/>
    <s v="Municipal Solid Waste Landfill (351)"/>
    <s v="All State"/>
    <s v="Oregon"/>
    <s v="MSW Landfill"/>
    <x v="27"/>
    <s v="Other"/>
    <n v="2.76"/>
    <x v="0"/>
    <s v="WA"/>
    <s v="USA"/>
  </r>
  <r>
    <x v="15"/>
    <s v="Municipal Solid Waste Landfill (351)"/>
    <s v="All State"/>
    <s v="Oregon"/>
    <s v="MSW Landfill"/>
    <x v="27"/>
    <s v="Other"/>
    <n v="2.8500000000000005"/>
    <x v="0"/>
    <s v="WA"/>
    <s v="USA"/>
  </r>
  <r>
    <x v="15"/>
    <s v="Municipal Solid Waste Landfill (351)"/>
    <s v="All State"/>
    <s v="Oregon"/>
    <s v="MSW Landfill"/>
    <x v="27"/>
    <s v="Other"/>
    <n v="3.1499999999999995"/>
    <x v="0"/>
    <s v="WA"/>
    <s v="USA"/>
  </r>
  <r>
    <x v="15"/>
    <s v="Municipal Solid Waste Landfill (351)"/>
    <s v="All State"/>
    <s v="Oregon"/>
    <s v="MSW Landfill"/>
    <x v="27"/>
    <s v="Other"/>
    <n v="7.57"/>
    <x v="0"/>
    <s v="WA"/>
    <s v="USA"/>
  </r>
  <r>
    <x v="15"/>
    <s v="Municipal Solid Waste Landfill (351)"/>
    <s v="All State"/>
    <s v="Oregon"/>
    <s v="MSW Landfill"/>
    <x v="27"/>
    <s v="Other"/>
    <n v="23.12"/>
    <x v="0"/>
    <s v="WA"/>
    <s v="USA"/>
  </r>
  <r>
    <x v="15"/>
    <s v="Municipal Solid Waste Landfill (351)"/>
    <s v="All State"/>
    <s v="Oregon"/>
    <s v="MSW Landfill"/>
    <x v="27"/>
    <s v="Other"/>
    <n v="26.809999999999995"/>
    <x v="0"/>
    <s v="WA"/>
    <s v="USA"/>
  </r>
  <r>
    <x v="15"/>
    <s v="Municipal Solid Waste Landfill (351)"/>
    <s v="All State"/>
    <s v="Oregon"/>
    <s v="MSW Landfill"/>
    <x v="27"/>
    <s v="Other"/>
    <n v="26.880000000000003"/>
    <x v="0"/>
    <s v="WA"/>
    <s v="USA"/>
  </r>
  <r>
    <x v="15"/>
    <s v="Municipal Solid Waste Landfill (351)"/>
    <s v="All State"/>
    <s v="Oregon"/>
    <s v="MSW Landfill"/>
    <x v="27"/>
    <s v="Other"/>
    <n v="14.200000000000001"/>
    <x v="0"/>
    <s v="WA"/>
    <s v="USA"/>
  </r>
  <r>
    <x v="15"/>
    <s v="Municipal Solid Waste Landfill (351)"/>
    <s v="All State"/>
    <s v="Oregon"/>
    <s v="MSW Landfill"/>
    <x v="27"/>
    <s v="Other"/>
    <n v="24.1"/>
    <x v="0"/>
    <s v="WA"/>
    <s v="USA"/>
  </r>
  <r>
    <x v="15"/>
    <s v="Municipal Solid Waste Landfill (351)"/>
    <s v="All State"/>
    <s v="Oregon"/>
    <s v="MSW Landfill"/>
    <x v="27"/>
    <s v="Other"/>
    <n v="25.22"/>
    <x v="0"/>
    <s v="WA"/>
    <s v="USA"/>
  </r>
  <r>
    <x v="15"/>
    <s v="Municipal Solid Waste Landfill (351)"/>
    <s v="All State"/>
    <s v="Oregon"/>
    <s v="MSW Landfill"/>
    <x v="27"/>
    <s v="Other"/>
    <n v="30.92"/>
    <x v="0"/>
    <s v="WA"/>
    <s v="USA"/>
  </r>
  <r>
    <x v="15"/>
    <s v="Municipal Solid Waste Landfill (351)"/>
    <s v="All State"/>
    <s v="Oregon"/>
    <s v="MSW Landfill"/>
    <x v="27"/>
    <s v="Other"/>
    <n v="33.97"/>
    <x v="0"/>
    <s v="WA"/>
    <s v="USA"/>
  </r>
  <r>
    <x v="15"/>
    <s v="Municipal Solid Waste Landfill (351)"/>
    <s v="All State"/>
    <s v="Oregon"/>
    <s v="MSW Landfill"/>
    <x v="27"/>
    <s v="Other"/>
    <n v="47.070000000000007"/>
    <x v="0"/>
    <s v="WA"/>
    <s v="USA"/>
  </r>
  <r>
    <x v="15"/>
    <s v="Municipal Solid Waste Landfill (351)"/>
    <s v="All State"/>
    <s v="Oregon"/>
    <s v="MSW Landfill"/>
    <x v="27"/>
    <s v="Other"/>
    <n v="52.529999999999987"/>
    <x v="0"/>
    <s v="WA"/>
    <s v="USA"/>
  </r>
  <r>
    <x v="15"/>
    <s v="Municipal Solid Waste Landfill (351)"/>
    <s v="All State"/>
    <s v="Oregon"/>
    <s v="MSW Landfill"/>
    <x v="27"/>
    <s v="Other"/>
    <n v="54.83"/>
    <x v="0"/>
    <s v="WA"/>
    <s v="USA"/>
  </r>
  <r>
    <x v="15"/>
    <s v="Municipal Solid Waste Landfill (351)"/>
    <s v="All State"/>
    <s v="Oregon"/>
    <s v="MSW Landfill"/>
    <x v="27"/>
    <s v="Other"/>
    <n v="89.95"/>
    <x v="0"/>
    <s v="WA"/>
    <s v="USA"/>
  </r>
  <r>
    <x v="15"/>
    <s v="Municipal Solid Waste Landfill (351)"/>
    <s v="All State"/>
    <s v="Oregon"/>
    <s v="MSW Landfill"/>
    <x v="27"/>
    <s v="Other"/>
    <n v="0.54999999999999993"/>
    <x v="0"/>
    <s v="WA"/>
    <s v="USA"/>
  </r>
  <r>
    <x v="15"/>
    <s v="Municipal Solid Waste Landfill (351)"/>
    <s v="All State"/>
    <s v="Oregon"/>
    <s v="MSW Landfill"/>
    <x v="27"/>
    <s v="Other"/>
    <n v="2.4900000000000002"/>
    <x v="0"/>
    <s v="WA"/>
    <s v="USA"/>
  </r>
  <r>
    <x v="15"/>
    <s v="Municipal Solid Waste Landfill (351)"/>
    <s v="All State"/>
    <s v="Oregon"/>
    <s v="MSW Landfill"/>
    <x v="27"/>
    <s v="Other"/>
    <n v="2.8000000000000003"/>
    <x v="0"/>
    <s v="WA"/>
    <s v="USA"/>
  </r>
  <r>
    <x v="15"/>
    <s v="Municipal Solid Waste Landfill (351)"/>
    <s v="All State"/>
    <s v="Oregon"/>
    <s v="MSW Landfill"/>
    <x v="27"/>
    <s v="Other"/>
    <n v="3.5"/>
    <x v="0"/>
    <s v="WA"/>
    <s v="USA"/>
  </r>
  <r>
    <x v="15"/>
    <s v="Municipal Solid Waste Landfill (351)"/>
    <s v="All State"/>
    <s v="Oregon"/>
    <s v="MSW Landfill"/>
    <x v="27"/>
    <s v="Other"/>
    <n v="3.6299999999999994"/>
    <x v="0"/>
    <s v="WA"/>
    <s v="USA"/>
  </r>
  <r>
    <x v="15"/>
    <s v="Municipal Solid Waste Landfill (351)"/>
    <s v="All State"/>
    <s v="Oregon"/>
    <s v="MSW Landfill"/>
    <x v="27"/>
    <s v="Other"/>
    <n v="4.6399999999999997"/>
    <x v="0"/>
    <s v="WA"/>
    <s v="USA"/>
  </r>
  <r>
    <x v="15"/>
    <s v="Municipal Solid Waste Landfill (351)"/>
    <s v="All State"/>
    <s v="Oregon"/>
    <s v="MSW Landfill"/>
    <x v="27"/>
    <s v="Other"/>
    <n v="3.4600000000000004"/>
    <x v="0"/>
    <s v="WA"/>
    <s v="USA"/>
  </r>
  <r>
    <x v="15"/>
    <s v="Municipal Solid Waste Landfill (351)"/>
    <s v="All State"/>
    <s v="Oregon"/>
    <s v="MSW Landfill"/>
    <x v="27"/>
    <s v="Other"/>
    <n v="5.17"/>
    <x v="0"/>
    <s v="WA"/>
    <s v="USA"/>
  </r>
  <r>
    <x v="15"/>
    <s v="Municipal Solid Waste Landfill (351)"/>
    <s v="All State"/>
    <s v="Oregon"/>
    <s v="MSW Landfill"/>
    <x v="27"/>
    <s v="Other"/>
    <n v="7.5199999999999987"/>
    <x v="0"/>
    <s v="WA"/>
    <s v="USA"/>
  </r>
  <r>
    <x v="15"/>
    <s v="Municipal Solid Waste Landfill (351)"/>
    <s v="All State"/>
    <s v="Oregon"/>
    <s v="MSW Landfill"/>
    <x v="27"/>
    <s v="Other"/>
    <n v="8.6"/>
    <x v="0"/>
    <s v="WA"/>
    <s v="USA"/>
  </r>
  <r>
    <x v="15"/>
    <s v="Municipal Solid Waste Landfill (351)"/>
    <s v="All State"/>
    <s v="Oregon"/>
    <s v="MSW Landfill"/>
    <x v="27"/>
    <s v="Other"/>
    <n v="8.9700000000000006"/>
    <x v="0"/>
    <s v="WA"/>
    <s v="USA"/>
  </r>
  <r>
    <x v="15"/>
    <s v="Municipal Solid Waste Landfill (351)"/>
    <s v="All State"/>
    <s v="Oregon"/>
    <s v="MSW Landfill"/>
    <x v="27"/>
    <s v="Other"/>
    <n v="12.79"/>
    <x v="0"/>
    <s v="WA"/>
    <s v="USA"/>
  </r>
  <r>
    <x v="15"/>
    <s v="Municipal Solid Waste Landfill (351)"/>
    <s v="All State"/>
    <s v="Oregon"/>
    <s v="MSW Landfill"/>
    <x v="27"/>
    <s v="Other"/>
    <n v="0.84"/>
    <x v="0"/>
    <s v="WA"/>
    <s v="USA"/>
  </r>
  <r>
    <x v="15"/>
    <s v="Municipal Solid Waste Landfill (351)"/>
    <s v="All State"/>
    <s v="Oregon"/>
    <s v="MSW Landfill"/>
    <x v="27"/>
    <s v="Other"/>
    <n v="0.92999999999999994"/>
    <x v="0"/>
    <s v="WA"/>
    <s v="USA"/>
  </r>
  <r>
    <x v="15"/>
    <s v="Municipal Solid Waste Landfill (351)"/>
    <s v="All State"/>
    <s v="Oregon"/>
    <s v="MSW Landfill"/>
    <x v="27"/>
    <s v="Other"/>
    <n v="0.92999999999999994"/>
    <x v="0"/>
    <s v="WA"/>
    <s v="USA"/>
  </r>
  <r>
    <x v="15"/>
    <s v="Municipal Solid Waste Landfill (351)"/>
    <s v="All State"/>
    <s v="Oregon"/>
    <s v="MSW Landfill"/>
    <x v="27"/>
    <s v="Other"/>
    <n v="1"/>
    <x v="0"/>
    <s v="WA"/>
    <s v="USA"/>
  </r>
  <r>
    <x v="15"/>
    <s v="Municipal Solid Waste Landfill (351)"/>
    <s v="All State"/>
    <s v="Oregon"/>
    <s v="MSW Landfill"/>
    <x v="27"/>
    <s v="Other"/>
    <n v="1.01"/>
    <x v="0"/>
    <s v="WA"/>
    <s v="USA"/>
  </r>
  <r>
    <x v="15"/>
    <s v="Municipal Solid Waste Landfill (351)"/>
    <s v="All State"/>
    <s v="Oregon"/>
    <s v="MSW Landfill"/>
    <x v="27"/>
    <s v="Other"/>
    <n v="1.01"/>
    <x v="0"/>
    <s v="WA"/>
    <s v="USA"/>
  </r>
  <r>
    <x v="15"/>
    <s v="Municipal Solid Waste Landfill (351)"/>
    <s v="All State"/>
    <s v="Oregon"/>
    <s v="MSW Landfill"/>
    <x v="27"/>
    <s v="Other"/>
    <n v="1.03"/>
    <x v="0"/>
    <s v="WA"/>
    <s v="USA"/>
  </r>
  <r>
    <x v="15"/>
    <s v="Municipal Solid Waste Landfill (351)"/>
    <s v="All State"/>
    <s v="Oregon"/>
    <s v="MSW Landfill"/>
    <x v="27"/>
    <s v="Other"/>
    <n v="1.08"/>
    <x v="0"/>
    <s v="WA"/>
    <s v="USA"/>
  </r>
  <r>
    <x v="15"/>
    <s v="Municipal Solid Waste Landfill (351)"/>
    <s v="All State"/>
    <s v="Oregon"/>
    <s v="MSW Landfill"/>
    <x v="27"/>
    <s v="Other"/>
    <n v="1.0999999999999999"/>
    <x v="0"/>
    <s v="WA"/>
    <s v="USA"/>
  </r>
  <r>
    <x v="15"/>
    <s v="Municipal Solid Waste Landfill (351)"/>
    <s v="All State"/>
    <s v="Oregon"/>
    <s v="MSW Landfill"/>
    <x v="27"/>
    <s v="Other"/>
    <n v="1.1399999999999999"/>
    <x v="0"/>
    <s v="WA"/>
    <s v="USA"/>
  </r>
  <r>
    <x v="15"/>
    <s v="Municipal Solid Waste Landfill (351)"/>
    <s v="All State"/>
    <s v="Oregon"/>
    <s v="MSW Landfill"/>
    <x v="27"/>
    <s v="Other"/>
    <n v="1.9100000000000001"/>
    <x v="0"/>
    <s v="WA"/>
    <s v="USA"/>
  </r>
  <r>
    <x v="15"/>
    <s v="Municipal Solid Waste Landfill (351)"/>
    <s v="All State"/>
    <s v="Oregon"/>
    <s v="MSW Landfill"/>
    <x v="27"/>
    <s v="Other"/>
    <n v="2.27"/>
    <x v="0"/>
    <s v="WA"/>
    <s v="USA"/>
  </r>
  <r>
    <x v="15"/>
    <s v="Municipal Solid Waste Landfill (351)"/>
    <s v="All State"/>
    <s v="Oregon"/>
    <s v="MSW Landfill"/>
    <x v="27"/>
    <s v="Other"/>
    <n v="86.92"/>
    <x v="0"/>
    <s v="WA"/>
    <s v="USA"/>
  </r>
  <r>
    <x v="15"/>
    <s v="Municipal Solid Waste Landfill (351)"/>
    <s v="All State"/>
    <s v="Oregon"/>
    <s v="MSW Landfill"/>
    <x v="27"/>
    <s v="Other"/>
    <n v="88.7"/>
    <x v="0"/>
    <s v="WA"/>
    <s v="USA"/>
  </r>
  <r>
    <x v="15"/>
    <s v="Municipal Solid Waste Landfill (351)"/>
    <s v="All State"/>
    <s v="Oregon"/>
    <s v="MSW Landfill"/>
    <x v="27"/>
    <s v="Other"/>
    <n v="96.029999999999987"/>
    <x v="0"/>
    <s v="WA"/>
    <s v="USA"/>
  </r>
  <r>
    <x v="15"/>
    <s v="Municipal Solid Waste Landfill (351)"/>
    <s v="All State"/>
    <s v="Oregon"/>
    <s v="MSW Landfill"/>
    <x v="27"/>
    <s v="Other"/>
    <n v="102.49000000000001"/>
    <x v="0"/>
    <s v="WA"/>
    <s v="USA"/>
  </r>
  <r>
    <x v="15"/>
    <s v="Municipal Solid Waste Landfill (351)"/>
    <s v="All State"/>
    <s v="Oregon"/>
    <s v="MSW Landfill"/>
    <x v="27"/>
    <s v="Other"/>
    <n v="106.33"/>
    <x v="0"/>
    <s v="WA"/>
    <s v="USA"/>
  </r>
  <r>
    <x v="15"/>
    <s v="Municipal Solid Waste Landfill (351)"/>
    <s v="All State"/>
    <s v="Oregon"/>
    <s v="MSW Landfill"/>
    <x v="27"/>
    <s v="Other"/>
    <n v="110.19"/>
    <x v="0"/>
    <s v="WA"/>
    <s v="USA"/>
  </r>
  <r>
    <x v="15"/>
    <s v="Municipal Solid Waste Landfill (351)"/>
    <s v="All State"/>
    <s v="Oregon"/>
    <s v="MSW Landfill"/>
    <x v="27"/>
    <s v="Other"/>
    <n v="122.39999999999999"/>
    <x v="0"/>
    <s v="WA"/>
    <s v="USA"/>
  </r>
  <r>
    <x v="15"/>
    <s v="Municipal Solid Waste Landfill (351)"/>
    <s v="All State"/>
    <s v="Oregon"/>
    <s v="MSW Landfill"/>
    <x v="27"/>
    <s v="Other"/>
    <n v="124.42999999999999"/>
    <x v="0"/>
    <s v="WA"/>
    <s v="USA"/>
  </r>
  <r>
    <x v="15"/>
    <s v="Municipal Solid Waste Landfill (351)"/>
    <s v="All State"/>
    <s v="Oregon"/>
    <s v="MSW Landfill"/>
    <x v="27"/>
    <s v="Other"/>
    <n v="124.68"/>
    <x v="0"/>
    <s v="WA"/>
    <s v="USA"/>
  </r>
  <r>
    <x v="15"/>
    <s v="Municipal Solid Waste Landfill (351)"/>
    <s v="All State"/>
    <s v="Oregon"/>
    <s v="MSW Landfill"/>
    <x v="27"/>
    <s v="Other"/>
    <n v="128.23000000000002"/>
    <x v="0"/>
    <s v="WA"/>
    <s v="USA"/>
  </r>
  <r>
    <x v="15"/>
    <s v="Municipal Solid Waste Landfill (351)"/>
    <s v="All State"/>
    <s v="Oregon"/>
    <s v="MSW Landfill"/>
    <x v="27"/>
    <s v="Other"/>
    <n v="142.99"/>
    <x v="0"/>
    <s v="WA"/>
    <s v="USA"/>
  </r>
  <r>
    <x v="15"/>
    <s v="Municipal Solid Waste Landfill (351)"/>
    <s v="All State"/>
    <s v="Oregon"/>
    <s v="MSW Landfill"/>
    <x v="27"/>
    <s v="Other"/>
    <n v="151.24"/>
    <x v="0"/>
    <s v="WA"/>
    <s v="USA"/>
  </r>
  <r>
    <x v="15"/>
    <s v="Municipal Solid Waste Landfill (351)"/>
    <s v="All State"/>
    <s v="Oregon"/>
    <s v="MSW Landfill"/>
    <x v="27"/>
    <s v="Other"/>
    <n v="198.34000000000003"/>
    <x v="0"/>
    <s v="WA"/>
    <s v="USA"/>
  </r>
  <r>
    <x v="15"/>
    <s v="Municipal Solid Waste Landfill (351)"/>
    <s v="All State"/>
    <s v="Oregon"/>
    <s v="MSW Landfill"/>
    <x v="27"/>
    <s v="Other"/>
    <n v="198.39000000000001"/>
    <x v="0"/>
    <s v="WA"/>
    <s v="USA"/>
  </r>
  <r>
    <x v="15"/>
    <s v="Municipal Solid Waste Landfill (351)"/>
    <s v="All State"/>
    <s v="Oregon"/>
    <s v="MSW Landfill"/>
    <x v="27"/>
    <s v="Other"/>
    <n v="206.98000000000002"/>
    <x v="0"/>
    <s v="WA"/>
    <s v="USA"/>
  </r>
  <r>
    <x v="15"/>
    <s v="Municipal Solid Waste Landfill (351)"/>
    <s v="All State"/>
    <s v="Oregon"/>
    <s v="MSW Landfill"/>
    <x v="27"/>
    <s v="Other"/>
    <n v="208.89"/>
    <x v="0"/>
    <s v="WA"/>
    <s v="USA"/>
  </r>
  <r>
    <x v="15"/>
    <s v="Municipal Solid Waste Landfill (351)"/>
    <s v="All State"/>
    <s v="Oregon"/>
    <s v="MSW Landfill"/>
    <x v="27"/>
    <s v="Other"/>
    <n v="219.73"/>
    <x v="0"/>
    <s v="WA"/>
    <s v="USA"/>
  </r>
  <r>
    <x v="15"/>
    <s v="Municipal Solid Waste Landfill (351)"/>
    <s v="All State"/>
    <s v="Oregon"/>
    <s v="MSW Landfill"/>
    <x v="27"/>
    <s v="Other"/>
    <n v="221.38000000000005"/>
    <x v="0"/>
    <s v="WA"/>
    <s v="USA"/>
  </r>
  <r>
    <x v="15"/>
    <s v="Municipal Solid Waste Landfill (351)"/>
    <s v="All State"/>
    <s v="Oregon"/>
    <s v="MSW Landfill"/>
    <x v="27"/>
    <s v="Other"/>
    <n v="233.28"/>
    <x v="0"/>
    <s v="WA"/>
    <s v="USA"/>
  </r>
  <r>
    <x v="15"/>
    <s v="Municipal Solid Waste Landfill (351)"/>
    <s v="All State"/>
    <s v="Oregon"/>
    <s v="MSW Landfill"/>
    <x v="27"/>
    <s v="Other"/>
    <n v="236.17000000000004"/>
    <x v="0"/>
    <s v="WA"/>
    <s v="USA"/>
  </r>
  <r>
    <x v="15"/>
    <s v="Municipal Solid Waste Landfill (351)"/>
    <s v="All State"/>
    <s v="Oregon"/>
    <s v="MSW Landfill"/>
    <x v="27"/>
    <s v="Other"/>
    <n v="237.83999999999997"/>
    <x v="0"/>
    <s v="WA"/>
    <s v="USA"/>
  </r>
  <r>
    <x v="15"/>
    <s v="Municipal Solid Waste Landfill (351)"/>
    <s v="All State"/>
    <s v="Oregon"/>
    <s v="MSW Landfill"/>
    <x v="27"/>
    <s v="Other"/>
    <n v="241.11"/>
    <x v="0"/>
    <s v="WA"/>
    <s v="USA"/>
  </r>
  <r>
    <x v="15"/>
    <s v="Municipal Solid Waste Landfill (351)"/>
    <s v="All State"/>
    <s v="Oregon"/>
    <s v="MSW Landfill"/>
    <x v="27"/>
    <s v="Other"/>
    <n v="254.26999999999998"/>
    <x v="0"/>
    <s v="WA"/>
    <s v="USA"/>
  </r>
  <r>
    <x v="15"/>
    <s v="Municipal Solid Waste Landfill (351)"/>
    <s v="All State"/>
    <s v="Oregon"/>
    <s v="MSW Landfill"/>
    <x v="27"/>
    <s v="Other"/>
    <n v="275.76"/>
    <x v="0"/>
    <s v="WA"/>
    <s v="USA"/>
  </r>
  <r>
    <x v="15"/>
    <s v="Municipal Solid Waste Landfill (351)"/>
    <s v="All State"/>
    <s v="Oregon"/>
    <s v="MSW Landfill"/>
    <x v="27"/>
    <s v="Other"/>
    <n v="22.68"/>
    <x v="19"/>
    <s v="WA"/>
    <s v="USA"/>
  </r>
  <r>
    <x v="15"/>
    <s v="Municipal Solid Waste Landfill (351)"/>
    <s v="All State"/>
    <s v="Oregon"/>
    <s v="MSW Landfill"/>
    <x v="27"/>
    <s v="Other"/>
    <n v="28.15"/>
    <x v="19"/>
    <s v="WA"/>
    <s v="USA"/>
  </r>
  <r>
    <x v="15"/>
    <s v="Municipal Solid Waste Landfill (351)"/>
    <s v="All State"/>
    <s v="Oregon"/>
    <s v="MSW Landfill"/>
    <x v="27"/>
    <s v="Other"/>
    <n v="28.46"/>
    <x v="19"/>
    <s v="WA"/>
    <s v="USA"/>
  </r>
  <r>
    <x v="15"/>
    <s v="Municipal Solid Waste Landfill (351)"/>
    <s v="All State"/>
    <s v="Oregon"/>
    <s v="MSW Landfill"/>
    <x v="27"/>
    <s v="Other"/>
    <n v="31.87"/>
    <x v="19"/>
    <s v="WA"/>
    <s v="USA"/>
  </r>
  <r>
    <x v="15"/>
    <s v="Municipal Solid Waste Landfill (351)"/>
    <s v="All State"/>
    <s v="Oregon"/>
    <s v="MSW Landfill"/>
    <x v="27"/>
    <s v="Other"/>
    <n v="34.409999999999997"/>
    <x v="19"/>
    <s v="WA"/>
    <s v="USA"/>
  </r>
  <r>
    <x v="15"/>
    <s v="Municipal Solid Waste Landfill (351)"/>
    <s v="All State"/>
    <s v="Oregon"/>
    <s v="MSW Landfill"/>
    <x v="27"/>
    <s v="Other"/>
    <n v="36.11"/>
    <x v="19"/>
    <s v="WA"/>
    <s v="USA"/>
  </r>
  <r>
    <x v="15"/>
    <s v="Municipal Solid Waste Landfill (351)"/>
    <s v="All State"/>
    <s v="Oregon"/>
    <s v="MSW Landfill"/>
    <x v="27"/>
    <s v="Other"/>
    <n v="36.33"/>
    <x v="19"/>
    <s v="WA"/>
    <s v="USA"/>
  </r>
  <r>
    <x v="15"/>
    <s v="Municipal Solid Waste Landfill (351)"/>
    <s v="All State"/>
    <s v="Oregon"/>
    <s v="MSW Landfill"/>
    <x v="27"/>
    <s v="Other"/>
    <n v="53.88"/>
    <x v="19"/>
    <s v="WA"/>
    <s v="USA"/>
  </r>
  <r>
    <x v="15"/>
    <s v="Municipal Solid Waste Landfill (351)"/>
    <s v="All State"/>
    <s v="Oregon"/>
    <s v="MSW Landfill"/>
    <x v="27"/>
    <s v="Other"/>
    <n v="58.08"/>
    <x v="19"/>
    <s v="WA"/>
    <s v="USA"/>
  </r>
  <r>
    <x v="15"/>
    <s v="Municipal Solid Waste Landfill (351)"/>
    <s v="All State"/>
    <s v="Oregon"/>
    <s v="MSW Landfill"/>
    <x v="27"/>
    <s v="Other"/>
    <n v="68.459999999999994"/>
    <x v="19"/>
    <s v="WA"/>
    <s v="USA"/>
  </r>
  <r>
    <x v="15"/>
    <s v="Municipal Solid Waste Landfill (351)"/>
    <s v="All State"/>
    <s v="Oregon"/>
    <s v="MSW Landfill"/>
    <x v="27"/>
    <s v="Other"/>
    <n v="70.83"/>
    <x v="19"/>
    <s v="WA"/>
    <s v="USA"/>
  </r>
  <r>
    <x v="15"/>
    <s v="Municipal Solid Waste Landfill (351)"/>
    <s v="All State"/>
    <s v="Oregon"/>
    <s v="MSW Landfill"/>
    <x v="27"/>
    <s v="Other"/>
    <n v="70.989999999999995"/>
    <x v="19"/>
    <s v="WA"/>
    <s v="USA"/>
  </r>
  <r>
    <x v="15"/>
    <s v="Municipal Solid Waste Landfill (351)"/>
    <s v="All State"/>
    <s v="Oregon"/>
    <s v="MSW Landfill"/>
    <x v="27"/>
    <s v="Other"/>
    <n v="17.649999999999999"/>
    <x v="19"/>
    <s v="WA"/>
    <s v="USA"/>
  </r>
  <r>
    <x v="15"/>
    <s v="Municipal Solid Waste Landfill (351)"/>
    <s v="All State"/>
    <s v="Oregon"/>
    <s v="MSW Landfill"/>
    <x v="27"/>
    <s v="Other"/>
    <n v="3.9"/>
    <x v="21"/>
    <s v="WA"/>
    <s v="USA"/>
  </r>
  <r>
    <x v="15"/>
    <s v="Municipal Solid Waste Landfill (351)"/>
    <s v="All State"/>
    <s v="Oregon"/>
    <s v="MSW Landfill"/>
    <x v="27"/>
    <s v="Other"/>
    <n v="3.82"/>
    <x v="21"/>
    <s v="WA"/>
    <s v="USA"/>
  </r>
  <r>
    <x v="15"/>
    <s v="Municipal Solid Waste Landfill (351)"/>
    <s v="All State"/>
    <s v="Oregon"/>
    <s v="MSW Landfill"/>
    <x v="27"/>
    <s v="Other"/>
    <n v="3.83"/>
    <x v="21"/>
    <s v="WA"/>
    <s v="USA"/>
  </r>
  <r>
    <x v="15"/>
    <s v="Municipal Solid Waste Landfill (351)"/>
    <s v="All State"/>
    <s v="Oregon"/>
    <s v="MSW Landfill"/>
    <x v="27"/>
    <s v="Other"/>
    <n v="3.84"/>
    <x v="21"/>
    <s v="WA"/>
    <s v="USA"/>
  </r>
  <r>
    <x v="15"/>
    <s v="Municipal Solid Waste Landfill (351)"/>
    <s v="All State"/>
    <s v="Oregon"/>
    <s v="MSW Landfill"/>
    <x v="27"/>
    <s v="Other"/>
    <n v="6.54"/>
    <x v="21"/>
    <s v="WA"/>
    <s v="USA"/>
  </r>
  <r>
    <x v="15"/>
    <s v="Municipal Solid Waste Landfill (351)"/>
    <s v="All State"/>
    <s v="Oregon"/>
    <s v="MSW Landfill"/>
    <x v="27"/>
    <s v="Other"/>
    <n v="6.89"/>
    <x v="21"/>
    <s v="WA"/>
    <s v="USA"/>
  </r>
  <r>
    <x v="15"/>
    <s v="Municipal Solid Waste Landfill (351)"/>
    <s v="All State"/>
    <s v="Oregon"/>
    <s v="MSW Landfill"/>
    <x v="27"/>
    <s v="Other"/>
    <n v="7.47"/>
    <x v="21"/>
    <s v="WA"/>
    <s v="USA"/>
  </r>
  <r>
    <x v="15"/>
    <s v="Municipal Solid Waste Landfill (351)"/>
    <s v="All State"/>
    <s v="Oregon"/>
    <s v="MSW Landfill"/>
    <x v="27"/>
    <s v="Other"/>
    <n v="0.46"/>
    <x v="27"/>
    <s v="WA"/>
    <s v="USA"/>
  </r>
  <r>
    <x v="15"/>
    <s v="Municipal Solid Waste Landfill (351)"/>
    <s v="All State"/>
    <s v="Oregon"/>
    <s v="MSW Landfill"/>
    <x v="27"/>
    <s v="Other"/>
    <n v="0.53"/>
    <x v="27"/>
    <s v="WA"/>
    <s v="USA"/>
  </r>
  <r>
    <x v="15"/>
    <s v="Municipal Solid Waste Landfill (351)"/>
    <s v="All State"/>
    <s v="Oregon"/>
    <s v="MSW Landfill"/>
    <x v="27"/>
    <s v="Other"/>
    <n v="0.65"/>
    <x v="27"/>
    <s v="WA"/>
    <s v="USA"/>
  </r>
  <r>
    <x v="15"/>
    <s v="Municipal Solid Waste Landfill (351)"/>
    <s v="All State"/>
    <s v="Oregon"/>
    <s v="MSW Landfill"/>
    <x v="27"/>
    <s v="Other"/>
    <n v="0.72"/>
    <x v="27"/>
    <s v="WA"/>
    <s v="USA"/>
  </r>
  <r>
    <x v="15"/>
    <s v="Municipal Solid Waste Landfill (351)"/>
    <s v="All State"/>
    <s v="Oregon"/>
    <s v="MSW Landfill"/>
    <x v="27"/>
    <s v="Other"/>
    <n v="0.78"/>
    <x v="27"/>
    <s v="WA"/>
    <s v="USA"/>
  </r>
  <r>
    <x v="15"/>
    <s v="Municipal Solid Waste Landfill (351)"/>
    <s v="All State"/>
    <s v="Oregon"/>
    <s v="MSW Landfill"/>
    <x v="27"/>
    <s v="Other"/>
    <n v="0.95"/>
    <x v="27"/>
    <s v="WA"/>
    <s v="USA"/>
  </r>
  <r>
    <x v="15"/>
    <s v="Municipal Solid Waste Landfill (351)"/>
    <s v="All State"/>
    <s v="Oregon"/>
    <s v="MSW Landfill"/>
    <x v="27"/>
    <s v="Other"/>
    <n v="0.98"/>
    <x v="27"/>
    <s v="WA"/>
    <s v="USA"/>
  </r>
  <r>
    <x v="15"/>
    <s v="Municipal Solid Waste Landfill (351)"/>
    <s v="All State"/>
    <s v="Oregon"/>
    <s v="MSW Landfill"/>
    <x v="27"/>
    <s v="Other"/>
    <n v="1.01"/>
    <x v="27"/>
    <s v="WA"/>
    <s v="USA"/>
  </r>
  <r>
    <x v="15"/>
    <s v="Municipal Solid Waste Landfill (351)"/>
    <s v="All State"/>
    <s v="Oregon"/>
    <s v="MSW Landfill"/>
    <x v="27"/>
    <s v="Other"/>
    <n v="1.04"/>
    <x v="27"/>
    <s v="WA"/>
    <s v="USA"/>
  </r>
  <r>
    <x v="15"/>
    <s v="Municipal Solid Waste Landfill (351)"/>
    <s v="All State"/>
    <s v="Oregon"/>
    <s v="MSW Landfill"/>
    <x v="27"/>
    <s v="Other"/>
    <n v="1.07"/>
    <x v="27"/>
    <s v="WA"/>
    <s v="USA"/>
  </r>
  <r>
    <x v="15"/>
    <s v="Municipal Solid Waste Landfill (351)"/>
    <s v="All State"/>
    <s v="Oregon"/>
    <s v="MSW Landfill"/>
    <x v="27"/>
    <s v="Other"/>
    <n v="1.19"/>
    <x v="27"/>
    <s v="WA"/>
    <s v="USA"/>
  </r>
  <r>
    <x v="15"/>
    <s v="Municipal Solid Waste Landfill (351)"/>
    <s v="All State"/>
    <s v="Oregon"/>
    <s v="MSW Landfill"/>
    <x v="27"/>
    <s v="Other"/>
    <n v="1.24"/>
    <x v="27"/>
    <s v="WA"/>
    <s v="USA"/>
  </r>
  <r>
    <x v="15"/>
    <s v="Municipal Solid Waste Landfill (351)"/>
    <s v="All State"/>
    <s v="Oregon"/>
    <s v="MSW Landfill"/>
    <x v="27"/>
    <s v="Other"/>
    <n v="10.47"/>
    <x v="3"/>
    <s v="WA"/>
    <s v="USA"/>
  </r>
  <r>
    <x v="15"/>
    <s v="Municipal Solid Waste Landfill (351)"/>
    <s v="All State"/>
    <s v="Oregon"/>
    <s v="MSW Landfill"/>
    <x v="27"/>
    <s v="Other"/>
    <n v="14.039999999999996"/>
    <x v="3"/>
    <s v="WA"/>
    <s v="USA"/>
  </r>
  <r>
    <x v="15"/>
    <s v="Municipal Solid Waste Landfill (351)"/>
    <s v="All State"/>
    <s v="Oregon"/>
    <s v="MSW Landfill"/>
    <x v="27"/>
    <s v="Other"/>
    <n v="31.089999999999996"/>
    <x v="3"/>
    <s v="WA"/>
    <s v="USA"/>
  </r>
  <r>
    <x v="15"/>
    <s v="Municipal Solid Waste Landfill (351)"/>
    <s v="All State"/>
    <s v="Oregon"/>
    <s v="MSW Landfill"/>
    <x v="27"/>
    <s v="Other"/>
    <n v="4.0599999999999996"/>
    <x v="1"/>
    <s v="WA"/>
    <s v="USA"/>
  </r>
  <r>
    <x v="15"/>
    <s v="Municipal Solid Waste Landfill (351)"/>
    <s v="All State"/>
    <s v="Oregon"/>
    <s v="MSW Landfill"/>
    <x v="27"/>
    <s v="Other"/>
    <n v="11.29"/>
    <x v="1"/>
    <s v="WA"/>
    <s v="USA"/>
  </r>
  <r>
    <x v="15"/>
    <s v="Municipal Solid Waste Landfill (351)"/>
    <s v="All State"/>
    <s v="Oregon"/>
    <s v="MSW Landfill"/>
    <x v="27"/>
    <s v="Other"/>
    <n v="17.21"/>
    <x v="14"/>
    <s v="WA"/>
    <s v="USA"/>
  </r>
  <r>
    <x v="15"/>
    <s v="Municipal Solid Waste Landfill (351)"/>
    <s v="All State"/>
    <s v="Oregon"/>
    <s v="MSW Landfill"/>
    <x v="27"/>
    <s v="Other"/>
    <n v="18.310000000000002"/>
    <x v="14"/>
    <s v="WA"/>
    <s v="USA"/>
  </r>
  <r>
    <x v="15"/>
    <s v="Municipal Solid Waste Landfill (351)"/>
    <s v="All State"/>
    <s v="Oregon"/>
    <s v="MSW Landfill"/>
    <x v="27"/>
    <s v="Other"/>
    <n v="24.33"/>
    <x v="11"/>
    <s v="WA"/>
    <s v="USA"/>
  </r>
  <r>
    <x v="15"/>
    <s v="Municipal Solid Waste Landfill (351)"/>
    <s v="All State"/>
    <s v="Oregon"/>
    <s v="MSW Landfill"/>
    <x v="27"/>
    <s v="Other"/>
    <n v="120.69"/>
    <x v="11"/>
    <s v="WA"/>
    <s v="USA"/>
  </r>
  <r>
    <x v="15"/>
    <s v="Municipal Solid Waste Landfill (351)"/>
    <s v="All State"/>
    <s v="Oregon"/>
    <s v="MSW Landfill"/>
    <x v="27"/>
    <s v="Other"/>
    <n v="121.8"/>
    <x v="11"/>
    <s v="WA"/>
    <s v="USA"/>
  </r>
  <r>
    <x v="15"/>
    <s v="Municipal Solid Waste Landfill (351)"/>
    <s v="All State"/>
    <s v="Oregon"/>
    <s v="MSW Landfill"/>
    <x v="27"/>
    <s v="Other"/>
    <n v="9.19"/>
    <x v="11"/>
    <s v="WA"/>
    <s v="USA"/>
  </r>
  <r>
    <x v="15"/>
    <s v="Municipal Solid Waste Landfill (351)"/>
    <s v="All State"/>
    <s v="Oregon"/>
    <s v="MSW Landfill"/>
    <x v="27"/>
    <s v="Other"/>
    <n v="15.170000000000002"/>
    <x v="11"/>
    <s v="WA"/>
    <s v="USA"/>
  </r>
  <r>
    <x v="15"/>
    <s v="Municipal Solid Waste Landfill (351)"/>
    <s v="All State"/>
    <s v="Oregon"/>
    <s v="MSW Landfill"/>
    <x v="27"/>
    <s v="Other"/>
    <n v="151.1"/>
    <x v="11"/>
    <s v="WA"/>
    <s v="USA"/>
  </r>
  <r>
    <x v="15"/>
    <s v="Municipal Solid Waste Landfill (351)"/>
    <s v="All State"/>
    <s v="Oregon"/>
    <s v="MSW Landfill"/>
    <x v="20"/>
    <s v="Soils (contaminated)"/>
    <n v="3.91"/>
    <x v="16"/>
    <s v="WA"/>
    <s v="USA"/>
  </r>
  <r>
    <x v="15"/>
    <s v="Municipal Solid Waste Landfill (351)"/>
    <s v="All State"/>
    <s v="Oregon"/>
    <s v="MSW Landfill"/>
    <x v="20"/>
    <s v="Soils (contaminated)"/>
    <n v="5.08"/>
    <x v="16"/>
    <s v="WA"/>
    <s v="USA"/>
  </r>
  <r>
    <x v="15"/>
    <s v="Municipal Solid Waste Landfill (351)"/>
    <s v="All State"/>
    <s v="Oregon"/>
    <s v="MSW Landfill"/>
    <x v="20"/>
    <s v="Soils (contaminated)"/>
    <n v="3.79"/>
    <x v="16"/>
    <s v="WA"/>
    <s v="USA"/>
  </r>
  <r>
    <x v="15"/>
    <s v="Municipal Solid Waste Landfill (351)"/>
    <s v="All State"/>
    <s v="Oregon"/>
    <s v="MSW Landfill"/>
    <x v="20"/>
    <s v="Soils (contaminated)"/>
    <n v="13.16"/>
    <x v="16"/>
    <s v="WA"/>
    <s v="USA"/>
  </r>
  <r>
    <x v="15"/>
    <s v="Municipal Solid Waste Landfill (351)"/>
    <s v="All State"/>
    <s v="Oregon"/>
    <s v="MSW Landfill"/>
    <x v="20"/>
    <s v="Soils (contaminated)"/>
    <n v="27.96"/>
    <x v="16"/>
    <s v="WA"/>
    <s v="USA"/>
  </r>
  <r>
    <x v="15"/>
    <s v="Municipal Solid Waste Landfill (351)"/>
    <s v="All State"/>
    <s v="Oregon"/>
    <s v="MSW Landfill"/>
    <x v="20"/>
    <s v="Soils (contaminated)"/>
    <n v="29.64"/>
    <x v="16"/>
    <s v="WA"/>
    <s v="USA"/>
  </r>
  <r>
    <x v="15"/>
    <s v="Municipal Solid Waste Landfill (351)"/>
    <s v="All State"/>
    <s v="Oregon"/>
    <s v="MSW Landfill"/>
    <x v="20"/>
    <s v="Soils (contaminated)"/>
    <n v="43.519999999999996"/>
    <x v="16"/>
    <s v="WA"/>
    <s v="USA"/>
  </r>
  <r>
    <x v="15"/>
    <s v="Municipal Solid Waste Landfill (351)"/>
    <s v="All State"/>
    <s v="Oregon"/>
    <s v="MSW Landfill"/>
    <x v="20"/>
    <s v="Soils (contaminated)"/>
    <n v="2.84"/>
    <x v="16"/>
    <s v="WA"/>
    <s v="USA"/>
  </r>
  <r>
    <x v="15"/>
    <s v="Municipal Solid Waste Landfill (351)"/>
    <s v="All State"/>
    <s v="Oregon"/>
    <s v="MSW Landfill"/>
    <x v="20"/>
    <s v="Soils (contaminated)"/>
    <n v="22.63"/>
    <x v="0"/>
    <s v="WA"/>
    <s v="USA"/>
  </r>
  <r>
    <x v="15"/>
    <s v="Municipal Solid Waste Landfill (351)"/>
    <s v="All State"/>
    <s v="Oregon"/>
    <s v="MSW Landfill"/>
    <x v="20"/>
    <s v="Soils (contaminated)"/>
    <n v="161.95000000000002"/>
    <x v="0"/>
    <s v="WA"/>
    <s v="USA"/>
  </r>
  <r>
    <x v="15"/>
    <s v="Municipal Solid Waste Landfill (351)"/>
    <s v="All State"/>
    <s v="Oregon"/>
    <s v="MSW Landfill"/>
    <x v="20"/>
    <s v="Soils (contaminated)"/>
    <n v="67.53"/>
    <x v="0"/>
    <s v="WA"/>
    <s v="USA"/>
  </r>
  <r>
    <x v="15"/>
    <s v="Municipal Solid Waste Landfill (351)"/>
    <s v="All State"/>
    <s v="Oregon"/>
    <s v="MSW Landfill"/>
    <x v="20"/>
    <s v="Soils (contaminated)"/>
    <n v="221.69"/>
    <x v="0"/>
    <s v="WA"/>
    <s v="USA"/>
  </r>
  <r>
    <x v="15"/>
    <s v="Municipal Solid Waste Landfill (351)"/>
    <s v="All State"/>
    <s v="Oregon"/>
    <s v="MSW Landfill"/>
    <x v="20"/>
    <s v="Soils (contaminated)"/>
    <n v="5.53"/>
    <x v="0"/>
    <s v="WA"/>
    <s v="USA"/>
  </r>
  <r>
    <x v="15"/>
    <s v="Municipal Solid Waste Landfill (351)"/>
    <s v="All State"/>
    <s v="Oregon"/>
    <s v="MSW Landfill"/>
    <x v="20"/>
    <s v="Soils (contaminated)"/>
    <n v="43.910000000000004"/>
    <x v="0"/>
    <s v="WA"/>
    <s v="USA"/>
  </r>
  <r>
    <x v="15"/>
    <s v="Municipal Solid Waste Landfill (351)"/>
    <s v="All State"/>
    <s v="Oregon"/>
    <s v="MSW Landfill"/>
    <x v="20"/>
    <s v="Soils (contaminated)"/>
    <n v="45.31"/>
    <x v="0"/>
    <s v="WA"/>
    <s v="USA"/>
  </r>
  <r>
    <x v="15"/>
    <s v="Municipal Solid Waste Landfill (351)"/>
    <s v="All State"/>
    <s v="Oregon"/>
    <s v="MSW Landfill"/>
    <x v="20"/>
    <s v="Soils (contaminated)"/>
    <n v="92.73"/>
    <x v="0"/>
    <s v="WA"/>
    <s v="USA"/>
  </r>
  <r>
    <x v="15"/>
    <s v="Municipal Solid Waste Landfill (351)"/>
    <s v="All State"/>
    <s v="Oregon"/>
    <s v="MSW Landfill"/>
    <x v="20"/>
    <s v="Soils (contaminated)"/>
    <n v="1248.42"/>
    <x v="0"/>
    <s v="WA"/>
    <s v="USA"/>
  </r>
  <r>
    <x v="15"/>
    <s v="Municipal Solid Waste Landfill (351)"/>
    <s v="All State"/>
    <s v="Oregon"/>
    <s v="MSW Landfill"/>
    <x v="20"/>
    <s v="Soils (contaminated)"/>
    <n v="12463.399999999991"/>
    <x v="0"/>
    <s v="WA"/>
    <s v="USA"/>
  </r>
  <r>
    <x v="15"/>
    <s v="Municipal Solid Waste Landfill (351)"/>
    <s v="All State"/>
    <s v="Oregon"/>
    <s v="MSW Landfill"/>
    <x v="20"/>
    <s v="Soils (contaminated)"/>
    <n v="24479.27999999993"/>
    <x v="0"/>
    <s v="WA"/>
    <s v="USA"/>
  </r>
  <r>
    <x v="15"/>
    <s v="Municipal Solid Waste Landfill (351)"/>
    <s v="All State"/>
    <s v="Oregon"/>
    <s v="MSW Landfill"/>
    <x v="20"/>
    <s v="Soils (contaminated)"/>
    <n v="0.28000000000000003"/>
    <x v="0"/>
    <s v="WA"/>
    <s v="USA"/>
  </r>
  <r>
    <x v="15"/>
    <s v="Municipal Solid Waste Landfill (351)"/>
    <s v="All State"/>
    <s v="Oregon"/>
    <s v="MSW Landfill"/>
    <x v="20"/>
    <s v="Soils (contaminated)"/>
    <n v="22.479999999999997"/>
    <x v="0"/>
    <s v="WA"/>
    <s v="USA"/>
  </r>
  <r>
    <x v="15"/>
    <s v="Municipal Solid Waste Landfill (351)"/>
    <s v="All State"/>
    <s v="Oregon"/>
    <s v="MSW Landfill"/>
    <x v="20"/>
    <s v="Soils (contaminated)"/>
    <n v="46.05"/>
    <x v="0"/>
    <s v="WA"/>
    <s v="USA"/>
  </r>
  <r>
    <x v="15"/>
    <s v="Municipal Solid Waste Landfill (351)"/>
    <s v="All State"/>
    <s v="Oregon"/>
    <s v="MSW Landfill"/>
    <x v="20"/>
    <s v="Soils (contaminated)"/>
    <n v="69.260000000000005"/>
    <x v="0"/>
    <s v="WA"/>
    <s v="USA"/>
  </r>
  <r>
    <x v="15"/>
    <s v="Municipal Solid Waste Landfill (351)"/>
    <s v="All State"/>
    <s v="Oregon"/>
    <s v="MSW Landfill"/>
    <x v="20"/>
    <s v="Soils (contaminated)"/>
    <n v="54.49"/>
    <x v="0"/>
    <s v="WA"/>
    <s v="USA"/>
  </r>
  <r>
    <x v="15"/>
    <s v="Municipal Solid Waste Landfill (351)"/>
    <s v="All State"/>
    <s v="Oregon"/>
    <s v="MSW Landfill"/>
    <x v="20"/>
    <s v="Soils (contaminated)"/>
    <n v="406.47"/>
    <x v="0"/>
    <s v="WA"/>
    <s v="USA"/>
  </r>
  <r>
    <x v="15"/>
    <s v="Municipal Solid Waste Landfill (351)"/>
    <s v="All State"/>
    <s v="Oregon"/>
    <s v="MSW Landfill"/>
    <x v="20"/>
    <s v="Soils (contaminated)"/>
    <n v="670.51"/>
    <x v="0"/>
    <s v="WA"/>
    <s v="USA"/>
  </r>
  <r>
    <x v="15"/>
    <s v="Municipal Solid Waste Landfill (351)"/>
    <s v="All State"/>
    <s v="Oregon"/>
    <s v="MSW Landfill"/>
    <x v="20"/>
    <s v="Soils (contaminated)"/>
    <n v="1519.7700000000002"/>
    <x v="0"/>
    <s v="WA"/>
    <s v="USA"/>
  </r>
  <r>
    <x v="15"/>
    <s v="Municipal Solid Waste Landfill (351)"/>
    <s v="All State"/>
    <s v="Oregon"/>
    <s v="MSW Landfill"/>
    <x v="20"/>
    <s v="Soils (contaminated)"/>
    <n v="13.339999999999998"/>
    <x v="0"/>
    <s v="WA"/>
    <s v="USA"/>
  </r>
  <r>
    <x v="15"/>
    <s v="Municipal Solid Waste Landfill (351)"/>
    <s v="All State"/>
    <s v="Oregon"/>
    <s v="MSW Landfill"/>
    <x v="20"/>
    <s v="Soils (contaminated)"/>
    <n v="17.149999999999999"/>
    <x v="0"/>
    <s v="WA"/>
    <s v="USA"/>
  </r>
  <r>
    <x v="15"/>
    <s v="Municipal Solid Waste Landfill (351)"/>
    <s v="All State"/>
    <s v="Oregon"/>
    <s v="MSW Landfill"/>
    <x v="20"/>
    <s v="Soils (contaminated)"/>
    <n v="29.270000000000003"/>
    <x v="0"/>
    <s v="WA"/>
    <s v="USA"/>
  </r>
  <r>
    <x v="15"/>
    <s v="Municipal Solid Waste Landfill (351)"/>
    <s v="All State"/>
    <s v="Oregon"/>
    <s v="MSW Landfill"/>
    <x v="20"/>
    <s v="Soils (contaminated)"/>
    <n v="38.31"/>
    <x v="0"/>
    <s v="WA"/>
    <s v="USA"/>
  </r>
  <r>
    <x v="15"/>
    <s v="Municipal Solid Waste Landfill (351)"/>
    <s v="All State"/>
    <s v="Oregon"/>
    <s v="MSW Landfill"/>
    <x v="20"/>
    <s v="Soils (contaminated)"/>
    <n v="106.19"/>
    <x v="0"/>
    <s v="WA"/>
    <s v="USA"/>
  </r>
  <r>
    <x v="15"/>
    <s v="Municipal Solid Waste Landfill (351)"/>
    <s v="All State"/>
    <s v="Oregon"/>
    <s v="MSW Landfill"/>
    <x v="20"/>
    <s v="Soils (contaminated)"/>
    <n v="106.83999999999999"/>
    <x v="0"/>
    <s v="WA"/>
    <s v="USA"/>
  </r>
  <r>
    <x v="15"/>
    <s v="Municipal Solid Waste Landfill (351)"/>
    <s v="All State"/>
    <s v="Oregon"/>
    <s v="MSW Landfill"/>
    <x v="20"/>
    <s v="Soils (contaminated)"/>
    <n v="118.22000000000001"/>
    <x v="0"/>
    <s v="WA"/>
    <s v="USA"/>
  </r>
  <r>
    <x v="15"/>
    <s v="Municipal Solid Waste Landfill (351)"/>
    <s v="All State"/>
    <s v="Oregon"/>
    <s v="MSW Landfill"/>
    <x v="20"/>
    <s v="Soils (contaminated)"/>
    <n v="121.91999999999999"/>
    <x v="0"/>
    <s v="WA"/>
    <s v="USA"/>
  </r>
  <r>
    <x v="15"/>
    <s v="Municipal Solid Waste Landfill (351)"/>
    <s v="All State"/>
    <s v="Oregon"/>
    <s v="MSW Landfill"/>
    <x v="20"/>
    <s v="Soils (contaminated)"/>
    <n v="172.66"/>
    <x v="0"/>
    <s v="WA"/>
    <s v="USA"/>
  </r>
  <r>
    <x v="15"/>
    <s v="Municipal Solid Waste Landfill (351)"/>
    <s v="All State"/>
    <s v="Oregon"/>
    <s v="MSW Landfill"/>
    <x v="20"/>
    <s v="Soils (contaminated)"/>
    <n v="178.64000000000001"/>
    <x v="0"/>
    <s v="WA"/>
    <s v="USA"/>
  </r>
  <r>
    <x v="15"/>
    <s v="Municipal Solid Waste Landfill (351)"/>
    <s v="All State"/>
    <s v="Oregon"/>
    <s v="MSW Landfill"/>
    <x v="20"/>
    <s v="Soils (contaminated)"/>
    <n v="215.06999999999996"/>
    <x v="0"/>
    <s v="WA"/>
    <s v="USA"/>
  </r>
  <r>
    <x v="15"/>
    <s v="Municipal Solid Waste Landfill (351)"/>
    <s v="All State"/>
    <s v="Oregon"/>
    <s v="MSW Landfill"/>
    <x v="20"/>
    <s v="Soils (contaminated)"/>
    <n v="395.09"/>
    <x v="0"/>
    <s v="WA"/>
    <s v="USA"/>
  </r>
  <r>
    <x v="15"/>
    <s v="Municipal Solid Waste Landfill (351)"/>
    <s v="All State"/>
    <s v="Oregon"/>
    <s v="MSW Landfill"/>
    <x v="20"/>
    <s v="Soils (contaminated)"/>
    <n v="411.0499999999999"/>
    <x v="0"/>
    <s v="WA"/>
    <s v="USA"/>
  </r>
  <r>
    <x v="15"/>
    <s v="Municipal Solid Waste Landfill (351)"/>
    <s v="All State"/>
    <s v="Oregon"/>
    <s v="MSW Landfill"/>
    <x v="20"/>
    <s v="Soils (contaminated)"/>
    <n v="20.239999999999998"/>
    <x v="0"/>
    <s v="WA"/>
    <s v="USA"/>
  </r>
  <r>
    <x v="15"/>
    <s v="Municipal Solid Waste Landfill (351)"/>
    <s v="All State"/>
    <s v="Oregon"/>
    <s v="MSW Landfill"/>
    <x v="20"/>
    <s v="Soils (contaminated)"/>
    <n v="3032.3600000000015"/>
    <x v="0"/>
    <s v="WA"/>
    <s v="USA"/>
  </r>
  <r>
    <x v="15"/>
    <s v="Municipal Solid Waste Landfill (351)"/>
    <s v="All State"/>
    <s v="Oregon"/>
    <s v="MSW Landfill"/>
    <x v="20"/>
    <s v="Soils (contaminated)"/>
    <n v="1198.4800000000002"/>
    <x v="0"/>
    <s v="WA"/>
    <s v="USA"/>
  </r>
  <r>
    <x v="15"/>
    <s v="Municipal Solid Waste Landfill (351)"/>
    <s v="All State"/>
    <s v="Oregon"/>
    <s v="MSW Landfill"/>
    <x v="20"/>
    <s v="Soils (contaminated)"/>
    <n v="35.979999999999997"/>
    <x v="0"/>
    <s v="WA"/>
    <s v="USA"/>
  </r>
  <r>
    <x v="15"/>
    <s v="Municipal Solid Waste Landfill (351)"/>
    <s v="All State"/>
    <s v="Oregon"/>
    <s v="MSW Landfill"/>
    <x v="20"/>
    <s v="Soils (contaminated)"/>
    <n v="39.159999999999997"/>
    <x v="0"/>
    <s v="WA"/>
    <s v="USA"/>
  </r>
  <r>
    <x v="15"/>
    <s v="Municipal Solid Waste Landfill (351)"/>
    <s v="All State"/>
    <s v="Oregon"/>
    <s v="MSW Landfill"/>
    <x v="20"/>
    <s v="Soils (contaminated)"/>
    <n v="33.36"/>
    <x v="0"/>
    <s v="WA"/>
    <s v="USA"/>
  </r>
  <r>
    <x v="15"/>
    <s v="Municipal Solid Waste Landfill (351)"/>
    <s v="All State"/>
    <s v="Oregon"/>
    <s v="MSW Landfill"/>
    <x v="20"/>
    <s v="Soils (contaminated)"/>
    <n v="11.14"/>
    <x v="0"/>
    <s v="WA"/>
    <s v="USA"/>
  </r>
  <r>
    <x v="15"/>
    <s v="Municipal Solid Waste Landfill (351)"/>
    <s v="All State"/>
    <s v="Oregon"/>
    <s v="MSW Landfill"/>
    <x v="20"/>
    <s v="Soils (contaminated)"/>
    <n v="11.52"/>
    <x v="0"/>
    <s v="WA"/>
    <s v="USA"/>
  </r>
  <r>
    <x v="15"/>
    <s v="Municipal Solid Waste Landfill (351)"/>
    <s v="All State"/>
    <s v="Oregon"/>
    <s v="MSW Landfill"/>
    <x v="20"/>
    <s v="Soils (contaminated)"/>
    <n v="19.46"/>
    <x v="0"/>
    <s v="WA"/>
    <s v="USA"/>
  </r>
  <r>
    <x v="15"/>
    <s v="Municipal Solid Waste Landfill (351)"/>
    <s v="All State"/>
    <s v="Oregon"/>
    <s v="MSW Landfill"/>
    <x v="20"/>
    <s v="Soils (contaminated)"/>
    <n v="55.19"/>
    <x v="19"/>
    <s v="WA"/>
    <s v="USA"/>
  </r>
  <r>
    <x v="15"/>
    <s v="Municipal Solid Waste Landfill (351)"/>
    <s v="All State"/>
    <s v="Oregon"/>
    <s v="MSW Landfill"/>
    <x v="20"/>
    <s v="Soils (contaminated)"/>
    <n v="122.95"/>
    <x v="19"/>
    <s v="WA"/>
    <s v="USA"/>
  </r>
  <r>
    <x v="15"/>
    <s v="Municipal Solid Waste Landfill (351)"/>
    <s v="All State"/>
    <s v="Oregon"/>
    <s v="MSW Landfill"/>
    <x v="20"/>
    <s v="Soils (contaminated)"/>
    <n v="159.82"/>
    <x v="19"/>
    <s v="WA"/>
    <s v="USA"/>
  </r>
  <r>
    <x v="15"/>
    <s v="Municipal Solid Waste Landfill (351)"/>
    <s v="All State"/>
    <s v="Oregon"/>
    <s v="MSW Landfill"/>
    <x v="20"/>
    <s v="Soils (contaminated)"/>
    <n v="171.43"/>
    <x v="19"/>
    <s v="WA"/>
    <s v="USA"/>
  </r>
  <r>
    <x v="15"/>
    <s v="Municipal Solid Waste Landfill (351)"/>
    <s v="All State"/>
    <s v="Oregon"/>
    <s v="MSW Landfill"/>
    <x v="20"/>
    <s v="Soils (contaminated)"/>
    <n v="182.66"/>
    <x v="19"/>
    <s v="WA"/>
    <s v="USA"/>
  </r>
  <r>
    <x v="15"/>
    <s v="Municipal Solid Waste Landfill (351)"/>
    <s v="All State"/>
    <s v="Oregon"/>
    <s v="MSW Landfill"/>
    <x v="20"/>
    <s v="Soils (contaminated)"/>
    <n v="191.03"/>
    <x v="19"/>
    <s v="WA"/>
    <s v="USA"/>
  </r>
  <r>
    <x v="15"/>
    <s v="Municipal Solid Waste Landfill (351)"/>
    <s v="All State"/>
    <s v="Oregon"/>
    <s v="MSW Landfill"/>
    <x v="20"/>
    <s v="Soils (contaminated)"/>
    <n v="193.38"/>
    <x v="19"/>
    <s v="WA"/>
    <s v="USA"/>
  </r>
  <r>
    <x v="15"/>
    <s v="Municipal Solid Waste Landfill (351)"/>
    <s v="All State"/>
    <s v="Oregon"/>
    <s v="MSW Landfill"/>
    <x v="20"/>
    <s v="Soils (contaminated)"/>
    <n v="194.66"/>
    <x v="19"/>
    <s v="WA"/>
    <s v="USA"/>
  </r>
  <r>
    <x v="15"/>
    <s v="Municipal Solid Waste Landfill (351)"/>
    <s v="All State"/>
    <s v="Oregon"/>
    <s v="MSW Landfill"/>
    <x v="20"/>
    <s v="Soils (contaminated)"/>
    <n v="253.5"/>
    <x v="19"/>
    <s v="WA"/>
    <s v="USA"/>
  </r>
  <r>
    <x v="15"/>
    <s v="Municipal Solid Waste Landfill (351)"/>
    <s v="All State"/>
    <s v="Oregon"/>
    <s v="MSW Landfill"/>
    <x v="20"/>
    <s v="Soils (contaminated)"/>
    <n v="261.17"/>
    <x v="19"/>
    <s v="WA"/>
    <s v="USA"/>
  </r>
  <r>
    <x v="15"/>
    <s v="Municipal Solid Waste Landfill (351)"/>
    <s v="All State"/>
    <s v="Oregon"/>
    <s v="MSW Landfill"/>
    <x v="20"/>
    <s v="Soils (contaminated)"/>
    <n v="262.77999999999997"/>
    <x v="19"/>
    <s v="WA"/>
    <s v="USA"/>
  </r>
  <r>
    <x v="15"/>
    <s v="Municipal Solid Waste Landfill (351)"/>
    <s v="All State"/>
    <s v="Oregon"/>
    <s v="MSW Landfill"/>
    <x v="20"/>
    <s v="Soils (contaminated)"/>
    <n v="311.54000000000002"/>
    <x v="19"/>
    <s v="WA"/>
    <s v="USA"/>
  </r>
  <r>
    <x v="15"/>
    <s v="Municipal Solid Waste Landfill (351)"/>
    <s v="All State"/>
    <s v="Oregon"/>
    <s v="MSW Landfill"/>
    <x v="20"/>
    <s v="Soils (contaminated)"/>
    <n v="13.16"/>
    <x v="3"/>
    <s v="WA"/>
    <s v="USA"/>
  </r>
  <r>
    <x v="15"/>
    <s v="Municipal Solid Waste Landfill (351)"/>
    <s v="All State"/>
    <s v="Oregon"/>
    <s v="MSW Landfill"/>
    <x v="20"/>
    <s v="Soils (contaminated)"/>
    <n v="14.96"/>
    <x v="3"/>
    <s v="WA"/>
    <s v="USA"/>
  </r>
  <r>
    <x v="15"/>
    <s v="Municipal Solid Waste Landfill (351)"/>
    <s v="All State"/>
    <s v="Oregon"/>
    <s v="MSW Landfill"/>
    <x v="20"/>
    <s v="Soils (contaminated)"/>
    <n v="15.53"/>
    <x v="3"/>
    <s v="WA"/>
    <s v="USA"/>
  </r>
  <r>
    <x v="15"/>
    <s v="Municipal Solid Waste Landfill (351)"/>
    <s v="All State"/>
    <s v="Oregon"/>
    <s v="MSW Landfill"/>
    <x v="20"/>
    <s v="Soils (contaminated)"/>
    <n v="4.5"/>
    <x v="3"/>
    <s v="WA"/>
    <s v="USA"/>
  </r>
  <r>
    <x v="15"/>
    <s v="Municipal Solid Waste Landfill (351)"/>
    <s v="All State"/>
    <s v="Oregon"/>
    <s v="MSW Landfill"/>
    <x v="20"/>
    <s v="Soils (contaminated)"/>
    <n v="6.55"/>
    <x v="3"/>
    <s v="WA"/>
    <s v="USA"/>
  </r>
  <r>
    <x v="15"/>
    <s v="Municipal Solid Waste Landfill (351)"/>
    <s v="All State"/>
    <s v="Oregon"/>
    <s v="MSW Landfill"/>
    <x v="20"/>
    <s v="Soils (contaminated)"/>
    <n v="8.0499999999999989"/>
    <x v="3"/>
    <s v="WA"/>
    <s v="USA"/>
  </r>
  <r>
    <x v="15"/>
    <s v="Municipal Solid Waste Landfill (351)"/>
    <s v="All State"/>
    <s v="Oregon"/>
    <s v="MSW Landfill"/>
    <x v="20"/>
    <s v="Soils (contaminated)"/>
    <n v="10.019999999999998"/>
    <x v="3"/>
    <s v="WA"/>
    <s v="USA"/>
  </r>
  <r>
    <x v="15"/>
    <s v="Municipal Solid Waste Landfill (351)"/>
    <s v="All State"/>
    <s v="Oregon"/>
    <s v="MSW Landfill"/>
    <x v="20"/>
    <s v="Soils (contaminated)"/>
    <n v="15.299999999999999"/>
    <x v="3"/>
    <s v="WA"/>
    <s v="USA"/>
  </r>
  <r>
    <x v="15"/>
    <s v="Municipal Solid Waste Landfill (351)"/>
    <s v="All State"/>
    <s v="Oregon"/>
    <s v="MSW Landfill"/>
    <x v="20"/>
    <s v="Soils (contaminated)"/>
    <n v="23.1"/>
    <x v="3"/>
    <s v="WA"/>
    <s v="USA"/>
  </r>
  <r>
    <x v="15"/>
    <s v="Municipal Solid Waste Landfill (351)"/>
    <s v="All State"/>
    <s v="Oregon"/>
    <s v="MSW Landfill"/>
    <x v="20"/>
    <s v="Soils (contaminated)"/>
    <n v="7.57"/>
    <x v="3"/>
    <s v="WA"/>
    <s v="USA"/>
  </r>
  <r>
    <x v="15"/>
    <s v="Municipal Solid Waste Landfill (351)"/>
    <s v="All State"/>
    <s v="Oregon"/>
    <s v="MSW Landfill"/>
    <x v="20"/>
    <s v="Soils (contaminated)"/>
    <n v="2.6200000000000006"/>
    <x v="11"/>
    <s v="WA"/>
    <s v="USA"/>
  </r>
  <r>
    <x v="15"/>
    <s v="Municipal Solid Waste Landfill (351)"/>
    <s v="All State"/>
    <s v="Oregon"/>
    <s v="MSW Landfill"/>
    <x v="5"/>
    <s v="Soils (contaminated)"/>
    <n v="0.37"/>
    <x v="16"/>
    <s v="WA"/>
    <s v="USA"/>
  </r>
  <r>
    <x v="15"/>
    <s v="Municipal Solid Waste Landfill (351)"/>
    <s v="All State"/>
    <s v="Oregon"/>
    <s v="MSW Landfill"/>
    <x v="5"/>
    <s v="Soils (contaminated)"/>
    <n v="36.07"/>
    <x v="16"/>
    <s v="WA"/>
    <s v="USA"/>
  </r>
  <r>
    <x v="15"/>
    <s v="Municipal Solid Waste Landfill (351)"/>
    <s v="All State"/>
    <s v="Oregon"/>
    <s v="MSW Landfill"/>
    <x v="5"/>
    <s v="Soils (contaminated)"/>
    <n v="57.79"/>
    <x v="22"/>
    <s v="WA"/>
    <s v="USA"/>
  </r>
  <r>
    <x v="15"/>
    <s v="Municipal Solid Waste Landfill (351)"/>
    <s v="All State"/>
    <s v="Oregon"/>
    <s v="MSW Landfill"/>
    <x v="5"/>
    <s v="Soils (contaminated)"/>
    <n v="688.15000000000009"/>
    <x v="22"/>
    <s v="WA"/>
    <s v="USA"/>
  </r>
  <r>
    <x v="15"/>
    <s v="Municipal Solid Waste Landfill (351)"/>
    <s v="All State"/>
    <s v="Oregon"/>
    <s v="MSW Landfill"/>
    <x v="5"/>
    <s v="Soils (contaminated)"/>
    <n v="27.39"/>
    <x v="22"/>
    <s v="WA"/>
    <s v="USA"/>
  </r>
  <r>
    <x v="15"/>
    <s v="Municipal Solid Waste Landfill (351)"/>
    <s v="All State"/>
    <s v="Oregon"/>
    <s v="MSW Landfill"/>
    <x v="5"/>
    <s v="Soils (contaminated)"/>
    <n v="223.18"/>
    <x v="22"/>
    <s v="WA"/>
    <s v="USA"/>
  </r>
  <r>
    <x v="15"/>
    <s v="Municipal Solid Waste Landfill (351)"/>
    <s v="All State"/>
    <s v="Oregon"/>
    <s v="MSW Landfill"/>
    <x v="5"/>
    <s v="Soils (contaminated)"/>
    <n v="1.4"/>
    <x v="24"/>
    <s v="WA"/>
    <s v="USA"/>
  </r>
  <r>
    <x v="15"/>
    <s v="Municipal Solid Waste Landfill (351)"/>
    <s v="All State"/>
    <s v="Oregon"/>
    <s v="MSW Landfill"/>
    <x v="5"/>
    <s v="Soils (contaminated)"/>
    <n v="1.1599999999999999"/>
    <x v="24"/>
    <s v="WA"/>
    <s v="USA"/>
  </r>
  <r>
    <x v="15"/>
    <s v="Municipal Solid Waste Landfill (351)"/>
    <s v="All State"/>
    <s v="Oregon"/>
    <s v="MSW Landfill"/>
    <x v="5"/>
    <s v="Soils (contaminated)"/>
    <n v="1.05"/>
    <x v="24"/>
    <s v="WA"/>
    <s v="USA"/>
  </r>
  <r>
    <x v="15"/>
    <s v="Municipal Solid Waste Landfill (351)"/>
    <s v="All State"/>
    <s v="Oregon"/>
    <s v="MSW Landfill"/>
    <x v="5"/>
    <s v="Soils (contaminated)"/>
    <n v="1116.6199999999999"/>
    <x v="24"/>
    <s v="WA"/>
    <s v="USA"/>
  </r>
  <r>
    <x v="15"/>
    <s v="Municipal Solid Waste Landfill (351)"/>
    <s v="All State"/>
    <s v="Oregon"/>
    <s v="MSW Landfill"/>
    <x v="5"/>
    <s v="Soils (contaminated)"/>
    <n v="0.09"/>
    <x v="24"/>
    <s v="WA"/>
    <s v="USA"/>
  </r>
  <r>
    <x v="15"/>
    <s v="Municipal Solid Waste Landfill (351)"/>
    <s v="All State"/>
    <s v="Oregon"/>
    <s v="MSW Landfill"/>
    <x v="5"/>
    <s v="Soils (contaminated)"/>
    <n v="1.84"/>
    <x v="24"/>
    <s v="WA"/>
    <s v="USA"/>
  </r>
  <r>
    <x v="15"/>
    <s v="Municipal Solid Waste Landfill (351)"/>
    <s v="All State"/>
    <s v="Oregon"/>
    <s v="MSW Landfill"/>
    <x v="5"/>
    <s v="Soils (contaminated)"/>
    <n v="242.76000000000002"/>
    <x v="24"/>
    <s v="WA"/>
    <s v="USA"/>
  </r>
  <r>
    <x v="15"/>
    <s v="Municipal Solid Waste Landfill (351)"/>
    <s v="All State"/>
    <s v="Oregon"/>
    <s v="MSW Landfill"/>
    <x v="5"/>
    <s v="Soils (contaminated)"/>
    <n v="0.03"/>
    <x v="24"/>
    <s v="WA"/>
    <s v="USA"/>
  </r>
  <r>
    <x v="15"/>
    <s v="Municipal Solid Waste Landfill (351)"/>
    <s v="All State"/>
    <s v="Oregon"/>
    <s v="MSW Landfill"/>
    <x v="5"/>
    <s v="Soils (contaminated)"/>
    <n v="7.49"/>
    <x v="24"/>
    <s v="WA"/>
    <s v="USA"/>
  </r>
  <r>
    <x v="15"/>
    <s v="Municipal Solid Waste Landfill (351)"/>
    <s v="All State"/>
    <s v="Oregon"/>
    <s v="MSW Landfill"/>
    <x v="5"/>
    <s v="Soils (contaminated)"/>
    <n v="26.14"/>
    <x v="26"/>
    <s v="WA"/>
    <s v="USA"/>
  </r>
  <r>
    <x v="15"/>
    <s v="Municipal Solid Waste Landfill (351)"/>
    <s v="All State"/>
    <s v="Oregon"/>
    <s v="MSW Landfill"/>
    <x v="5"/>
    <s v="Soils (contaminated)"/>
    <n v="35"/>
    <x v="28"/>
    <s v="WA"/>
    <s v="USA"/>
  </r>
  <r>
    <x v="15"/>
    <s v="Municipal Solid Waste Landfill (351)"/>
    <s v="All State"/>
    <s v="Oregon"/>
    <s v="MSW Landfill"/>
    <x v="5"/>
    <s v="Soils (contaminated)"/>
    <n v="8.9"/>
    <x v="0"/>
    <s v="WA"/>
    <s v="USA"/>
  </r>
  <r>
    <x v="15"/>
    <s v="Municipal Solid Waste Landfill (351)"/>
    <s v="All State"/>
    <s v="Oregon"/>
    <s v="MSW Landfill"/>
    <x v="5"/>
    <s v="Soils (contaminated)"/>
    <n v="11.980000000000002"/>
    <x v="0"/>
    <s v="WA"/>
    <s v="USA"/>
  </r>
  <r>
    <x v="15"/>
    <s v="Municipal Solid Waste Landfill (351)"/>
    <s v="All State"/>
    <s v="Oregon"/>
    <s v="MSW Landfill"/>
    <x v="5"/>
    <s v="Soils (contaminated)"/>
    <n v="13.25"/>
    <x v="0"/>
    <s v="WA"/>
    <s v="USA"/>
  </r>
  <r>
    <x v="15"/>
    <s v="Municipal Solid Waste Landfill (351)"/>
    <s v="All State"/>
    <s v="Oregon"/>
    <s v="MSW Landfill"/>
    <x v="5"/>
    <s v="Soils (contaminated)"/>
    <n v="16.680000000000003"/>
    <x v="0"/>
    <s v="WA"/>
    <s v="USA"/>
  </r>
  <r>
    <x v="15"/>
    <s v="Municipal Solid Waste Landfill (351)"/>
    <s v="All State"/>
    <s v="Oregon"/>
    <s v="MSW Landfill"/>
    <x v="5"/>
    <s v="Soils (contaminated)"/>
    <n v="23.05"/>
    <x v="0"/>
    <s v="WA"/>
    <s v="USA"/>
  </r>
  <r>
    <x v="15"/>
    <s v="Municipal Solid Waste Landfill (351)"/>
    <s v="All State"/>
    <s v="Oregon"/>
    <s v="MSW Landfill"/>
    <x v="5"/>
    <s v="Soils (contaminated)"/>
    <n v="23.339999999999996"/>
    <x v="0"/>
    <s v="WA"/>
    <s v="USA"/>
  </r>
  <r>
    <x v="15"/>
    <s v="Municipal Solid Waste Landfill (351)"/>
    <s v="All State"/>
    <s v="Oregon"/>
    <s v="MSW Landfill"/>
    <x v="5"/>
    <s v="Soils (contaminated)"/>
    <n v="23.87"/>
    <x v="0"/>
    <s v="WA"/>
    <s v="USA"/>
  </r>
  <r>
    <x v="15"/>
    <s v="Municipal Solid Waste Landfill (351)"/>
    <s v="All State"/>
    <s v="Oregon"/>
    <s v="MSW Landfill"/>
    <x v="5"/>
    <s v="Soils (contaminated)"/>
    <n v="29.120000000000005"/>
    <x v="0"/>
    <s v="WA"/>
    <s v="USA"/>
  </r>
  <r>
    <x v="15"/>
    <s v="Municipal Solid Waste Landfill (351)"/>
    <s v="All State"/>
    <s v="Oregon"/>
    <s v="MSW Landfill"/>
    <x v="5"/>
    <s v="Soils (contaminated)"/>
    <n v="8.15"/>
    <x v="0"/>
    <s v="WA"/>
    <s v="USA"/>
  </r>
  <r>
    <x v="15"/>
    <s v="Municipal Solid Waste Landfill (351)"/>
    <s v="All State"/>
    <s v="Oregon"/>
    <s v="MSW Landfill"/>
    <x v="5"/>
    <s v="Soils (contaminated)"/>
    <n v="12.47"/>
    <x v="0"/>
    <s v="WA"/>
    <s v="USA"/>
  </r>
  <r>
    <x v="15"/>
    <s v="Municipal Solid Waste Landfill (351)"/>
    <s v="All State"/>
    <s v="Oregon"/>
    <s v="MSW Landfill"/>
    <x v="5"/>
    <s v="Soils (contaminated)"/>
    <n v="21.95"/>
    <x v="0"/>
    <s v="WA"/>
    <s v="USA"/>
  </r>
  <r>
    <x v="15"/>
    <s v="Municipal Solid Waste Landfill (351)"/>
    <s v="All State"/>
    <s v="Oregon"/>
    <s v="MSW Landfill"/>
    <x v="5"/>
    <s v="Soils (contaminated)"/>
    <n v="23.28"/>
    <x v="0"/>
    <s v="WA"/>
    <s v="USA"/>
  </r>
  <r>
    <x v="15"/>
    <s v="Municipal Solid Waste Landfill (351)"/>
    <s v="All State"/>
    <s v="Oregon"/>
    <s v="MSW Landfill"/>
    <x v="5"/>
    <s v="Soils (contaminated)"/>
    <n v="253.27000000000004"/>
    <x v="0"/>
    <s v="WA"/>
    <s v="USA"/>
  </r>
  <r>
    <x v="15"/>
    <s v="Municipal Solid Waste Landfill (351)"/>
    <s v="All State"/>
    <s v="Oregon"/>
    <s v="MSW Landfill"/>
    <x v="5"/>
    <s v="Soils (contaminated)"/>
    <n v="49.679999999999993"/>
    <x v="0"/>
    <s v="WA"/>
    <s v="USA"/>
  </r>
  <r>
    <x v="15"/>
    <s v="Municipal Solid Waste Landfill (351)"/>
    <s v="All State"/>
    <s v="Oregon"/>
    <s v="MSW Landfill"/>
    <x v="5"/>
    <s v="Soils (contaminated)"/>
    <n v="54.540000000000006"/>
    <x v="0"/>
    <s v="WA"/>
    <s v="USA"/>
  </r>
  <r>
    <x v="15"/>
    <s v="Municipal Solid Waste Landfill (351)"/>
    <s v="All State"/>
    <s v="Oregon"/>
    <s v="MSW Landfill"/>
    <x v="5"/>
    <s v="Soils (contaminated)"/>
    <n v="142.27000000000001"/>
    <x v="0"/>
    <s v="WA"/>
    <s v="USA"/>
  </r>
  <r>
    <x v="15"/>
    <s v="Municipal Solid Waste Landfill (351)"/>
    <s v="All State"/>
    <s v="Oregon"/>
    <s v="MSW Landfill"/>
    <x v="5"/>
    <s v="Soils (contaminated)"/>
    <n v="6.71"/>
    <x v="0"/>
    <s v="WA"/>
    <s v="USA"/>
  </r>
  <r>
    <x v="15"/>
    <s v="Municipal Solid Waste Landfill (351)"/>
    <s v="All State"/>
    <s v="Oregon"/>
    <s v="MSW Landfill"/>
    <x v="5"/>
    <s v="Soils (contaminated)"/>
    <n v="8.94"/>
    <x v="0"/>
    <s v="WA"/>
    <s v="USA"/>
  </r>
  <r>
    <x v="15"/>
    <s v="Municipal Solid Waste Landfill (351)"/>
    <s v="All State"/>
    <s v="Oregon"/>
    <s v="MSW Landfill"/>
    <x v="5"/>
    <s v="Soils (contaminated)"/>
    <n v="369.79999999999995"/>
    <x v="0"/>
    <s v="WA"/>
    <s v="USA"/>
  </r>
  <r>
    <x v="15"/>
    <s v="Municipal Solid Waste Landfill (351)"/>
    <s v="All State"/>
    <s v="Oregon"/>
    <s v="MSW Landfill"/>
    <x v="5"/>
    <s v="Soils (contaminated)"/>
    <n v="1098.4799999999998"/>
    <x v="0"/>
    <s v="WA"/>
    <s v="USA"/>
  </r>
  <r>
    <x v="15"/>
    <s v="Municipal Solid Waste Landfill (351)"/>
    <s v="All State"/>
    <s v="Oregon"/>
    <s v="MSW Landfill"/>
    <x v="5"/>
    <s v="Soils (contaminated)"/>
    <n v="40.799999999999997"/>
    <x v="0"/>
    <s v="WA"/>
    <s v="USA"/>
  </r>
  <r>
    <x v="15"/>
    <s v="Municipal Solid Waste Landfill (351)"/>
    <s v="All State"/>
    <s v="Oregon"/>
    <s v="MSW Landfill"/>
    <x v="5"/>
    <s v="Soils (contaminated)"/>
    <n v="59.05"/>
    <x v="0"/>
    <s v="WA"/>
    <s v="USA"/>
  </r>
  <r>
    <x v="15"/>
    <s v="Municipal Solid Waste Landfill (351)"/>
    <s v="All State"/>
    <s v="Oregon"/>
    <s v="MSW Landfill"/>
    <x v="5"/>
    <s v="Soils (contaminated)"/>
    <n v="91.64"/>
    <x v="0"/>
    <s v="WA"/>
    <s v="USA"/>
  </r>
  <r>
    <x v="15"/>
    <s v="Municipal Solid Waste Landfill (351)"/>
    <s v="All State"/>
    <s v="Oregon"/>
    <s v="MSW Landfill"/>
    <x v="5"/>
    <s v="Soils (contaminated)"/>
    <n v="557.59999999999991"/>
    <x v="0"/>
    <s v="WA"/>
    <s v="USA"/>
  </r>
  <r>
    <x v="15"/>
    <s v="Municipal Solid Waste Landfill (351)"/>
    <s v="All State"/>
    <s v="Oregon"/>
    <s v="MSW Landfill"/>
    <x v="5"/>
    <s v="Soils (contaminated)"/>
    <n v="9.24"/>
    <x v="0"/>
    <s v="WA"/>
    <s v="USA"/>
  </r>
  <r>
    <x v="15"/>
    <s v="Municipal Solid Waste Landfill (351)"/>
    <s v="All State"/>
    <s v="Oregon"/>
    <s v="MSW Landfill"/>
    <x v="5"/>
    <s v="Soils (contaminated)"/>
    <n v="9.3000000000000007"/>
    <x v="0"/>
    <s v="WA"/>
    <s v="USA"/>
  </r>
  <r>
    <x v="15"/>
    <s v="Municipal Solid Waste Landfill (351)"/>
    <s v="All State"/>
    <s v="Oregon"/>
    <s v="MSW Landfill"/>
    <x v="5"/>
    <s v="Soils (contaminated)"/>
    <n v="22.799999999999997"/>
    <x v="0"/>
    <s v="WA"/>
    <s v="USA"/>
  </r>
  <r>
    <x v="15"/>
    <s v="Municipal Solid Waste Landfill (351)"/>
    <s v="All State"/>
    <s v="Oregon"/>
    <s v="MSW Landfill"/>
    <x v="5"/>
    <s v="Soils (contaminated)"/>
    <n v="24.83"/>
    <x v="0"/>
    <s v="WA"/>
    <s v="USA"/>
  </r>
  <r>
    <x v="15"/>
    <s v="Municipal Solid Waste Landfill (351)"/>
    <s v="All State"/>
    <s v="Oregon"/>
    <s v="MSW Landfill"/>
    <x v="5"/>
    <s v="Soils (contaminated)"/>
    <n v="38.130000000000003"/>
    <x v="0"/>
    <s v="WA"/>
    <s v="USA"/>
  </r>
  <r>
    <x v="15"/>
    <s v="Municipal Solid Waste Landfill (351)"/>
    <s v="All State"/>
    <s v="Oregon"/>
    <s v="MSW Landfill"/>
    <x v="5"/>
    <s v="Soils (contaminated)"/>
    <n v="65.22"/>
    <x v="0"/>
    <s v="WA"/>
    <s v="USA"/>
  </r>
  <r>
    <x v="15"/>
    <s v="Municipal Solid Waste Landfill (351)"/>
    <s v="All State"/>
    <s v="Oregon"/>
    <s v="MSW Landfill"/>
    <x v="5"/>
    <s v="Soils (contaminated)"/>
    <n v="121.61999999999999"/>
    <x v="0"/>
    <s v="WA"/>
    <s v="USA"/>
  </r>
  <r>
    <x v="15"/>
    <s v="Municipal Solid Waste Landfill (351)"/>
    <s v="All State"/>
    <s v="Oregon"/>
    <s v="MSW Landfill"/>
    <x v="5"/>
    <s v="Soils (contaminated)"/>
    <n v="141.13"/>
    <x v="0"/>
    <s v="WA"/>
    <s v="USA"/>
  </r>
  <r>
    <x v="15"/>
    <s v="Municipal Solid Waste Landfill (351)"/>
    <s v="All State"/>
    <s v="Oregon"/>
    <s v="MSW Landfill"/>
    <x v="5"/>
    <s v="Soils (contaminated)"/>
    <n v="143.81"/>
    <x v="0"/>
    <s v="WA"/>
    <s v="USA"/>
  </r>
  <r>
    <x v="15"/>
    <s v="Municipal Solid Waste Landfill (351)"/>
    <s v="All State"/>
    <s v="Oregon"/>
    <s v="MSW Landfill"/>
    <x v="5"/>
    <s v="Soils (contaminated)"/>
    <n v="178.20000000000002"/>
    <x v="0"/>
    <s v="WA"/>
    <s v="USA"/>
  </r>
  <r>
    <x v="15"/>
    <s v="Municipal Solid Waste Landfill (351)"/>
    <s v="All State"/>
    <s v="Oregon"/>
    <s v="MSW Landfill"/>
    <x v="5"/>
    <s v="Soils (contaminated)"/>
    <n v="187.45"/>
    <x v="0"/>
    <s v="WA"/>
    <s v="USA"/>
  </r>
  <r>
    <x v="15"/>
    <s v="Municipal Solid Waste Landfill (351)"/>
    <s v="All State"/>
    <s v="Oregon"/>
    <s v="MSW Landfill"/>
    <x v="5"/>
    <s v="Soils (contaminated)"/>
    <n v="280.78999999999996"/>
    <x v="0"/>
    <s v="WA"/>
    <s v="USA"/>
  </r>
  <r>
    <x v="15"/>
    <s v="Municipal Solid Waste Landfill (351)"/>
    <s v="All State"/>
    <s v="Oregon"/>
    <s v="MSW Landfill"/>
    <x v="5"/>
    <s v="Soils (contaminated)"/>
    <n v="376.65999999999991"/>
    <x v="0"/>
    <s v="WA"/>
    <s v="USA"/>
  </r>
  <r>
    <x v="15"/>
    <s v="Municipal Solid Waste Landfill (351)"/>
    <s v="All State"/>
    <s v="Oregon"/>
    <s v="MSW Landfill"/>
    <x v="5"/>
    <s v="Soils (contaminated)"/>
    <n v="504.04999999999995"/>
    <x v="0"/>
    <s v="WA"/>
    <s v="USA"/>
  </r>
  <r>
    <x v="15"/>
    <s v="Municipal Solid Waste Landfill (351)"/>
    <s v="All State"/>
    <s v="Oregon"/>
    <s v="MSW Landfill"/>
    <x v="5"/>
    <s v="Soils (contaminated)"/>
    <n v="592.66999999999996"/>
    <x v="0"/>
    <s v="WA"/>
    <s v="USA"/>
  </r>
  <r>
    <x v="15"/>
    <s v="Municipal Solid Waste Landfill (351)"/>
    <s v="All State"/>
    <s v="Oregon"/>
    <s v="MSW Landfill"/>
    <x v="5"/>
    <s v="Soils (contaminated)"/>
    <n v="597.63"/>
    <x v="0"/>
    <s v="WA"/>
    <s v="USA"/>
  </r>
  <r>
    <x v="15"/>
    <s v="Municipal Solid Waste Landfill (351)"/>
    <s v="All State"/>
    <s v="Oregon"/>
    <s v="MSW Landfill"/>
    <x v="5"/>
    <s v="Soils (contaminated)"/>
    <n v="633.2600000000001"/>
    <x v="0"/>
    <s v="WA"/>
    <s v="USA"/>
  </r>
  <r>
    <x v="15"/>
    <s v="Municipal Solid Waste Landfill (351)"/>
    <s v="All State"/>
    <s v="Oregon"/>
    <s v="MSW Landfill"/>
    <x v="5"/>
    <s v="Soils (contaminated)"/>
    <n v="793.64"/>
    <x v="0"/>
    <s v="WA"/>
    <s v="USA"/>
  </r>
  <r>
    <x v="15"/>
    <s v="Municipal Solid Waste Landfill (351)"/>
    <s v="All State"/>
    <s v="Oregon"/>
    <s v="MSW Landfill"/>
    <x v="5"/>
    <s v="Soils (contaminated)"/>
    <n v="801.03000000000009"/>
    <x v="0"/>
    <s v="WA"/>
    <s v="USA"/>
  </r>
  <r>
    <x v="15"/>
    <s v="Municipal Solid Waste Landfill (351)"/>
    <s v="All State"/>
    <s v="Oregon"/>
    <s v="MSW Landfill"/>
    <x v="5"/>
    <s v="Soils (contaminated)"/>
    <n v="994.67000000000019"/>
    <x v="0"/>
    <s v="WA"/>
    <s v="USA"/>
  </r>
  <r>
    <x v="15"/>
    <s v="Municipal Solid Waste Landfill (351)"/>
    <s v="All State"/>
    <s v="Oregon"/>
    <s v="MSW Landfill"/>
    <x v="5"/>
    <s v="Soils (contaminated)"/>
    <n v="240.31"/>
    <x v="0"/>
    <s v="WA"/>
    <s v="USA"/>
  </r>
  <r>
    <x v="15"/>
    <s v="Municipal Solid Waste Landfill (351)"/>
    <s v="All State"/>
    <s v="Oregon"/>
    <s v="MSW Landfill"/>
    <x v="5"/>
    <s v="Soils (contaminated)"/>
    <n v="1455.1799999999994"/>
    <x v="0"/>
    <s v="WA"/>
    <s v="USA"/>
  </r>
  <r>
    <x v="15"/>
    <s v="Municipal Solid Waste Landfill (351)"/>
    <s v="All State"/>
    <s v="Oregon"/>
    <s v="MSW Landfill"/>
    <x v="5"/>
    <s v="Soils (contaminated)"/>
    <n v="3293.5200000000004"/>
    <x v="0"/>
    <s v="WA"/>
    <s v="USA"/>
  </r>
  <r>
    <x v="15"/>
    <s v="Municipal Solid Waste Landfill (351)"/>
    <s v="All State"/>
    <s v="Oregon"/>
    <s v="MSW Landfill"/>
    <x v="5"/>
    <s v="Soils (contaminated)"/>
    <n v="67.66"/>
    <x v="0"/>
    <s v="WA"/>
    <s v="USA"/>
  </r>
  <r>
    <x v="15"/>
    <s v="Municipal Solid Waste Landfill (351)"/>
    <s v="All State"/>
    <s v="Oregon"/>
    <s v="MSW Landfill"/>
    <x v="5"/>
    <s v="Soils (contaminated)"/>
    <n v="85.58"/>
    <x v="0"/>
    <s v="WA"/>
    <s v="USA"/>
  </r>
  <r>
    <x v="15"/>
    <s v="Municipal Solid Waste Landfill (351)"/>
    <s v="All State"/>
    <s v="Oregon"/>
    <s v="MSW Landfill"/>
    <x v="5"/>
    <s v="Soils (contaminated)"/>
    <n v="235.22"/>
    <x v="0"/>
    <s v="WA"/>
    <s v="USA"/>
  </r>
  <r>
    <x v="15"/>
    <s v="Municipal Solid Waste Landfill (351)"/>
    <s v="All State"/>
    <s v="Oregon"/>
    <s v="MSW Landfill"/>
    <x v="5"/>
    <s v="Soils (contaminated)"/>
    <n v="515.06999999999994"/>
    <x v="0"/>
    <s v="WA"/>
    <s v="USA"/>
  </r>
  <r>
    <x v="15"/>
    <s v="Municipal Solid Waste Landfill (351)"/>
    <s v="All State"/>
    <s v="Oregon"/>
    <s v="MSW Landfill"/>
    <x v="5"/>
    <s v="Soils (contaminated)"/>
    <n v="817.63999999999987"/>
    <x v="0"/>
    <s v="WA"/>
    <s v="USA"/>
  </r>
  <r>
    <x v="15"/>
    <s v="Municipal Solid Waste Landfill (351)"/>
    <s v="All State"/>
    <s v="Oregon"/>
    <s v="MSW Landfill"/>
    <x v="5"/>
    <s v="Soils (contaminated)"/>
    <n v="1070.4299999999998"/>
    <x v="0"/>
    <s v="WA"/>
    <s v="USA"/>
  </r>
  <r>
    <x v="15"/>
    <s v="Municipal Solid Waste Landfill (351)"/>
    <s v="All State"/>
    <s v="Oregon"/>
    <s v="MSW Landfill"/>
    <x v="5"/>
    <s v="Soils (contaminated)"/>
    <n v="3013.7700000000004"/>
    <x v="0"/>
    <s v="WA"/>
    <s v="USA"/>
  </r>
  <r>
    <x v="15"/>
    <s v="Municipal Solid Waste Landfill (351)"/>
    <s v="All State"/>
    <s v="Oregon"/>
    <s v="MSW Landfill"/>
    <x v="5"/>
    <s v="Soils (contaminated)"/>
    <n v="5614.9"/>
    <x v="0"/>
    <s v="WA"/>
    <s v="USA"/>
  </r>
  <r>
    <x v="15"/>
    <s v="Municipal Solid Waste Landfill (351)"/>
    <s v="All State"/>
    <s v="Oregon"/>
    <s v="MSW Landfill"/>
    <x v="5"/>
    <s v="Soils (contaminated)"/>
    <n v="12423.199999999999"/>
    <x v="0"/>
    <s v="WA"/>
    <s v="USA"/>
  </r>
  <r>
    <x v="15"/>
    <s v="Municipal Solid Waste Landfill (351)"/>
    <s v="All State"/>
    <s v="Oregon"/>
    <s v="MSW Landfill"/>
    <x v="5"/>
    <s v="Soils (contaminated)"/>
    <n v="14490.129999999985"/>
    <x v="0"/>
    <s v="WA"/>
    <s v="USA"/>
  </r>
  <r>
    <x v="15"/>
    <s v="Municipal Solid Waste Landfill (351)"/>
    <s v="All State"/>
    <s v="Oregon"/>
    <s v="MSW Landfill"/>
    <x v="5"/>
    <s v="Soils (contaminated)"/>
    <n v="20673.990000000013"/>
    <x v="0"/>
    <s v="WA"/>
    <s v="USA"/>
  </r>
  <r>
    <x v="15"/>
    <s v="Municipal Solid Waste Landfill (351)"/>
    <s v="All State"/>
    <s v="Oregon"/>
    <s v="MSW Landfill"/>
    <x v="5"/>
    <s v="Soils (contaminated)"/>
    <n v="24348.620000000006"/>
    <x v="0"/>
    <s v="WA"/>
    <s v="USA"/>
  </r>
  <r>
    <x v="15"/>
    <s v="Municipal Solid Waste Landfill (351)"/>
    <s v="All State"/>
    <s v="Oregon"/>
    <s v="MSW Landfill"/>
    <x v="5"/>
    <s v="Soils (contaminated)"/>
    <n v="1517.56"/>
    <x v="0"/>
    <s v="WA"/>
    <s v="USA"/>
  </r>
  <r>
    <x v="15"/>
    <s v="Municipal Solid Waste Landfill (351)"/>
    <s v="All State"/>
    <s v="Oregon"/>
    <s v="MSW Landfill"/>
    <x v="5"/>
    <s v="Soils (contaminated)"/>
    <n v="2560.1599999999989"/>
    <x v="0"/>
    <s v="WA"/>
    <s v="USA"/>
  </r>
  <r>
    <x v="15"/>
    <s v="Municipal Solid Waste Landfill (351)"/>
    <s v="All State"/>
    <s v="Oregon"/>
    <s v="MSW Landfill"/>
    <x v="5"/>
    <s v="Soils (contaminated)"/>
    <n v="6540.4300000000039"/>
    <x v="0"/>
    <s v="WA"/>
    <s v="USA"/>
  </r>
  <r>
    <x v="15"/>
    <s v="Municipal Solid Waste Landfill (351)"/>
    <s v="All State"/>
    <s v="Oregon"/>
    <s v="MSW Landfill"/>
    <x v="5"/>
    <s v="Soils (contaminated)"/>
    <n v="36.44"/>
    <x v="0"/>
    <s v="WA"/>
    <s v="USA"/>
  </r>
  <r>
    <x v="15"/>
    <s v="Municipal Solid Waste Landfill (351)"/>
    <s v="All State"/>
    <s v="Oregon"/>
    <s v="MSW Landfill"/>
    <x v="5"/>
    <s v="Soils (contaminated)"/>
    <n v="108.37"/>
    <x v="0"/>
    <s v="WA"/>
    <s v="USA"/>
  </r>
  <r>
    <x v="15"/>
    <s v="Municipal Solid Waste Landfill (351)"/>
    <s v="All State"/>
    <s v="Oregon"/>
    <s v="MSW Landfill"/>
    <x v="5"/>
    <s v="Soils (contaminated)"/>
    <n v="204.39999999999998"/>
    <x v="0"/>
    <s v="WA"/>
    <s v="USA"/>
  </r>
  <r>
    <x v="15"/>
    <s v="Municipal Solid Waste Landfill (351)"/>
    <s v="All State"/>
    <s v="Oregon"/>
    <s v="MSW Landfill"/>
    <x v="5"/>
    <s v="Soils (contaminated)"/>
    <n v="784.5100000000001"/>
    <x v="0"/>
    <s v="WA"/>
    <s v="USA"/>
  </r>
  <r>
    <x v="15"/>
    <s v="Municipal Solid Waste Landfill (351)"/>
    <s v="All State"/>
    <s v="Oregon"/>
    <s v="MSW Landfill"/>
    <x v="5"/>
    <s v="Soils (contaminated)"/>
    <n v="3.35"/>
    <x v="0"/>
    <s v="WA"/>
    <s v="USA"/>
  </r>
  <r>
    <x v="15"/>
    <s v="Municipal Solid Waste Landfill (351)"/>
    <s v="All State"/>
    <s v="Oregon"/>
    <s v="MSW Landfill"/>
    <x v="5"/>
    <s v="Soils (contaminated)"/>
    <n v="17.77"/>
    <x v="0"/>
    <s v="WA"/>
    <s v="USA"/>
  </r>
  <r>
    <x v="15"/>
    <s v="Municipal Solid Waste Landfill (351)"/>
    <s v="All State"/>
    <s v="Oregon"/>
    <s v="MSW Landfill"/>
    <x v="5"/>
    <s v="Soils (contaminated)"/>
    <n v="26.89"/>
    <x v="0"/>
    <s v="WA"/>
    <s v="USA"/>
  </r>
  <r>
    <x v="15"/>
    <s v="Municipal Solid Waste Landfill (351)"/>
    <s v="All State"/>
    <s v="Oregon"/>
    <s v="MSW Landfill"/>
    <x v="5"/>
    <s v="Soils (contaminated)"/>
    <n v="151.72"/>
    <x v="0"/>
    <s v="WA"/>
    <s v="USA"/>
  </r>
  <r>
    <x v="15"/>
    <s v="Municipal Solid Waste Landfill (351)"/>
    <s v="All State"/>
    <s v="Oregon"/>
    <s v="MSW Landfill"/>
    <x v="5"/>
    <s v="Soils (contaminated)"/>
    <n v="227.92000000000004"/>
    <x v="0"/>
    <s v="WA"/>
    <s v="USA"/>
  </r>
  <r>
    <x v="15"/>
    <s v="Municipal Solid Waste Landfill (351)"/>
    <s v="All State"/>
    <s v="Oregon"/>
    <s v="MSW Landfill"/>
    <x v="5"/>
    <s v="Soils (contaminated)"/>
    <n v="311.07000000000005"/>
    <x v="0"/>
    <s v="WA"/>
    <s v="USA"/>
  </r>
  <r>
    <x v="15"/>
    <s v="Municipal Solid Waste Landfill (351)"/>
    <s v="All State"/>
    <s v="Oregon"/>
    <s v="MSW Landfill"/>
    <x v="5"/>
    <s v="Soils (contaminated)"/>
    <n v="82.330000000000013"/>
    <x v="0"/>
    <s v="WA"/>
    <s v="USA"/>
  </r>
  <r>
    <x v="15"/>
    <s v="Municipal Solid Waste Landfill (351)"/>
    <s v="All State"/>
    <s v="Oregon"/>
    <s v="MSW Landfill"/>
    <x v="5"/>
    <s v="Soils (contaminated)"/>
    <n v="28.02"/>
    <x v="0"/>
    <s v="WA"/>
    <s v="USA"/>
  </r>
  <r>
    <x v="15"/>
    <s v="Municipal Solid Waste Landfill (351)"/>
    <s v="All State"/>
    <s v="Oregon"/>
    <s v="MSW Landfill"/>
    <x v="5"/>
    <s v="Soils (contaminated)"/>
    <n v="73.650000000000006"/>
    <x v="0"/>
    <s v="WA"/>
    <s v="USA"/>
  </r>
  <r>
    <x v="15"/>
    <s v="Municipal Solid Waste Landfill (351)"/>
    <s v="All State"/>
    <s v="Oregon"/>
    <s v="MSW Landfill"/>
    <x v="5"/>
    <s v="Soils (contaminated)"/>
    <n v="90.289999999999992"/>
    <x v="0"/>
    <s v="WA"/>
    <s v="USA"/>
  </r>
  <r>
    <x v="15"/>
    <s v="Municipal Solid Waste Landfill (351)"/>
    <s v="All State"/>
    <s v="Oregon"/>
    <s v="MSW Landfill"/>
    <x v="5"/>
    <s v="Soils (contaminated)"/>
    <n v="159.25000000000003"/>
    <x v="0"/>
    <s v="WA"/>
    <s v="USA"/>
  </r>
  <r>
    <x v="15"/>
    <s v="Municipal Solid Waste Landfill (351)"/>
    <s v="All State"/>
    <s v="Oregon"/>
    <s v="MSW Landfill"/>
    <x v="5"/>
    <s v="Soils (contaminated)"/>
    <n v="162.4"/>
    <x v="0"/>
    <s v="WA"/>
    <s v="USA"/>
  </r>
  <r>
    <x v="15"/>
    <s v="Municipal Solid Waste Landfill (351)"/>
    <s v="All State"/>
    <s v="Oregon"/>
    <s v="MSW Landfill"/>
    <x v="5"/>
    <s v="Soils (contaminated)"/>
    <n v="211.55"/>
    <x v="0"/>
    <s v="WA"/>
    <s v="USA"/>
  </r>
  <r>
    <x v="15"/>
    <s v="Municipal Solid Waste Landfill (351)"/>
    <s v="All State"/>
    <s v="Oregon"/>
    <s v="MSW Landfill"/>
    <x v="5"/>
    <s v="Soils (contaminated)"/>
    <n v="139.13"/>
    <x v="0"/>
    <s v="WA"/>
    <s v="USA"/>
  </r>
  <r>
    <x v="15"/>
    <s v="Municipal Solid Waste Landfill (351)"/>
    <s v="All State"/>
    <s v="Oregon"/>
    <s v="MSW Landfill"/>
    <x v="5"/>
    <s v="Soils (contaminated)"/>
    <n v="61.040000000000006"/>
    <x v="0"/>
    <s v="WA"/>
    <s v="USA"/>
  </r>
  <r>
    <x v="15"/>
    <s v="Municipal Solid Waste Landfill (351)"/>
    <s v="All State"/>
    <s v="Oregon"/>
    <s v="MSW Landfill"/>
    <x v="5"/>
    <s v="Soils (contaminated)"/>
    <n v="70.540000000000006"/>
    <x v="0"/>
    <s v="WA"/>
    <s v="USA"/>
  </r>
  <r>
    <x v="15"/>
    <s v="Municipal Solid Waste Landfill (351)"/>
    <s v="All State"/>
    <s v="Oregon"/>
    <s v="MSW Landfill"/>
    <x v="5"/>
    <s v="Soils (contaminated)"/>
    <n v="6.1500000000000012"/>
    <x v="0"/>
    <s v="WA"/>
    <s v="USA"/>
  </r>
  <r>
    <x v="15"/>
    <s v="Municipal Solid Waste Landfill (351)"/>
    <s v="All State"/>
    <s v="Oregon"/>
    <s v="MSW Landfill"/>
    <x v="5"/>
    <s v="Soils (contaminated)"/>
    <n v="56.980000000000011"/>
    <x v="0"/>
    <s v="WA"/>
    <s v="USA"/>
  </r>
  <r>
    <x v="15"/>
    <s v="Municipal Solid Waste Landfill (351)"/>
    <s v="All State"/>
    <s v="Oregon"/>
    <s v="MSW Landfill"/>
    <x v="5"/>
    <s v="Soils (contaminated)"/>
    <n v="1.1599999999999999"/>
    <x v="0"/>
    <s v="WA"/>
    <s v="USA"/>
  </r>
  <r>
    <x v="15"/>
    <s v="Municipal Solid Waste Landfill (351)"/>
    <s v="All State"/>
    <s v="Oregon"/>
    <s v="MSW Landfill"/>
    <x v="5"/>
    <s v="Soils (contaminated)"/>
    <n v="169.42000000000002"/>
    <x v="0"/>
    <s v="WA"/>
    <s v="USA"/>
  </r>
  <r>
    <x v="15"/>
    <s v="Municipal Solid Waste Landfill (351)"/>
    <s v="All State"/>
    <s v="Oregon"/>
    <s v="MSW Landfill"/>
    <x v="5"/>
    <s v="Soils (contaminated)"/>
    <n v="467.07999999999987"/>
    <x v="0"/>
    <s v="WA"/>
    <s v="USA"/>
  </r>
  <r>
    <x v="15"/>
    <s v="Municipal Solid Waste Landfill (351)"/>
    <s v="All State"/>
    <s v="Oregon"/>
    <s v="MSW Landfill"/>
    <x v="5"/>
    <s v="Soils (contaminated)"/>
    <n v="3015.39"/>
    <x v="0"/>
    <s v="WA"/>
    <s v="USA"/>
  </r>
  <r>
    <x v="15"/>
    <s v="Municipal Solid Waste Landfill (351)"/>
    <s v="All State"/>
    <s v="Oregon"/>
    <s v="MSW Landfill"/>
    <x v="5"/>
    <s v="Soils (contaminated)"/>
    <n v="4460.7199999999993"/>
    <x v="0"/>
    <s v="WA"/>
    <s v="USA"/>
  </r>
  <r>
    <x v="15"/>
    <s v="Municipal Solid Waste Landfill (351)"/>
    <s v="All State"/>
    <s v="Oregon"/>
    <s v="MSW Landfill"/>
    <x v="5"/>
    <s v="Soils (contaminated)"/>
    <n v="44.400000000000006"/>
    <x v="0"/>
    <s v="WA"/>
    <s v="USA"/>
  </r>
  <r>
    <x v="15"/>
    <s v="Municipal Solid Waste Landfill (351)"/>
    <s v="All State"/>
    <s v="Oregon"/>
    <s v="MSW Landfill"/>
    <x v="5"/>
    <s v="Soils (contaminated)"/>
    <n v="52.19"/>
    <x v="0"/>
    <s v="WA"/>
    <s v="USA"/>
  </r>
  <r>
    <x v="15"/>
    <s v="Municipal Solid Waste Landfill (351)"/>
    <s v="All State"/>
    <s v="Oregon"/>
    <s v="MSW Landfill"/>
    <x v="5"/>
    <s v="Soils (contaminated)"/>
    <n v="285.01999999999992"/>
    <x v="0"/>
    <s v="WA"/>
    <s v="USA"/>
  </r>
  <r>
    <x v="15"/>
    <s v="Municipal Solid Waste Landfill (351)"/>
    <s v="All State"/>
    <s v="Oregon"/>
    <s v="MSW Landfill"/>
    <x v="5"/>
    <s v="Soils (contaminated)"/>
    <n v="302.7"/>
    <x v="0"/>
    <s v="WA"/>
    <s v="USA"/>
  </r>
  <r>
    <x v="15"/>
    <s v="Municipal Solid Waste Landfill (351)"/>
    <s v="All State"/>
    <s v="Oregon"/>
    <s v="MSW Landfill"/>
    <x v="5"/>
    <s v="Soils (contaminated)"/>
    <n v="474.50000000000006"/>
    <x v="0"/>
    <s v="WA"/>
    <s v="USA"/>
  </r>
  <r>
    <x v="15"/>
    <s v="Municipal Solid Waste Landfill (351)"/>
    <s v="All State"/>
    <s v="Oregon"/>
    <s v="MSW Landfill"/>
    <x v="5"/>
    <s v="Soils (contaminated)"/>
    <n v="950.09000000000015"/>
    <x v="0"/>
    <s v="WA"/>
    <s v="USA"/>
  </r>
  <r>
    <x v="15"/>
    <s v="Municipal Solid Waste Landfill (351)"/>
    <s v="All State"/>
    <s v="Oregon"/>
    <s v="MSW Landfill"/>
    <x v="5"/>
    <s v="Soils (contaminated)"/>
    <n v="1726.17"/>
    <x v="0"/>
    <s v="WA"/>
    <s v="USA"/>
  </r>
  <r>
    <x v="15"/>
    <s v="Municipal Solid Waste Landfill (351)"/>
    <s v="All State"/>
    <s v="Oregon"/>
    <s v="MSW Landfill"/>
    <x v="5"/>
    <s v="Soils (contaminated)"/>
    <n v="3665.35"/>
    <x v="0"/>
    <s v="WA"/>
    <s v="USA"/>
  </r>
  <r>
    <x v="15"/>
    <s v="Municipal Solid Waste Landfill (351)"/>
    <s v="All State"/>
    <s v="Oregon"/>
    <s v="MSW Landfill"/>
    <x v="5"/>
    <s v="Soils (contaminated)"/>
    <n v="18.38"/>
    <x v="0"/>
    <s v="WA"/>
    <s v="USA"/>
  </r>
  <r>
    <x v="15"/>
    <s v="Municipal Solid Waste Landfill (351)"/>
    <s v="All State"/>
    <s v="Oregon"/>
    <s v="MSW Landfill"/>
    <x v="5"/>
    <s v="Soils (contaminated)"/>
    <n v="306.16000000000003"/>
    <x v="0"/>
    <s v="WA"/>
    <s v="USA"/>
  </r>
  <r>
    <x v="15"/>
    <s v="Municipal Solid Waste Landfill (351)"/>
    <s v="All State"/>
    <s v="Oregon"/>
    <s v="MSW Landfill"/>
    <x v="5"/>
    <s v="Soils (contaminated)"/>
    <n v="639.86"/>
    <x v="0"/>
    <s v="WA"/>
    <s v="USA"/>
  </r>
  <r>
    <x v="15"/>
    <s v="Municipal Solid Waste Landfill (351)"/>
    <s v="All State"/>
    <s v="Oregon"/>
    <s v="MSW Landfill"/>
    <x v="5"/>
    <s v="Soils (contaminated)"/>
    <n v="800.44000000000028"/>
    <x v="0"/>
    <s v="WA"/>
    <s v="USA"/>
  </r>
  <r>
    <x v="15"/>
    <s v="Municipal Solid Waste Landfill (351)"/>
    <s v="All State"/>
    <s v="Oregon"/>
    <s v="MSW Landfill"/>
    <x v="5"/>
    <s v="Soils (contaminated)"/>
    <n v="8.5500000000000007"/>
    <x v="0"/>
    <s v="WA"/>
    <s v="USA"/>
  </r>
  <r>
    <x v="15"/>
    <s v="Municipal Solid Waste Landfill (351)"/>
    <s v="All State"/>
    <s v="Oregon"/>
    <s v="MSW Landfill"/>
    <x v="5"/>
    <s v="Soils (contaminated)"/>
    <n v="347.97"/>
    <x v="0"/>
    <s v="WA"/>
    <s v="USA"/>
  </r>
  <r>
    <x v="15"/>
    <s v="Municipal Solid Waste Landfill (351)"/>
    <s v="All State"/>
    <s v="Oregon"/>
    <s v="MSW Landfill"/>
    <x v="5"/>
    <s v="Soils (contaminated)"/>
    <n v="7.46"/>
    <x v="0"/>
    <s v="WA"/>
    <s v="USA"/>
  </r>
  <r>
    <x v="15"/>
    <s v="Municipal Solid Waste Landfill (351)"/>
    <s v="All State"/>
    <s v="Oregon"/>
    <s v="MSW Landfill"/>
    <x v="5"/>
    <s v="Soils (contaminated)"/>
    <n v="23.790000000000003"/>
    <x v="0"/>
    <s v="WA"/>
    <s v="USA"/>
  </r>
  <r>
    <x v="15"/>
    <s v="Municipal Solid Waste Landfill (351)"/>
    <s v="All State"/>
    <s v="Oregon"/>
    <s v="MSW Landfill"/>
    <x v="5"/>
    <s v="Soils (contaminated)"/>
    <n v="51.6"/>
    <x v="0"/>
    <s v="WA"/>
    <s v="USA"/>
  </r>
  <r>
    <x v="15"/>
    <s v="Municipal Solid Waste Landfill (351)"/>
    <s v="All State"/>
    <s v="Oregon"/>
    <s v="MSW Landfill"/>
    <x v="5"/>
    <s v="Soils (contaminated)"/>
    <n v="165.25"/>
    <x v="0"/>
    <s v="WA"/>
    <s v="USA"/>
  </r>
  <r>
    <x v="15"/>
    <s v="Municipal Solid Waste Landfill (351)"/>
    <s v="All State"/>
    <s v="Oregon"/>
    <s v="MSW Landfill"/>
    <x v="5"/>
    <s v="Soils (contaminated)"/>
    <n v="28.259999999999998"/>
    <x v="0"/>
    <s v="WA"/>
    <s v="USA"/>
  </r>
  <r>
    <x v="15"/>
    <s v="Municipal Solid Waste Landfill (351)"/>
    <s v="All State"/>
    <s v="Oregon"/>
    <s v="MSW Landfill"/>
    <x v="5"/>
    <s v="Soils (contaminated)"/>
    <n v="59.53"/>
    <x v="0"/>
    <s v="WA"/>
    <s v="USA"/>
  </r>
  <r>
    <x v="15"/>
    <s v="Municipal Solid Waste Landfill (351)"/>
    <s v="All State"/>
    <s v="Oregon"/>
    <s v="MSW Landfill"/>
    <x v="5"/>
    <s v="Soils (contaminated)"/>
    <n v="79.09"/>
    <x v="0"/>
    <s v="WA"/>
    <s v="USA"/>
  </r>
  <r>
    <x v="15"/>
    <s v="Municipal Solid Waste Landfill (351)"/>
    <s v="All State"/>
    <s v="Oregon"/>
    <s v="MSW Landfill"/>
    <x v="5"/>
    <s v="Soils (contaminated)"/>
    <n v="137.74"/>
    <x v="0"/>
    <s v="WA"/>
    <s v="USA"/>
  </r>
  <r>
    <x v="15"/>
    <s v="Municipal Solid Waste Landfill (351)"/>
    <s v="All State"/>
    <s v="Oregon"/>
    <s v="MSW Landfill"/>
    <x v="5"/>
    <s v="Soils (contaminated)"/>
    <n v="8.59"/>
    <x v="0"/>
    <s v="WA"/>
    <s v="USA"/>
  </r>
  <r>
    <x v="15"/>
    <s v="Municipal Solid Waste Landfill (351)"/>
    <s v="All State"/>
    <s v="Oregon"/>
    <s v="MSW Landfill"/>
    <x v="5"/>
    <s v="Soils (contaminated)"/>
    <n v="312.38"/>
    <x v="0"/>
    <s v="WA"/>
    <s v="USA"/>
  </r>
  <r>
    <x v="15"/>
    <s v="Municipal Solid Waste Landfill (351)"/>
    <s v="All State"/>
    <s v="Oregon"/>
    <s v="MSW Landfill"/>
    <x v="5"/>
    <s v="Soils (contaminated)"/>
    <n v="440.98"/>
    <x v="0"/>
    <s v="WA"/>
    <s v="USA"/>
  </r>
  <r>
    <x v="15"/>
    <s v="Municipal Solid Waste Landfill (351)"/>
    <s v="All State"/>
    <s v="Oregon"/>
    <s v="MSW Landfill"/>
    <x v="5"/>
    <s v="Soils (contaminated)"/>
    <n v="922.54000000000019"/>
    <x v="0"/>
    <s v="WA"/>
    <s v="USA"/>
  </r>
  <r>
    <x v="15"/>
    <s v="Municipal Solid Waste Landfill (351)"/>
    <s v="All State"/>
    <s v="Oregon"/>
    <s v="MSW Landfill"/>
    <x v="5"/>
    <s v="Soils (contaminated)"/>
    <n v="39.770000000000003"/>
    <x v="0"/>
    <s v="WA"/>
    <s v="USA"/>
  </r>
  <r>
    <x v="15"/>
    <s v="Municipal Solid Waste Landfill (351)"/>
    <s v="All State"/>
    <s v="Oregon"/>
    <s v="MSW Landfill"/>
    <x v="5"/>
    <s v="Soils (contaminated)"/>
    <n v="342.21"/>
    <x v="0"/>
    <s v="WA"/>
    <s v="USA"/>
  </r>
  <r>
    <x v="15"/>
    <s v="Municipal Solid Waste Landfill (351)"/>
    <s v="All State"/>
    <s v="Oregon"/>
    <s v="MSW Landfill"/>
    <x v="5"/>
    <s v="Soils (contaminated)"/>
    <n v="348.51"/>
    <x v="0"/>
    <s v="WA"/>
    <s v="USA"/>
  </r>
  <r>
    <x v="15"/>
    <s v="Municipal Solid Waste Landfill (351)"/>
    <s v="All State"/>
    <s v="Oregon"/>
    <s v="MSW Landfill"/>
    <x v="5"/>
    <s v="Soils (contaminated)"/>
    <n v="549.95000000000016"/>
    <x v="0"/>
    <s v="WA"/>
    <s v="USA"/>
  </r>
  <r>
    <x v="15"/>
    <s v="Municipal Solid Waste Landfill (351)"/>
    <s v="All State"/>
    <s v="Oregon"/>
    <s v="MSW Landfill"/>
    <x v="5"/>
    <s v="Soils (contaminated)"/>
    <n v="1958.4500000000003"/>
    <x v="0"/>
    <s v="WA"/>
    <s v="USA"/>
  </r>
  <r>
    <x v="15"/>
    <s v="Municipal Solid Waste Landfill (351)"/>
    <s v="All State"/>
    <s v="Oregon"/>
    <s v="MSW Landfill"/>
    <x v="5"/>
    <s v="Soils (contaminated)"/>
    <n v="2225.0800000000008"/>
    <x v="0"/>
    <s v="WA"/>
    <s v="USA"/>
  </r>
  <r>
    <x v="15"/>
    <s v="Municipal Solid Waste Landfill (351)"/>
    <s v="All State"/>
    <s v="Oregon"/>
    <s v="MSW Landfill"/>
    <x v="5"/>
    <s v="Soils (contaminated)"/>
    <n v="2397.0400000000004"/>
    <x v="0"/>
    <s v="WA"/>
    <s v="USA"/>
  </r>
  <r>
    <x v="15"/>
    <s v="Municipal Solid Waste Landfill (351)"/>
    <s v="All State"/>
    <s v="Oregon"/>
    <s v="MSW Landfill"/>
    <x v="5"/>
    <s v="Soils (contaminated)"/>
    <n v="3526.4500000000007"/>
    <x v="0"/>
    <s v="WA"/>
    <s v="USA"/>
  </r>
  <r>
    <x v="15"/>
    <s v="Municipal Solid Waste Landfill (351)"/>
    <s v="All State"/>
    <s v="Oregon"/>
    <s v="MSW Landfill"/>
    <x v="5"/>
    <s v="Soils (contaminated)"/>
    <n v="4807.4300000000021"/>
    <x v="0"/>
    <s v="WA"/>
    <s v="USA"/>
  </r>
  <r>
    <x v="15"/>
    <s v="Municipal Solid Waste Landfill (351)"/>
    <s v="All State"/>
    <s v="Oregon"/>
    <s v="MSW Landfill"/>
    <x v="5"/>
    <s v="Soils (contaminated)"/>
    <n v="6251.5299999999988"/>
    <x v="0"/>
    <s v="WA"/>
    <s v="USA"/>
  </r>
  <r>
    <x v="15"/>
    <s v="Municipal Solid Waste Landfill (351)"/>
    <s v="All State"/>
    <s v="Oregon"/>
    <s v="MSW Landfill"/>
    <x v="5"/>
    <s v="Soils (contaminated)"/>
    <n v="9410.6800000000039"/>
    <x v="0"/>
    <s v="WA"/>
    <s v="USA"/>
  </r>
  <r>
    <x v="15"/>
    <s v="Municipal Solid Waste Landfill (351)"/>
    <s v="All State"/>
    <s v="Oregon"/>
    <s v="MSW Landfill"/>
    <x v="5"/>
    <s v="Soils (contaminated)"/>
    <n v="12178.110000000004"/>
    <x v="0"/>
    <s v="WA"/>
    <s v="USA"/>
  </r>
  <r>
    <x v="15"/>
    <s v="Municipal Solid Waste Landfill (351)"/>
    <s v="All State"/>
    <s v="Oregon"/>
    <s v="MSW Landfill"/>
    <x v="5"/>
    <s v="Soils (contaminated)"/>
    <n v="41.42"/>
    <x v="0"/>
    <s v="WA"/>
    <s v="USA"/>
  </r>
  <r>
    <x v="15"/>
    <s v="Municipal Solid Waste Landfill (351)"/>
    <s v="All State"/>
    <s v="Oregon"/>
    <s v="MSW Landfill"/>
    <x v="5"/>
    <s v="Soils (contaminated)"/>
    <n v="52.649999999999991"/>
    <x v="0"/>
    <s v="WA"/>
    <s v="USA"/>
  </r>
  <r>
    <x v="15"/>
    <s v="Municipal Solid Waste Landfill (351)"/>
    <s v="All State"/>
    <s v="Oregon"/>
    <s v="MSW Landfill"/>
    <x v="5"/>
    <s v="Soils (contaminated)"/>
    <n v="120.57000000000001"/>
    <x v="0"/>
    <s v="WA"/>
    <s v="USA"/>
  </r>
  <r>
    <x v="15"/>
    <s v="Municipal Solid Waste Landfill (351)"/>
    <s v="All State"/>
    <s v="Oregon"/>
    <s v="MSW Landfill"/>
    <x v="5"/>
    <s v="Soils (contaminated)"/>
    <n v="130.51999999999998"/>
    <x v="0"/>
    <s v="WA"/>
    <s v="USA"/>
  </r>
  <r>
    <x v="15"/>
    <s v="Municipal Solid Waste Landfill (351)"/>
    <s v="All State"/>
    <s v="Oregon"/>
    <s v="MSW Landfill"/>
    <x v="5"/>
    <s v="Soils (contaminated)"/>
    <n v="239.32999999999998"/>
    <x v="0"/>
    <s v="WA"/>
    <s v="USA"/>
  </r>
  <r>
    <x v="15"/>
    <s v="Municipal Solid Waste Landfill (351)"/>
    <s v="All State"/>
    <s v="Oregon"/>
    <s v="MSW Landfill"/>
    <x v="5"/>
    <s v="Soils (contaminated)"/>
    <n v="286.07"/>
    <x v="0"/>
    <s v="WA"/>
    <s v="USA"/>
  </r>
  <r>
    <x v="15"/>
    <s v="Municipal Solid Waste Landfill (351)"/>
    <s v="All State"/>
    <s v="Oregon"/>
    <s v="MSW Landfill"/>
    <x v="5"/>
    <s v="Soils (contaminated)"/>
    <n v="290.21000000000004"/>
    <x v="0"/>
    <s v="WA"/>
    <s v="USA"/>
  </r>
  <r>
    <x v="15"/>
    <s v="Municipal Solid Waste Landfill (351)"/>
    <s v="All State"/>
    <s v="Oregon"/>
    <s v="MSW Landfill"/>
    <x v="5"/>
    <s v="Soils (contaminated)"/>
    <n v="396.36"/>
    <x v="0"/>
    <s v="WA"/>
    <s v="USA"/>
  </r>
  <r>
    <x v="15"/>
    <s v="Municipal Solid Waste Landfill (351)"/>
    <s v="All State"/>
    <s v="Oregon"/>
    <s v="MSW Landfill"/>
    <x v="5"/>
    <s v="Soils (contaminated)"/>
    <n v="409.3"/>
    <x v="0"/>
    <s v="WA"/>
    <s v="USA"/>
  </r>
  <r>
    <x v="15"/>
    <s v="Municipal Solid Waste Landfill (351)"/>
    <s v="All State"/>
    <s v="Oregon"/>
    <s v="MSW Landfill"/>
    <x v="5"/>
    <s v="Soils (contaminated)"/>
    <n v="858.6"/>
    <x v="0"/>
    <s v="WA"/>
    <s v="USA"/>
  </r>
  <r>
    <x v="15"/>
    <s v="Municipal Solid Waste Landfill (351)"/>
    <s v="All State"/>
    <s v="Oregon"/>
    <s v="MSW Landfill"/>
    <x v="5"/>
    <s v="Soils (contaminated)"/>
    <n v="2730.6499999999983"/>
    <x v="0"/>
    <s v="WA"/>
    <s v="USA"/>
  </r>
  <r>
    <x v="15"/>
    <s v="Municipal Solid Waste Landfill (351)"/>
    <s v="All State"/>
    <s v="Oregon"/>
    <s v="MSW Landfill"/>
    <x v="5"/>
    <s v="Soils (contaminated)"/>
    <n v="7194.8999999999987"/>
    <x v="0"/>
    <s v="WA"/>
    <s v="USA"/>
  </r>
  <r>
    <x v="15"/>
    <s v="Municipal Solid Waste Landfill (351)"/>
    <s v="All State"/>
    <s v="Oregon"/>
    <s v="MSW Landfill"/>
    <x v="5"/>
    <s v="Soils (contaminated)"/>
    <n v="24072.659999999974"/>
    <x v="0"/>
    <s v="WA"/>
    <s v="USA"/>
  </r>
  <r>
    <x v="15"/>
    <s v="Municipal Solid Waste Landfill (351)"/>
    <s v="All State"/>
    <s v="Oregon"/>
    <s v="MSW Landfill"/>
    <x v="5"/>
    <s v="Soils (contaminated)"/>
    <n v="6607.1700000000046"/>
    <x v="0"/>
    <s v="WA"/>
    <s v="USA"/>
  </r>
  <r>
    <x v="15"/>
    <s v="Municipal Solid Waste Landfill (351)"/>
    <s v="All State"/>
    <s v="Oregon"/>
    <s v="MSW Landfill"/>
    <x v="5"/>
    <s v="Soils (contaminated)"/>
    <n v="88.499999999999986"/>
    <x v="0"/>
    <s v="WA"/>
    <s v="USA"/>
  </r>
  <r>
    <x v="15"/>
    <s v="Municipal Solid Waste Landfill (351)"/>
    <s v="All State"/>
    <s v="Oregon"/>
    <s v="MSW Landfill"/>
    <x v="5"/>
    <s v="Soils (contaminated)"/>
    <n v="141.68"/>
    <x v="0"/>
    <s v="WA"/>
    <s v="USA"/>
  </r>
  <r>
    <x v="15"/>
    <s v="Municipal Solid Waste Landfill (351)"/>
    <s v="All State"/>
    <s v="Oregon"/>
    <s v="MSW Landfill"/>
    <x v="5"/>
    <s v="Soils (contaminated)"/>
    <n v="1508.2800000000002"/>
    <x v="0"/>
    <s v="WA"/>
    <s v="USA"/>
  </r>
  <r>
    <x v="15"/>
    <s v="Municipal Solid Waste Landfill (351)"/>
    <s v="All State"/>
    <s v="Oregon"/>
    <s v="MSW Landfill"/>
    <x v="5"/>
    <s v="Soils (contaminated)"/>
    <n v="35.19"/>
    <x v="0"/>
    <s v="WA"/>
    <s v="USA"/>
  </r>
  <r>
    <x v="15"/>
    <s v="Municipal Solid Waste Landfill (351)"/>
    <s v="All State"/>
    <s v="Oregon"/>
    <s v="MSW Landfill"/>
    <x v="5"/>
    <s v="Soils (contaminated)"/>
    <n v="16.64"/>
    <x v="0"/>
    <s v="WA"/>
    <s v="USA"/>
  </r>
  <r>
    <x v="15"/>
    <s v="Municipal Solid Waste Landfill (351)"/>
    <s v="All State"/>
    <s v="Oregon"/>
    <s v="MSW Landfill"/>
    <x v="5"/>
    <s v="Soils (contaminated)"/>
    <n v="141.49999999999997"/>
    <x v="0"/>
    <s v="WA"/>
    <s v="USA"/>
  </r>
  <r>
    <x v="15"/>
    <s v="Municipal Solid Waste Landfill (351)"/>
    <s v="All State"/>
    <s v="Oregon"/>
    <s v="MSW Landfill"/>
    <x v="5"/>
    <s v="Soils (contaminated)"/>
    <n v="146.55000000000001"/>
    <x v="0"/>
    <s v="WA"/>
    <s v="USA"/>
  </r>
  <r>
    <x v="15"/>
    <s v="Municipal Solid Waste Landfill (351)"/>
    <s v="All State"/>
    <s v="Oregon"/>
    <s v="MSW Landfill"/>
    <x v="5"/>
    <s v="Soils (contaminated)"/>
    <n v="4119.8599999999997"/>
    <x v="0"/>
    <s v="WA"/>
    <s v="USA"/>
  </r>
  <r>
    <x v="15"/>
    <s v="Municipal Solid Waste Landfill (351)"/>
    <s v="All State"/>
    <s v="Oregon"/>
    <s v="MSW Landfill"/>
    <x v="5"/>
    <s v="Soils (contaminated)"/>
    <n v="28.810000000000002"/>
    <x v="0"/>
    <s v="WA"/>
    <s v="USA"/>
  </r>
  <r>
    <x v="15"/>
    <s v="Municipal Solid Waste Landfill (351)"/>
    <s v="All State"/>
    <s v="Oregon"/>
    <s v="MSW Landfill"/>
    <x v="5"/>
    <s v="Soils (contaminated)"/>
    <n v="53.309999999999995"/>
    <x v="0"/>
    <s v="WA"/>
    <s v="USA"/>
  </r>
  <r>
    <x v="15"/>
    <s v="Municipal Solid Waste Landfill (351)"/>
    <s v="All State"/>
    <s v="Oregon"/>
    <s v="MSW Landfill"/>
    <x v="5"/>
    <s v="Soils (contaminated)"/>
    <n v="464.21000000000004"/>
    <x v="0"/>
    <s v="WA"/>
    <s v="USA"/>
  </r>
  <r>
    <x v="15"/>
    <s v="Municipal Solid Waste Landfill (351)"/>
    <s v="All State"/>
    <s v="Oregon"/>
    <s v="MSW Landfill"/>
    <x v="5"/>
    <s v="Soils (contaminated)"/>
    <n v="1670.1700000000003"/>
    <x v="0"/>
    <s v="WA"/>
    <s v="USA"/>
  </r>
  <r>
    <x v="15"/>
    <s v="Municipal Solid Waste Landfill (351)"/>
    <s v="All State"/>
    <s v="Oregon"/>
    <s v="MSW Landfill"/>
    <x v="5"/>
    <s v="Soils (contaminated)"/>
    <n v="1227.96"/>
    <x v="0"/>
    <s v="WA"/>
    <s v="USA"/>
  </r>
  <r>
    <x v="15"/>
    <s v="Municipal Solid Waste Landfill (351)"/>
    <s v="All State"/>
    <s v="Oregon"/>
    <s v="MSW Landfill"/>
    <x v="5"/>
    <s v="Soils (contaminated)"/>
    <n v="9725.5999999999949"/>
    <x v="0"/>
    <s v="WA"/>
    <s v="USA"/>
  </r>
  <r>
    <x v="15"/>
    <s v="Municipal Solid Waste Landfill (351)"/>
    <s v="All State"/>
    <s v="Oregon"/>
    <s v="MSW Landfill"/>
    <x v="5"/>
    <s v="Soils (contaminated)"/>
    <n v="4.1100000000000003"/>
    <x v="0"/>
    <s v="WA"/>
    <s v="USA"/>
  </r>
  <r>
    <x v="15"/>
    <s v="Municipal Solid Waste Landfill (351)"/>
    <s v="All State"/>
    <s v="Oregon"/>
    <s v="MSW Landfill"/>
    <x v="5"/>
    <s v="Soils (contaminated)"/>
    <n v="3.71"/>
    <x v="0"/>
    <s v="WA"/>
    <s v="USA"/>
  </r>
  <r>
    <x v="15"/>
    <s v="Municipal Solid Waste Landfill (351)"/>
    <s v="All State"/>
    <s v="Oregon"/>
    <s v="MSW Landfill"/>
    <x v="5"/>
    <s v="Soils (contaminated)"/>
    <n v="23.71"/>
    <x v="0"/>
    <s v="WA"/>
    <s v="USA"/>
  </r>
  <r>
    <x v="15"/>
    <s v="Municipal Solid Waste Landfill (351)"/>
    <s v="All State"/>
    <s v="Oregon"/>
    <s v="MSW Landfill"/>
    <x v="5"/>
    <s v="Soils (contaminated)"/>
    <n v="56.03"/>
    <x v="0"/>
    <s v="WA"/>
    <s v="USA"/>
  </r>
  <r>
    <x v="15"/>
    <s v="Municipal Solid Waste Landfill (351)"/>
    <s v="All State"/>
    <s v="Oregon"/>
    <s v="MSW Landfill"/>
    <x v="5"/>
    <s v="Soils (contaminated)"/>
    <n v="118.11"/>
    <x v="0"/>
    <s v="WA"/>
    <s v="USA"/>
  </r>
  <r>
    <x v="15"/>
    <s v="Municipal Solid Waste Landfill (351)"/>
    <s v="All State"/>
    <s v="Oregon"/>
    <s v="MSW Landfill"/>
    <x v="5"/>
    <s v="Soils (contaminated)"/>
    <n v="292.31"/>
    <x v="0"/>
    <s v="WA"/>
    <s v="USA"/>
  </r>
  <r>
    <x v="15"/>
    <s v="Municipal Solid Waste Landfill (351)"/>
    <s v="All State"/>
    <s v="Oregon"/>
    <s v="MSW Landfill"/>
    <x v="5"/>
    <s v="Soils (contaminated)"/>
    <n v="450.63"/>
    <x v="0"/>
    <s v="WA"/>
    <s v="USA"/>
  </r>
  <r>
    <x v="15"/>
    <s v="Municipal Solid Waste Landfill (351)"/>
    <s v="All State"/>
    <s v="Oregon"/>
    <s v="MSW Landfill"/>
    <x v="5"/>
    <s v="Soils (contaminated)"/>
    <n v="768.32000000000016"/>
    <x v="0"/>
    <s v="WA"/>
    <s v="USA"/>
  </r>
  <r>
    <x v="15"/>
    <s v="Municipal Solid Waste Landfill (351)"/>
    <s v="All State"/>
    <s v="Oregon"/>
    <s v="MSW Landfill"/>
    <x v="5"/>
    <s v="Soils (contaminated)"/>
    <n v="900.4100000000002"/>
    <x v="0"/>
    <s v="WA"/>
    <s v="USA"/>
  </r>
  <r>
    <x v="15"/>
    <s v="Municipal Solid Waste Landfill (351)"/>
    <s v="All State"/>
    <s v="Oregon"/>
    <s v="MSW Landfill"/>
    <x v="5"/>
    <s v="Soils (contaminated)"/>
    <n v="69.19"/>
    <x v="0"/>
    <s v="WA"/>
    <s v="USA"/>
  </r>
  <r>
    <x v="15"/>
    <s v="Municipal Solid Waste Landfill (351)"/>
    <s v="All State"/>
    <s v="Oregon"/>
    <s v="MSW Landfill"/>
    <x v="5"/>
    <s v="Soils (contaminated)"/>
    <n v="115.93"/>
    <x v="0"/>
    <s v="WA"/>
    <s v="USA"/>
  </r>
  <r>
    <x v="15"/>
    <s v="Municipal Solid Waste Landfill (351)"/>
    <s v="All State"/>
    <s v="Oregon"/>
    <s v="MSW Landfill"/>
    <x v="5"/>
    <s v="Soils (contaminated)"/>
    <n v="692.2399999999999"/>
    <x v="0"/>
    <s v="WA"/>
    <s v="USA"/>
  </r>
  <r>
    <x v="15"/>
    <s v="Municipal Solid Waste Landfill (351)"/>
    <s v="All State"/>
    <s v="Oregon"/>
    <s v="MSW Landfill"/>
    <x v="5"/>
    <s v="Soils (contaminated)"/>
    <n v="18.64"/>
    <x v="0"/>
    <s v="WA"/>
    <s v="USA"/>
  </r>
  <r>
    <x v="15"/>
    <s v="Municipal Solid Waste Landfill (351)"/>
    <s v="All State"/>
    <s v="Oregon"/>
    <s v="MSW Landfill"/>
    <x v="5"/>
    <s v="Soils (contaminated)"/>
    <n v="70.48"/>
    <x v="0"/>
    <s v="WA"/>
    <s v="USA"/>
  </r>
  <r>
    <x v="15"/>
    <s v="Municipal Solid Waste Landfill (351)"/>
    <s v="All State"/>
    <s v="Oregon"/>
    <s v="MSW Landfill"/>
    <x v="5"/>
    <s v="Soils (contaminated)"/>
    <n v="1155.98"/>
    <x v="0"/>
    <s v="WA"/>
    <s v="USA"/>
  </r>
  <r>
    <x v="15"/>
    <s v="Municipal Solid Waste Landfill (351)"/>
    <s v="All State"/>
    <s v="Oregon"/>
    <s v="MSW Landfill"/>
    <x v="5"/>
    <s v="Soils (contaminated)"/>
    <n v="14.299999999999999"/>
    <x v="0"/>
    <s v="WA"/>
    <s v="USA"/>
  </r>
  <r>
    <x v="15"/>
    <s v="Municipal Solid Waste Landfill (351)"/>
    <s v="All State"/>
    <s v="Oregon"/>
    <s v="MSW Landfill"/>
    <x v="5"/>
    <s v="Soils (contaminated)"/>
    <n v="133"/>
    <x v="0"/>
    <s v="WA"/>
    <s v="USA"/>
  </r>
  <r>
    <x v="15"/>
    <s v="Municipal Solid Waste Landfill (351)"/>
    <s v="All State"/>
    <s v="Oregon"/>
    <s v="MSW Landfill"/>
    <x v="5"/>
    <s v="Soils (contaminated)"/>
    <n v="415.87"/>
    <x v="0"/>
    <s v="WA"/>
    <s v="USA"/>
  </r>
  <r>
    <x v="15"/>
    <s v="Municipal Solid Waste Landfill (351)"/>
    <s v="All State"/>
    <s v="Oregon"/>
    <s v="MSW Landfill"/>
    <x v="5"/>
    <s v="Soils (contaminated)"/>
    <n v="497.51"/>
    <x v="0"/>
    <s v="WA"/>
    <s v="USA"/>
  </r>
  <r>
    <x v="15"/>
    <s v="Municipal Solid Waste Landfill (351)"/>
    <s v="All State"/>
    <s v="Oregon"/>
    <s v="MSW Landfill"/>
    <x v="5"/>
    <s v="Soils (contaminated)"/>
    <n v="500.93"/>
    <x v="0"/>
    <s v="WA"/>
    <s v="USA"/>
  </r>
  <r>
    <x v="15"/>
    <s v="Municipal Solid Waste Landfill (351)"/>
    <s v="All State"/>
    <s v="Oregon"/>
    <s v="MSW Landfill"/>
    <x v="5"/>
    <s v="Soils (contaminated)"/>
    <n v="618.99"/>
    <x v="0"/>
    <s v="WA"/>
    <s v="USA"/>
  </r>
  <r>
    <x v="15"/>
    <s v="Municipal Solid Waste Landfill (351)"/>
    <s v="All State"/>
    <s v="Oregon"/>
    <s v="MSW Landfill"/>
    <x v="5"/>
    <s v="Soils (contaminated)"/>
    <n v="694.65999999999985"/>
    <x v="0"/>
    <s v="WA"/>
    <s v="USA"/>
  </r>
  <r>
    <x v="15"/>
    <s v="Municipal Solid Waste Landfill (351)"/>
    <s v="All State"/>
    <s v="Oregon"/>
    <s v="MSW Landfill"/>
    <x v="5"/>
    <s v="Soils (contaminated)"/>
    <n v="905.65000000000009"/>
    <x v="0"/>
    <s v="WA"/>
    <s v="USA"/>
  </r>
  <r>
    <x v="15"/>
    <s v="Municipal Solid Waste Landfill (351)"/>
    <s v="All State"/>
    <s v="Oregon"/>
    <s v="MSW Landfill"/>
    <x v="5"/>
    <s v="Soils (contaminated)"/>
    <n v="928.96"/>
    <x v="0"/>
    <s v="WA"/>
    <s v="USA"/>
  </r>
  <r>
    <x v="15"/>
    <s v="Municipal Solid Waste Landfill (351)"/>
    <s v="All State"/>
    <s v="Oregon"/>
    <s v="MSW Landfill"/>
    <x v="5"/>
    <s v="Soils (contaminated)"/>
    <n v="1116.55"/>
    <x v="0"/>
    <s v="WA"/>
    <s v="USA"/>
  </r>
  <r>
    <x v="15"/>
    <s v="Municipal Solid Waste Landfill (351)"/>
    <s v="All State"/>
    <s v="Oregon"/>
    <s v="MSW Landfill"/>
    <x v="5"/>
    <s v="Soils (contaminated)"/>
    <n v="1231.8599999999999"/>
    <x v="0"/>
    <s v="WA"/>
    <s v="USA"/>
  </r>
  <r>
    <x v="15"/>
    <s v="Municipal Solid Waste Landfill (351)"/>
    <s v="All State"/>
    <s v="Oregon"/>
    <s v="MSW Landfill"/>
    <x v="5"/>
    <s v="Soils (contaminated)"/>
    <n v="1860.94"/>
    <x v="0"/>
    <s v="WA"/>
    <s v="USA"/>
  </r>
  <r>
    <x v="15"/>
    <s v="Municipal Solid Waste Landfill (351)"/>
    <s v="All State"/>
    <s v="Oregon"/>
    <s v="MSW Landfill"/>
    <x v="5"/>
    <s v="Soils (contaminated)"/>
    <n v="2350.5"/>
    <x v="0"/>
    <s v="WA"/>
    <s v="USA"/>
  </r>
  <r>
    <x v="15"/>
    <s v="Municipal Solid Waste Landfill (351)"/>
    <s v="All State"/>
    <s v="Oregon"/>
    <s v="MSW Landfill"/>
    <x v="5"/>
    <s v="Soils (contaminated)"/>
    <n v="9.64"/>
    <x v="0"/>
    <s v="WA"/>
    <s v="USA"/>
  </r>
  <r>
    <x v="15"/>
    <s v="Municipal Solid Waste Landfill (351)"/>
    <s v="All State"/>
    <s v="Oregon"/>
    <s v="MSW Landfill"/>
    <x v="5"/>
    <s v="Soils (contaminated)"/>
    <n v="10.86"/>
    <x v="0"/>
    <s v="WA"/>
    <s v="USA"/>
  </r>
  <r>
    <x v="15"/>
    <s v="Municipal Solid Waste Landfill (351)"/>
    <s v="All State"/>
    <s v="Oregon"/>
    <s v="MSW Landfill"/>
    <x v="5"/>
    <s v="Soils (contaminated)"/>
    <n v="12.12"/>
    <x v="0"/>
    <s v="WA"/>
    <s v="USA"/>
  </r>
  <r>
    <x v="15"/>
    <s v="Municipal Solid Waste Landfill (351)"/>
    <s v="All State"/>
    <s v="Oregon"/>
    <s v="MSW Landfill"/>
    <x v="5"/>
    <s v="Soils (contaminated)"/>
    <n v="13.17"/>
    <x v="0"/>
    <s v="WA"/>
    <s v="USA"/>
  </r>
  <r>
    <x v="15"/>
    <s v="Municipal Solid Waste Landfill (351)"/>
    <s v="All State"/>
    <s v="Oregon"/>
    <s v="MSW Landfill"/>
    <x v="5"/>
    <s v="Soils (contaminated)"/>
    <n v="7.83"/>
    <x v="0"/>
    <s v="WA"/>
    <s v="USA"/>
  </r>
  <r>
    <x v="15"/>
    <s v="Municipal Solid Waste Landfill (351)"/>
    <s v="All State"/>
    <s v="Oregon"/>
    <s v="MSW Landfill"/>
    <x v="5"/>
    <s v="Soils (contaminated)"/>
    <n v="112.13"/>
    <x v="0"/>
    <s v="WA"/>
    <s v="USA"/>
  </r>
  <r>
    <x v="15"/>
    <s v="Municipal Solid Waste Landfill (351)"/>
    <s v="All State"/>
    <s v="Oregon"/>
    <s v="MSW Landfill"/>
    <x v="5"/>
    <s v="Soils (contaminated)"/>
    <n v="120.16"/>
    <x v="0"/>
    <s v="WA"/>
    <s v="USA"/>
  </r>
  <r>
    <x v="15"/>
    <s v="Municipal Solid Waste Landfill (351)"/>
    <s v="All State"/>
    <s v="Oregon"/>
    <s v="MSW Landfill"/>
    <x v="5"/>
    <s v="Soils (contaminated)"/>
    <n v="134.99"/>
    <x v="0"/>
    <s v="WA"/>
    <s v="USA"/>
  </r>
  <r>
    <x v="15"/>
    <s v="Municipal Solid Waste Landfill (351)"/>
    <s v="All State"/>
    <s v="Oregon"/>
    <s v="MSW Landfill"/>
    <x v="5"/>
    <s v="Soils (contaminated)"/>
    <n v="226.76999999999998"/>
    <x v="0"/>
    <s v="WA"/>
    <s v="USA"/>
  </r>
  <r>
    <x v="15"/>
    <s v="Municipal Solid Waste Landfill (351)"/>
    <s v="All State"/>
    <s v="Oregon"/>
    <s v="MSW Landfill"/>
    <x v="5"/>
    <s v="Soils (contaminated)"/>
    <n v="1137.2899999999997"/>
    <x v="0"/>
    <s v="WA"/>
    <s v="USA"/>
  </r>
  <r>
    <x v="15"/>
    <s v="Municipal Solid Waste Landfill (351)"/>
    <s v="All State"/>
    <s v="Oregon"/>
    <s v="MSW Landfill"/>
    <x v="5"/>
    <s v="Soils (contaminated)"/>
    <n v="1858.7100000000003"/>
    <x v="0"/>
    <s v="WA"/>
    <s v="USA"/>
  </r>
  <r>
    <x v="15"/>
    <s v="Municipal Solid Waste Landfill (351)"/>
    <s v="All State"/>
    <s v="Oregon"/>
    <s v="MSW Landfill"/>
    <x v="5"/>
    <s v="Soils (contaminated)"/>
    <n v="2910.63"/>
    <x v="0"/>
    <s v="WA"/>
    <s v="USA"/>
  </r>
  <r>
    <x v="15"/>
    <s v="Municipal Solid Waste Landfill (351)"/>
    <s v="All State"/>
    <s v="Oregon"/>
    <s v="MSW Landfill"/>
    <x v="5"/>
    <s v="Soils (contaminated)"/>
    <n v="4152.8499999999976"/>
    <x v="0"/>
    <s v="WA"/>
    <s v="USA"/>
  </r>
  <r>
    <x v="15"/>
    <s v="Municipal Solid Waste Landfill (351)"/>
    <s v="All State"/>
    <s v="Oregon"/>
    <s v="MSW Landfill"/>
    <x v="5"/>
    <s v="Soils (contaminated)"/>
    <n v="14270.47000000001"/>
    <x v="0"/>
    <s v="WA"/>
    <s v="USA"/>
  </r>
  <r>
    <x v="15"/>
    <s v="Municipal Solid Waste Landfill (351)"/>
    <s v="All State"/>
    <s v="Oregon"/>
    <s v="MSW Landfill"/>
    <x v="5"/>
    <s v="Soils (contaminated)"/>
    <n v="49.25"/>
    <x v="0"/>
    <s v="WA"/>
    <s v="USA"/>
  </r>
  <r>
    <x v="15"/>
    <s v="Municipal Solid Waste Landfill (351)"/>
    <s v="All State"/>
    <s v="Oregon"/>
    <s v="MSW Landfill"/>
    <x v="5"/>
    <s v="Soils (contaminated)"/>
    <n v="68.12"/>
    <x v="0"/>
    <s v="WA"/>
    <s v="USA"/>
  </r>
  <r>
    <x v="15"/>
    <s v="Municipal Solid Waste Landfill (351)"/>
    <s v="All State"/>
    <s v="Oregon"/>
    <s v="MSW Landfill"/>
    <x v="5"/>
    <s v="Soils (contaminated)"/>
    <n v="14.11"/>
    <x v="0"/>
    <s v="WA"/>
    <s v="USA"/>
  </r>
  <r>
    <x v="15"/>
    <s v="Municipal Solid Waste Landfill (351)"/>
    <s v="All State"/>
    <s v="Oregon"/>
    <s v="MSW Landfill"/>
    <x v="5"/>
    <s v="Soils (contaminated)"/>
    <n v="72.710000000000008"/>
    <x v="0"/>
    <s v="WA"/>
    <s v="USA"/>
  </r>
  <r>
    <x v="15"/>
    <s v="Municipal Solid Waste Landfill (351)"/>
    <s v="All State"/>
    <s v="Oregon"/>
    <s v="MSW Landfill"/>
    <x v="5"/>
    <s v="Soils (contaminated)"/>
    <n v="139.59"/>
    <x v="0"/>
    <s v="WA"/>
    <s v="USA"/>
  </r>
  <r>
    <x v="15"/>
    <s v="Municipal Solid Waste Landfill (351)"/>
    <s v="All State"/>
    <s v="Oregon"/>
    <s v="MSW Landfill"/>
    <x v="5"/>
    <s v="Soils (contaminated)"/>
    <n v="42.67"/>
    <x v="0"/>
    <s v="WA"/>
    <s v="USA"/>
  </r>
  <r>
    <x v="15"/>
    <s v="Municipal Solid Waste Landfill (351)"/>
    <s v="All State"/>
    <s v="Oregon"/>
    <s v="MSW Landfill"/>
    <x v="5"/>
    <s v="Soils (contaminated)"/>
    <n v="45.769999999999996"/>
    <x v="0"/>
    <s v="WA"/>
    <s v="USA"/>
  </r>
  <r>
    <x v="15"/>
    <s v="Municipal Solid Waste Landfill (351)"/>
    <s v="All State"/>
    <s v="Oregon"/>
    <s v="MSW Landfill"/>
    <x v="5"/>
    <s v="Soils (contaminated)"/>
    <n v="16.27"/>
    <x v="0"/>
    <s v="WA"/>
    <s v="USA"/>
  </r>
  <r>
    <x v="15"/>
    <s v="Municipal Solid Waste Landfill (351)"/>
    <s v="All State"/>
    <s v="Oregon"/>
    <s v="MSW Landfill"/>
    <x v="5"/>
    <s v="Soils (contaminated)"/>
    <n v="35.06"/>
    <x v="0"/>
    <s v="WA"/>
    <s v="USA"/>
  </r>
  <r>
    <x v="15"/>
    <s v="Municipal Solid Waste Landfill (351)"/>
    <s v="All State"/>
    <s v="Oregon"/>
    <s v="MSW Landfill"/>
    <x v="5"/>
    <s v="Soils (contaminated)"/>
    <n v="44.32"/>
    <x v="0"/>
    <s v="WA"/>
    <s v="USA"/>
  </r>
  <r>
    <x v="15"/>
    <s v="Municipal Solid Waste Landfill (351)"/>
    <s v="All State"/>
    <s v="Oregon"/>
    <s v="MSW Landfill"/>
    <x v="5"/>
    <s v="Soils (contaminated)"/>
    <n v="112.83000000000001"/>
    <x v="0"/>
    <s v="WA"/>
    <s v="USA"/>
  </r>
  <r>
    <x v="15"/>
    <s v="Municipal Solid Waste Landfill (351)"/>
    <s v="All State"/>
    <s v="Oregon"/>
    <s v="MSW Landfill"/>
    <x v="5"/>
    <s v="Soils (contaminated)"/>
    <n v="128.57"/>
    <x v="0"/>
    <s v="WA"/>
    <s v="USA"/>
  </r>
  <r>
    <x v="15"/>
    <s v="Municipal Solid Waste Landfill (351)"/>
    <s v="All State"/>
    <s v="Oregon"/>
    <s v="MSW Landfill"/>
    <x v="5"/>
    <s v="Soils (contaminated)"/>
    <n v="134.09"/>
    <x v="0"/>
    <s v="WA"/>
    <s v="USA"/>
  </r>
  <r>
    <x v="15"/>
    <s v="Municipal Solid Waste Landfill (351)"/>
    <s v="All State"/>
    <s v="Oregon"/>
    <s v="MSW Landfill"/>
    <x v="5"/>
    <s v="Soils (contaminated)"/>
    <n v="360.94"/>
    <x v="0"/>
    <s v="WA"/>
    <s v="USA"/>
  </r>
  <r>
    <x v="15"/>
    <s v="Municipal Solid Waste Landfill (351)"/>
    <s v="All State"/>
    <s v="Oregon"/>
    <s v="MSW Landfill"/>
    <x v="5"/>
    <s v="Soils (contaminated)"/>
    <n v="7361.0999999999985"/>
    <x v="0"/>
    <s v="WA"/>
    <s v="USA"/>
  </r>
  <r>
    <x v="15"/>
    <s v="Municipal Solid Waste Landfill (351)"/>
    <s v="All State"/>
    <s v="Oregon"/>
    <s v="MSW Landfill"/>
    <x v="5"/>
    <s v="Soils (contaminated)"/>
    <n v="2.59"/>
    <x v="0"/>
    <s v="WA"/>
    <s v="USA"/>
  </r>
  <r>
    <x v="15"/>
    <s v="Municipal Solid Waste Landfill (351)"/>
    <s v="All State"/>
    <s v="Oregon"/>
    <s v="MSW Landfill"/>
    <x v="5"/>
    <s v="Soils (contaminated)"/>
    <n v="49.48"/>
    <x v="0"/>
    <s v="WA"/>
    <s v="USA"/>
  </r>
  <r>
    <x v="15"/>
    <s v="Municipal Solid Waste Landfill (351)"/>
    <s v="All State"/>
    <s v="Oregon"/>
    <s v="MSW Landfill"/>
    <x v="5"/>
    <s v="Soils (contaminated)"/>
    <n v="152.43"/>
    <x v="0"/>
    <s v="WA"/>
    <s v="USA"/>
  </r>
  <r>
    <x v="15"/>
    <s v="Municipal Solid Waste Landfill (351)"/>
    <s v="All State"/>
    <s v="Oregon"/>
    <s v="MSW Landfill"/>
    <x v="5"/>
    <s v="Soils (contaminated)"/>
    <n v="573.38"/>
    <x v="0"/>
    <s v="WA"/>
    <s v="USA"/>
  </r>
  <r>
    <x v="15"/>
    <s v="Municipal Solid Waste Landfill (351)"/>
    <s v="All State"/>
    <s v="Oregon"/>
    <s v="MSW Landfill"/>
    <x v="5"/>
    <s v="Soils (contaminated)"/>
    <n v="746.88"/>
    <x v="0"/>
    <s v="WA"/>
    <s v="USA"/>
  </r>
  <r>
    <x v="15"/>
    <s v="Municipal Solid Waste Landfill (351)"/>
    <s v="All State"/>
    <s v="Oregon"/>
    <s v="MSW Landfill"/>
    <x v="5"/>
    <s v="Soils (contaminated)"/>
    <n v="9.16"/>
    <x v="0"/>
    <s v="WA"/>
    <s v="USA"/>
  </r>
  <r>
    <x v="15"/>
    <s v="Municipal Solid Waste Landfill (351)"/>
    <s v="All State"/>
    <s v="Oregon"/>
    <s v="MSW Landfill"/>
    <x v="5"/>
    <s v="Soils (contaminated)"/>
    <n v="165.60999999999999"/>
    <x v="0"/>
    <s v="WA"/>
    <s v="USA"/>
  </r>
  <r>
    <x v="15"/>
    <s v="Municipal Solid Waste Landfill (351)"/>
    <s v="All State"/>
    <s v="Oregon"/>
    <s v="MSW Landfill"/>
    <x v="5"/>
    <s v="Soils (contaminated)"/>
    <n v="226.8"/>
    <x v="0"/>
    <s v="WA"/>
    <s v="USA"/>
  </r>
  <r>
    <x v="15"/>
    <s v="Municipal Solid Waste Landfill (351)"/>
    <s v="All State"/>
    <s v="Oregon"/>
    <s v="MSW Landfill"/>
    <x v="5"/>
    <s v="Soils (contaminated)"/>
    <n v="377.03000000000003"/>
    <x v="0"/>
    <s v="WA"/>
    <s v="USA"/>
  </r>
  <r>
    <x v="15"/>
    <s v="Municipal Solid Waste Landfill (351)"/>
    <s v="All State"/>
    <s v="Oregon"/>
    <s v="MSW Landfill"/>
    <x v="5"/>
    <s v="Soils (contaminated)"/>
    <n v="279.33999999999997"/>
    <x v="0"/>
    <s v="WA"/>
    <s v="USA"/>
  </r>
  <r>
    <x v="15"/>
    <s v="Municipal Solid Waste Landfill (351)"/>
    <s v="All State"/>
    <s v="Oregon"/>
    <s v="MSW Landfill"/>
    <x v="5"/>
    <s v="Soils (contaminated)"/>
    <n v="2842.8000000000006"/>
    <x v="0"/>
    <s v="WA"/>
    <s v="USA"/>
  </r>
  <r>
    <x v="15"/>
    <s v="Municipal Solid Waste Landfill (351)"/>
    <s v="All State"/>
    <s v="Oregon"/>
    <s v="MSW Landfill"/>
    <x v="5"/>
    <s v="Soils (contaminated)"/>
    <n v="21.46"/>
    <x v="0"/>
    <s v="WA"/>
    <s v="USA"/>
  </r>
  <r>
    <x v="15"/>
    <s v="Municipal Solid Waste Landfill (351)"/>
    <s v="All State"/>
    <s v="Oregon"/>
    <s v="MSW Landfill"/>
    <x v="5"/>
    <s v="Soils (contaminated)"/>
    <n v="40.75"/>
    <x v="0"/>
    <s v="WA"/>
    <s v="USA"/>
  </r>
  <r>
    <x v="15"/>
    <s v="Municipal Solid Waste Landfill (351)"/>
    <s v="All State"/>
    <s v="Oregon"/>
    <s v="MSW Landfill"/>
    <x v="5"/>
    <s v="Soils (contaminated)"/>
    <n v="658.18"/>
    <x v="0"/>
    <s v="WA"/>
    <s v="USA"/>
  </r>
  <r>
    <x v="15"/>
    <s v="Municipal Solid Waste Landfill (351)"/>
    <s v="All State"/>
    <s v="Oregon"/>
    <s v="MSW Landfill"/>
    <x v="5"/>
    <s v="Soils (contaminated)"/>
    <n v="126.01000000000002"/>
    <x v="0"/>
    <s v="WA"/>
    <s v="USA"/>
  </r>
  <r>
    <x v="15"/>
    <s v="Municipal Solid Waste Landfill (351)"/>
    <s v="All State"/>
    <s v="Oregon"/>
    <s v="MSW Landfill"/>
    <x v="5"/>
    <s v="Soils (contaminated)"/>
    <n v="589.08000000000004"/>
    <x v="0"/>
    <s v="WA"/>
    <s v="USA"/>
  </r>
  <r>
    <x v="15"/>
    <s v="Municipal Solid Waste Landfill (351)"/>
    <s v="All State"/>
    <s v="Oregon"/>
    <s v="MSW Landfill"/>
    <x v="5"/>
    <s v="Soils (contaminated)"/>
    <n v="926.89"/>
    <x v="0"/>
    <s v="WA"/>
    <s v="USA"/>
  </r>
  <r>
    <x v="15"/>
    <s v="Municipal Solid Waste Landfill (351)"/>
    <s v="All State"/>
    <s v="Oregon"/>
    <s v="MSW Landfill"/>
    <x v="5"/>
    <s v="Soils (contaminated)"/>
    <n v="1753.52"/>
    <x v="0"/>
    <s v="WA"/>
    <s v="USA"/>
  </r>
  <r>
    <x v="15"/>
    <s v="Municipal Solid Waste Landfill (351)"/>
    <s v="All State"/>
    <s v="Oregon"/>
    <s v="MSW Landfill"/>
    <x v="5"/>
    <s v="Soils (contaminated)"/>
    <n v="15.19"/>
    <x v="0"/>
    <s v="WA"/>
    <s v="USA"/>
  </r>
  <r>
    <x v="15"/>
    <s v="Municipal Solid Waste Landfill (351)"/>
    <s v="All State"/>
    <s v="Oregon"/>
    <s v="MSW Landfill"/>
    <x v="5"/>
    <s v="Soils (contaminated)"/>
    <n v="21.42"/>
    <x v="0"/>
    <s v="WA"/>
    <s v="USA"/>
  </r>
  <r>
    <x v="15"/>
    <s v="Municipal Solid Waste Landfill (351)"/>
    <s v="All State"/>
    <s v="Oregon"/>
    <s v="MSW Landfill"/>
    <x v="5"/>
    <s v="Soils (contaminated)"/>
    <n v="234.38000000000002"/>
    <x v="0"/>
    <s v="WA"/>
    <s v="USA"/>
  </r>
  <r>
    <x v="15"/>
    <s v="Municipal Solid Waste Landfill (351)"/>
    <s v="All State"/>
    <s v="Oregon"/>
    <s v="MSW Landfill"/>
    <x v="5"/>
    <s v="Soils (contaminated)"/>
    <n v="238.87"/>
    <x v="0"/>
    <s v="WA"/>
    <s v="USA"/>
  </r>
  <r>
    <x v="15"/>
    <s v="Municipal Solid Waste Landfill (351)"/>
    <s v="All State"/>
    <s v="Oregon"/>
    <s v="MSW Landfill"/>
    <x v="5"/>
    <s v="Soils (contaminated)"/>
    <n v="240.54000000000002"/>
    <x v="0"/>
    <s v="WA"/>
    <s v="USA"/>
  </r>
  <r>
    <x v="15"/>
    <s v="Municipal Solid Waste Landfill (351)"/>
    <s v="All State"/>
    <s v="Oregon"/>
    <s v="MSW Landfill"/>
    <x v="5"/>
    <s v="Soils (contaminated)"/>
    <n v="259.81"/>
    <x v="0"/>
    <s v="WA"/>
    <s v="USA"/>
  </r>
  <r>
    <x v="15"/>
    <s v="Municipal Solid Waste Landfill (351)"/>
    <s v="All State"/>
    <s v="Oregon"/>
    <s v="MSW Landfill"/>
    <x v="5"/>
    <s v="Soils (contaminated)"/>
    <n v="384.94"/>
    <x v="0"/>
    <s v="WA"/>
    <s v="USA"/>
  </r>
  <r>
    <x v="15"/>
    <s v="Municipal Solid Waste Landfill (351)"/>
    <s v="All State"/>
    <s v="Oregon"/>
    <s v="MSW Landfill"/>
    <x v="5"/>
    <s v="Soils (contaminated)"/>
    <n v="483.87000000000006"/>
    <x v="0"/>
    <s v="WA"/>
    <s v="USA"/>
  </r>
  <r>
    <x v="15"/>
    <s v="Municipal Solid Waste Landfill (351)"/>
    <s v="All State"/>
    <s v="Oregon"/>
    <s v="MSW Landfill"/>
    <x v="5"/>
    <s v="Soils (contaminated)"/>
    <n v="587.71"/>
    <x v="0"/>
    <s v="WA"/>
    <s v="USA"/>
  </r>
  <r>
    <x v="15"/>
    <s v="Municipal Solid Waste Landfill (351)"/>
    <s v="All State"/>
    <s v="Oregon"/>
    <s v="MSW Landfill"/>
    <x v="5"/>
    <s v="Soils (contaminated)"/>
    <n v="682.12"/>
    <x v="0"/>
    <s v="WA"/>
    <s v="USA"/>
  </r>
  <r>
    <x v="15"/>
    <s v="Municipal Solid Waste Landfill (351)"/>
    <s v="All State"/>
    <s v="Oregon"/>
    <s v="MSW Landfill"/>
    <x v="5"/>
    <s v="Soils (contaminated)"/>
    <n v="858.35000000000036"/>
    <x v="0"/>
    <s v="WA"/>
    <s v="USA"/>
  </r>
  <r>
    <x v="15"/>
    <s v="Municipal Solid Waste Landfill (351)"/>
    <s v="All State"/>
    <s v="Oregon"/>
    <s v="MSW Landfill"/>
    <x v="5"/>
    <s v="Soils (contaminated)"/>
    <n v="1144.2699999999995"/>
    <x v="0"/>
    <s v="WA"/>
    <s v="USA"/>
  </r>
  <r>
    <x v="15"/>
    <s v="Municipal Solid Waste Landfill (351)"/>
    <s v="All State"/>
    <s v="Oregon"/>
    <s v="MSW Landfill"/>
    <x v="5"/>
    <s v="Soils (contaminated)"/>
    <n v="1307.3599999999999"/>
    <x v="0"/>
    <s v="WA"/>
    <s v="USA"/>
  </r>
  <r>
    <x v="15"/>
    <s v="Municipal Solid Waste Landfill (351)"/>
    <s v="All State"/>
    <s v="Oregon"/>
    <s v="MSW Landfill"/>
    <x v="5"/>
    <s v="Soils (contaminated)"/>
    <n v="1489.01"/>
    <x v="0"/>
    <s v="WA"/>
    <s v="USA"/>
  </r>
  <r>
    <x v="15"/>
    <s v="Municipal Solid Waste Landfill (351)"/>
    <s v="All State"/>
    <s v="Oregon"/>
    <s v="MSW Landfill"/>
    <x v="5"/>
    <s v="Soils (contaminated)"/>
    <n v="1535.2999999999995"/>
    <x v="0"/>
    <s v="WA"/>
    <s v="USA"/>
  </r>
  <r>
    <x v="15"/>
    <s v="Municipal Solid Waste Landfill (351)"/>
    <s v="All State"/>
    <s v="Oregon"/>
    <s v="MSW Landfill"/>
    <x v="5"/>
    <s v="Soils (contaminated)"/>
    <n v="2038.96"/>
    <x v="0"/>
    <s v="WA"/>
    <s v="USA"/>
  </r>
  <r>
    <x v="15"/>
    <s v="Municipal Solid Waste Landfill (351)"/>
    <s v="All State"/>
    <s v="Oregon"/>
    <s v="MSW Landfill"/>
    <x v="5"/>
    <s v="Soils (contaminated)"/>
    <n v="2268.9599999999991"/>
    <x v="0"/>
    <s v="WA"/>
    <s v="USA"/>
  </r>
  <r>
    <x v="15"/>
    <s v="Municipal Solid Waste Landfill (351)"/>
    <s v="All State"/>
    <s v="Oregon"/>
    <s v="MSW Landfill"/>
    <x v="5"/>
    <s v="Soils (contaminated)"/>
    <n v="3493.0500000000006"/>
    <x v="0"/>
    <s v="WA"/>
    <s v="USA"/>
  </r>
  <r>
    <x v="15"/>
    <s v="Municipal Solid Waste Landfill (351)"/>
    <s v="All State"/>
    <s v="Oregon"/>
    <s v="MSW Landfill"/>
    <x v="5"/>
    <s v="Soils (contaminated)"/>
    <n v="125.36999999999999"/>
    <x v="0"/>
    <s v="WA"/>
    <s v="USA"/>
  </r>
  <r>
    <x v="15"/>
    <s v="Municipal Solid Waste Landfill (351)"/>
    <s v="All State"/>
    <s v="Oregon"/>
    <s v="MSW Landfill"/>
    <x v="5"/>
    <s v="Soils (contaminated)"/>
    <n v="21.450000000000003"/>
    <x v="0"/>
    <s v="WA"/>
    <s v="USA"/>
  </r>
  <r>
    <x v="15"/>
    <s v="Municipal Solid Waste Landfill (351)"/>
    <s v="All State"/>
    <s v="Oregon"/>
    <s v="MSW Landfill"/>
    <x v="5"/>
    <s v="Soils (contaminated)"/>
    <n v="25.770000000000003"/>
    <x v="0"/>
    <s v="WA"/>
    <s v="USA"/>
  </r>
  <r>
    <x v="15"/>
    <s v="Municipal Solid Waste Landfill (351)"/>
    <s v="All State"/>
    <s v="Oregon"/>
    <s v="MSW Landfill"/>
    <x v="5"/>
    <s v="Soils (contaminated)"/>
    <n v="34.89"/>
    <x v="0"/>
    <s v="WA"/>
    <s v="USA"/>
  </r>
  <r>
    <x v="15"/>
    <s v="Municipal Solid Waste Landfill (351)"/>
    <s v="All State"/>
    <s v="Oregon"/>
    <s v="MSW Landfill"/>
    <x v="5"/>
    <s v="Soils (contaminated)"/>
    <n v="39.85"/>
    <x v="0"/>
    <s v="WA"/>
    <s v="USA"/>
  </r>
  <r>
    <x v="15"/>
    <s v="Municipal Solid Waste Landfill (351)"/>
    <s v="All State"/>
    <s v="Oregon"/>
    <s v="MSW Landfill"/>
    <x v="5"/>
    <s v="Soils (contaminated)"/>
    <n v="49.099999999999994"/>
    <x v="0"/>
    <s v="WA"/>
    <s v="USA"/>
  </r>
  <r>
    <x v="15"/>
    <s v="Municipal Solid Waste Landfill (351)"/>
    <s v="All State"/>
    <s v="Oregon"/>
    <s v="MSW Landfill"/>
    <x v="5"/>
    <s v="Soils (contaminated)"/>
    <n v="53.49"/>
    <x v="0"/>
    <s v="WA"/>
    <s v="USA"/>
  </r>
  <r>
    <x v="15"/>
    <s v="Municipal Solid Waste Landfill (351)"/>
    <s v="All State"/>
    <s v="Oregon"/>
    <s v="MSW Landfill"/>
    <x v="5"/>
    <s v="Soils (contaminated)"/>
    <n v="115.4"/>
    <x v="0"/>
    <s v="WA"/>
    <s v="USA"/>
  </r>
  <r>
    <x v="15"/>
    <s v="Municipal Solid Waste Landfill (351)"/>
    <s v="All State"/>
    <s v="Oregon"/>
    <s v="MSW Landfill"/>
    <x v="5"/>
    <s v="Soils (contaminated)"/>
    <n v="191.74"/>
    <x v="0"/>
    <s v="WA"/>
    <s v="USA"/>
  </r>
  <r>
    <x v="15"/>
    <s v="Municipal Solid Waste Landfill (351)"/>
    <s v="All State"/>
    <s v="Oregon"/>
    <s v="MSW Landfill"/>
    <x v="5"/>
    <s v="Soils (contaminated)"/>
    <n v="34.31"/>
    <x v="0"/>
    <s v="WA"/>
    <s v="USA"/>
  </r>
  <r>
    <x v="15"/>
    <s v="Municipal Solid Waste Landfill (351)"/>
    <s v="All State"/>
    <s v="Oregon"/>
    <s v="MSW Landfill"/>
    <x v="5"/>
    <s v="Soils (contaminated)"/>
    <n v="44.49"/>
    <x v="0"/>
    <s v="WA"/>
    <s v="USA"/>
  </r>
  <r>
    <x v="15"/>
    <s v="Municipal Solid Waste Landfill (351)"/>
    <s v="All State"/>
    <s v="Oregon"/>
    <s v="MSW Landfill"/>
    <x v="5"/>
    <s v="Soils (contaminated)"/>
    <n v="50.52"/>
    <x v="0"/>
    <s v="WA"/>
    <s v="USA"/>
  </r>
  <r>
    <x v="15"/>
    <s v="Municipal Solid Waste Landfill (351)"/>
    <s v="All State"/>
    <s v="Oregon"/>
    <s v="MSW Landfill"/>
    <x v="5"/>
    <s v="Soils (contaminated)"/>
    <n v="56.86"/>
    <x v="0"/>
    <s v="WA"/>
    <s v="USA"/>
  </r>
  <r>
    <x v="15"/>
    <s v="Municipal Solid Waste Landfill (351)"/>
    <s v="All State"/>
    <s v="Oregon"/>
    <s v="MSW Landfill"/>
    <x v="5"/>
    <s v="Soils (contaminated)"/>
    <n v="123.94999999999999"/>
    <x v="0"/>
    <s v="WA"/>
    <s v="USA"/>
  </r>
  <r>
    <x v="15"/>
    <s v="Municipal Solid Waste Landfill (351)"/>
    <s v="All State"/>
    <s v="Oregon"/>
    <s v="MSW Landfill"/>
    <x v="5"/>
    <s v="Soils (contaminated)"/>
    <n v="28.700000000000003"/>
    <x v="0"/>
    <s v="WA"/>
    <s v="USA"/>
  </r>
  <r>
    <x v="15"/>
    <s v="Municipal Solid Waste Landfill (351)"/>
    <s v="All State"/>
    <s v="Oregon"/>
    <s v="MSW Landfill"/>
    <x v="5"/>
    <s v="Soils (contaminated)"/>
    <n v="97.25"/>
    <x v="0"/>
    <s v="WA"/>
    <s v="USA"/>
  </r>
  <r>
    <x v="15"/>
    <s v="Municipal Solid Waste Landfill (351)"/>
    <s v="All State"/>
    <s v="Oregon"/>
    <s v="MSW Landfill"/>
    <x v="5"/>
    <s v="Soils (contaminated)"/>
    <n v="138.08000000000001"/>
    <x v="0"/>
    <s v="WA"/>
    <s v="USA"/>
  </r>
  <r>
    <x v="15"/>
    <s v="Municipal Solid Waste Landfill (351)"/>
    <s v="All State"/>
    <s v="Oregon"/>
    <s v="MSW Landfill"/>
    <x v="5"/>
    <s v="Soils (contaminated)"/>
    <n v="71.67"/>
    <x v="0"/>
    <s v="WA"/>
    <s v="USA"/>
  </r>
  <r>
    <x v="15"/>
    <s v="Municipal Solid Waste Landfill (351)"/>
    <s v="All State"/>
    <s v="Oregon"/>
    <s v="MSW Landfill"/>
    <x v="5"/>
    <s v="Soils (contaminated)"/>
    <n v="180.57999999999998"/>
    <x v="0"/>
    <s v="WA"/>
    <s v="USA"/>
  </r>
  <r>
    <x v="15"/>
    <s v="Municipal Solid Waste Landfill (351)"/>
    <s v="All State"/>
    <s v="Oregon"/>
    <s v="MSW Landfill"/>
    <x v="5"/>
    <s v="Soils (contaminated)"/>
    <n v="21.05"/>
    <x v="0"/>
    <s v="WA"/>
    <s v="USA"/>
  </r>
  <r>
    <x v="15"/>
    <s v="Municipal Solid Waste Landfill (351)"/>
    <s v="All State"/>
    <s v="Oregon"/>
    <s v="MSW Landfill"/>
    <x v="5"/>
    <s v="Soils (contaminated)"/>
    <n v="40.019999999999996"/>
    <x v="0"/>
    <s v="WA"/>
    <s v="USA"/>
  </r>
  <r>
    <x v="15"/>
    <s v="Municipal Solid Waste Landfill (351)"/>
    <s v="All State"/>
    <s v="Oregon"/>
    <s v="MSW Landfill"/>
    <x v="5"/>
    <s v="Soils (contaminated)"/>
    <n v="116.64999999999999"/>
    <x v="0"/>
    <s v="WA"/>
    <s v="USA"/>
  </r>
  <r>
    <x v="15"/>
    <s v="Municipal Solid Waste Landfill (351)"/>
    <s v="All State"/>
    <s v="Oregon"/>
    <s v="MSW Landfill"/>
    <x v="5"/>
    <s v="Soils (contaminated)"/>
    <n v="410.5"/>
    <x v="0"/>
    <s v="WA"/>
    <s v="USA"/>
  </r>
  <r>
    <x v="15"/>
    <s v="Municipal Solid Waste Landfill (351)"/>
    <s v="All State"/>
    <s v="Oregon"/>
    <s v="MSW Landfill"/>
    <x v="5"/>
    <s v="Soils (contaminated)"/>
    <n v="44.1"/>
    <x v="0"/>
    <s v="WA"/>
    <s v="USA"/>
  </r>
  <r>
    <x v="15"/>
    <s v="Municipal Solid Waste Landfill (351)"/>
    <s v="All State"/>
    <s v="Oregon"/>
    <s v="MSW Landfill"/>
    <x v="5"/>
    <s v="Soils (contaminated)"/>
    <n v="252.09"/>
    <x v="0"/>
    <s v="WA"/>
    <s v="USA"/>
  </r>
  <r>
    <x v="15"/>
    <s v="Municipal Solid Waste Landfill (351)"/>
    <s v="All State"/>
    <s v="Oregon"/>
    <s v="MSW Landfill"/>
    <x v="5"/>
    <s v="Soils (contaminated)"/>
    <n v="288.76999999999992"/>
    <x v="0"/>
    <s v="WA"/>
    <s v="USA"/>
  </r>
  <r>
    <x v="15"/>
    <s v="Municipal Solid Waste Landfill (351)"/>
    <s v="All State"/>
    <s v="Oregon"/>
    <s v="MSW Landfill"/>
    <x v="5"/>
    <s v="Soils (contaminated)"/>
    <n v="303.88999999999993"/>
    <x v="0"/>
    <s v="WA"/>
    <s v="USA"/>
  </r>
  <r>
    <x v="15"/>
    <s v="Municipal Solid Waste Landfill (351)"/>
    <s v="All State"/>
    <s v="Oregon"/>
    <s v="MSW Landfill"/>
    <x v="5"/>
    <s v="Soils (contaminated)"/>
    <n v="379.14999999999992"/>
    <x v="0"/>
    <s v="WA"/>
    <s v="USA"/>
  </r>
  <r>
    <x v="15"/>
    <s v="Municipal Solid Waste Landfill (351)"/>
    <s v="All State"/>
    <s v="Oregon"/>
    <s v="MSW Landfill"/>
    <x v="5"/>
    <s v="Soils (contaminated)"/>
    <n v="490.5900000000002"/>
    <x v="0"/>
    <s v="WA"/>
    <s v="USA"/>
  </r>
  <r>
    <x v="15"/>
    <s v="Municipal Solid Waste Landfill (351)"/>
    <s v="All State"/>
    <s v="Oregon"/>
    <s v="MSW Landfill"/>
    <x v="5"/>
    <s v="Soils (contaminated)"/>
    <n v="568.13000000000011"/>
    <x v="0"/>
    <s v="WA"/>
    <s v="USA"/>
  </r>
  <r>
    <x v="15"/>
    <s v="Municipal Solid Waste Landfill (351)"/>
    <s v="All State"/>
    <s v="Oregon"/>
    <s v="MSW Landfill"/>
    <x v="5"/>
    <s v="Soils (contaminated)"/>
    <n v="574.03999999999974"/>
    <x v="0"/>
    <s v="WA"/>
    <s v="USA"/>
  </r>
  <r>
    <x v="15"/>
    <s v="Municipal Solid Waste Landfill (351)"/>
    <s v="All State"/>
    <s v="Oregon"/>
    <s v="MSW Landfill"/>
    <x v="5"/>
    <s v="Soils (contaminated)"/>
    <n v="629.48000000000013"/>
    <x v="0"/>
    <s v="WA"/>
    <s v="USA"/>
  </r>
  <r>
    <x v="15"/>
    <s v="Municipal Solid Waste Landfill (351)"/>
    <s v="All State"/>
    <s v="Oregon"/>
    <s v="MSW Landfill"/>
    <x v="5"/>
    <s v="Soils (contaminated)"/>
    <n v="633.71000000000015"/>
    <x v="0"/>
    <s v="WA"/>
    <s v="USA"/>
  </r>
  <r>
    <x v="15"/>
    <s v="Municipal Solid Waste Landfill (351)"/>
    <s v="All State"/>
    <s v="Oregon"/>
    <s v="MSW Landfill"/>
    <x v="5"/>
    <s v="Soils (contaminated)"/>
    <n v="664.80000000000007"/>
    <x v="0"/>
    <s v="WA"/>
    <s v="USA"/>
  </r>
  <r>
    <x v="15"/>
    <s v="Municipal Solid Waste Landfill (351)"/>
    <s v="All State"/>
    <s v="Oregon"/>
    <s v="MSW Landfill"/>
    <x v="5"/>
    <s v="Soils (contaminated)"/>
    <n v="754.85999999999979"/>
    <x v="0"/>
    <s v="WA"/>
    <s v="USA"/>
  </r>
  <r>
    <x v="15"/>
    <s v="Municipal Solid Waste Landfill (351)"/>
    <s v="All State"/>
    <s v="Oregon"/>
    <s v="MSW Landfill"/>
    <x v="5"/>
    <s v="Soils (contaminated)"/>
    <n v="807.2299999999999"/>
    <x v="0"/>
    <s v="WA"/>
    <s v="USA"/>
  </r>
  <r>
    <x v="15"/>
    <s v="Municipal Solid Waste Landfill (351)"/>
    <s v="All State"/>
    <s v="Oregon"/>
    <s v="MSW Landfill"/>
    <x v="5"/>
    <s v="Soils (contaminated)"/>
    <n v="843.73"/>
    <x v="0"/>
    <s v="WA"/>
    <s v="USA"/>
  </r>
  <r>
    <x v="15"/>
    <s v="Municipal Solid Waste Landfill (351)"/>
    <s v="All State"/>
    <s v="Oregon"/>
    <s v="MSW Landfill"/>
    <x v="5"/>
    <s v="Soils (contaminated)"/>
    <n v="64.540000000000006"/>
    <x v="0"/>
    <s v="WA"/>
    <s v="USA"/>
  </r>
  <r>
    <x v="15"/>
    <s v="Municipal Solid Waste Landfill (351)"/>
    <s v="All State"/>
    <s v="Oregon"/>
    <s v="MSW Landfill"/>
    <x v="5"/>
    <s v="Soils (contaminated)"/>
    <n v="84.210000000000008"/>
    <x v="0"/>
    <s v="WA"/>
    <s v="USA"/>
  </r>
  <r>
    <x v="15"/>
    <s v="Municipal Solid Waste Landfill (351)"/>
    <s v="All State"/>
    <s v="Oregon"/>
    <s v="MSW Landfill"/>
    <x v="5"/>
    <s v="Soils (contaminated)"/>
    <n v="209.82999999999998"/>
    <x v="0"/>
    <s v="WA"/>
    <s v="USA"/>
  </r>
  <r>
    <x v="15"/>
    <s v="Municipal Solid Waste Landfill (351)"/>
    <s v="All State"/>
    <s v="Oregon"/>
    <s v="MSW Landfill"/>
    <x v="5"/>
    <s v="Soils (contaminated)"/>
    <n v="271.97999999999996"/>
    <x v="0"/>
    <s v="WA"/>
    <s v="USA"/>
  </r>
  <r>
    <x v="15"/>
    <s v="Municipal Solid Waste Landfill (351)"/>
    <s v="All State"/>
    <s v="Oregon"/>
    <s v="MSW Landfill"/>
    <x v="5"/>
    <s v="Soils (contaminated)"/>
    <n v="304.22999999999996"/>
    <x v="0"/>
    <s v="WA"/>
    <s v="USA"/>
  </r>
  <r>
    <x v="15"/>
    <s v="Municipal Solid Waste Landfill (351)"/>
    <s v="All State"/>
    <s v="Oregon"/>
    <s v="MSW Landfill"/>
    <x v="5"/>
    <s v="Soils (contaminated)"/>
    <n v="455.25999999999988"/>
    <x v="0"/>
    <s v="WA"/>
    <s v="USA"/>
  </r>
  <r>
    <x v="15"/>
    <s v="Municipal Solid Waste Landfill (351)"/>
    <s v="All State"/>
    <s v="Oregon"/>
    <s v="MSW Landfill"/>
    <x v="5"/>
    <s v="Soils (contaminated)"/>
    <n v="530.77"/>
    <x v="0"/>
    <s v="WA"/>
    <s v="USA"/>
  </r>
  <r>
    <x v="15"/>
    <s v="Municipal Solid Waste Landfill (351)"/>
    <s v="All State"/>
    <s v="Oregon"/>
    <s v="MSW Landfill"/>
    <x v="5"/>
    <s v="Soils (contaminated)"/>
    <n v="1229.2400000000002"/>
    <x v="0"/>
    <s v="WA"/>
    <s v="USA"/>
  </r>
  <r>
    <x v="15"/>
    <s v="Municipal Solid Waste Landfill (351)"/>
    <s v="All State"/>
    <s v="Oregon"/>
    <s v="MSW Landfill"/>
    <x v="5"/>
    <s v="Soils (contaminated)"/>
    <n v="0.86"/>
    <x v="0"/>
    <s v="WA"/>
    <s v="USA"/>
  </r>
  <r>
    <x v="15"/>
    <s v="Municipal Solid Waste Landfill (351)"/>
    <s v="All State"/>
    <s v="Oregon"/>
    <s v="MSW Landfill"/>
    <x v="5"/>
    <s v="Soils (contaminated)"/>
    <n v="123.13"/>
    <x v="0"/>
    <s v="WA"/>
    <s v="USA"/>
  </r>
  <r>
    <x v="15"/>
    <s v="Municipal Solid Waste Landfill (351)"/>
    <s v="All State"/>
    <s v="Oregon"/>
    <s v="MSW Landfill"/>
    <x v="5"/>
    <s v="Soils (contaminated)"/>
    <n v="125.68999999999998"/>
    <x v="0"/>
    <s v="WA"/>
    <s v="USA"/>
  </r>
  <r>
    <x v="15"/>
    <s v="Municipal Solid Waste Landfill (351)"/>
    <s v="All State"/>
    <s v="Oregon"/>
    <s v="MSW Landfill"/>
    <x v="5"/>
    <s v="Soils (contaminated)"/>
    <n v="202.38000000000002"/>
    <x v="0"/>
    <s v="WA"/>
    <s v="USA"/>
  </r>
  <r>
    <x v="15"/>
    <s v="Municipal Solid Waste Landfill (351)"/>
    <s v="All State"/>
    <s v="Oregon"/>
    <s v="MSW Landfill"/>
    <x v="5"/>
    <s v="Soils (contaminated)"/>
    <n v="205.56999999999996"/>
    <x v="0"/>
    <s v="WA"/>
    <s v="USA"/>
  </r>
  <r>
    <x v="15"/>
    <s v="Municipal Solid Waste Landfill (351)"/>
    <s v="All State"/>
    <s v="Oregon"/>
    <s v="MSW Landfill"/>
    <x v="5"/>
    <s v="Soils (contaminated)"/>
    <n v="13.2"/>
    <x v="0"/>
    <s v="WA"/>
    <s v="USA"/>
  </r>
  <r>
    <x v="15"/>
    <s v="Municipal Solid Waste Landfill (351)"/>
    <s v="All State"/>
    <s v="Oregon"/>
    <s v="MSW Landfill"/>
    <x v="5"/>
    <s v="Soils (contaminated)"/>
    <n v="33.92"/>
    <x v="0"/>
    <s v="WA"/>
    <s v="USA"/>
  </r>
  <r>
    <x v="15"/>
    <s v="Municipal Solid Waste Landfill (351)"/>
    <s v="All State"/>
    <s v="Oregon"/>
    <s v="MSW Landfill"/>
    <x v="5"/>
    <s v="Soils (contaminated)"/>
    <n v="122.19000000000001"/>
    <x v="0"/>
    <s v="WA"/>
    <s v="USA"/>
  </r>
  <r>
    <x v="15"/>
    <s v="Municipal Solid Waste Landfill (351)"/>
    <s v="All State"/>
    <s v="Oregon"/>
    <s v="MSW Landfill"/>
    <x v="5"/>
    <s v="Soils (contaminated)"/>
    <n v="258.06000000000006"/>
    <x v="0"/>
    <s v="WA"/>
    <s v="USA"/>
  </r>
  <r>
    <x v="15"/>
    <s v="Municipal Solid Waste Landfill (351)"/>
    <s v="All State"/>
    <s v="Oregon"/>
    <s v="MSW Landfill"/>
    <x v="5"/>
    <s v="Soils (contaminated)"/>
    <n v="17.100000000000001"/>
    <x v="0"/>
    <s v="WA"/>
    <s v="USA"/>
  </r>
  <r>
    <x v="15"/>
    <s v="Municipal Solid Waste Landfill (351)"/>
    <s v="All State"/>
    <s v="Oregon"/>
    <s v="MSW Landfill"/>
    <x v="5"/>
    <s v="Soils (contaminated)"/>
    <n v="57.95"/>
    <x v="0"/>
    <s v="WA"/>
    <s v="USA"/>
  </r>
  <r>
    <x v="15"/>
    <s v="Municipal Solid Waste Landfill (351)"/>
    <s v="All State"/>
    <s v="Oregon"/>
    <s v="MSW Landfill"/>
    <x v="5"/>
    <s v="Soils (contaminated)"/>
    <n v="93.15"/>
    <x v="0"/>
    <s v="WA"/>
    <s v="USA"/>
  </r>
  <r>
    <x v="15"/>
    <s v="Municipal Solid Waste Landfill (351)"/>
    <s v="All State"/>
    <s v="Oregon"/>
    <s v="MSW Landfill"/>
    <x v="5"/>
    <s v="Soils (contaminated)"/>
    <n v="111.21999999999998"/>
    <x v="0"/>
    <s v="WA"/>
    <s v="USA"/>
  </r>
  <r>
    <x v="15"/>
    <s v="Municipal Solid Waste Landfill (351)"/>
    <s v="All State"/>
    <s v="Oregon"/>
    <s v="MSW Landfill"/>
    <x v="5"/>
    <s v="Soils (contaminated)"/>
    <n v="678.3"/>
    <x v="0"/>
    <s v="WA"/>
    <s v="USA"/>
  </r>
  <r>
    <x v="15"/>
    <s v="Municipal Solid Waste Landfill (351)"/>
    <s v="All State"/>
    <s v="Oregon"/>
    <s v="MSW Landfill"/>
    <x v="5"/>
    <s v="Soils (contaminated)"/>
    <n v="1230.5999999999999"/>
    <x v="0"/>
    <s v="WA"/>
    <s v="USA"/>
  </r>
  <r>
    <x v="15"/>
    <s v="Municipal Solid Waste Landfill (351)"/>
    <s v="All State"/>
    <s v="Oregon"/>
    <s v="MSW Landfill"/>
    <x v="5"/>
    <s v="Soils (contaminated)"/>
    <n v="1638.8799999999999"/>
    <x v="0"/>
    <s v="WA"/>
    <s v="USA"/>
  </r>
  <r>
    <x v="15"/>
    <s v="Municipal Solid Waste Landfill (351)"/>
    <s v="All State"/>
    <s v="Oregon"/>
    <s v="MSW Landfill"/>
    <x v="5"/>
    <s v="Soils (contaminated)"/>
    <n v="1761.7300000000007"/>
    <x v="0"/>
    <s v="WA"/>
    <s v="USA"/>
  </r>
  <r>
    <x v="15"/>
    <s v="Municipal Solid Waste Landfill (351)"/>
    <s v="All State"/>
    <s v="Oregon"/>
    <s v="MSW Landfill"/>
    <x v="5"/>
    <s v="Soils (contaminated)"/>
    <n v="2512.2899999999995"/>
    <x v="0"/>
    <s v="WA"/>
    <s v="USA"/>
  </r>
  <r>
    <x v="15"/>
    <s v="Municipal Solid Waste Landfill (351)"/>
    <s v="All State"/>
    <s v="Oregon"/>
    <s v="MSW Landfill"/>
    <x v="5"/>
    <s v="Soils (contaminated)"/>
    <n v="5173.5699999999979"/>
    <x v="0"/>
    <s v="WA"/>
    <s v="USA"/>
  </r>
  <r>
    <x v="15"/>
    <s v="Municipal Solid Waste Landfill (351)"/>
    <s v="All State"/>
    <s v="Oregon"/>
    <s v="MSW Landfill"/>
    <x v="5"/>
    <s v="Soils (contaminated)"/>
    <n v="269.12"/>
    <x v="0"/>
    <s v="WA"/>
    <s v="USA"/>
  </r>
  <r>
    <x v="15"/>
    <s v="Municipal Solid Waste Landfill (351)"/>
    <s v="All State"/>
    <s v="Oregon"/>
    <s v="MSW Landfill"/>
    <x v="5"/>
    <s v="Soils (contaminated)"/>
    <n v="2.9"/>
    <x v="0"/>
    <s v="WA"/>
    <s v="USA"/>
  </r>
  <r>
    <x v="15"/>
    <s v="Municipal Solid Waste Landfill (351)"/>
    <s v="All State"/>
    <s v="Oregon"/>
    <s v="MSW Landfill"/>
    <x v="5"/>
    <s v="Soils (contaminated)"/>
    <n v="311.25"/>
    <x v="0"/>
    <s v="WA"/>
    <s v="USA"/>
  </r>
  <r>
    <x v="15"/>
    <s v="Municipal Solid Waste Landfill (351)"/>
    <s v="All State"/>
    <s v="Oregon"/>
    <s v="MSW Landfill"/>
    <x v="5"/>
    <s v="Soils (contaminated)"/>
    <n v="342.18"/>
    <x v="0"/>
    <s v="WA"/>
    <s v="USA"/>
  </r>
  <r>
    <x v="15"/>
    <s v="Municipal Solid Waste Landfill (351)"/>
    <s v="All State"/>
    <s v="Oregon"/>
    <s v="MSW Landfill"/>
    <x v="5"/>
    <s v="Soils (contaminated)"/>
    <n v="736.15"/>
    <x v="0"/>
    <s v="WA"/>
    <s v="USA"/>
  </r>
  <r>
    <x v="15"/>
    <s v="Municipal Solid Waste Landfill (351)"/>
    <s v="All State"/>
    <s v="Oregon"/>
    <s v="MSW Landfill"/>
    <x v="5"/>
    <s v="Soils (contaminated)"/>
    <n v="3344.6899999999996"/>
    <x v="0"/>
    <s v="WA"/>
    <s v="USA"/>
  </r>
  <r>
    <x v="15"/>
    <s v="Municipal Solid Waste Landfill (351)"/>
    <s v="All State"/>
    <s v="Oregon"/>
    <s v="MSW Landfill"/>
    <x v="5"/>
    <s v="Soils (contaminated)"/>
    <n v="69.47"/>
    <x v="0"/>
    <s v="WA"/>
    <s v="USA"/>
  </r>
  <r>
    <x v="15"/>
    <s v="Municipal Solid Waste Landfill (351)"/>
    <s v="All State"/>
    <s v="Oregon"/>
    <s v="MSW Landfill"/>
    <x v="5"/>
    <s v="Soils (contaminated)"/>
    <n v="98.23"/>
    <x v="0"/>
    <s v="WA"/>
    <s v="USA"/>
  </r>
  <r>
    <x v="15"/>
    <s v="Municipal Solid Waste Landfill (351)"/>
    <s v="All State"/>
    <s v="Oregon"/>
    <s v="MSW Landfill"/>
    <x v="5"/>
    <s v="Soils (contaminated)"/>
    <n v="752.78999999999974"/>
    <x v="0"/>
    <s v="WA"/>
    <s v="USA"/>
  </r>
  <r>
    <x v="15"/>
    <s v="Municipal Solid Waste Landfill (351)"/>
    <s v="All State"/>
    <s v="Oregon"/>
    <s v="MSW Landfill"/>
    <x v="5"/>
    <s v="Soils (contaminated)"/>
    <n v="1040.1199999999999"/>
    <x v="0"/>
    <s v="WA"/>
    <s v="USA"/>
  </r>
  <r>
    <x v="15"/>
    <s v="Municipal Solid Waste Landfill (351)"/>
    <s v="All State"/>
    <s v="Oregon"/>
    <s v="MSW Landfill"/>
    <x v="5"/>
    <s v="Soils (contaminated)"/>
    <n v="3448.8399999999992"/>
    <x v="0"/>
    <s v="WA"/>
    <s v="USA"/>
  </r>
  <r>
    <x v="15"/>
    <s v="Municipal Solid Waste Landfill (351)"/>
    <s v="All State"/>
    <s v="Oregon"/>
    <s v="MSW Landfill"/>
    <x v="5"/>
    <s v="Soils (contaminated)"/>
    <n v="7395.57"/>
    <x v="0"/>
    <s v="WA"/>
    <s v="USA"/>
  </r>
  <r>
    <x v="15"/>
    <s v="Municipal Solid Waste Landfill (351)"/>
    <s v="All State"/>
    <s v="Oregon"/>
    <s v="MSW Landfill"/>
    <x v="5"/>
    <s v="Soils (contaminated)"/>
    <n v="1.86"/>
    <x v="0"/>
    <s v="WA"/>
    <s v="USA"/>
  </r>
  <r>
    <x v="15"/>
    <s v="Municipal Solid Waste Landfill (351)"/>
    <s v="All State"/>
    <s v="Oregon"/>
    <s v="MSW Landfill"/>
    <x v="5"/>
    <s v="Soils (contaminated)"/>
    <n v="1132.96"/>
    <x v="0"/>
    <s v="WA"/>
    <s v="USA"/>
  </r>
  <r>
    <x v="15"/>
    <s v="Municipal Solid Waste Landfill (351)"/>
    <s v="All State"/>
    <s v="Oregon"/>
    <s v="MSW Landfill"/>
    <x v="5"/>
    <s v="Soils (contaminated)"/>
    <n v="3146.6099999999997"/>
    <x v="0"/>
    <s v="WA"/>
    <s v="USA"/>
  </r>
  <r>
    <x v="15"/>
    <s v="Municipal Solid Waste Landfill (351)"/>
    <s v="All State"/>
    <s v="Oregon"/>
    <s v="MSW Landfill"/>
    <x v="5"/>
    <s v="Soils (contaminated)"/>
    <n v="32.24"/>
    <x v="0"/>
    <s v="WA"/>
    <s v="USA"/>
  </r>
  <r>
    <x v="15"/>
    <s v="Municipal Solid Waste Landfill (351)"/>
    <s v="All State"/>
    <s v="Oregon"/>
    <s v="MSW Landfill"/>
    <x v="5"/>
    <s v="Soils (contaminated)"/>
    <n v="15.09"/>
    <x v="0"/>
    <s v="WA"/>
    <s v="USA"/>
  </r>
  <r>
    <x v="15"/>
    <s v="Municipal Solid Waste Landfill (351)"/>
    <s v="All State"/>
    <s v="Oregon"/>
    <s v="MSW Landfill"/>
    <x v="5"/>
    <s v="Soils (contaminated)"/>
    <n v="144.26999999999998"/>
    <x v="0"/>
    <s v="WA"/>
    <s v="USA"/>
  </r>
  <r>
    <x v="15"/>
    <s v="Municipal Solid Waste Landfill (351)"/>
    <s v="All State"/>
    <s v="Oregon"/>
    <s v="MSW Landfill"/>
    <x v="5"/>
    <s v="Soils (contaminated)"/>
    <n v="466.84000000000009"/>
    <x v="0"/>
    <s v="WA"/>
    <s v="USA"/>
  </r>
  <r>
    <x v="15"/>
    <s v="Municipal Solid Waste Landfill (351)"/>
    <s v="All State"/>
    <s v="Oregon"/>
    <s v="MSW Landfill"/>
    <x v="5"/>
    <s v="Soils (contaminated)"/>
    <n v="89.59"/>
    <x v="0"/>
    <s v="WA"/>
    <s v="USA"/>
  </r>
  <r>
    <x v="15"/>
    <s v="Municipal Solid Waste Landfill (351)"/>
    <s v="All State"/>
    <s v="Oregon"/>
    <s v="MSW Landfill"/>
    <x v="5"/>
    <s v="Soils (contaminated)"/>
    <n v="51.900000000000006"/>
    <x v="0"/>
    <s v="WA"/>
    <s v="USA"/>
  </r>
  <r>
    <x v="15"/>
    <s v="Municipal Solid Waste Landfill (351)"/>
    <s v="All State"/>
    <s v="Oregon"/>
    <s v="MSW Landfill"/>
    <x v="5"/>
    <s v="Soils (contaminated)"/>
    <n v="528.94999999999993"/>
    <x v="0"/>
    <s v="WA"/>
    <s v="USA"/>
  </r>
  <r>
    <x v="15"/>
    <s v="Municipal Solid Waste Landfill (351)"/>
    <s v="All State"/>
    <s v="Oregon"/>
    <s v="MSW Landfill"/>
    <x v="5"/>
    <s v="Soils (contaminated)"/>
    <n v="647.69000000000005"/>
    <x v="0"/>
    <s v="WA"/>
    <s v="USA"/>
  </r>
  <r>
    <x v="15"/>
    <s v="Municipal Solid Waste Landfill (351)"/>
    <s v="All State"/>
    <s v="Oregon"/>
    <s v="MSW Landfill"/>
    <x v="5"/>
    <s v="Soils (contaminated)"/>
    <n v="58.94"/>
    <x v="0"/>
    <s v="WA"/>
    <s v="USA"/>
  </r>
  <r>
    <x v="15"/>
    <s v="Municipal Solid Waste Landfill (351)"/>
    <s v="All State"/>
    <s v="Oregon"/>
    <s v="MSW Landfill"/>
    <x v="5"/>
    <s v="Soils (contaminated)"/>
    <n v="377.83"/>
    <x v="0"/>
    <s v="WA"/>
    <s v="USA"/>
  </r>
  <r>
    <x v="15"/>
    <s v="Municipal Solid Waste Landfill (351)"/>
    <s v="All State"/>
    <s v="Oregon"/>
    <s v="MSW Landfill"/>
    <x v="5"/>
    <s v="Soils (contaminated)"/>
    <n v="500.27"/>
    <x v="0"/>
    <s v="WA"/>
    <s v="USA"/>
  </r>
  <r>
    <x v="15"/>
    <s v="Municipal Solid Waste Landfill (351)"/>
    <s v="All State"/>
    <s v="Oregon"/>
    <s v="MSW Landfill"/>
    <x v="5"/>
    <s v="Soils (contaminated)"/>
    <n v="175.43"/>
    <x v="0"/>
    <s v="WA"/>
    <s v="USA"/>
  </r>
  <r>
    <x v="15"/>
    <s v="Municipal Solid Waste Landfill (351)"/>
    <s v="All State"/>
    <s v="Oregon"/>
    <s v="MSW Landfill"/>
    <x v="5"/>
    <s v="Soils (contaminated)"/>
    <n v="12.95"/>
    <x v="0"/>
    <s v="WA"/>
    <s v="USA"/>
  </r>
  <r>
    <x v="15"/>
    <s v="Municipal Solid Waste Landfill (351)"/>
    <s v="All State"/>
    <s v="Oregon"/>
    <s v="MSW Landfill"/>
    <x v="5"/>
    <s v="Soils (contaminated)"/>
    <n v="38.71"/>
    <x v="0"/>
    <s v="WA"/>
    <s v="USA"/>
  </r>
  <r>
    <x v="15"/>
    <s v="Municipal Solid Waste Landfill (351)"/>
    <s v="All State"/>
    <s v="Oregon"/>
    <s v="MSW Landfill"/>
    <x v="5"/>
    <s v="Soils (contaminated)"/>
    <n v="50.07"/>
    <x v="0"/>
    <s v="WA"/>
    <s v="USA"/>
  </r>
  <r>
    <x v="15"/>
    <s v="Municipal Solid Waste Landfill (351)"/>
    <s v="All State"/>
    <s v="Oregon"/>
    <s v="MSW Landfill"/>
    <x v="5"/>
    <s v="Soils (contaminated)"/>
    <n v="155.16999999999999"/>
    <x v="0"/>
    <s v="WA"/>
    <s v="USA"/>
  </r>
  <r>
    <x v="15"/>
    <s v="Municipal Solid Waste Landfill (351)"/>
    <s v="All State"/>
    <s v="Oregon"/>
    <s v="MSW Landfill"/>
    <x v="5"/>
    <s v="Soils (contaminated)"/>
    <n v="374.43"/>
    <x v="0"/>
    <s v="WA"/>
    <s v="USA"/>
  </r>
  <r>
    <x v="15"/>
    <s v="Municipal Solid Waste Landfill (351)"/>
    <s v="All State"/>
    <s v="Oregon"/>
    <s v="MSW Landfill"/>
    <x v="5"/>
    <s v="Soils (contaminated)"/>
    <n v="838.15999999999985"/>
    <x v="0"/>
    <s v="WA"/>
    <s v="USA"/>
  </r>
  <r>
    <x v="15"/>
    <s v="Municipal Solid Waste Landfill (351)"/>
    <s v="All State"/>
    <s v="Oregon"/>
    <s v="MSW Landfill"/>
    <x v="5"/>
    <s v="Soils (contaminated)"/>
    <n v="1100.0600000000002"/>
    <x v="0"/>
    <s v="WA"/>
    <s v="USA"/>
  </r>
  <r>
    <x v="15"/>
    <s v="Municipal Solid Waste Landfill (351)"/>
    <s v="All State"/>
    <s v="Oregon"/>
    <s v="MSW Landfill"/>
    <x v="5"/>
    <s v="Soils (contaminated)"/>
    <n v="5949.24"/>
    <x v="0"/>
    <s v="WA"/>
    <s v="USA"/>
  </r>
  <r>
    <x v="15"/>
    <s v="Municipal Solid Waste Landfill (351)"/>
    <s v="All State"/>
    <s v="Oregon"/>
    <s v="MSW Landfill"/>
    <x v="5"/>
    <s v="Soils (contaminated)"/>
    <n v="6478.7599999999966"/>
    <x v="0"/>
    <s v="WA"/>
    <s v="USA"/>
  </r>
  <r>
    <x v="15"/>
    <s v="Municipal Solid Waste Landfill (351)"/>
    <s v="All State"/>
    <s v="Oregon"/>
    <s v="MSW Landfill"/>
    <x v="5"/>
    <s v="Soils (contaminated)"/>
    <n v="8992.64"/>
    <x v="0"/>
    <s v="WA"/>
    <s v="USA"/>
  </r>
  <r>
    <x v="15"/>
    <s v="Municipal Solid Waste Landfill (351)"/>
    <s v="All State"/>
    <s v="Oregon"/>
    <s v="MSW Landfill"/>
    <x v="5"/>
    <s v="Soils (contaminated)"/>
    <n v="11671.209999999997"/>
    <x v="0"/>
    <s v="WA"/>
    <s v="USA"/>
  </r>
  <r>
    <x v="15"/>
    <s v="Municipal Solid Waste Landfill (351)"/>
    <s v="All State"/>
    <s v="Oregon"/>
    <s v="MSW Landfill"/>
    <x v="5"/>
    <s v="Soils (contaminated)"/>
    <n v="35.200000000000003"/>
    <x v="0"/>
    <s v="WA"/>
    <s v="USA"/>
  </r>
  <r>
    <x v="15"/>
    <s v="Municipal Solid Waste Landfill (351)"/>
    <s v="All State"/>
    <s v="Oregon"/>
    <s v="MSW Landfill"/>
    <x v="5"/>
    <s v="Soils (contaminated)"/>
    <n v="17.430000000000003"/>
    <x v="0"/>
    <s v="WA"/>
    <s v="USA"/>
  </r>
  <r>
    <x v="15"/>
    <s v="Municipal Solid Waste Landfill (351)"/>
    <s v="All State"/>
    <s v="Oregon"/>
    <s v="MSW Landfill"/>
    <x v="5"/>
    <s v="Soils (contaminated)"/>
    <n v="48.589999999999996"/>
    <x v="0"/>
    <s v="WA"/>
    <s v="USA"/>
  </r>
  <r>
    <x v="15"/>
    <s v="Municipal Solid Waste Landfill (351)"/>
    <s v="All State"/>
    <s v="Oregon"/>
    <s v="MSW Landfill"/>
    <x v="5"/>
    <s v="Soils (contaminated)"/>
    <n v="172.4"/>
    <x v="0"/>
    <s v="WA"/>
    <s v="USA"/>
  </r>
  <r>
    <x v="15"/>
    <s v="Municipal Solid Waste Landfill (351)"/>
    <s v="All State"/>
    <s v="Oregon"/>
    <s v="MSW Landfill"/>
    <x v="5"/>
    <s v="Soils (contaminated)"/>
    <n v="206.92000000000002"/>
    <x v="0"/>
    <s v="WA"/>
    <s v="USA"/>
  </r>
  <r>
    <x v="15"/>
    <s v="Municipal Solid Waste Landfill (351)"/>
    <s v="All State"/>
    <s v="Oregon"/>
    <s v="MSW Landfill"/>
    <x v="5"/>
    <s v="Soils (contaminated)"/>
    <n v="219.98"/>
    <x v="0"/>
    <s v="WA"/>
    <s v="USA"/>
  </r>
  <r>
    <x v="15"/>
    <s v="Municipal Solid Waste Landfill (351)"/>
    <s v="All State"/>
    <s v="Oregon"/>
    <s v="MSW Landfill"/>
    <x v="5"/>
    <s v="Soils (contaminated)"/>
    <n v="514.93000000000006"/>
    <x v="0"/>
    <s v="WA"/>
    <s v="USA"/>
  </r>
  <r>
    <x v="15"/>
    <s v="Municipal Solid Waste Landfill (351)"/>
    <s v="All State"/>
    <s v="Oregon"/>
    <s v="MSW Landfill"/>
    <x v="5"/>
    <s v="Soils (contaminated)"/>
    <n v="817.18"/>
    <x v="0"/>
    <s v="WA"/>
    <s v="USA"/>
  </r>
  <r>
    <x v="15"/>
    <s v="Municipal Solid Waste Landfill (351)"/>
    <s v="All State"/>
    <s v="Oregon"/>
    <s v="MSW Landfill"/>
    <x v="5"/>
    <s v="Soils (contaminated)"/>
    <n v="938.44999999999982"/>
    <x v="0"/>
    <s v="WA"/>
    <s v="USA"/>
  </r>
  <r>
    <x v="15"/>
    <s v="Municipal Solid Waste Landfill (351)"/>
    <s v="All State"/>
    <s v="Oregon"/>
    <s v="MSW Landfill"/>
    <x v="5"/>
    <s v="Soils (contaminated)"/>
    <n v="1034.6100000000001"/>
    <x v="0"/>
    <s v="WA"/>
    <s v="USA"/>
  </r>
  <r>
    <x v="15"/>
    <s v="Municipal Solid Waste Landfill (351)"/>
    <s v="All State"/>
    <s v="Oregon"/>
    <s v="MSW Landfill"/>
    <x v="5"/>
    <s v="Soils (contaminated)"/>
    <n v="3146.0399999999986"/>
    <x v="0"/>
    <s v="WA"/>
    <s v="USA"/>
  </r>
  <r>
    <x v="15"/>
    <s v="Municipal Solid Waste Landfill (351)"/>
    <s v="All State"/>
    <s v="Oregon"/>
    <s v="MSW Landfill"/>
    <x v="5"/>
    <s v="Soils (contaminated)"/>
    <n v="735.75000000000011"/>
    <x v="0"/>
    <s v="WA"/>
    <s v="USA"/>
  </r>
  <r>
    <x v="15"/>
    <s v="Municipal Solid Waste Landfill (351)"/>
    <s v="All State"/>
    <s v="Oregon"/>
    <s v="MSW Landfill"/>
    <x v="5"/>
    <s v="Soils (contaminated)"/>
    <n v="953.49000000000024"/>
    <x v="0"/>
    <s v="WA"/>
    <s v="USA"/>
  </r>
  <r>
    <x v="15"/>
    <s v="Municipal Solid Waste Landfill (351)"/>
    <s v="All State"/>
    <s v="Oregon"/>
    <s v="MSW Landfill"/>
    <x v="5"/>
    <s v="Soils (contaminated)"/>
    <n v="64.16"/>
    <x v="0"/>
    <s v="WA"/>
    <s v="USA"/>
  </r>
  <r>
    <x v="15"/>
    <s v="Municipal Solid Waste Landfill (351)"/>
    <s v="All State"/>
    <s v="Oregon"/>
    <s v="MSW Landfill"/>
    <x v="5"/>
    <s v="Soils (contaminated)"/>
    <n v="313.29000000000002"/>
    <x v="0"/>
    <s v="WA"/>
    <s v="USA"/>
  </r>
  <r>
    <x v="15"/>
    <s v="Municipal Solid Waste Landfill (351)"/>
    <s v="All State"/>
    <s v="Oregon"/>
    <s v="MSW Landfill"/>
    <x v="5"/>
    <s v="Soils (contaminated)"/>
    <n v="396.59"/>
    <x v="0"/>
    <s v="WA"/>
    <s v="USA"/>
  </r>
  <r>
    <x v="15"/>
    <s v="Municipal Solid Waste Landfill (351)"/>
    <s v="All State"/>
    <s v="Oregon"/>
    <s v="MSW Landfill"/>
    <x v="5"/>
    <s v="Soils (contaminated)"/>
    <n v="450.12"/>
    <x v="0"/>
    <s v="WA"/>
    <s v="USA"/>
  </r>
  <r>
    <x v="15"/>
    <s v="Municipal Solid Waste Landfill (351)"/>
    <s v="All State"/>
    <s v="Oregon"/>
    <s v="MSW Landfill"/>
    <x v="5"/>
    <s v="Soils (contaminated)"/>
    <n v="469.59000000000003"/>
    <x v="0"/>
    <s v="WA"/>
    <s v="USA"/>
  </r>
  <r>
    <x v="15"/>
    <s v="Municipal Solid Waste Landfill (351)"/>
    <s v="All State"/>
    <s v="Oregon"/>
    <s v="MSW Landfill"/>
    <x v="5"/>
    <s v="Soils (contaminated)"/>
    <n v="776.2700000000001"/>
    <x v="0"/>
    <s v="WA"/>
    <s v="USA"/>
  </r>
  <r>
    <x v="15"/>
    <s v="Municipal Solid Waste Landfill (351)"/>
    <s v="All State"/>
    <s v="Oregon"/>
    <s v="MSW Landfill"/>
    <x v="5"/>
    <s v="Soils (contaminated)"/>
    <n v="4794.5400000000036"/>
    <x v="0"/>
    <s v="WA"/>
    <s v="USA"/>
  </r>
  <r>
    <x v="15"/>
    <s v="Municipal Solid Waste Landfill (351)"/>
    <s v="All State"/>
    <s v="Oregon"/>
    <s v="MSW Landfill"/>
    <x v="5"/>
    <s v="Soils (contaminated)"/>
    <n v="268.60000000000002"/>
    <x v="0"/>
    <s v="WA"/>
    <s v="USA"/>
  </r>
  <r>
    <x v="15"/>
    <s v="Municipal Solid Waste Landfill (351)"/>
    <s v="All State"/>
    <s v="Oregon"/>
    <s v="MSW Landfill"/>
    <x v="5"/>
    <s v="Soils (contaminated)"/>
    <n v="1585.9699999999998"/>
    <x v="0"/>
    <s v="WA"/>
    <s v="USA"/>
  </r>
  <r>
    <x v="15"/>
    <s v="Municipal Solid Waste Landfill (351)"/>
    <s v="All State"/>
    <s v="Oregon"/>
    <s v="MSW Landfill"/>
    <x v="5"/>
    <s v="Soils (contaminated)"/>
    <n v="7.89"/>
    <x v="0"/>
    <s v="WA"/>
    <s v="USA"/>
  </r>
  <r>
    <x v="15"/>
    <s v="Municipal Solid Waste Landfill (351)"/>
    <s v="All State"/>
    <s v="Oregon"/>
    <s v="MSW Landfill"/>
    <x v="5"/>
    <s v="Soils (contaminated)"/>
    <n v="77.11"/>
    <x v="0"/>
    <s v="WA"/>
    <s v="USA"/>
  </r>
  <r>
    <x v="15"/>
    <s v="Municipal Solid Waste Landfill (351)"/>
    <s v="All State"/>
    <s v="Oregon"/>
    <s v="MSW Landfill"/>
    <x v="5"/>
    <s v="Soils (contaminated)"/>
    <n v="650.60000000000014"/>
    <x v="0"/>
    <s v="WA"/>
    <s v="USA"/>
  </r>
  <r>
    <x v="15"/>
    <s v="Municipal Solid Waste Landfill (351)"/>
    <s v="All State"/>
    <s v="Oregon"/>
    <s v="MSW Landfill"/>
    <x v="5"/>
    <s v="Soils (contaminated)"/>
    <n v="4190.97"/>
    <x v="0"/>
    <s v="WA"/>
    <s v="USA"/>
  </r>
  <r>
    <x v="15"/>
    <s v="Municipal Solid Waste Landfill (351)"/>
    <s v="All State"/>
    <s v="Oregon"/>
    <s v="MSW Landfill"/>
    <x v="5"/>
    <s v="Soils (contaminated)"/>
    <n v="1338.9600000000003"/>
    <x v="0"/>
    <s v="WA"/>
    <s v="USA"/>
  </r>
  <r>
    <x v="15"/>
    <s v="Municipal Solid Waste Landfill (351)"/>
    <s v="All State"/>
    <s v="Oregon"/>
    <s v="MSW Landfill"/>
    <x v="5"/>
    <s v="Soils (contaminated)"/>
    <n v="6257.1299999999983"/>
    <x v="0"/>
    <s v="WA"/>
    <s v="USA"/>
  </r>
  <r>
    <x v="15"/>
    <s v="Municipal Solid Waste Landfill (351)"/>
    <s v="All State"/>
    <s v="Oregon"/>
    <s v="MSW Landfill"/>
    <x v="5"/>
    <s v="Soils (contaminated)"/>
    <n v="47.71"/>
    <x v="0"/>
    <s v="WA"/>
    <s v="USA"/>
  </r>
  <r>
    <x v="15"/>
    <s v="Municipal Solid Waste Landfill (351)"/>
    <s v="All State"/>
    <s v="Oregon"/>
    <s v="MSW Landfill"/>
    <x v="5"/>
    <s v="Soils (contaminated)"/>
    <n v="125.55"/>
    <x v="0"/>
    <s v="WA"/>
    <s v="USA"/>
  </r>
  <r>
    <x v="15"/>
    <s v="Municipal Solid Waste Landfill (351)"/>
    <s v="All State"/>
    <s v="Oregon"/>
    <s v="MSW Landfill"/>
    <x v="5"/>
    <s v="Soils (contaminated)"/>
    <n v="238.23000000000002"/>
    <x v="0"/>
    <s v="WA"/>
    <s v="USA"/>
  </r>
  <r>
    <x v="15"/>
    <s v="Municipal Solid Waste Landfill (351)"/>
    <s v="All State"/>
    <s v="Oregon"/>
    <s v="MSW Landfill"/>
    <x v="5"/>
    <s v="Soils (contaminated)"/>
    <n v="336.74999999999994"/>
    <x v="0"/>
    <s v="WA"/>
    <s v="USA"/>
  </r>
  <r>
    <x v="15"/>
    <s v="Municipal Solid Waste Landfill (351)"/>
    <s v="All State"/>
    <s v="Oregon"/>
    <s v="MSW Landfill"/>
    <x v="5"/>
    <s v="Soils (contaminated)"/>
    <n v="427.95"/>
    <x v="0"/>
    <s v="WA"/>
    <s v="USA"/>
  </r>
  <r>
    <x v="15"/>
    <s v="Municipal Solid Waste Landfill (351)"/>
    <s v="All State"/>
    <s v="Oregon"/>
    <s v="MSW Landfill"/>
    <x v="5"/>
    <s v="Soils (contaminated)"/>
    <n v="198.14"/>
    <x v="0"/>
    <s v="WA"/>
    <s v="USA"/>
  </r>
  <r>
    <x v="15"/>
    <s v="Municipal Solid Waste Landfill (351)"/>
    <s v="All State"/>
    <s v="Oregon"/>
    <s v="MSW Landfill"/>
    <x v="5"/>
    <s v="Soils (contaminated)"/>
    <n v="231.65"/>
    <x v="0"/>
    <s v="WA"/>
    <s v="USA"/>
  </r>
  <r>
    <x v="15"/>
    <s v="Municipal Solid Waste Landfill (351)"/>
    <s v="All State"/>
    <s v="Oregon"/>
    <s v="MSW Landfill"/>
    <x v="5"/>
    <s v="Soils (contaminated)"/>
    <n v="237.13000000000002"/>
    <x v="0"/>
    <s v="WA"/>
    <s v="USA"/>
  </r>
  <r>
    <x v="15"/>
    <s v="Municipal Solid Waste Landfill (351)"/>
    <s v="All State"/>
    <s v="Oregon"/>
    <s v="MSW Landfill"/>
    <x v="5"/>
    <s v="Soils (contaminated)"/>
    <n v="57"/>
    <x v="0"/>
    <s v="WA"/>
    <s v="USA"/>
  </r>
  <r>
    <x v="15"/>
    <s v="Municipal Solid Waste Landfill (351)"/>
    <s v="All State"/>
    <s v="Oregon"/>
    <s v="MSW Landfill"/>
    <x v="5"/>
    <s v="Soils (contaminated)"/>
    <n v="25909.490000000042"/>
    <x v="19"/>
    <s v="WA"/>
    <s v="USA"/>
  </r>
  <r>
    <x v="15"/>
    <s v="Municipal Solid Waste Landfill (351)"/>
    <s v="All State"/>
    <s v="Oregon"/>
    <s v="MSW Landfill"/>
    <x v="5"/>
    <s v="Soils (contaminated)"/>
    <n v="32309.379999999997"/>
    <x v="19"/>
    <s v="WA"/>
    <s v="USA"/>
  </r>
  <r>
    <x v="15"/>
    <s v="Municipal Solid Waste Landfill (351)"/>
    <s v="All State"/>
    <s v="Oregon"/>
    <s v="MSW Landfill"/>
    <x v="5"/>
    <s v="Soils (contaminated)"/>
    <n v="44682.159999999996"/>
    <x v="19"/>
    <s v="WA"/>
    <s v="USA"/>
  </r>
  <r>
    <x v="15"/>
    <s v="Municipal Solid Waste Landfill (351)"/>
    <s v="All State"/>
    <s v="Oregon"/>
    <s v="MSW Landfill"/>
    <x v="5"/>
    <s v="Soils (contaminated)"/>
    <n v="45331.19000000001"/>
    <x v="19"/>
    <s v="WA"/>
    <s v="USA"/>
  </r>
  <r>
    <x v="15"/>
    <s v="Municipal Solid Waste Landfill (351)"/>
    <s v="All State"/>
    <s v="Oregon"/>
    <s v="MSW Landfill"/>
    <x v="5"/>
    <s v="Soils (contaminated)"/>
    <n v="396.85"/>
    <x v="19"/>
    <s v="WA"/>
    <s v="USA"/>
  </r>
  <r>
    <x v="15"/>
    <s v="Municipal Solid Waste Landfill (351)"/>
    <s v="All State"/>
    <s v="Oregon"/>
    <s v="MSW Landfill"/>
    <x v="5"/>
    <s v="Soils (contaminated)"/>
    <n v="1766.95"/>
    <x v="19"/>
    <s v="WA"/>
    <s v="USA"/>
  </r>
  <r>
    <x v="15"/>
    <s v="Municipal Solid Waste Landfill (351)"/>
    <s v="All State"/>
    <s v="Oregon"/>
    <s v="MSW Landfill"/>
    <x v="5"/>
    <s v="Soils (contaminated)"/>
    <n v="2912.3399999999997"/>
    <x v="19"/>
    <s v="WA"/>
    <s v="USA"/>
  </r>
  <r>
    <x v="15"/>
    <s v="Municipal Solid Waste Landfill (351)"/>
    <s v="All State"/>
    <s v="Oregon"/>
    <s v="MSW Landfill"/>
    <x v="5"/>
    <s v="Soils (contaminated)"/>
    <n v="1829.6200000000003"/>
    <x v="19"/>
    <s v="WA"/>
    <s v="USA"/>
  </r>
  <r>
    <x v="15"/>
    <s v="Municipal Solid Waste Landfill (351)"/>
    <s v="All State"/>
    <s v="Oregon"/>
    <s v="MSW Landfill"/>
    <x v="5"/>
    <s v="Soils (contaminated)"/>
    <n v="2007.61"/>
    <x v="19"/>
    <s v="WA"/>
    <s v="USA"/>
  </r>
  <r>
    <x v="15"/>
    <s v="Municipal Solid Waste Landfill (351)"/>
    <s v="All State"/>
    <s v="Oregon"/>
    <s v="MSW Landfill"/>
    <x v="5"/>
    <s v="Soils (contaminated)"/>
    <n v="3885.360000000001"/>
    <x v="19"/>
    <s v="WA"/>
    <s v="USA"/>
  </r>
  <r>
    <x v="15"/>
    <s v="Municipal Solid Waste Landfill (351)"/>
    <s v="All State"/>
    <s v="Oregon"/>
    <s v="MSW Landfill"/>
    <x v="5"/>
    <s v="Soils (contaminated)"/>
    <n v="5991.8199999999979"/>
    <x v="19"/>
    <s v="WA"/>
    <s v="USA"/>
  </r>
  <r>
    <x v="15"/>
    <s v="Municipal Solid Waste Landfill (351)"/>
    <s v="All State"/>
    <s v="Oregon"/>
    <s v="MSW Landfill"/>
    <x v="5"/>
    <s v="Soils (contaminated)"/>
    <n v="275.24"/>
    <x v="19"/>
    <s v="WA"/>
    <s v="USA"/>
  </r>
  <r>
    <x v="15"/>
    <s v="Municipal Solid Waste Landfill (351)"/>
    <s v="All State"/>
    <s v="Oregon"/>
    <s v="MSW Landfill"/>
    <x v="5"/>
    <s v="Soils (contaminated)"/>
    <n v="87.63"/>
    <x v="19"/>
    <s v="WA"/>
    <s v="USA"/>
  </r>
  <r>
    <x v="15"/>
    <s v="Municipal Solid Waste Landfill (351)"/>
    <s v="All State"/>
    <s v="Oregon"/>
    <s v="MSW Landfill"/>
    <x v="5"/>
    <s v="Soils (contaminated)"/>
    <n v="17.420000000000002"/>
    <x v="19"/>
    <s v="WA"/>
    <s v="USA"/>
  </r>
  <r>
    <x v="15"/>
    <s v="Municipal Solid Waste Landfill (351)"/>
    <s v="All State"/>
    <s v="Oregon"/>
    <s v="MSW Landfill"/>
    <x v="5"/>
    <s v="Soils (contaminated)"/>
    <n v="44.849999999999994"/>
    <x v="19"/>
    <s v="WA"/>
    <s v="USA"/>
  </r>
  <r>
    <x v="15"/>
    <s v="Municipal Solid Waste Landfill (351)"/>
    <s v="All State"/>
    <s v="Oregon"/>
    <s v="MSW Landfill"/>
    <x v="5"/>
    <s v="Soils (contaminated)"/>
    <n v="57.139999999999993"/>
    <x v="19"/>
    <s v="WA"/>
    <s v="USA"/>
  </r>
  <r>
    <x v="15"/>
    <s v="Municipal Solid Waste Landfill (351)"/>
    <s v="All State"/>
    <s v="Oregon"/>
    <s v="MSW Landfill"/>
    <x v="5"/>
    <s v="Soils (contaminated)"/>
    <n v="64.47999999999999"/>
    <x v="19"/>
    <s v="WA"/>
    <s v="USA"/>
  </r>
  <r>
    <x v="15"/>
    <s v="Municipal Solid Waste Landfill (351)"/>
    <s v="All State"/>
    <s v="Oregon"/>
    <s v="MSW Landfill"/>
    <x v="5"/>
    <s v="Soils (contaminated)"/>
    <n v="242.26999999999998"/>
    <x v="19"/>
    <s v="WA"/>
    <s v="USA"/>
  </r>
  <r>
    <x v="15"/>
    <s v="Municipal Solid Waste Landfill (351)"/>
    <s v="All State"/>
    <s v="Oregon"/>
    <s v="MSW Landfill"/>
    <x v="5"/>
    <s v="Soils (contaminated)"/>
    <n v="260.01"/>
    <x v="19"/>
    <s v="WA"/>
    <s v="USA"/>
  </r>
  <r>
    <x v="15"/>
    <s v="Municipal Solid Waste Landfill (351)"/>
    <s v="All State"/>
    <s v="Oregon"/>
    <s v="MSW Landfill"/>
    <x v="5"/>
    <s v="Soils (contaminated)"/>
    <n v="300.04999999999995"/>
    <x v="19"/>
    <s v="WA"/>
    <s v="USA"/>
  </r>
  <r>
    <x v="15"/>
    <s v="Municipal Solid Waste Landfill (351)"/>
    <s v="All State"/>
    <s v="Oregon"/>
    <s v="MSW Landfill"/>
    <x v="5"/>
    <s v="Soils (contaminated)"/>
    <n v="40.200000000000003"/>
    <x v="19"/>
    <s v="WA"/>
    <s v="USA"/>
  </r>
  <r>
    <x v="15"/>
    <s v="Municipal Solid Waste Landfill (351)"/>
    <s v="All State"/>
    <s v="Oregon"/>
    <s v="MSW Landfill"/>
    <x v="5"/>
    <s v="Soils (contaminated)"/>
    <n v="8.44"/>
    <x v="19"/>
    <s v="WA"/>
    <s v="USA"/>
  </r>
  <r>
    <x v="15"/>
    <s v="Municipal Solid Waste Landfill (351)"/>
    <s v="All State"/>
    <s v="Oregon"/>
    <s v="MSW Landfill"/>
    <x v="5"/>
    <s v="Soils (contaminated)"/>
    <n v="11.06"/>
    <x v="19"/>
    <s v="WA"/>
    <s v="USA"/>
  </r>
  <r>
    <x v="15"/>
    <s v="Municipal Solid Waste Landfill (351)"/>
    <s v="All State"/>
    <s v="Oregon"/>
    <s v="MSW Landfill"/>
    <x v="5"/>
    <s v="Soils (contaminated)"/>
    <n v="12.78"/>
    <x v="19"/>
    <s v="WA"/>
    <s v="USA"/>
  </r>
  <r>
    <x v="15"/>
    <s v="Municipal Solid Waste Landfill (351)"/>
    <s v="All State"/>
    <s v="Oregon"/>
    <s v="MSW Landfill"/>
    <x v="5"/>
    <s v="Soils (contaminated)"/>
    <n v="152.62000000000003"/>
    <x v="19"/>
    <s v="WA"/>
    <s v="USA"/>
  </r>
  <r>
    <x v="15"/>
    <s v="Municipal Solid Waste Landfill (351)"/>
    <s v="All State"/>
    <s v="Oregon"/>
    <s v="MSW Landfill"/>
    <x v="5"/>
    <s v="Soils (contaminated)"/>
    <n v="551.34"/>
    <x v="19"/>
    <s v="WA"/>
    <s v="USA"/>
  </r>
  <r>
    <x v="15"/>
    <s v="Municipal Solid Waste Landfill (351)"/>
    <s v="All State"/>
    <s v="Oregon"/>
    <s v="MSW Landfill"/>
    <x v="5"/>
    <s v="Soils (contaminated)"/>
    <n v="101.71"/>
    <x v="19"/>
    <s v="WA"/>
    <s v="USA"/>
  </r>
  <r>
    <x v="15"/>
    <s v="Municipal Solid Waste Landfill (351)"/>
    <s v="All State"/>
    <s v="Oregon"/>
    <s v="MSW Landfill"/>
    <x v="5"/>
    <s v="Soils (contaminated)"/>
    <n v="415.21000000000004"/>
    <x v="19"/>
    <s v="WA"/>
    <s v="USA"/>
  </r>
  <r>
    <x v="15"/>
    <s v="Municipal Solid Waste Landfill (351)"/>
    <s v="All State"/>
    <s v="Oregon"/>
    <s v="MSW Landfill"/>
    <x v="5"/>
    <s v="Soils (contaminated)"/>
    <n v="13.67"/>
    <x v="19"/>
    <s v="WA"/>
    <s v="USA"/>
  </r>
  <r>
    <x v="15"/>
    <s v="Municipal Solid Waste Landfill (351)"/>
    <s v="All State"/>
    <s v="Oregon"/>
    <s v="MSW Landfill"/>
    <x v="5"/>
    <s v="Soils (contaminated)"/>
    <n v="232.47"/>
    <x v="19"/>
    <s v="WA"/>
    <s v="USA"/>
  </r>
  <r>
    <x v="15"/>
    <s v="Municipal Solid Waste Landfill (351)"/>
    <s v="All State"/>
    <s v="Oregon"/>
    <s v="MSW Landfill"/>
    <x v="5"/>
    <s v="Soils (contaminated)"/>
    <n v="53.35"/>
    <x v="19"/>
    <s v="WA"/>
    <s v="USA"/>
  </r>
  <r>
    <x v="15"/>
    <s v="Municipal Solid Waste Landfill (351)"/>
    <s v="All State"/>
    <s v="Oregon"/>
    <s v="MSW Landfill"/>
    <x v="5"/>
    <s v="Soils (contaminated)"/>
    <n v="8.1199999999999992"/>
    <x v="19"/>
    <s v="WA"/>
    <s v="USA"/>
  </r>
  <r>
    <x v="15"/>
    <s v="Municipal Solid Waste Landfill (351)"/>
    <s v="All State"/>
    <s v="Oregon"/>
    <s v="MSW Landfill"/>
    <x v="5"/>
    <s v="Soils (contaminated)"/>
    <n v="6.6500000000000012"/>
    <x v="19"/>
    <s v="WA"/>
    <s v="USA"/>
  </r>
  <r>
    <x v="15"/>
    <s v="Municipal Solid Waste Landfill (351)"/>
    <s v="All State"/>
    <s v="Oregon"/>
    <s v="MSW Landfill"/>
    <x v="5"/>
    <s v="Soils (contaminated)"/>
    <n v="8.76"/>
    <x v="19"/>
    <s v="WA"/>
    <s v="USA"/>
  </r>
  <r>
    <x v="15"/>
    <s v="Municipal Solid Waste Landfill (351)"/>
    <s v="All State"/>
    <s v="Oregon"/>
    <s v="MSW Landfill"/>
    <x v="5"/>
    <s v="Soils (contaminated)"/>
    <n v="18.61"/>
    <x v="19"/>
    <s v="WA"/>
    <s v="USA"/>
  </r>
  <r>
    <x v="15"/>
    <s v="Municipal Solid Waste Landfill (351)"/>
    <s v="All State"/>
    <s v="Oregon"/>
    <s v="MSW Landfill"/>
    <x v="5"/>
    <s v="Soils (contaminated)"/>
    <n v="28.69"/>
    <x v="19"/>
    <s v="WA"/>
    <s v="USA"/>
  </r>
  <r>
    <x v="15"/>
    <s v="Municipal Solid Waste Landfill (351)"/>
    <s v="All State"/>
    <s v="Oregon"/>
    <s v="MSW Landfill"/>
    <x v="5"/>
    <s v="Soils (contaminated)"/>
    <n v="115.64999999999999"/>
    <x v="19"/>
    <s v="WA"/>
    <s v="USA"/>
  </r>
  <r>
    <x v="15"/>
    <s v="Municipal Solid Waste Landfill (351)"/>
    <s v="All State"/>
    <s v="Oregon"/>
    <s v="MSW Landfill"/>
    <x v="5"/>
    <s v="Soils (contaminated)"/>
    <n v="425.60000000000008"/>
    <x v="19"/>
    <s v="WA"/>
    <s v="USA"/>
  </r>
  <r>
    <x v="15"/>
    <s v="Municipal Solid Waste Landfill (351)"/>
    <s v="All State"/>
    <s v="Oregon"/>
    <s v="MSW Landfill"/>
    <x v="5"/>
    <s v="Soils (contaminated)"/>
    <n v="70.31"/>
    <x v="19"/>
    <s v="WA"/>
    <s v="USA"/>
  </r>
  <r>
    <x v="15"/>
    <s v="Municipal Solid Waste Landfill (351)"/>
    <s v="All State"/>
    <s v="Oregon"/>
    <s v="MSW Landfill"/>
    <x v="5"/>
    <s v="Soils (contaminated)"/>
    <n v="85.62"/>
    <x v="19"/>
    <s v="WA"/>
    <s v="USA"/>
  </r>
  <r>
    <x v="15"/>
    <s v="Municipal Solid Waste Landfill (351)"/>
    <s v="All State"/>
    <s v="Oregon"/>
    <s v="MSW Landfill"/>
    <x v="5"/>
    <s v="Soils (contaminated)"/>
    <n v="170.75999999999996"/>
    <x v="19"/>
    <s v="WA"/>
    <s v="USA"/>
  </r>
  <r>
    <x v="15"/>
    <s v="Municipal Solid Waste Landfill (351)"/>
    <s v="All State"/>
    <s v="Oregon"/>
    <s v="MSW Landfill"/>
    <x v="5"/>
    <s v="Soils (contaminated)"/>
    <n v="263.21000000000004"/>
    <x v="19"/>
    <s v="WA"/>
    <s v="USA"/>
  </r>
  <r>
    <x v="15"/>
    <s v="Municipal Solid Waste Landfill (351)"/>
    <s v="All State"/>
    <s v="Oregon"/>
    <s v="MSW Landfill"/>
    <x v="5"/>
    <s v="Soils (contaminated)"/>
    <n v="343.2600000000001"/>
    <x v="19"/>
    <s v="WA"/>
    <s v="USA"/>
  </r>
  <r>
    <x v="15"/>
    <s v="Municipal Solid Waste Landfill (351)"/>
    <s v="All State"/>
    <s v="Oregon"/>
    <s v="MSW Landfill"/>
    <x v="5"/>
    <s v="Soils (contaminated)"/>
    <n v="19.41"/>
    <x v="19"/>
    <s v="WA"/>
    <s v="USA"/>
  </r>
  <r>
    <x v="15"/>
    <s v="Municipal Solid Waste Landfill (351)"/>
    <s v="All State"/>
    <s v="Oregon"/>
    <s v="MSW Landfill"/>
    <x v="5"/>
    <s v="Soils (contaminated)"/>
    <n v="47.22"/>
    <x v="19"/>
    <s v="WA"/>
    <s v="USA"/>
  </r>
  <r>
    <x v="15"/>
    <s v="Municipal Solid Waste Landfill (351)"/>
    <s v="All State"/>
    <s v="Oregon"/>
    <s v="MSW Landfill"/>
    <x v="5"/>
    <s v="Soils (contaminated)"/>
    <n v="41.86"/>
    <x v="19"/>
    <s v="WA"/>
    <s v="USA"/>
  </r>
  <r>
    <x v="15"/>
    <s v="Municipal Solid Waste Landfill (351)"/>
    <s v="All State"/>
    <s v="Oregon"/>
    <s v="MSW Landfill"/>
    <x v="5"/>
    <s v="Soils (contaminated)"/>
    <n v="5.17"/>
    <x v="19"/>
    <s v="WA"/>
    <s v="USA"/>
  </r>
  <r>
    <x v="15"/>
    <s v="Municipal Solid Waste Landfill (351)"/>
    <s v="All State"/>
    <s v="Oregon"/>
    <s v="MSW Landfill"/>
    <x v="5"/>
    <s v="Soils (contaminated)"/>
    <n v="72.05"/>
    <x v="19"/>
    <s v="WA"/>
    <s v="USA"/>
  </r>
  <r>
    <x v="15"/>
    <s v="Municipal Solid Waste Landfill (351)"/>
    <s v="All State"/>
    <s v="Oregon"/>
    <s v="MSW Landfill"/>
    <x v="5"/>
    <s v="Soils (contaminated)"/>
    <n v="131.72000000000003"/>
    <x v="19"/>
    <s v="WA"/>
    <s v="USA"/>
  </r>
  <r>
    <x v="15"/>
    <s v="Municipal Solid Waste Landfill (351)"/>
    <s v="All State"/>
    <s v="Oregon"/>
    <s v="MSW Landfill"/>
    <x v="5"/>
    <s v="Soils (contaminated)"/>
    <n v="8.39"/>
    <x v="19"/>
    <s v="WA"/>
    <s v="USA"/>
  </r>
  <r>
    <x v="15"/>
    <s v="Municipal Solid Waste Landfill (351)"/>
    <s v="All State"/>
    <s v="Oregon"/>
    <s v="MSW Landfill"/>
    <x v="5"/>
    <s v="Soils (contaminated)"/>
    <n v="14.58"/>
    <x v="19"/>
    <s v="WA"/>
    <s v="USA"/>
  </r>
  <r>
    <x v="15"/>
    <s v="Municipal Solid Waste Landfill (351)"/>
    <s v="All State"/>
    <s v="Oregon"/>
    <s v="MSW Landfill"/>
    <x v="5"/>
    <s v="Soils (contaminated)"/>
    <n v="246.44"/>
    <x v="19"/>
    <s v="WA"/>
    <s v="USA"/>
  </r>
  <r>
    <x v="15"/>
    <s v="Municipal Solid Waste Landfill (351)"/>
    <s v="All State"/>
    <s v="Oregon"/>
    <s v="MSW Landfill"/>
    <x v="5"/>
    <s v="Soils (contaminated)"/>
    <n v="2456.2800000000007"/>
    <x v="19"/>
    <s v="WA"/>
    <s v="USA"/>
  </r>
  <r>
    <x v="15"/>
    <s v="Municipal Solid Waste Landfill (351)"/>
    <s v="All State"/>
    <s v="Oregon"/>
    <s v="MSW Landfill"/>
    <x v="5"/>
    <s v="Soils (contaminated)"/>
    <n v="3443.0499999999993"/>
    <x v="19"/>
    <s v="WA"/>
    <s v="USA"/>
  </r>
  <r>
    <x v="15"/>
    <s v="Municipal Solid Waste Landfill (351)"/>
    <s v="All State"/>
    <s v="Oregon"/>
    <s v="MSW Landfill"/>
    <x v="5"/>
    <s v="Soils (contaminated)"/>
    <n v="259.05999999999995"/>
    <x v="19"/>
    <s v="WA"/>
    <s v="USA"/>
  </r>
  <r>
    <x v="15"/>
    <s v="Municipal Solid Waste Landfill (351)"/>
    <s v="All State"/>
    <s v="Oregon"/>
    <s v="MSW Landfill"/>
    <x v="5"/>
    <s v="Soils (contaminated)"/>
    <n v="25.98"/>
    <x v="21"/>
    <s v="WA"/>
    <s v="USA"/>
  </r>
  <r>
    <x v="15"/>
    <s v="Municipal Solid Waste Landfill (351)"/>
    <s v="All State"/>
    <s v="Oregon"/>
    <s v="MSW Landfill"/>
    <x v="5"/>
    <s v="Soils (contaminated)"/>
    <n v="480.4"/>
    <x v="21"/>
    <s v="WA"/>
    <s v="USA"/>
  </r>
  <r>
    <x v="15"/>
    <s v="Municipal Solid Waste Landfill (351)"/>
    <s v="All State"/>
    <s v="Oregon"/>
    <s v="MSW Landfill"/>
    <x v="5"/>
    <s v="Soils (contaminated)"/>
    <n v="43.320000000000007"/>
    <x v="21"/>
    <s v="WA"/>
    <s v="USA"/>
  </r>
  <r>
    <x v="15"/>
    <s v="Municipal Solid Waste Landfill (351)"/>
    <s v="All State"/>
    <s v="Oregon"/>
    <s v="MSW Landfill"/>
    <x v="5"/>
    <s v="Soils (contaminated)"/>
    <n v="2.06"/>
    <x v="21"/>
    <s v="WA"/>
    <s v="USA"/>
  </r>
  <r>
    <x v="15"/>
    <s v="Municipal Solid Waste Landfill (351)"/>
    <s v="All State"/>
    <s v="Oregon"/>
    <s v="MSW Landfill"/>
    <x v="5"/>
    <s v="Soils (contaminated)"/>
    <n v="9"/>
    <x v="20"/>
    <s v="WA"/>
    <s v="USA"/>
  </r>
  <r>
    <x v="15"/>
    <s v="Municipal Solid Waste Landfill (351)"/>
    <s v="All State"/>
    <s v="Oregon"/>
    <s v="MSW Landfill"/>
    <x v="5"/>
    <s v="Soils (contaminated)"/>
    <n v="7.06"/>
    <x v="20"/>
    <s v="WA"/>
    <s v="USA"/>
  </r>
  <r>
    <x v="15"/>
    <s v="Municipal Solid Waste Landfill (351)"/>
    <s v="All State"/>
    <s v="Oregon"/>
    <s v="MSW Landfill"/>
    <x v="5"/>
    <s v="Soils (contaminated)"/>
    <n v="259.31"/>
    <x v="3"/>
    <s v="WA"/>
    <s v="USA"/>
  </r>
  <r>
    <x v="15"/>
    <s v="Municipal Solid Waste Landfill (351)"/>
    <s v="All State"/>
    <s v="Oregon"/>
    <s v="MSW Landfill"/>
    <x v="5"/>
    <s v="Soils (contaminated)"/>
    <n v="12.36"/>
    <x v="3"/>
    <s v="WA"/>
    <s v="USA"/>
  </r>
  <r>
    <x v="15"/>
    <s v="Municipal Solid Waste Landfill (351)"/>
    <s v="All State"/>
    <s v="Oregon"/>
    <s v="MSW Landfill"/>
    <x v="5"/>
    <s v="Soils (contaminated)"/>
    <n v="16.739999999999998"/>
    <x v="3"/>
    <s v="WA"/>
    <s v="USA"/>
  </r>
  <r>
    <x v="15"/>
    <s v="Municipal Solid Waste Landfill (351)"/>
    <s v="All State"/>
    <s v="Oregon"/>
    <s v="MSW Landfill"/>
    <x v="5"/>
    <s v="Soils (contaminated)"/>
    <n v="4.67"/>
    <x v="3"/>
    <s v="WA"/>
    <s v="USA"/>
  </r>
  <r>
    <x v="15"/>
    <s v="Municipal Solid Waste Landfill (351)"/>
    <s v="All State"/>
    <s v="Oregon"/>
    <s v="MSW Landfill"/>
    <x v="5"/>
    <s v="Soils (contaminated)"/>
    <n v="6.87"/>
    <x v="3"/>
    <s v="WA"/>
    <s v="USA"/>
  </r>
  <r>
    <x v="15"/>
    <s v="Municipal Solid Waste Landfill (351)"/>
    <s v="All State"/>
    <s v="Oregon"/>
    <s v="MSW Landfill"/>
    <x v="5"/>
    <s v="Soils (contaminated)"/>
    <n v="118.83999999999999"/>
    <x v="3"/>
    <s v="WA"/>
    <s v="USA"/>
  </r>
  <r>
    <x v="15"/>
    <s v="Municipal Solid Waste Landfill (351)"/>
    <s v="All State"/>
    <s v="Oregon"/>
    <s v="MSW Landfill"/>
    <x v="5"/>
    <s v="Soils (contaminated)"/>
    <n v="155.81"/>
    <x v="3"/>
    <s v="WA"/>
    <s v="USA"/>
  </r>
  <r>
    <x v="15"/>
    <s v="Municipal Solid Waste Landfill (351)"/>
    <s v="All State"/>
    <s v="Oregon"/>
    <s v="MSW Landfill"/>
    <x v="5"/>
    <s v="Soils (contaminated)"/>
    <n v="15.209999999999999"/>
    <x v="3"/>
    <s v="WA"/>
    <s v="USA"/>
  </r>
  <r>
    <x v="15"/>
    <s v="Municipal Solid Waste Landfill (351)"/>
    <s v="All State"/>
    <s v="Oregon"/>
    <s v="MSW Landfill"/>
    <x v="5"/>
    <s v="Soils (contaminated)"/>
    <n v="103.18999999999998"/>
    <x v="13"/>
    <s v="WA"/>
    <s v="USA"/>
  </r>
  <r>
    <x v="15"/>
    <s v="Municipal Solid Waste Landfill (351)"/>
    <s v="All State"/>
    <s v="Oregon"/>
    <s v="MSW Landfill"/>
    <x v="5"/>
    <s v="Soils (contaminated)"/>
    <n v="140.32"/>
    <x v="13"/>
    <s v="WA"/>
    <s v="USA"/>
  </r>
  <r>
    <x v="15"/>
    <s v="Municipal Solid Waste Landfill (351)"/>
    <s v="All State"/>
    <s v="Oregon"/>
    <s v="MSW Landfill"/>
    <x v="5"/>
    <s v="Soils (contaminated)"/>
    <n v="122.73"/>
    <x v="13"/>
    <s v="WA"/>
    <s v="USA"/>
  </r>
  <r>
    <x v="15"/>
    <s v="Municipal Solid Waste Landfill (351)"/>
    <s v="All State"/>
    <s v="Oregon"/>
    <s v="MSW Landfill"/>
    <x v="5"/>
    <s v="Soils (contaminated)"/>
    <n v="186.8"/>
    <x v="13"/>
    <s v="WA"/>
    <s v="USA"/>
  </r>
  <r>
    <x v="15"/>
    <s v="Municipal Solid Waste Landfill (351)"/>
    <s v="All State"/>
    <s v="Oregon"/>
    <s v="MSW Landfill"/>
    <x v="5"/>
    <s v="Soils (contaminated)"/>
    <n v="219.53"/>
    <x v="13"/>
    <s v="WA"/>
    <s v="USA"/>
  </r>
  <r>
    <x v="15"/>
    <s v="Municipal Solid Waste Landfill (351)"/>
    <s v="All State"/>
    <s v="Oregon"/>
    <s v="MSW Landfill"/>
    <x v="5"/>
    <s v="Soils (contaminated)"/>
    <n v="259.08"/>
    <x v="13"/>
    <s v="WA"/>
    <s v="USA"/>
  </r>
  <r>
    <x v="15"/>
    <s v="Municipal Solid Waste Landfill (351)"/>
    <s v="All State"/>
    <s v="Oregon"/>
    <s v="MSW Landfill"/>
    <x v="5"/>
    <s v="Soils (contaminated)"/>
    <n v="294.98"/>
    <x v="13"/>
    <s v="WA"/>
    <s v="USA"/>
  </r>
  <r>
    <x v="15"/>
    <s v="Municipal Solid Waste Landfill (351)"/>
    <s v="All State"/>
    <s v="Oregon"/>
    <s v="MSW Landfill"/>
    <x v="5"/>
    <s v="Soils (contaminated)"/>
    <n v="313.58"/>
    <x v="13"/>
    <s v="WA"/>
    <s v="USA"/>
  </r>
  <r>
    <x v="15"/>
    <s v="Municipal Solid Waste Landfill (351)"/>
    <s v="All State"/>
    <s v="Oregon"/>
    <s v="MSW Landfill"/>
    <x v="5"/>
    <s v="Soils (contaminated)"/>
    <n v="363.89"/>
    <x v="13"/>
    <s v="WA"/>
    <s v="USA"/>
  </r>
  <r>
    <x v="15"/>
    <s v="Municipal Solid Waste Landfill (351)"/>
    <s v="All State"/>
    <s v="Oregon"/>
    <s v="MSW Landfill"/>
    <x v="5"/>
    <s v="Soils (contaminated)"/>
    <n v="437.55999999999995"/>
    <x v="13"/>
    <s v="WA"/>
    <s v="USA"/>
  </r>
  <r>
    <x v="15"/>
    <s v="Municipal Solid Waste Landfill (351)"/>
    <s v="All State"/>
    <s v="Oregon"/>
    <s v="MSW Landfill"/>
    <x v="5"/>
    <s v="Soils (contaminated)"/>
    <n v="439.65"/>
    <x v="13"/>
    <s v="WA"/>
    <s v="USA"/>
  </r>
  <r>
    <x v="15"/>
    <s v="Municipal Solid Waste Landfill (351)"/>
    <s v="All State"/>
    <s v="Oregon"/>
    <s v="MSW Landfill"/>
    <x v="5"/>
    <s v="Soils (contaminated)"/>
    <n v="472.93999999999994"/>
    <x v="13"/>
    <s v="WA"/>
    <s v="USA"/>
  </r>
  <r>
    <x v="15"/>
    <s v="Municipal Solid Waste Landfill (351)"/>
    <s v="All State"/>
    <s v="Oregon"/>
    <s v="MSW Landfill"/>
    <x v="5"/>
    <s v="Soils (contaminated)"/>
    <n v="716.13"/>
    <x v="13"/>
    <s v="WA"/>
    <s v="USA"/>
  </r>
  <r>
    <x v="15"/>
    <s v="Municipal Solid Waste Landfill (351)"/>
    <s v="All State"/>
    <s v="Oregon"/>
    <s v="MSW Landfill"/>
    <x v="5"/>
    <s v="Soils (contaminated)"/>
    <n v="1736.7500000000007"/>
    <x v="13"/>
    <s v="WA"/>
    <s v="USA"/>
  </r>
  <r>
    <x v="15"/>
    <s v="Municipal Solid Waste Landfill (351)"/>
    <s v="All State"/>
    <s v="Oregon"/>
    <s v="MSW Landfill"/>
    <x v="5"/>
    <s v="Soils (contaminated)"/>
    <n v="4.4200000000000008"/>
    <x v="1"/>
    <s v="WA"/>
    <s v="USA"/>
  </r>
  <r>
    <x v="15"/>
    <s v="Municipal Solid Waste Landfill (351)"/>
    <s v="All State"/>
    <s v="Oregon"/>
    <s v="MSW Landfill"/>
    <x v="5"/>
    <s v="Soils (contaminated)"/>
    <n v="10.36"/>
    <x v="1"/>
    <s v="WA"/>
    <s v="USA"/>
  </r>
  <r>
    <x v="15"/>
    <s v="Municipal Solid Waste Landfill (351)"/>
    <s v="All State"/>
    <s v="Oregon"/>
    <s v="MSW Landfill"/>
    <x v="5"/>
    <s v="Soils (contaminated)"/>
    <n v="12.179999999999998"/>
    <x v="1"/>
    <s v="WA"/>
    <s v="USA"/>
  </r>
  <r>
    <x v="15"/>
    <s v="Municipal Solid Waste Landfill (351)"/>
    <s v="All State"/>
    <s v="Oregon"/>
    <s v="MSW Landfill"/>
    <x v="5"/>
    <s v="Soils (contaminated)"/>
    <n v="0.08"/>
    <x v="1"/>
    <s v="WA"/>
    <s v="USA"/>
  </r>
  <r>
    <x v="15"/>
    <s v="Municipal Solid Waste Landfill (351)"/>
    <s v="All State"/>
    <s v="Oregon"/>
    <s v="MSW Landfill"/>
    <x v="5"/>
    <s v="Soils (contaminated)"/>
    <n v="269.77999999999997"/>
    <x v="1"/>
    <s v="WA"/>
    <s v="USA"/>
  </r>
  <r>
    <x v="15"/>
    <s v="Municipal Solid Waste Landfill (351)"/>
    <s v="All State"/>
    <s v="Oregon"/>
    <s v="MSW Landfill"/>
    <x v="5"/>
    <s v="Soils (contaminated)"/>
    <n v="3.52"/>
    <x v="1"/>
    <s v="WA"/>
    <s v="USA"/>
  </r>
  <r>
    <x v="15"/>
    <s v="Municipal Solid Waste Landfill (351)"/>
    <s v="All State"/>
    <s v="Oregon"/>
    <s v="MSW Landfill"/>
    <x v="5"/>
    <s v="Soils (contaminated)"/>
    <n v="31.85"/>
    <x v="1"/>
    <s v="WA"/>
    <s v="USA"/>
  </r>
  <r>
    <x v="15"/>
    <s v="Municipal Solid Waste Landfill (351)"/>
    <s v="All State"/>
    <s v="Oregon"/>
    <s v="MSW Landfill"/>
    <x v="5"/>
    <s v="Soils (contaminated)"/>
    <n v="947.06000000000017"/>
    <x v="1"/>
    <s v="WA"/>
    <s v="USA"/>
  </r>
  <r>
    <x v="15"/>
    <s v="Municipal Solid Waste Landfill (351)"/>
    <s v="All State"/>
    <s v="Oregon"/>
    <s v="MSW Landfill"/>
    <x v="5"/>
    <s v="Soils (contaminated)"/>
    <n v="1963.3000000000006"/>
    <x v="1"/>
    <s v="WA"/>
    <s v="USA"/>
  </r>
  <r>
    <x v="15"/>
    <s v="Municipal Solid Waste Landfill (351)"/>
    <s v="All State"/>
    <s v="Oregon"/>
    <s v="MSW Landfill"/>
    <x v="5"/>
    <s v="Soils (contaminated)"/>
    <n v="5359.0800000000027"/>
    <x v="1"/>
    <s v="WA"/>
    <s v="USA"/>
  </r>
  <r>
    <x v="15"/>
    <s v="Municipal Solid Waste Landfill (351)"/>
    <s v="All State"/>
    <s v="Oregon"/>
    <s v="MSW Landfill"/>
    <x v="5"/>
    <s v="Soils (contaminated)"/>
    <n v="37.010000000000005"/>
    <x v="1"/>
    <s v="WA"/>
    <s v="USA"/>
  </r>
  <r>
    <x v="15"/>
    <s v="Municipal Solid Waste Landfill (351)"/>
    <s v="All State"/>
    <s v="Oregon"/>
    <s v="MSW Landfill"/>
    <x v="5"/>
    <s v="Soils (contaminated)"/>
    <n v="397.99"/>
    <x v="1"/>
    <s v="WA"/>
    <s v="USA"/>
  </r>
  <r>
    <x v="15"/>
    <s v="Municipal Solid Waste Landfill (351)"/>
    <s v="All State"/>
    <s v="Oregon"/>
    <s v="MSW Landfill"/>
    <x v="5"/>
    <s v="Soils (contaminated)"/>
    <n v="5.69"/>
    <x v="1"/>
    <s v="WA"/>
    <s v="USA"/>
  </r>
  <r>
    <x v="15"/>
    <s v="Municipal Solid Waste Landfill (351)"/>
    <s v="All State"/>
    <s v="Oregon"/>
    <s v="MSW Landfill"/>
    <x v="5"/>
    <s v="Soils (contaminated)"/>
    <n v="234.76"/>
    <x v="1"/>
    <s v="WA"/>
    <s v="USA"/>
  </r>
  <r>
    <x v="15"/>
    <s v="Municipal Solid Waste Landfill (351)"/>
    <s v="All State"/>
    <s v="Oregon"/>
    <s v="MSW Landfill"/>
    <x v="5"/>
    <s v="Soils (contaminated)"/>
    <n v="270.45"/>
    <x v="1"/>
    <s v="WA"/>
    <s v="USA"/>
  </r>
  <r>
    <x v="15"/>
    <s v="Municipal Solid Waste Landfill (351)"/>
    <s v="All State"/>
    <s v="Oregon"/>
    <s v="MSW Landfill"/>
    <x v="5"/>
    <s v="Soils (contaminated)"/>
    <n v="5894.0999999999985"/>
    <x v="1"/>
    <s v="WA"/>
    <s v="USA"/>
  </r>
  <r>
    <x v="15"/>
    <s v="Municipal Solid Waste Landfill (351)"/>
    <s v="All State"/>
    <s v="Oregon"/>
    <s v="MSW Landfill"/>
    <x v="5"/>
    <s v="Soils (contaminated)"/>
    <n v="583.72000000000014"/>
    <x v="1"/>
    <s v="WA"/>
    <s v="USA"/>
  </r>
  <r>
    <x v="15"/>
    <s v="Municipal Solid Waste Landfill (351)"/>
    <s v="All State"/>
    <s v="Oregon"/>
    <s v="MSW Landfill"/>
    <x v="5"/>
    <s v="Soils (contaminated)"/>
    <n v="1657.5099999999995"/>
    <x v="1"/>
    <s v="WA"/>
    <s v="USA"/>
  </r>
  <r>
    <x v="15"/>
    <s v="Municipal Solid Waste Landfill (351)"/>
    <s v="All State"/>
    <s v="Oregon"/>
    <s v="MSW Landfill"/>
    <x v="5"/>
    <s v="Soils (contaminated)"/>
    <n v="43.4"/>
    <x v="1"/>
    <s v="WA"/>
    <s v="USA"/>
  </r>
  <r>
    <x v="15"/>
    <s v="Municipal Solid Waste Landfill (351)"/>
    <s v="All State"/>
    <s v="Oregon"/>
    <s v="MSW Landfill"/>
    <x v="5"/>
    <s v="Soils (contaminated)"/>
    <n v="23.05"/>
    <x v="1"/>
    <s v="WA"/>
    <s v="USA"/>
  </r>
  <r>
    <x v="15"/>
    <s v="Municipal Solid Waste Landfill (351)"/>
    <s v="All State"/>
    <s v="Oregon"/>
    <s v="MSW Landfill"/>
    <x v="5"/>
    <s v="Soils (contaminated)"/>
    <n v="31.52"/>
    <x v="1"/>
    <s v="WA"/>
    <s v="USA"/>
  </r>
  <r>
    <x v="15"/>
    <s v="Municipal Solid Waste Landfill (351)"/>
    <s v="All State"/>
    <s v="Oregon"/>
    <s v="MSW Landfill"/>
    <x v="5"/>
    <s v="Soils (contaminated)"/>
    <n v="32.78"/>
    <x v="1"/>
    <s v="WA"/>
    <s v="USA"/>
  </r>
  <r>
    <x v="15"/>
    <s v="Municipal Solid Waste Landfill (351)"/>
    <s v="All State"/>
    <s v="Oregon"/>
    <s v="MSW Landfill"/>
    <x v="5"/>
    <s v="Soils (contaminated)"/>
    <n v="63.150000000000006"/>
    <x v="1"/>
    <s v="WA"/>
    <s v="USA"/>
  </r>
  <r>
    <x v="15"/>
    <s v="Municipal Solid Waste Landfill (351)"/>
    <s v="All State"/>
    <s v="Oregon"/>
    <s v="MSW Landfill"/>
    <x v="5"/>
    <s v="Soils (contaminated)"/>
    <n v="92.89"/>
    <x v="1"/>
    <s v="WA"/>
    <s v="USA"/>
  </r>
  <r>
    <x v="15"/>
    <s v="Municipal Solid Waste Landfill (351)"/>
    <s v="All State"/>
    <s v="Oregon"/>
    <s v="MSW Landfill"/>
    <x v="5"/>
    <s v="Soils (contaminated)"/>
    <n v="110.89"/>
    <x v="1"/>
    <s v="WA"/>
    <s v="USA"/>
  </r>
  <r>
    <x v="15"/>
    <s v="Municipal Solid Waste Landfill (351)"/>
    <s v="All State"/>
    <s v="Oregon"/>
    <s v="MSW Landfill"/>
    <x v="5"/>
    <s v="Soils (contaminated)"/>
    <n v="178.67999999999998"/>
    <x v="1"/>
    <s v="WA"/>
    <s v="USA"/>
  </r>
  <r>
    <x v="15"/>
    <s v="Municipal Solid Waste Landfill (351)"/>
    <s v="All State"/>
    <s v="Oregon"/>
    <s v="MSW Landfill"/>
    <x v="5"/>
    <s v="Soils (contaminated)"/>
    <n v="177.42000000000002"/>
    <x v="1"/>
    <s v="WA"/>
    <s v="USA"/>
  </r>
  <r>
    <x v="15"/>
    <s v="Municipal Solid Waste Landfill (351)"/>
    <s v="All State"/>
    <s v="Oregon"/>
    <s v="MSW Landfill"/>
    <x v="5"/>
    <s v="Soils (contaminated)"/>
    <n v="9.1300000000000008"/>
    <x v="1"/>
    <s v="WA"/>
    <s v="USA"/>
  </r>
  <r>
    <x v="15"/>
    <s v="Municipal Solid Waste Landfill (351)"/>
    <s v="All State"/>
    <s v="Oregon"/>
    <s v="MSW Landfill"/>
    <x v="5"/>
    <s v="Soils (contaminated)"/>
    <n v="22.479999999999997"/>
    <x v="1"/>
    <s v="WA"/>
    <s v="USA"/>
  </r>
  <r>
    <x v="15"/>
    <s v="Municipal Solid Waste Landfill (351)"/>
    <s v="All State"/>
    <s v="Oregon"/>
    <s v="MSW Landfill"/>
    <x v="5"/>
    <s v="Soils (contaminated)"/>
    <n v="2.8700000000000006"/>
    <x v="1"/>
    <s v="WA"/>
    <s v="USA"/>
  </r>
  <r>
    <x v="15"/>
    <s v="Municipal Solid Waste Landfill (351)"/>
    <s v="All State"/>
    <s v="Oregon"/>
    <s v="MSW Landfill"/>
    <x v="5"/>
    <s v="Soils (contaminated)"/>
    <n v="24.34"/>
    <x v="11"/>
    <s v="WA"/>
    <s v="USA"/>
  </r>
  <r>
    <x v="15"/>
    <s v="Municipal Solid Waste Landfill (351)"/>
    <s v="All State"/>
    <s v="Oregon"/>
    <s v="MSW Landfill"/>
    <x v="5"/>
    <s v="Soils (contaminated)"/>
    <n v="190.65"/>
    <x v="11"/>
    <s v="WA"/>
    <s v="USA"/>
  </r>
  <r>
    <x v="15"/>
    <s v="Municipal Solid Waste Landfill (351)"/>
    <s v="All State"/>
    <s v="Oregon"/>
    <s v="MSW Landfill"/>
    <x v="5"/>
    <s v="Soils (contaminated)"/>
    <n v="525.46999999999991"/>
    <x v="11"/>
    <s v="WA"/>
    <s v="USA"/>
  </r>
  <r>
    <x v="15"/>
    <s v="Municipal Solid Waste Landfill (351)"/>
    <s v="All State"/>
    <s v="Oregon"/>
    <s v="MSW Landfill"/>
    <x v="5"/>
    <s v="Soils (contaminated)"/>
    <n v="456.14"/>
    <x v="11"/>
    <s v="WA"/>
    <s v="USA"/>
  </r>
  <r>
    <x v="15"/>
    <s v="Municipal Solid Waste Landfill (351)"/>
    <s v="All State"/>
    <s v="Oregon"/>
    <s v="MSW Landfill"/>
    <x v="5"/>
    <s v="Soils (contaminated)"/>
    <n v="965.2700000000001"/>
    <x v="11"/>
    <s v="WA"/>
    <s v="USA"/>
  </r>
  <r>
    <x v="15"/>
    <s v="Municipal Solid Waste Landfill (351)"/>
    <s v="All State"/>
    <s v="Oregon"/>
    <s v="MSW Landfill"/>
    <x v="5"/>
    <s v="Soils (contaminated)"/>
    <n v="61.980000000000004"/>
    <x v="11"/>
    <s v="WA"/>
    <s v="USA"/>
  </r>
  <r>
    <x v="15"/>
    <s v="Municipal Solid Waste Landfill (351)"/>
    <s v="All State"/>
    <s v="Oregon"/>
    <s v="MSW Landfill"/>
    <x v="5"/>
    <s v="Soils (contaminated)"/>
    <n v="7.14"/>
    <x v="11"/>
    <s v="WA"/>
    <s v="USA"/>
  </r>
  <r>
    <x v="15"/>
    <s v="Municipal Solid Waste Landfill (351)"/>
    <s v="All State"/>
    <s v="Oregon"/>
    <s v="MSW Landfill"/>
    <x v="5"/>
    <s v="Soils (contaminated)"/>
    <n v="62.019999999999996"/>
    <x v="11"/>
    <s v="WA"/>
    <s v="USA"/>
  </r>
  <r>
    <x v="15"/>
    <s v="Municipal Solid Waste Landfill (351)"/>
    <s v="All State"/>
    <s v="Oregon"/>
    <s v="MSW Landfill"/>
    <x v="5"/>
    <s v="Soils (contaminated)"/>
    <n v="0.09"/>
    <x v="5"/>
    <s v="WA"/>
    <s v="USA"/>
  </r>
  <r>
    <x v="15"/>
    <s v="Municipal Solid Waste Landfill (351)"/>
    <s v="All State"/>
    <s v="Oregon"/>
    <s v="MSW Landfill"/>
    <x v="5"/>
    <s v="Soils (contaminated)"/>
    <n v="922.3"/>
    <x v="5"/>
    <s v="WA"/>
    <s v="USA"/>
  </r>
  <r>
    <x v="15"/>
    <s v="Municipal Solid Waste Landfill (351)"/>
    <s v="All State"/>
    <s v="Oregon"/>
    <s v="MSW Landfill"/>
    <x v="5"/>
    <s v="Soils (contaminated)"/>
    <n v="6.42"/>
    <x v="5"/>
    <s v="WA"/>
    <s v="USA"/>
  </r>
  <r>
    <x v="15"/>
    <s v="Municipal Solid Waste Landfill (351)"/>
    <s v="All State"/>
    <s v="Oregon"/>
    <s v="MSW Landfill"/>
    <x v="6"/>
    <s v="Wood Waste"/>
    <n v="22.771000000000001"/>
    <x v="2"/>
    <s v="WA"/>
    <s v="USA"/>
  </r>
  <r>
    <x v="15"/>
    <s v="Municipal Solid Waste Landfill (351)"/>
    <s v="All State"/>
    <s v="Oregon"/>
    <s v="MSW Landfill"/>
    <x v="6"/>
    <s v="Wood Waste"/>
    <n v="505.90999999999991"/>
    <x v="2"/>
    <s v="WA"/>
    <s v="USA"/>
  </r>
  <r>
    <x v="15"/>
    <s v="Municipal Solid Waste Landfill (351)"/>
    <s v="All State"/>
    <s v="Oregon"/>
    <s v="MSW Landfill"/>
    <x v="6"/>
    <s v="Wood Waste"/>
    <n v="73.12"/>
    <x v="0"/>
    <s v="WA"/>
    <s v="USA"/>
  </r>
  <r>
    <x v="15"/>
    <s v="Municipal Solid Waste Landfill (351)"/>
    <s v="All State"/>
    <s v="Oregon"/>
    <s v="MSW Landfill"/>
    <x v="6"/>
    <s v="Wood Waste"/>
    <n v="2.6999999999999997"/>
    <x v="0"/>
    <s v="WA"/>
    <s v="USA"/>
  </r>
  <r>
    <x v="15"/>
    <s v="Municipal Solid Waste Landfill (351)"/>
    <s v="All State"/>
    <s v="Oregon"/>
    <s v="MSW Landfill"/>
    <x v="6"/>
    <s v="Wood Waste"/>
    <n v="12.17"/>
    <x v="0"/>
    <s v="WA"/>
    <s v="USA"/>
  </r>
  <r>
    <x v="15"/>
    <s v="Municipal Solid Waste Landfill (351)"/>
    <s v="All State"/>
    <s v="Oregon"/>
    <s v="MSW Landfill"/>
    <x v="6"/>
    <s v="Wood Waste"/>
    <n v="5.7299999999999995"/>
    <x v="0"/>
    <s v="WA"/>
    <s v="USA"/>
  </r>
  <r>
    <x v="15"/>
    <s v="Municipal Solid Waste Landfill (351)"/>
    <s v="All State"/>
    <s v="Oregon"/>
    <s v="MSW Landfill"/>
    <x v="6"/>
    <s v="Wood Waste"/>
    <n v="56.95"/>
    <x v="0"/>
    <s v="WA"/>
    <s v="USA"/>
  </r>
  <r>
    <x v="15"/>
    <s v="Municipal Solid Waste Landfill (351)"/>
    <s v="All State"/>
    <s v="Oregon"/>
    <s v="MSW Landfill"/>
    <x v="6"/>
    <s v="Wood Waste"/>
    <n v="9.36"/>
    <x v="0"/>
    <s v="WA"/>
    <s v="USA"/>
  </r>
  <r>
    <x v="15"/>
    <s v="Municipal Solid Waste Landfill (351)"/>
    <s v="All State"/>
    <s v="Oregon"/>
    <s v="MSW Landfill"/>
    <x v="6"/>
    <s v="Wood Waste"/>
    <n v="24.75"/>
    <x v="0"/>
    <s v="WA"/>
    <s v="USA"/>
  </r>
  <r>
    <x v="15"/>
    <s v="Municipal Solid Waste Landfill (351)"/>
    <s v="All State"/>
    <s v="Oregon"/>
    <s v="MSW Landfill"/>
    <x v="6"/>
    <s v="Wood Waste"/>
    <n v="40.880000000000003"/>
    <x v="0"/>
    <s v="WA"/>
    <s v="USA"/>
  </r>
  <r>
    <x v="15"/>
    <s v="Municipal Solid Waste Landfill (351)"/>
    <s v="All State"/>
    <s v="Oregon"/>
    <s v="MSW Landfill"/>
    <x v="6"/>
    <s v="Wood Waste"/>
    <n v="57.34"/>
    <x v="0"/>
    <s v="WA"/>
    <s v="USA"/>
  </r>
  <r>
    <x v="15"/>
    <s v="Municipal Solid Waste Landfill (351)"/>
    <s v="All State"/>
    <s v="Oregon"/>
    <s v="MSW Landfill"/>
    <x v="6"/>
    <s v="Wood Waste"/>
    <n v="24.400000000000002"/>
    <x v="0"/>
    <s v="WA"/>
    <s v="USA"/>
  </r>
  <r>
    <x v="15"/>
    <s v="Municipal Solid Waste Landfill (351)"/>
    <s v="All State"/>
    <s v="Oregon"/>
    <s v="MSW Landfill"/>
    <x v="6"/>
    <s v="Wood Waste"/>
    <n v="3.9500000000000006"/>
    <x v="0"/>
    <s v="WA"/>
    <s v="USA"/>
  </r>
  <r>
    <x v="15"/>
    <s v="Municipal Solid Waste Landfill (351)"/>
    <s v="All State"/>
    <s v="Oregon"/>
    <s v="MSW Landfill"/>
    <x v="6"/>
    <s v="Wood Waste"/>
    <n v="2.5299999999999998"/>
    <x v="0"/>
    <s v="WA"/>
    <s v="USA"/>
  </r>
  <r>
    <x v="15"/>
    <s v="Municipal Solid Waste Landfill (351)"/>
    <s v="All State"/>
    <s v="Oregon"/>
    <s v="MSW Landfill"/>
    <x v="6"/>
    <s v="Wood Waste"/>
    <n v="7.7"/>
    <x v="0"/>
    <s v="WA"/>
    <s v="USA"/>
  </r>
  <r>
    <x v="15"/>
    <s v="Municipal Solid Waste Landfill (351)"/>
    <s v="All State"/>
    <s v="Oregon"/>
    <s v="MSW Landfill"/>
    <x v="6"/>
    <s v="Wood Waste"/>
    <n v="24"/>
    <x v="0"/>
    <s v="WA"/>
    <s v="USA"/>
  </r>
  <r>
    <x v="15"/>
    <s v="Municipal Solid Waste Landfill (351)"/>
    <s v="All State"/>
    <s v="Oregon"/>
    <s v="MSW Landfill"/>
    <x v="6"/>
    <s v="Wood Waste"/>
    <n v="26.349999999999998"/>
    <x v="0"/>
    <s v="WA"/>
    <s v="USA"/>
  </r>
  <r>
    <x v="15"/>
    <s v="Municipal Solid Waste Landfill (351)"/>
    <s v="All State"/>
    <s v="Oregon"/>
    <s v="MSW Landfill"/>
    <x v="6"/>
    <s v="Wood Waste"/>
    <n v="29.2"/>
    <x v="0"/>
    <s v="WA"/>
    <s v="USA"/>
  </r>
  <r>
    <x v="15"/>
    <s v="Municipal Solid Waste Landfill (351)"/>
    <s v="All State"/>
    <s v="Oregon"/>
    <s v="MSW Landfill"/>
    <x v="6"/>
    <s v="Wood Waste"/>
    <n v="56.839999999999989"/>
    <x v="0"/>
    <s v="WA"/>
    <s v="USA"/>
  </r>
  <r>
    <x v="15"/>
    <s v="Municipal Solid Waste Landfill (351)"/>
    <s v="All State"/>
    <s v="Oregon"/>
    <s v="MSW Landfill"/>
    <x v="6"/>
    <s v="Wood Waste"/>
    <n v="46.18"/>
    <x v="19"/>
    <s v="WA"/>
    <s v="USA"/>
  </r>
  <r>
    <x v="15"/>
    <s v="Municipal Solid Waste Landfill (351)"/>
    <s v="All State"/>
    <s v="Oregon"/>
    <s v="MSW Landfill"/>
    <x v="6"/>
    <s v="Wood Waste"/>
    <n v="89.649999999999991"/>
    <x v="19"/>
    <s v="WA"/>
    <s v="USA"/>
  </r>
  <r>
    <x v="15"/>
    <s v="Municipal Solid Waste Landfill (351)"/>
    <s v="All State"/>
    <s v="Oregon"/>
    <s v="MSW Landfill"/>
    <x v="6"/>
    <s v="Wood Waste"/>
    <n v="140.99"/>
    <x v="19"/>
    <s v="WA"/>
    <s v="USA"/>
  </r>
  <r>
    <x v="15"/>
    <s v="Municipal Solid Waste Landfill (351)"/>
    <s v="All State"/>
    <s v="Oregon"/>
    <s v="MSW Landfill"/>
    <x v="6"/>
    <s v="Wood Waste"/>
    <n v="141.26"/>
    <x v="19"/>
    <s v="WA"/>
    <s v="USA"/>
  </r>
  <r>
    <x v="15"/>
    <s v="Municipal Solid Waste Landfill (351)"/>
    <s v="All State"/>
    <s v="Oregon"/>
    <s v="MSW Landfill"/>
    <x v="6"/>
    <s v="Wood Waste"/>
    <n v="247.43"/>
    <x v="19"/>
    <s v="WA"/>
    <s v="USA"/>
  </r>
  <r>
    <x v="15"/>
    <s v="Municipal Solid Waste Landfill (351)"/>
    <s v="All State"/>
    <s v="Oregon"/>
    <s v="MSW Landfill"/>
    <x v="6"/>
    <s v="Wood Waste"/>
    <n v="706.7299999999999"/>
    <x v="19"/>
    <s v="WA"/>
    <s v="USA"/>
  </r>
  <r>
    <x v="15"/>
    <s v="Municipal Solid Waste Landfill (351)"/>
    <s v="All State"/>
    <s v="Oregon"/>
    <s v="MSW Landfill"/>
    <x v="6"/>
    <s v="Wood Waste"/>
    <n v="42.56"/>
    <x v="19"/>
    <s v="WA"/>
    <s v="USA"/>
  </r>
  <r>
    <x v="15"/>
    <s v="Municipal Solid Waste Landfill (351)"/>
    <s v="All State"/>
    <s v="Oregon"/>
    <s v="MSW Landfill"/>
    <x v="6"/>
    <s v="Wood Waste"/>
    <n v="13.15"/>
    <x v="3"/>
    <s v="WA"/>
    <s v="USA"/>
  </r>
  <r>
    <x v="15"/>
    <s v="Municipal Solid Waste Landfill (351)"/>
    <s v="All State"/>
    <s v="Oregon"/>
    <s v="MSW Landfill"/>
    <x v="6"/>
    <s v="Wood Waste"/>
    <n v="14.4"/>
    <x v="3"/>
    <s v="WA"/>
    <s v="USA"/>
  </r>
  <r>
    <x v="15"/>
    <s v="Municipal Solid Waste Landfill (351)"/>
    <s v="All State"/>
    <s v="Oregon"/>
    <s v="MSW Landfill"/>
    <x v="6"/>
    <s v="Wood Waste"/>
    <n v="18.95"/>
    <x v="3"/>
    <s v="WA"/>
    <s v="USA"/>
  </r>
  <r>
    <x v="15"/>
    <s v="Municipal Solid Waste Landfill (351)"/>
    <s v="All State"/>
    <s v="Oregon"/>
    <s v="MSW Landfill"/>
    <x v="6"/>
    <s v="Wood Waste"/>
    <n v="23.39"/>
    <x v="3"/>
    <s v="WA"/>
    <s v="USA"/>
  </r>
  <r>
    <x v="15"/>
    <s v="Municipal Solid Waste Landfill (351)"/>
    <s v="All State"/>
    <s v="Oregon"/>
    <s v="MSW Landfill"/>
    <x v="6"/>
    <s v="Wood Waste"/>
    <n v="28.4"/>
    <x v="3"/>
    <s v="WA"/>
    <s v="USA"/>
  </r>
  <r>
    <x v="15"/>
    <s v="Municipal Solid Waste Landfill (351)"/>
    <s v="All State"/>
    <s v="Oregon"/>
    <s v="MSW Landfill"/>
    <x v="6"/>
    <s v="Wood Waste"/>
    <n v="32.879999999999995"/>
    <x v="3"/>
    <s v="WA"/>
    <s v="USA"/>
  </r>
  <r>
    <x v="15"/>
    <s v="Municipal Solid Waste Landfill (351)"/>
    <s v="All State"/>
    <s v="Oregon"/>
    <s v="MSW Landfill"/>
    <x v="6"/>
    <s v="Wood Waste"/>
    <n v="39.549999999999997"/>
    <x v="3"/>
    <s v="WA"/>
    <s v="USA"/>
  </r>
  <r>
    <x v="15"/>
    <s v="Municipal Solid Waste Landfill (351)"/>
    <s v="All State"/>
    <s v="Oregon"/>
    <s v="MSW Landfill"/>
    <x v="6"/>
    <s v="Wood Waste"/>
    <n v="41.52"/>
    <x v="3"/>
    <s v="WA"/>
    <s v="USA"/>
  </r>
  <r>
    <x v="15"/>
    <s v="Municipal Solid Waste Landfill (351)"/>
    <s v="All State"/>
    <s v="Oregon"/>
    <s v="MSW Landfill"/>
    <x v="6"/>
    <s v="Wood Waste"/>
    <n v="59.77"/>
    <x v="3"/>
    <s v="WA"/>
    <s v="USA"/>
  </r>
  <r>
    <x v="15"/>
    <s v="Municipal Solid Waste Landfill (351)"/>
    <s v="All State"/>
    <s v="Oregon"/>
    <s v="MSW Landfill"/>
    <x v="6"/>
    <s v="Wood Waste"/>
    <n v="25.860000000000003"/>
    <x v="3"/>
    <s v="WA"/>
    <s v="USA"/>
  </r>
  <r>
    <x v="15"/>
    <s v="Municipal Solid Waste Landfill (351)"/>
    <s v="All State"/>
    <s v="Oregon"/>
    <s v="MSW Landfill"/>
    <x v="6"/>
    <s v="Wood Waste"/>
    <n v="12.519999999999998"/>
    <x v="3"/>
    <s v="WA"/>
    <s v="USA"/>
  </r>
  <r>
    <x v="15"/>
    <s v="Municipal Solid Waste Landfill (351)"/>
    <s v="All State"/>
    <s v="Oregon"/>
    <s v="MSW Landfill"/>
    <x v="6"/>
    <s v="Wood Waste"/>
    <n v="28.789999999999996"/>
    <x v="3"/>
    <s v="WA"/>
    <s v="USA"/>
  </r>
  <r>
    <x v="15"/>
    <s v="Municipal Solid Waste Landfill (351)"/>
    <s v="All State"/>
    <s v="Oregon"/>
    <s v="MSW Landfill"/>
    <x v="6"/>
    <s v="Wood Waste"/>
    <n v="3.82"/>
    <x v="13"/>
    <s v="WA"/>
    <s v="USA"/>
  </r>
  <r>
    <x v="15"/>
    <s v="Municipal Solid Waste Landfill (351)"/>
    <s v="All State"/>
    <s v="Oregon"/>
    <s v="MSW Landfill"/>
    <x v="6"/>
    <s v="Wood Waste"/>
    <n v="12.6"/>
    <x v="13"/>
    <s v="WA"/>
    <s v="USA"/>
  </r>
  <r>
    <x v="15"/>
    <s v="Municipal Solid Waste Landfill (351)"/>
    <s v="All State"/>
    <s v="Oregon"/>
    <s v="MSW Landfill"/>
    <x v="6"/>
    <s v="Wood Waste"/>
    <n v="23.82"/>
    <x v="13"/>
    <s v="WA"/>
    <s v="USA"/>
  </r>
  <r>
    <x v="15"/>
    <s v="Municipal Solid Waste Landfill (351)"/>
    <s v="All State"/>
    <s v="Oregon"/>
    <s v="MSW Landfill"/>
    <x v="6"/>
    <s v="Wood Waste"/>
    <n v="26.7"/>
    <x v="13"/>
    <s v="WA"/>
    <s v="USA"/>
  </r>
  <r>
    <x v="15"/>
    <s v="Municipal Solid Waste Landfill (351)"/>
    <s v="All State"/>
    <s v="Oregon"/>
    <s v="MSW Landfill"/>
    <x v="6"/>
    <s v="Wood Waste"/>
    <n v="31.03"/>
    <x v="13"/>
    <s v="WA"/>
    <s v="USA"/>
  </r>
  <r>
    <x v="15"/>
    <s v="Municipal Solid Waste Landfill (351)"/>
    <s v="All State"/>
    <s v="Oregon"/>
    <s v="MSW Landfill"/>
    <x v="6"/>
    <s v="Wood Waste"/>
    <n v="4.7"/>
    <x v="13"/>
    <s v="WA"/>
    <s v="USA"/>
  </r>
  <r>
    <x v="15"/>
    <s v="Municipal Solid Waste Landfill (351)"/>
    <s v="All State"/>
    <s v="Oregon"/>
    <s v="MSW Landfill"/>
    <x v="6"/>
    <s v="Wood Waste"/>
    <n v="5.37"/>
    <x v="13"/>
    <s v="WA"/>
    <s v="USA"/>
  </r>
  <r>
    <x v="15"/>
    <s v="Municipal Solid Waste Landfill (351)"/>
    <s v="All State"/>
    <s v="Oregon"/>
    <s v="MSW Landfill"/>
    <x v="6"/>
    <s v="Wood Waste"/>
    <n v="5.99"/>
    <x v="13"/>
    <s v="WA"/>
    <s v="USA"/>
  </r>
  <r>
    <x v="15"/>
    <s v="Municipal Solid Waste Landfill (351)"/>
    <s v="All State"/>
    <s v="Oregon"/>
    <s v="MSW Landfill"/>
    <x v="6"/>
    <s v="Wood Waste"/>
    <n v="39.870000000000012"/>
    <x v="13"/>
    <s v="WA"/>
    <s v="USA"/>
  </r>
  <r>
    <x v="15"/>
    <s v="Municipal Solid Waste Landfill (351)"/>
    <s v="All State"/>
    <s v="Oregon"/>
    <s v="MSW Landfill"/>
    <x v="6"/>
    <s v="Wood Waste"/>
    <n v="2.08"/>
    <x v="13"/>
    <s v="WA"/>
    <s v="USA"/>
  </r>
  <r>
    <x v="15"/>
    <s v="Municipal Solid Waste Landfill (351)"/>
    <s v="All State"/>
    <s v="Oregon"/>
    <s v="MSW Landfill"/>
    <x v="6"/>
    <s v="Wood Waste"/>
    <n v="43.150000000000006"/>
    <x v="13"/>
    <s v="WA"/>
    <s v="USA"/>
  </r>
  <r>
    <x v="15"/>
    <s v="Municipal Solid Waste Landfill (351)"/>
    <s v="All State"/>
    <s v="Oregon"/>
    <s v="MSW Landfill"/>
    <x v="6"/>
    <s v="Wood Waste"/>
    <n v="71.570000000000007"/>
    <x v="13"/>
    <s v="WA"/>
    <s v="USA"/>
  </r>
  <r>
    <x v="15"/>
    <s v="Municipal Solid Waste Landfill (351)"/>
    <s v="All State"/>
    <s v="Oregon"/>
    <s v="MSW Landfill"/>
    <x v="6"/>
    <s v="Wood Waste"/>
    <n v="22.34"/>
    <x v="1"/>
    <s v="WA"/>
    <s v="USA"/>
  </r>
  <r>
    <x v="15"/>
    <s v="Municipal Solid Waste Landfill (351)"/>
    <s v="All State"/>
    <s v="Oregon"/>
    <s v="MSW Landfill"/>
    <x v="6"/>
    <s v="Wood Waste"/>
    <n v="70.169999999999987"/>
    <x v="1"/>
    <s v="WA"/>
    <s v="USA"/>
  </r>
  <r>
    <x v="15"/>
    <s v="Municipal Solid Waste Landfill (351)"/>
    <s v="All State"/>
    <s v="Oregon"/>
    <s v="MSW Landfill"/>
    <x v="6"/>
    <s v="Wood Waste"/>
    <n v="23.69"/>
    <x v="1"/>
    <s v="WA"/>
    <s v="USA"/>
  </r>
  <r>
    <x v="15"/>
    <s v="Municipal Solid Waste Landfill (351)"/>
    <s v="All State"/>
    <s v="Oregon"/>
    <s v="MSW Landfill"/>
    <x v="6"/>
    <s v="Wood Waste"/>
    <n v="9.24"/>
    <x v="1"/>
    <s v="WA"/>
    <s v="USA"/>
  </r>
  <r>
    <x v="15"/>
    <s v="Municipal Solid Waste Landfill (351)"/>
    <s v="All State"/>
    <s v="Oregon"/>
    <s v="MSW Landfill"/>
    <x v="6"/>
    <s v="Wood Waste"/>
    <n v="25.119999999999997"/>
    <x v="1"/>
    <s v="WA"/>
    <s v="USA"/>
  </r>
  <r>
    <x v="15"/>
    <s v="Municipal Solid Waste Landfill (351)"/>
    <s v="All State"/>
    <s v="Oregon"/>
    <s v="MSW Landfill"/>
    <x v="6"/>
    <s v="Wood Waste"/>
    <n v="315.61"/>
    <x v="11"/>
    <s v="WA"/>
    <s v="USA"/>
  </r>
  <r>
    <x v="15"/>
    <s v="Municipal Solid Waste Landfill (351)"/>
    <s v="All State"/>
    <s v="Oregon"/>
    <s v="MSW Landfill"/>
    <x v="6"/>
    <s v="Wood Waste"/>
    <n v="105.3"/>
    <x v="11"/>
    <s v="WA"/>
    <s v="USA"/>
  </r>
  <r>
    <x v="15"/>
    <s v="Municipal Solid Waste Landfill (351)"/>
    <s v="All State"/>
    <s v="Oregon"/>
    <s v="MSW Landfill"/>
    <x v="6"/>
    <s v="Wood Waste"/>
    <n v="113.84000000000002"/>
    <x v="11"/>
    <s v="WA"/>
    <s v="USA"/>
  </r>
  <r>
    <x v="15"/>
    <s v="Municipal Solid Waste Landfill (351)"/>
    <s v="All State"/>
    <s v="Oregon"/>
    <s v="MSW Landfill"/>
    <x v="6"/>
    <s v="Wood Waste"/>
    <n v="15.15"/>
    <x v="11"/>
    <s v="WA"/>
    <s v="USA"/>
  </r>
  <r>
    <x v="15"/>
    <s v="Municipal Solid Waste Landfill (351)"/>
    <s v="All State"/>
    <s v="Oregon"/>
    <s v="MSW Landfill"/>
    <x v="6"/>
    <s v="Wood Waste"/>
    <n v="16.849999999999998"/>
    <x v="11"/>
    <s v="WA"/>
    <s v="USA"/>
  </r>
  <r>
    <x v="16"/>
    <s v="Municipal Solid Waste Landfill (351)"/>
    <s v="Cowlitz"/>
    <s v="Washington"/>
    <s v="MSW Landfill"/>
    <x v="28"/>
    <s v="Auto Shredder Residue"/>
    <n v="51292"/>
    <x v="0"/>
    <s v="WA"/>
    <s v="USA"/>
  </r>
  <r>
    <x v="16"/>
    <s v="Municipal Solid Waste Landfill (351)"/>
    <s v="Cowlitz"/>
    <s v="Washington"/>
    <s v="MSW Landfill"/>
    <x v="28"/>
    <s v="Auto Shredder Residue"/>
    <n v="75899"/>
    <x v="8"/>
    <s v="OR"/>
    <s v="USA"/>
  </r>
  <r>
    <x v="16"/>
    <s v="Municipal Solid Waste Landfill (351)"/>
    <s v="Cowlitz"/>
    <s v="Washington"/>
    <s v="MSW Landfill"/>
    <x v="21"/>
    <s v="Biosolids/Sewage Sludge"/>
    <n v="124"/>
    <x v="17"/>
    <s v="WA"/>
    <s v="USA"/>
  </r>
  <r>
    <x v="16"/>
    <s v="Municipal Solid Waste Landfill (351)"/>
    <s v="Cowlitz"/>
    <s v="Washington"/>
    <s v="MSW Landfill"/>
    <x v="3"/>
    <s v="Demolition"/>
    <n v="1234"/>
    <x v="23"/>
    <s v="WA"/>
    <s v="USA"/>
  </r>
  <r>
    <x v="16"/>
    <s v="Municipal Solid Waste Landfill (351)"/>
    <s v="Cowlitz"/>
    <s v="Washington"/>
    <s v="MSW Landfill"/>
    <x v="3"/>
    <s v="Demolition"/>
    <n v="9220"/>
    <x v="17"/>
    <s v="WA"/>
    <s v="USA"/>
  </r>
  <r>
    <x v="16"/>
    <s v="Municipal Solid Waste Landfill (351)"/>
    <s v="Cowlitz"/>
    <s v="Washington"/>
    <s v="MSW Landfill"/>
    <x v="3"/>
    <s v="Demolition"/>
    <n v="10"/>
    <x v="2"/>
    <s v="WA"/>
    <s v="USA"/>
  </r>
  <r>
    <x v="16"/>
    <s v="Municipal Solid Waste Landfill (351)"/>
    <s v="Cowlitz"/>
    <s v="Washington"/>
    <s v="MSW Landfill"/>
    <x v="3"/>
    <s v="Demolition"/>
    <n v="30869"/>
    <x v="0"/>
    <s v="WA"/>
    <s v="USA"/>
  </r>
  <r>
    <x v="16"/>
    <s v="Municipal Solid Waste Landfill (351)"/>
    <s v="Cowlitz"/>
    <s v="Washington"/>
    <s v="MSW Landfill"/>
    <x v="3"/>
    <s v="Demolition"/>
    <n v="578"/>
    <x v="29"/>
    <s v="WA"/>
    <s v="USA"/>
  </r>
  <r>
    <x v="16"/>
    <s v="Municipal Solid Waste Landfill (351)"/>
    <s v="Cowlitz"/>
    <s v="Washington"/>
    <s v="MSW Landfill"/>
    <x v="3"/>
    <s v="Demolition"/>
    <n v="91"/>
    <x v="20"/>
    <s v="WA"/>
    <s v="USA"/>
  </r>
  <r>
    <x v="16"/>
    <s v="Municipal Solid Waste Landfill (351)"/>
    <s v="Cowlitz"/>
    <s v="Washington"/>
    <s v="MSW Landfill"/>
    <x v="3"/>
    <s v="Demolition"/>
    <n v="144"/>
    <x v="8"/>
    <s v="OR"/>
    <s v="USA"/>
  </r>
  <r>
    <x v="16"/>
    <s v="Municipal Solid Waste Landfill (351)"/>
    <s v="Cowlitz"/>
    <s v="Washington"/>
    <s v="MSW Landfill"/>
    <x v="3"/>
    <s v="Demolition"/>
    <n v="17"/>
    <x v="30"/>
    <s v="WA"/>
    <s v="USA"/>
  </r>
  <r>
    <x v="16"/>
    <s v="Municipal Solid Waste Landfill (351)"/>
    <s v="Cowlitz"/>
    <s v="Washington"/>
    <s v="MSW Landfill"/>
    <x v="3"/>
    <s v="Demolition"/>
    <n v="3742"/>
    <x v="3"/>
    <s v="WA"/>
    <s v="USA"/>
  </r>
  <r>
    <x v="16"/>
    <s v="Municipal Solid Waste Landfill (351)"/>
    <s v="Cowlitz"/>
    <s v="Washington"/>
    <s v="MSW Landfill"/>
    <x v="18"/>
    <s v="Industrial"/>
    <n v="20150"/>
    <x v="22"/>
    <s v="WA"/>
    <s v="USA"/>
  </r>
  <r>
    <x v="16"/>
    <s v="Municipal Solid Waste Landfill (351)"/>
    <s v="Cowlitz"/>
    <s v="Washington"/>
    <s v="MSW Landfill"/>
    <x v="18"/>
    <s v="Industrial"/>
    <n v="193364"/>
    <x v="17"/>
    <s v="WA"/>
    <s v="USA"/>
  </r>
  <r>
    <x v="16"/>
    <s v="Municipal Solid Waste Landfill (351)"/>
    <s v="Cowlitz"/>
    <s v="Washington"/>
    <s v="MSW Landfill"/>
    <x v="24"/>
    <s v="Recycling Residuals"/>
    <n v="41729"/>
    <x v="0"/>
    <s v="WA"/>
    <s v="USA"/>
  </r>
  <r>
    <x v="16"/>
    <s v="Municipal Solid Waste Landfill (351)"/>
    <s v="Cowlitz"/>
    <s v="Washington"/>
    <s v="MSW Landfill"/>
    <x v="18"/>
    <s v="Industrial"/>
    <n v="2551"/>
    <x v="29"/>
    <s v="WA"/>
    <s v="USA"/>
  </r>
  <r>
    <x v="16"/>
    <s v="Municipal Solid Waste Landfill (351)"/>
    <s v="Cowlitz"/>
    <s v="Washington"/>
    <s v="MSW Landfill"/>
    <x v="24"/>
    <s v="Recycling Residuals"/>
    <n v="81"/>
    <x v="8"/>
    <s v="OR"/>
    <s v="USA"/>
  </r>
  <r>
    <x v="16"/>
    <s v="Municipal Solid Waste Landfill (351)"/>
    <s v="Cowlitz"/>
    <s v="Washington"/>
    <s v="MSW Landfill"/>
    <x v="18"/>
    <s v="Industrial"/>
    <n v="29724"/>
    <x v="8"/>
    <s v="OR"/>
    <s v="USA"/>
  </r>
  <r>
    <x v="16"/>
    <s v="Municipal Solid Waste Landfill (351)"/>
    <s v="Cowlitz"/>
    <s v="Washington"/>
    <s v="MSW Landfill"/>
    <x v="24"/>
    <s v="Recycling Residuals"/>
    <n v="9131"/>
    <x v="3"/>
    <s v="WA"/>
    <s v="USA"/>
  </r>
  <r>
    <x v="16"/>
    <s v="Municipal Solid Waste Landfill (351)"/>
    <s v="Cowlitz"/>
    <s v="Washington"/>
    <s v="MSW Landfill"/>
    <x v="7"/>
    <s v="MSW"/>
    <n v="128276.67"/>
    <x v="17"/>
    <s v="WA"/>
    <s v="USA"/>
  </r>
  <r>
    <x v="16"/>
    <s v="Municipal Solid Waste Landfill (351)"/>
    <s v="Cowlitz"/>
    <s v="Washington"/>
    <s v="MSW Landfill"/>
    <x v="7"/>
    <s v="MSW"/>
    <n v="28560"/>
    <x v="8"/>
    <s v="OR"/>
    <s v="USA"/>
  </r>
  <r>
    <x v="16"/>
    <s v="Municipal Solid Waste Landfill (351)"/>
    <s v="Cowlitz"/>
    <s v="Washington"/>
    <s v="MSW Landfill"/>
    <x v="7"/>
    <s v="MSW"/>
    <n v="13540"/>
    <x v="30"/>
    <s v="WA"/>
    <s v="USA"/>
  </r>
  <r>
    <x v="16"/>
    <s v="Municipal Solid Waste Landfill (351)"/>
    <s v="Cowlitz"/>
    <s v="Washington"/>
    <s v="MSW Landfill"/>
    <x v="7"/>
    <s v="MSW"/>
    <n v="6849"/>
    <x v="31"/>
    <s v="WA"/>
    <s v="USA"/>
  </r>
  <r>
    <x v="16"/>
    <s v="Municipal Solid Waste Landfill (351)"/>
    <s v="Cowlitz"/>
    <s v="Washington"/>
    <s v="MSW Landfill"/>
    <x v="7"/>
    <s v="MSW"/>
    <n v="1572.33"/>
    <x v="32"/>
    <s v="WA"/>
    <s v="USA"/>
  </r>
  <r>
    <x v="16"/>
    <s v="Municipal Solid Waste Landfill (351)"/>
    <s v="Cowlitz"/>
    <s v="Washington"/>
    <s v="MSW Landfill"/>
    <x v="7"/>
    <s v="MSW"/>
    <n v="595"/>
    <x v="11"/>
    <s v="WA"/>
    <s v="USA"/>
  </r>
  <r>
    <x v="16"/>
    <s v="Municipal Solid Waste Landfill (351)"/>
    <s v="Cowlitz"/>
    <s v="Washington"/>
    <s v="MSW Landfill"/>
    <x v="27"/>
    <s v="Other"/>
    <n v="1885"/>
    <x v="8"/>
    <s v="OR"/>
    <s v="USA"/>
  </r>
  <r>
    <x v="16"/>
    <s v="Municipal Solid Waste Landfill (351)"/>
    <s v="Cowlitz"/>
    <s v="Washington"/>
    <s v="MSW Landfill"/>
    <x v="5"/>
    <s v="Soils (contaminated)"/>
    <n v="3295"/>
    <x v="22"/>
    <s v="WA"/>
    <s v="USA"/>
  </r>
  <r>
    <x v="16"/>
    <s v="Municipal Solid Waste Landfill (351)"/>
    <s v="Cowlitz"/>
    <s v="Washington"/>
    <s v="MSW Landfill"/>
    <x v="5"/>
    <s v="Soils (contaminated)"/>
    <n v="5288"/>
    <x v="23"/>
    <s v="WA"/>
    <s v="USA"/>
  </r>
  <r>
    <x v="16"/>
    <s v="Municipal Solid Waste Landfill (351)"/>
    <s v="Cowlitz"/>
    <s v="Washington"/>
    <s v="MSW Landfill"/>
    <x v="5"/>
    <s v="Soils (contaminated)"/>
    <n v="225"/>
    <x v="2"/>
    <s v="WA"/>
    <s v="USA"/>
  </r>
  <r>
    <x v="16"/>
    <s v="Municipal Solid Waste Landfill (351)"/>
    <s v="Cowlitz"/>
    <s v="Washington"/>
    <s v="MSW Landfill"/>
    <x v="5"/>
    <s v="Soils (contaminated)"/>
    <n v="8594"/>
    <x v="0"/>
    <s v="WA"/>
    <s v="USA"/>
  </r>
  <r>
    <x v="16"/>
    <s v="Municipal Solid Waste Landfill (351)"/>
    <s v="Cowlitz"/>
    <s v="Washington"/>
    <s v="MSW Landfill"/>
    <x v="5"/>
    <s v="Soils (contaminated)"/>
    <n v="317"/>
    <x v="29"/>
    <s v="WA"/>
    <s v="USA"/>
  </r>
  <r>
    <x v="16"/>
    <s v="Municipal Solid Waste Landfill (351)"/>
    <s v="Cowlitz"/>
    <s v="Washington"/>
    <s v="MSW Landfill"/>
    <x v="5"/>
    <s v="Soils (contaminated)"/>
    <n v="250"/>
    <x v="20"/>
    <s v="WA"/>
    <s v="USA"/>
  </r>
  <r>
    <x v="16"/>
    <s v="Municipal Solid Waste Landfill (351)"/>
    <s v="Cowlitz"/>
    <s v="Washington"/>
    <s v="MSW Landfill"/>
    <x v="5"/>
    <s v="Soils (contaminated)"/>
    <n v="470"/>
    <x v="8"/>
    <s v="OR"/>
    <s v="USA"/>
  </r>
  <r>
    <x v="16"/>
    <s v="Municipal Solid Waste Landfill (351)"/>
    <s v="Cowlitz"/>
    <s v="Washington"/>
    <s v="MSW Landfill"/>
    <x v="5"/>
    <s v="Soils (contaminated)"/>
    <n v="1272"/>
    <x v="30"/>
    <s v="WA"/>
    <s v="USA"/>
  </r>
  <r>
    <x v="16"/>
    <s v="Municipal Solid Waste Landfill (351)"/>
    <s v="Cowlitz"/>
    <s v="Washington"/>
    <s v="MSW Landfill"/>
    <x v="5"/>
    <s v="Soils (contaminated)"/>
    <n v="304"/>
    <x v="3"/>
    <s v="WA"/>
    <s v="USA"/>
  </r>
  <r>
    <x v="16"/>
    <s v="Municipal Solid Waste Landfill (351)"/>
    <s v="Cowlitz"/>
    <s v="Washington"/>
    <s v="MSW Landfill"/>
    <x v="5"/>
    <s v="Soils (contaminated)"/>
    <n v="1011"/>
    <x v="1"/>
    <s v="WA"/>
    <s v="USA"/>
  </r>
  <r>
    <x v="16"/>
    <s v="Municipal Solid Waste Landfill (351)"/>
    <s v="Cowlitz"/>
    <s v="Washington"/>
    <s v="MSW Landfill"/>
    <x v="5"/>
    <s v="Soils (contaminated)"/>
    <n v="2514"/>
    <x v="14"/>
    <s v="WA"/>
    <s v="USA"/>
  </r>
  <r>
    <x v="17"/>
    <s v="Inert Waste Landfill"/>
    <s v="Spokane"/>
    <s v="Washington"/>
    <s v="Inert Waste Landfill"/>
    <x v="1"/>
    <s v="Inert"/>
    <n v="30656"/>
    <x v="4"/>
    <s v="WA"/>
    <s v="USA"/>
  </r>
  <r>
    <x v="18"/>
    <s v="Inert Waste Landfill"/>
    <s v="Pierce"/>
    <s v="Washington"/>
    <s v="Inert Waste Landfill"/>
    <x v="2"/>
    <s v="Soils (uncontaminated)"/>
    <n v="12"/>
    <x v="3"/>
    <s v="WA"/>
    <s v="USA"/>
  </r>
  <r>
    <x v="19"/>
    <s v="Inert Waste Landfill"/>
    <s v="Walla Walla"/>
    <s v="Washington"/>
    <s v="Inert Waste Landfill"/>
    <x v="0"/>
    <s v="Inert"/>
    <n v="29643.75"/>
    <x v="33"/>
    <s v="WA"/>
    <s v="USA"/>
  </r>
  <r>
    <x v="19"/>
    <s v="Inert Waste Landfill"/>
    <s v="Walla Walla"/>
    <s v="Washington"/>
    <s v="Inert Waste Landfill"/>
    <x v="1"/>
    <s v="Inert"/>
    <n v="4375"/>
    <x v="33"/>
    <s v="WA"/>
    <s v="USA"/>
  </r>
  <r>
    <x v="19"/>
    <s v="Inert Waste Landfill"/>
    <s v="Walla Walla"/>
    <s v="Washington"/>
    <s v="Inert Waste Landfill"/>
    <x v="10"/>
    <s v="Soils (uncontaminated)"/>
    <n v="21771.25"/>
    <x v="33"/>
    <s v="WA"/>
    <s v="USA"/>
  </r>
  <r>
    <x v="20"/>
    <s v="Municipal Solid Waste Landfill (351)"/>
    <s v="Grant"/>
    <s v="Washington"/>
    <s v="MSW Landfill"/>
    <x v="13"/>
    <s v="Asbestos"/>
    <n v="45.84"/>
    <x v="26"/>
    <s v="WA"/>
    <s v="USA"/>
  </r>
  <r>
    <x v="20"/>
    <s v="Municipal Solid Waste Landfill (351)"/>
    <s v="Grant"/>
    <s v="Washington"/>
    <s v="MSW Landfill"/>
    <x v="7"/>
    <s v="MSW"/>
    <n v="114863.45"/>
    <x v="26"/>
    <s v="WA"/>
    <s v="USA"/>
  </r>
  <r>
    <x v="21"/>
    <s v="Inert Waste Landfill"/>
    <s v="Chelan"/>
    <s v="Washington"/>
    <s v="Inert Waste Landfill"/>
    <x v="0"/>
    <s v="Inert"/>
    <n v="850"/>
    <x v="15"/>
    <s v="WA"/>
    <s v="USA"/>
  </r>
  <r>
    <x v="21"/>
    <s v="Inert Waste Landfill"/>
    <s v="Chelan"/>
    <s v="Washington"/>
    <s v="Inert Waste Landfill"/>
    <x v="9"/>
    <s v="Inert"/>
    <n v="300"/>
    <x v="15"/>
    <s v="WA"/>
    <s v="USA"/>
  </r>
  <r>
    <x v="21"/>
    <s v="Inert Waste Landfill"/>
    <s v="Chelan"/>
    <s v="Washington"/>
    <s v="Inert Waste Landfill"/>
    <x v="1"/>
    <s v="Inert"/>
    <n v="7680"/>
    <x v="15"/>
    <s v="WA"/>
    <s v="USA"/>
  </r>
  <r>
    <x v="21"/>
    <s v="Inert Waste Landfill"/>
    <s v="Chelan"/>
    <s v="Washington"/>
    <s v="Inert Waste Landfill"/>
    <x v="10"/>
    <s v="Soils (uncontaminated)"/>
    <n v="600"/>
    <x v="15"/>
    <s v="WA"/>
    <s v="USA"/>
  </r>
  <r>
    <x v="22"/>
    <s v="Municipal Solid Waste Landfill (351)"/>
    <s v="All State"/>
    <s v="Oregon"/>
    <s v="MSW Landfill"/>
    <x v="13"/>
    <s v="Asbestos"/>
    <n v="59.44"/>
    <x v="16"/>
    <s v="WA"/>
    <s v="USA"/>
  </r>
  <r>
    <x v="22"/>
    <s v="Municipal Solid Waste Landfill (351)"/>
    <s v="All State"/>
    <s v="Oregon"/>
    <s v="MSW Landfill"/>
    <x v="13"/>
    <s v="Asbestos"/>
    <n v="676.7"/>
    <x v="22"/>
    <s v="WA"/>
    <s v="USA"/>
  </r>
  <r>
    <x v="22"/>
    <s v="Municipal Solid Waste Landfill (351)"/>
    <s v="All State"/>
    <s v="Oregon"/>
    <s v="MSW Landfill"/>
    <x v="13"/>
    <s v="Asbestos"/>
    <n v="0.95"/>
    <x v="23"/>
    <s v="WA"/>
    <s v="USA"/>
  </r>
  <r>
    <x v="22"/>
    <s v="Municipal Solid Waste Landfill (351)"/>
    <s v="All State"/>
    <s v="Oregon"/>
    <s v="MSW Landfill"/>
    <x v="13"/>
    <s v="Asbestos"/>
    <n v="1.54"/>
    <x v="24"/>
    <s v="WA"/>
    <s v="USA"/>
  </r>
  <r>
    <x v="22"/>
    <s v="Municipal Solid Waste Landfill (351)"/>
    <s v="All State"/>
    <s v="Oregon"/>
    <s v="MSW Landfill"/>
    <x v="13"/>
    <s v="Asbestos"/>
    <n v="21.47"/>
    <x v="0"/>
    <s v="WA"/>
    <s v="USA"/>
  </r>
  <r>
    <x v="22"/>
    <s v="Municipal Solid Waste Landfill (351)"/>
    <s v="All State"/>
    <s v="Oregon"/>
    <s v="MSW Landfill"/>
    <x v="13"/>
    <s v="Asbestos"/>
    <n v="521.5"/>
    <x v="3"/>
    <s v="WA"/>
    <s v="USA"/>
  </r>
  <r>
    <x v="22"/>
    <s v="Municipal Solid Waste Landfill (351)"/>
    <s v="All State"/>
    <s v="Oregon"/>
    <s v="MSW Landfill"/>
    <x v="13"/>
    <s v="Asbestos"/>
    <n v="122.73"/>
    <x v="33"/>
    <s v="WA"/>
    <s v="USA"/>
  </r>
  <r>
    <x v="22"/>
    <s v="Municipal Solid Waste Landfill (351)"/>
    <s v="All State"/>
    <s v="Oregon"/>
    <s v="MSW Landfill"/>
    <x v="3"/>
    <s v="Demolition"/>
    <n v="30.16"/>
    <x v="22"/>
    <s v="WA"/>
    <s v="USA"/>
  </r>
  <r>
    <x v="22"/>
    <s v="Municipal Solid Waste Landfill (351)"/>
    <s v="All State"/>
    <s v="Oregon"/>
    <s v="MSW Landfill"/>
    <x v="3"/>
    <s v="Demolition"/>
    <n v="59.17"/>
    <x v="23"/>
    <s v="WA"/>
    <s v="USA"/>
  </r>
  <r>
    <x v="22"/>
    <s v="Municipal Solid Waste Landfill (351)"/>
    <s v="All State"/>
    <s v="Oregon"/>
    <s v="MSW Landfill"/>
    <x v="3"/>
    <s v="Demolition"/>
    <n v="9151.33"/>
    <x v="0"/>
    <s v="WA"/>
    <s v="USA"/>
  </r>
  <r>
    <x v="22"/>
    <s v="Municipal Solid Waste Landfill (351)"/>
    <s v="All State"/>
    <s v="Oregon"/>
    <s v="MSW Landfill"/>
    <x v="3"/>
    <s v="Demolition"/>
    <n v="947.24"/>
    <x v="19"/>
    <s v="WA"/>
    <s v="USA"/>
  </r>
  <r>
    <x v="22"/>
    <s v="Municipal Solid Waste Landfill (351)"/>
    <s v="All State"/>
    <s v="Oregon"/>
    <s v="MSW Landfill"/>
    <x v="3"/>
    <s v="Demolition"/>
    <n v="5229.91"/>
    <x v="3"/>
    <s v="WA"/>
    <s v="USA"/>
  </r>
  <r>
    <x v="22"/>
    <s v="Municipal Solid Waste Landfill (351)"/>
    <s v="All State"/>
    <s v="Oregon"/>
    <s v="MSW Landfill"/>
    <x v="3"/>
    <s v="Demolition"/>
    <n v="658.78"/>
    <x v="1"/>
    <s v="WA"/>
    <s v="USA"/>
  </r>
  <r>
    <x v="22"/>
    <s v="Municipal Solid Waste Landfill (351)"/>
    <s v="All State"/>
    <s v="Oregon"/>
    <s v="MSW Landfill"/>
    <x v="18"/>
    <s v="Industrial"/>
    <n v="2673.43"/>
    <x v="16"/>
    <s v="WA"/>
    <s v="USA"/>
  </r>
  <r>
    <x v="22"/>
    <s v="Municipal Solid Waste Landfill (351)"/>
    <s v="All State"/>
    <s v="Oregon"/>
    <s v="MSW Landfill"/>
    <x v="18"/>
    <s v="Industrial"/>
    <n v="2234.42"/>
    <x v="23"/>
    <s v="WA"/>
    <s v="USA"/>
  </r>
  <r>
    <x v="22"/>
    <s v="Municipal Solid Waste Landfill (351)"/>
    <s v="All State"/>
    <s v="Oregon"/>
    <s v="MSW Landfill"/>
    <x v="18"/>
    <s v="Industrial"/>
    <n v="563.75"/>
    <x v="34"/>
    <s v="WA"/>
    <s v="USA"/>
  </r>
  <r>
    <x v="22"/>
    <s v="Municipal Solid Waste Landfill (351)"/>
    <s v="All State"/>
    <s v="Oregon"/>
    <s v="MSW Landfill"/>
    <x v="18"/>
    <s v="Industrial"/>
    <n v="4930.08"/>
    <x v="24"/>
    <s v="WA"/>
    <s v="USA"/>
  </r>
  <r>
    <x v="22"/>
    <s v="Municipal Solid Waste Landfill (351)"/>
    <s v="All State"/>
    <s v="Oregon"/>
    <s v="MSW Landfill"/>
    <x v="18"/>
    <s v="Industrial"/>
    <n v="2119.84"/>
    <x v="26"/>
    <s v="WA"/>
    <s v="USA"/>
  </r>
  <r>
    <x v="22"/>
    <s v="Municipal Solid Waste Landfill (351)"/>
    <s v="All State"/>
    <s v="Oregon"/>
    <s v="MSW Landfill"/>
    <x v="18"/>
    <s v="Industrial"/>
    <n v="0.02"/>
    <x v="0"/>
    <s v="WA"/>
    <s v="USA"/>
  </r>
  <r>
    <x v="22"/>
    <s v="Municipal Solid Waste Landfill (351)"/>
    <s v="All State"/>
    <s v="Oregon"/>
    <s v="MSW Landfill"/>
    <x v="18"/>
    <s v="Industrial"/>
    <n v="16.989999999999998"/>
    <x v="12"/>
    <s v="WA"/>
    <s v="USA"/>
  </r>
  <r>
    <x v="22"/>
    <s v="Municipal Solid Waste Landfill (351)"/>
    <s v="All State"/>
    <s v="Oregon"/>
    <s v="MSW Landfill"/>
    <x v="18"/>
    <s v="Industrial"/>
    <n v="22.29"/>
    <x v="21"/>
    <s v="WA"/>
    <s v="USA"/>
  </r>
  <r>
    <x v="22"/>
    <s v="Municipal Solid Waste Landfill (351)"/>
    <s v="All State"/>
    <s v="Oregon"/>
    <s v="MSW Landfill"/>
    <x v="18"/>
    <s v="Industrial"/>
    <n v="13.38"/>
    <x v="3"/>
    <s v="WA"/>
    <s v="USA"/>
  </r>
  <r>
    <x v="22"/>
    <s v="Municipal Solid Waste Landfill (351)"/>
    <s v="All State"/>
    <s v="Oregon"/>
    <s v="MSW Landfill"/>
    <x v="18"/>
    <s v="Industrial"/>
    <n v="114.22"/>
    <x v="1"/>
    <s v="WA"/>
    <s v="USA"/>
  </r>
  <r>
    <x v="22"/>
    <s v="Municipal Solid Waste Landfill (351)"/>
    <s v="All State"/>
    <s v="Oregon"/>
    <s v="MSW Landfill"/>
    <x v="18"/>
    <s v="Industrial"/>
    <n v="0.02"/>
    <x v="4"/>
    <s v="WA"/>
    <s v="USA"/>
  </r>
  <r>
    <x v="22"/>
    <s v="Municipal Solid Waste Landfill (351)"/>
    <s v="All State"/>
    <s v="Oregon"/>
    <s v="MSW Landfill"/>
    <x v="18"/>
    <s v="Industrial"/>
    <n v="550.9"/>
    <x v="33"/>
    <s v="WA"/>
    <s v="USA"/>
  </r>
  <r>
    <x v="22"/>
    <s v="Municipal Solid Waste Landfill (351)"/>
    <s v="All State"/>
    <s v="Oregon"/>
    <s v="MSW Landfill"/>
    <x v="18"/>
    <s v="Industrial"/>
    <n v="9.36"/>
    <x v="5"/>
    <s v="WA"/>
    <s v="USA"/>
  </r>
  <r>
    <x v="22"/>
    <s v="Municipal Solid Waste Landfill (351)"/>
    <s v="All State"/>
    <s v="Oregon"/>
    <s v="MSW Landfill"/>
    <x v="7"/>
    <s v="MSW"/>
    <n v="44008.04"/>
    <x v="16"/>
    <s v="WA"/>
    <s v="USA"/>
  </r>
  <r>
    <x v="22"/>
    <s v="Municipal Solid Waste Landfill (351)"/>
    <s v="All State"/>
    <s v="Oregon"/>
    <s v="MSW Landfill"/>
    <x v="7"/>
    <s v="MSW"/>
    <n v="9090.7099999999991"/>
    <x v="22"/>
    <s v="WA"/>
    <s v="USA"/>
  </r>
  <r>
    <x v="22"/>
    <s v="Municipal Solid Waste Landfill (351)"/>
    <s v="All State"/>
    <s v="Oregon"/>
    <s v="MSW Landfill"/>
    <x v="7"/>
    <s v="MSW"/>
    <n v="260491"/>
    <x v="23"/>
    <s v="WA"/>
    <s v="USA"/>
  </r>
  <r>
    <x v="22"/>
    <s v="Municipal Solid Waste Landfill (351)"/>
    <s v="All State"/>
    <s v="Oregon"/>
    <s v="MSW Landfill"/>
    <x v="7"/>
    <s v="MSW"/>
    <n v="5739.4"/>
    <x v="34"/>
    <s v="WA"/>
    <s v="USA"/>
  </r>
  <r>
    <x v="22"/>
    <s v="Municipal Solid Waste Landfill (351)"/>
    <s v="All State"/>
    <s v="Oregon"/>
    <s v="MSW Landfill"/>
    <x v="7"/>
    <s v="MSW"/>
    <n v="103979.8"/>
    <x v="24"/>
    <s v="WA"/>
    <s v="USA"/>
  </r>
  <r>
    <x v="22"/>
    <s v="Municipal Solid Waste Landfill (351)"/>
    <s v="All State"/>
    <s v="Oregon"/>
    <s v="MSW Landfill"/>
    <x v="7"/>
    <s v="MSW"/>
    <n v="13167.9"/>
    <x v="33"/>
    <s v="WA"/>
    <s v="USA"/>
  </r>
  <r>
    <x v="22"/>
    <s v="Municipal Solid Waste Landfill (351)"/>
    <s v="All State"/>
    <s v="Oregon"/>
    <s v="MSW Landfill"/>
    <x v="27"/>
    <s v="Other"/>
    <n v="191.15"/>
    <x v="23"/>
    <s v="WA"/>
    <s v="USA"/>
  </r>
  <r>
    <x v="22"/>
    <s v="Municipal Solid Waste Landfill (351)"/>
    <s v="All State"/>
    <s v="Oregon"/>
    <s v="MSW Landfill"/>
    <x v="27"/>
    <s v="Other"/>
    <n v="338.16"/>
    <x v="24"/>
    <s v="WA"/>
    <s v="USA"/>
  </r>
  <r>
    <x v="22"/>
    <s v="Municipal Solid Waste Landfill (351)"/>
    <s v="All State"/>
    <s v="Oregon"/>
    <s v="MSW Landfill"/>
    <x v="5"/>
    <s v="Soils (contaminated)"/>
    <n v="31.32"/>
    <x v="25"/>
    <s v="WA"/>
    <s v="USA"/>
  </r>
  <r>
    <x v="22"/>
    <s v="Municipal Solid Waste Landfill (351)"/>
    <s v="All State"/>
    <s v="Oregon"/>
    <s v="MSW Landfill"/>
    <x v="5"/>
    <s v="Soils (contaminated)"/>
    <n v="324.72000000000003"/>
    <x v="16"/>
    <s v="WA"/>
    <s v="USA"/>
  </r>
  <r>
    <x v="22"/>
    <s v="Municipal Solid Waste Landfill (351)"/>
    <s v="All State"/>
    <s v="Oregon"/>
    <s v="MSW Landfill"/>
    <x v="5"/>
    <s v="Soils (contaminated)"/>
    <n v="0.67"/>
    <x v="23"/>
    <s v="WA"/>
    <s v="USA"/>
  </r>
  <r>
    <x v="22"/>
    <s v="Municipal Solid Waste Landfill (351)"/>
    <s v="All State"/>
    <s v="Oregon"/>
    <s v="MSW Landfill"/>
    <x v="5"/>
    <s v="Soils (contaminated)"/>
    <n v="62.63"/>
    <x v="24"/>
    <s v="WA"/>
    <s v="USA"/>
  </r>
  <r>
    <x v="22"/>
    <s v="Municipal Solid Waste Landfill (351)"/>
    <s v="All State"/>
    <s v="Oregon"/>
    <s v="MSW Landfill"/>
    <x v="20"/>
    <s v="Soils (contaminated)"/>
    <n v="7.23"/>
    <x v="33"/>
    <s v="WA"/>
    <s v="USA"/>
  </r>
  <r>
    <x v="22"/>
    <s v="Municipal Solid Waste Landfill (351)"/>
    <s v="All State"/>
    <s v="Oregon"/>
    <s v="MSW Landfill"/>
    <x v="29"/>
    <s v="Tires"/>
    <n v="343.27"/>
    <x v="16"/>
    <s v="WA"/>
    <s v="USA"/>
  </r>
  <r>
    <x v="22"/>
    <s v="Municipal Solid Waste Landfill (351)"/>
    <s v="All State"/>
    <s v="Oregon"/>
    <s v="MSW Landfill"/>
    <x v="29"/>
    <s v="Tires"/>
    <n v="171.05"/>
    <x v="23"/>
    <s v="WA"/>
    <s v="USA"/>
  </r>
  <r>
    <x v="22"/>
    <s v="Municipal Solid Waste Landfill (351)"/>
    <s v="All State"/>
    <s v="Oregon"/>
    <s v="MSW Landfill"/>
    <x v="29"/>
    <s v="Tires"/>
    <n v="19.64"/>
    <x v="34"/>
    <s v="WA"/>
    <s v="USA"/>
  </r>
  <r>
    <x v="22"/>
    <s v="Municipal Solid Waste Landfill (351)"/>
    <s v="All State"/>
    <s v="Oregon"/>
    <s v="MSW Landfill"/>
    <x v="29"/>
    <s v="Tires"/>
    <n v="683.07"/>
    <x v="24"/>
    <s v="WA"/>
    <s v="USA"/>
  </r>
  <r>
    <x v="22"/>
    <s v="Municipal Solid Waste Landfill (351)"/>
    <s v="All State"/>
    <s v="Oregon"/>
    <s v="MSW Landfill"/>
    <x v="29"/>
    <s v="Tires"/>
    <n v="12.68"/>
    <x v="21"/>
    <s v="WA"/>
    <s v="USA"/>
  </r>
  <r>
    <x v="22"/>
    <s v="Municipal Solid Waste Landfill (351)"/>
    <s v="All State"/>
    <s v="Oregon"/>
    <s v="MSW Landfill"/>
    <x v="29"/>
    <s v="Tires"/>
    <n v="552.30999999999995"/>
    <x v="5"/>
    <s v="WA"/>
    <s v="USA"/>
  </r>
  <r>
    <x v="22"/>
    <s v="Municipal Solid Waste Landfill (351)"/>
    <s v="All State"/>
    <s v="Oregon"/>
    <s v="MSW Landfill"/>
    <x v="29"/>
    <s v="Tires"/>
    <n v="6588.869999999999"/>
    <x v="35"/>
    <s v="WA"/>
    <s v="USA"/>
  </r>
  <r>
    <x v="23"/>
    <s v="Limited Purpose Landfill"/>
    <s v="Spokane"/>
    <s v="Washington"/>
    <s v="Limited Purpose Landfill"/>
    <x v="13"/>
    <s v="Asbestos"/>
    <n v="53.7"/>
    <x v="25"/>
    <s v="WA"/>
    <s v="USA"/>
  </r>
  <r>
    <x v="23"/>
    <s v="Limited Purpose Landfill"/>
    <s v="Spokane"/>
    <s v="Washington"/>
    <s v="Limited Purpose Landfill"/>
    <x v="13"/>
    <s v="Asbestos"/>
    <n v="1"/>
    <x v="6"/>
    <s v="WA"/>
    <s v="USA"/>
  </r>
  <r>
    <x v="23"/>
    <s v="Limited Purpose Landfill"/>
    <s v="Spokane"/>
    <s v="Washington"/>
    <s v="Limited Purpose Landfill"/>
    <x v="13"/>
    <s v="Asbestos"/>
    <n v="52.16"/>
    <x v="16"/>
    <s v="WA"/>
    <s v="USA"/>
  </r>
  <r>
    <x v="23"/>
    <s v="Limited Purpose Landfill"/>
    <s v="Spokane"/>
    <s v="Washington"/>
    <s v="Limited Purpose Landfill"/>
    <x v="13"/>
    <s v="Asbestos"/>
    <n v="12.75"/>
    <x v="15"/>
    <s v="WA"/>
    <s v="USA"/>
  </r>
  <r>
    <x v="23"/>
    <s v="Limited Purpose Landfill"/>
    <s v="Spokane"/>
    <s v="Washington"/>
    <s v="Limited Purpose Landfill"/>
    <x v="13"/>
    <s v="Asbestos"/>
    <n v="3.83"/>
    <x v="34"/>
    <s v="WA"/>
    <s v="USA"/>
  </r>
  <r>
    <x v="23"/>
    <s v="Limited Purpose Landfill"/>
    <s v="Spokane"/>
    <s v="Washington"/>
    <s v="Limited Purpose Landfill"/>
    <x v="13"/>
    <s v="Asbestos"/>
    <n v="0.98"/>
    <x v="36"/>
    <s v="WA"/>
    <s v="USA"/>
  </r>
  <r>
    <x v="23"/>
    <s v="Limited Purpose Landfill"/>
    <s v="Spokane"/>
    <s v="Washington"/>
    <s v="Limited Purpose Landfill"/>
    <x v="13"/>
    <s v="Asbestos"/>
    <n v="7.35"/>
    <x v="37"/>
    <s v="WA"/>
    <s v="USA"/>
  </r>
  <r>
    <x v="23"/>
    <s v="Limited Purpose Landfill"/>
    <s v="Spokane"/>
    <s v="Washington"/>
    <s v="Limited Purpose Landfill"/>
    <x v="13"/>
    <s v="Asbestos"/>
    <n v="26.13"/>
    <x v="24"/>
    <s v="WA"/>
    <s v="USA"/>
  </r>
  <r>
    <x v="23"/>
    <s v="Limited Purpose Landfill"/>
    <s v="Spokane"/>
    <s v="Washington"/>
    <s v="Limited Purpose Landfill"/>
    <x v="13"/>
    <s v="Asbestos"/>
    <n v="6.5"/>
    <x v="7"/>
    <s v="WA"/>
    <s v="USA"/>
  </r>
  <r>
    <x v="23"/>
    <s v="Limited Purpose Landfill"/>
    <s v="Spokane"/>
    <s v="Washington"/>
    <s v="Limited Purpose Landfill"/>
    <x v="13"/>
    <s v="Asbestos"/>
    <n v="11.25"/>
    <x v="26"/>
    <s v="WA"/>
    <s v="USA"/>
  </r>
  <r>
    <x v="23"/>
    <s v="Limited Purpose Landfill"/>
    <s v="Spokane"/>
    <s v="Washington"/>
    <s v="Limited Purpose Landfill"/>
    <x v="13"/>
    <s v="Asbestos"/>
    <n v="0.75"/>
    <x v="0"/>
    <s v="WA"/>
    <s v="USA"/>
  </r>
  <r>
    <x v="23"/>
    <s v="Limited Purpose Landfill"/>
    <s v="Spokane"/>
    <s v="Washington"/>
    <s v="Limited Purpose Landfill"/>
    <x v="13"/>
    <s v="Asbestos"/>
    <n v="30.08"/>
    <x v="12"/>
    <s v="WA"/>
    <s v="USA"/>
  </r>
  <r>
    <x v="23"/>
    <s v="Limited Purpose Landfill"/>
    <s v="Spokane"/>
    <s v="Washington"/>
    <s v="Limited Purpose Landfill"/>
    <x v="13"/>
    <s v="Asbestos"/>
    <n v="10.65"/>
    <x v="38"/>
    <s v="WA"/>
    <s v="USA"/>
  </r>
  <r>
    <x v="23"/>
    <s v="Limited Purpose Landfill"/>
    <s v="Spokane"/>
    <s v="Washington"/>
    <s v="Limited Purpose Landfill"/>
    <x v="13"/>
    <s v="Asbestos"/>
    <n v="3.08"/>
    <x v="39"/>
    <s v="WA"/>
    <s v="USA"/>
  </r>
  <r>
    <x v="23"/>
    <s v="Limited Purpose Landfill"/>
    <s v="Spokane"/>
    <s v="Washington"/>
    <s v="Limited Purpose Landfill"/>
    <x v="13"/>
    <s v="Asbestos"/>
    <n v="45.92"/>
    <x v="8"/>
    <s v="BC"/>
    <s v="Canada"/>
  </r>
  <r>
    <x v="23"/>
    <s v="Limited Purpose Landfill"/>
    <s v="Spokane"/>
    <s v="Washington"/>
    <s v="Limited Purpose Landfill"/>
    <x v="13"/>
    <s v="Asbestos"/>
    <n v="92.26"/>
    <x v="8"/>
    <s v="ID"/>
    <s v="USA"/>
  </r>
  <r>
    <x v="23"/>
    <s v="Limited Purpose Landfill"/>
    <s v="Spokane"/>
    <s v="Washington"/>
    <s v="Limited Purpose Landfill"/>
    <x v="13"/>
    <s v="Asbestos"/>
    <n v="5.03"/>
    <x v="8"/>
    <s v="ID"/>
    <s v="USA"/>
  </r>
  <r>
    <x v="23"/>
    <s v="Limited Purpose Landfill"/>
    <s v="Spokane"/>
    <s v="Washington"/>
    <s v="Limited Purpose Landfill"/>
    <x v="13"/>
    <s v="Asbestos"/>
    <n v="54.65"/>
    <x v="8"/>
    <s v="MT"/>
    <s v="USA"/>
  </r>
  <r>
    <x v="23"/>
    <s v="Limited Purpose Landfill"/>
    <s v="Spokane"/>
    <s v="Washington"/>
    <s v="Limited Purpose Landfill"/>
    <x v="13"/>
    <s v="Asbestos"/>
    <n v="1.5"/>
    <x v="8"/>
    <s v="OR"/>
    <s v="USA"/>
  </r>
  <r>
    <x v="23"/>
    <s v="Limited Purpose Landfill"/>
    <s v="Spokane"/>
    <s v="Washington"/>
    <s v="Limited Purpose Landfill"/>
    <x v="13"/>
    <s v="Asbestos"/>
    <n v="22.05"/>
    <x v="27"/>
    <s v="WA"/>
    <s v="USA"/>
  </r>
  <r>
    <x v="23"/>
    <s v="Limited Purpose Landfill"/>
    <s v="Spokane"/>
    <s v="Washington"/>
    <s v="Limited Purpose Landfill"/>
    <x v="13"/>
    <s v="Asbestos"/>
    <n v="1509.16"/>
    <x v="4"/>
    <s v="WA"/>
    <s v="USA"/>
  </r>
  <r>
    <x v="23"/>
    <s v="Limited Purpose Landfill"/>
    <s v="Spokane"/>
    <s v="Washington"/>
    <s v="Limited Purpose Landfill"/>
    <x v="13"/>
    <s v="Asbestos"/>
    <n v="17.329999999999998"/>
    <x v="10"/>
    <s v="WA"/>
    <s v="USA"/>
  </r>
  <r>
    <x v="23"/>
    <s v="Limited Purpose Landfill"/>
    <s v="Spokane"/>
    <s v="Washington"/>
    <s v="Limited Purpose Landfill"/>
    <x v="13"/>
    <s v="Asbestos"/>
    <n v="11.6"/>
    <x v="33"/>
    <s v="WA"/>
    <s v="USA"/>
  </r>
  <r>
    <x v="23"/>
    <s v="Limited Purpose Landfill"/>
    <s v="Spokane"/>
    <s v="Washington"/>
    <s v="Limited Purpose Landfill"/>
    <x v="13"/>
    <s v="Asbestos"/>
    <n v="10.28"/>
    <x v="9"/>
    <s v="WA"/>
    <s v="USA"/>
  </r>
  <r>
    <x v="23"/>
    <s v="Limited Purpose Landfill"/>
    <s v="Spokane"/>
    <s v="Washington"/>
    <s v="Limited Purpose Landfill"/>
    <x v="13"/>
    <s v="Asbestos"/>
    <n v="4.13"/>
    <x v="5"/>
    <s v="WA"/>
    <s v="USA"/>
  </r>
  <r>
    <x v="23"/>
    <s v="Limited Purpose Landfill"/>
    <s v="Spokane"/>
    <s v="Washington"/>
    <s v="Limited Purpose Landfill"/>
    <x v="3"/>
    <s v="Demolition"/>
    <n v="1"/>
    <x v="25"/>
    <s v="WA"/>
    <s v="USA"/>
  </r>
  <r>
    <x v="23"/>
    <s v="Limited Purpose Landfill"/>
    <s v="Spokane"/>
    <s v="Washington"/>
    <s v="Limited Purpose Landfill"/>
    <x v="3"/>
    <s v="Demolition"/>
    <n v="3"/>
    <x v="16"/>
    <s v="WA"/>
    <s v="USA"/>
  </r>
  <r>
    <x v="23"/>
    <s v="Limited Purpose Landfill"/>
    <s v="Spokane"/>
    <s v="Washington"/>
    <s v="Limited Purpose Landfill"/>
    <x v="3"/>
    <s v="Demolition"/>
    <n v="3.38"/>
    <x v="24"/>
    <s v="WA"/>
    <s v="USA"/>
  </r>
  <r>
    <x v="23"/>
    <s v="Limited Purpose Landfill"/>
    <s v="Spokane"/>
    <s v="Washington"/>
    <s v="Limited Purpose Landfill"/>
    <x v="3"/>
    <s v="Demolition"/>
    <n v="26.63"/>
    <x v="12"/>
    <s v="WA"/>
    <s v="USA"/>
  </r>
  <r>
    <x v="23"/>
    <s v="Limited Purpose Landfill"/>
    <s v="Spokane"/>
    <s v="Washington"/>
    <s v="Limited Purpose Landfill"/>
    <x v="3"/>
    <s v="Demolition"/>
    <n v="43.5"/>
    <x v="38"/>
    <s v="WA"/>
    <s v="USA"/>
  </r>
  <r>
    <x v="23"/>
    <s v="Limited Purpose Landfill"/>
    <s v="Spokane"/>
    <s v="Washington"/>
    <s v="Limited Purpose Landfill"/>
    <x v="3"/>
    <s v="Demolition"/>
    <n v="1995.76"/>
    <x v="8"/>
    <s v="ID"/>
    <s v="USA"/>
  </r>
  <r>
    <x v="23"/>
    <s v="Limited Purpose Landfill"/>
    <s v="Spokane"/>
    <s v="Washington"/>
    <s v="Limited Purpose Landfill"/>
    <x v="3"/>
    <s v="Demolition"/>
    <n v="31.5"/>
    <x v="27"/>
    <s v="WA"/>
    <s v="USA"/>
  </r>
  <r>
    <x v="23"/>
    <s v="Limited Purpose Landfill"/>
    <s v="Spokane"/>
    <s v="Washington"/>
    <s v="Limited Purpose Landfill"/>
    <x v="3"/>
    <s v="Demolition"/>
    <n v="2"/>
    <x v="1"/>
    <s v="WA"/>
    <s v="USA"/>
  </r>
  <r>
    <x v="23"/>
    <s v="Limited Purpose Landfill"/>
    <s v="Spokane"/>
    <s v="Washington"/>
    <s v="Limited Purpose Landfill"/>
    <x v="3"/>
    <s v="Demolition"/>
    <n v="2"/>
    <x v="1"/>
    <s v="WA"/>
    <s v="USA"/>
  </r>
  <r>
    <x v="23"/>
    <s v="Limited Purpose Landfill"/>
    <s v="Spokane"/>
    <s v="Washington"/>
    <s v="Limited Purpose Landfill"/>
    <x v="3"/>
    <s v="Demolition"/>
    <n v="87201.06"/>
    <x v="4"/>
    <s v="WA"/>
    <s v="USA"/>
  </r>
  <r>
    <x v="23"/>
    <s v="Limited Purpose Landfill"/>
    <s v="Spokane"/>
    <s v="Washington"/>
    <s v="Limited Purpose Landfill"/>
    <x v="3"/>
    <s v="Demolition"/>
    <n v="8.15"/>
    <x v="10"/>
    <s v="WA"/>
    <s v="USA"/>
  </r>
  <r>
    <x v="23"/>
    <s v="Limited Purpose Landfill"/>
    <s v="Spokane"/>
    <s v="Washington"/>
    <s v="Limited Purpose Landfill"/>
    <x v="3"/>
    <s v="Demolition"/>
    <n v="13.13"/>
    <x v="9"/>
    <s v="WA"/>
    <s v="USA"/>
  </r>
  <r>
    <x v="23"/>
    <s v="Limited Purpose Landfill"/>
    <s v="Spokane"/>
    <s v="Washington"/>
    <s v="Limited Purpose Landfill"/>
    <x v="0"/>
    <s v="Inert"/>
    <n v="1992.78"/>
    <x v="4"/>
    <s v="WA"/>
    <s v="USA"/>
  </r>
  <r>
    <x v="23"/>
    <s v="Limited Purpose Landfill"/>
    <s v="Spokane"/>
    <s v="Washington"/>
    <s v="Limited Purpose Landfill"/>
    <x v="1"/>
    <s v="Inert"/>
    <n v="21.6"/>
    <x v="4"/>
    <s v="WA"/>
    <s v="USA"/>
  </r>
  <r>
    <x v="23"/>
    <s v="Limited Purpose Landfill"/>
    <s v="Spokane"/>
    <s v="Washington"/>
    <s v="Limited Purpose Landfill"/>
    <x v="14"/>
    <s v="Inert"/>
    <n v="4.8"/>
    <x v="38"/>
    <s v="WA"/>
    <s v="USA"/>
  </r>
  <r>
    <x v="23"/>
    <s v="Limited Purpose Landfill"/>
    <s v="Spokane"/>
    <s v="Washington"/>
    <s v="Limited Purpose Landfill"/>
    <x v="14"/>
    <s v="Inert"/>
    <n v="4"/>
    <x v="8"/>
    <s v="ID"/>
    <s v="USA"/>
  </r>
  <r>
    <x v="23"/>
    <s v="Limited Purpose Landfill"/>
    <s v="Spokane"/>
    <s v="Washington"/>
    <s v="Limited Purpose Landfill"/>
    <x v="14"/>
    <s v="Inert"/>
    <n v="20924.72"/>
    <x v="4"/>
    <s v="WA"/>
    <s v="USA"/>
  </r>
  <r>
    <x v="23"/>
    <s v="Limited Purpose Landfill"/>
    <s v="Spokane"/>
    <s v="Washington"/>
    <s v="Limited Purpose Landfill"/>
    <x v="14"/>
    <s v="Inert"/>
    <n v="6.4"/>
    <x v="9"/>
    <s v="WA"/>
    <s v="USA"/>
  </r>
  <r>
    <x v="23"/>
    <s v="Limited Purpose Landfill"/>
    <s v="Spokane"/>
    <s v="Washington"/>
    <s v="Limited Purpose Landfill"/>
    <x v="27"/>
    <s v="Other"/>
    <n v="0.55000000000000004"/>
    <x v="15"/>
    <s v="WA"/>
    <s v="USA"/>
  </r>
  <r>
    <x v="23"/>
    <s v="Limited Purpose Landfill"/>
    <s v="Spokane"/>
    <s v="Washington"/>
    <s v="Limited Purpose Landfill"/>
    <x v="27"/>
    <s v="Other"/>
    <n v="29.64"/>
    <x v="24"/>
    <s v="WA"/>
    <s v="USA"/>
  </r>
  <r>
    <x v="23"/>
    <s v="Limited Purpose Landfill"/>
    <s v="Spokane"/>
    <s v="Washington"/>
    <s v="Limited Purpose Landfill"/>
    <x v="27"/>
    <s v="Other"/>
    <n v="12.54"/>
    <x v="7"/>
    <s v="WA"/>
    <s v="USA"/>
  </r>
  <r>
    <x v="23"/>
    <s v="Limited Purpose Landfill"/>
    <s v="Spokane"/>
    <s v="Washington"/>
    <s v="Limited Purpose Landfill"/>
    <x v="27"/>
    <s v="Other"/>
    <n v="628.28"/>
    <x v="0"/>
    <s v="WA"/>
    <s v="USA"/>
  </r>
  <r>
    <x v="23"/>
    <s v="Limited Purpose Landfill"/>
    <s v="Spokane"/>
    <s v="Washington"/>
    <s v="Limited Purpose Landfill"/>
    <x v="27"/>
    <s v="Other"/>
    <n v="22.03"/>
    <x v="38"/>
    <s v="WA"/>
    <s v="USA"/>
  </r>
  <r>
    <x v="23"/>
    <s v="Limited Purpose Landfill"/>
    <s v="Spokane"/>
    <s v="Washington"/>
    <s v="Limited Purpose Landfill"/>
    <x v="27"/>
    <s v="Other"/>
    <n v="119.33"/>
    <x v="8"/>
    <s v="BC"/>
    <s v="USA"/>
  </r>
  <r>
    <x v="23"/>
    <s v="Limited Purpose Landfill"/>
    <s v="Spokane"/>
    <s v="Washington"/>
    <s v="Limited Purpose Landfill"/>
    <x v="27"/>
    <s v="Other"/>
    <n v="1497.69"/>
    <x v="8"/>
    <s v="BC"/>
    <s v="Canada"/>
  </r>
  <r>
    <x v="23"/>
    <s v="Limited Purpose Landfill"/>
    <s v="Spokane"/>
    <s v="Washington"/>
    <s v="Limited Purpose Landfill"/>
    <x v="27"/>
    <s v="Other"/>
    <n v="1008.35"/>
    <x v="8"/>
    <s v="ID"/>
    <s v="USA"/>
  </r>
  <r>
    <x v="23"/>
    <s v="Limited Purpose Landfill"/>
    <s v="Spokane"/>
    <s v="Washington"/>
    <s v="Limited Purpose Landfill"/>
    <x v="27"/>
    <s v="Other"/>
    <n v="17.88"/>
    <x v="8"/>
    <s v="MT"/>
    <s v="USA"/>
  </r>
  <r>
    <x v="23"/>
    <s v="Limited Purpose Landfill"/>
    <s v="Spokane"/>
    <s v="Washington"/>
    <s v="Limited Purpose Landfill"/>
    <x v="27"/>
    <s v="Other"/>
    <n v="718.45"/>
    <x v="27"/>
    <s v="WA"/>
    <s v="USA"/>
  </r>
  <r>
    <x v="23"/>
    <s v="Limited Purpose Landfill"/>
    <s v="Spokane"/>
    <s v="Washington"/>
    <s v="Limited Purpose Landfill"/>
    <x v="27"/>
    <s v="Other"/>
    <n v="47059.43"/>
    <x v="4"/>
    <s v="WA"/>
    <s v="USA"/>
  </r>
  <r>
    <x v="23"/>
    <s v="Limited Purpose Landfill"/>
    <s v="Spokane"/>
    <s v="Washington"/>
    <s v="Limited Purpose Landfill"/>
    <x v="27"/>
    <s v="Other"/>
    <n v="9.3699999999999992"/>
    <x v="10"/>
    <s v="WA"/>
    <s v="USA"/>
  </r>
  <r>
    <x v="23"/>
    <s v="Limited Purpose Landfill"/>
    <s v="Spokane"/>
    <s v="Washington"/>
    <s v="Limited Purpose Landfill"/>
    <x v="27"/>
    <s v="Other"/>
    <n v="239.53"/>
    <x v="11"/>
    <s v="WA"/>
    <s v="USA"/>
  </r>
  <r>
    <x v="23"/>
    <s v="Limited Purpose Landfill"/>
    <s v="Spokane"/>
    <s v="Washington"/>
    <s v="Limited Purpose Landfill"/>
    <x v="27"/>
    <s v="Other"/>
    <n v="279.86"/>
    <x v="9"/>
    <s v="WA"/>
    <s v="USA"/>
  </r>
  <r>
    <x v="23"/>
    <s v="Limited Purpose Landfill"/>
    <s v="Spokane"/>
    <s v="Washington"/>
    <s v="Limited Purpose Landfill"/>
    <x v="27"/>
    <s v="Other"/>
    <n v="1.01"/>
    <x v="9"/>
    <s v="WA"/>
    <s v="USA"/>
  </r>
  <r>
    <x v="23"/>
    <s v="Limited Purpose Landfill"/>
    <s v="Spokane"/>
    <s v="Washington"/>
    <s v="Limited Purpose Landfill"/>
    <x v="27"/>
    <s v="Other"/>
    <n v="55.92"/>
    <x v="5"/>
    <s v="WA"/>
    <s v="USA"/>
  </r>
  <r>
    <x v="23"/>
    <s v="Limited Purpose Landfill"/>
    <s v="Spokane"/>
    <s v="Washington"/>
    <s v="Limited Purpose Landfill"/>
    <x v="5"/>
    <s v="Soils (contaminated)"/>
    <n v="25.8"/>
    <x v="25"/>
    <s v="WA"/>
    <s v="USA"/>
  </r>
  <r>
    <x v="23"/>
    <s v="Limited Purpose Landfill"/>
    <s v="Spokane"/>
    <s v="Washington"/>
    <s v="Limited Purpose Landfill"/>
    <x v="5"/>
    <s v="Soils (contaminated)"/>
    <n v="54.73"/>
    <x v="38"/>
    <s v="WA"/>
    <s v="USA"/>
  </r>
  <r>
    <x v="23"/>
    <s v="Limited Purpose Landfill"/>
    <s v="Spokane"/>
    <s v="Washington"/>
    <s v="Limited Purpose Landfill"/>
    <x v="5"/>
    <s v="Soils (contaminated)"/>
    <n v="577.35"/>
    <x v="8"/>
    <s v="ID"/>
    <s v="USA"/>
  </r>
  <r>
    <x v="23"/>
    <s v="Limited Purpose Landfill"/>
    <s v="Spokane"/>
    <s v="Washington"/>
    <s v="Limited Purpose Landfill"/>
    <x v="5"/>
    <s v="Soils (contaminated)"/>
    <n v="48.39"/>
    <x v="8"/>
    <s v="OR"/>
    <s v="USA"/>
  </r>
  <r>
    <x v="23"/>
    <s v="Limited Purpose Landfill"/>
    <s v="Spokane"/>
    <s v="Washington"/>
    <s v="Limited Purpose Landfill"/>
    <x v="5"/>
    <s v="Soils (contaminated)"/>
    <n v="12.78"/>
    <x v="27"/>
    <s v="WA"/>
    <s v="USA"/>
  </r>
  <r>
    <x v="23"/>
    <s v="Limited Purpose Landfill"/>
    <s v="Spokane"/>
    <s v="Washington"/>
    <s v="Limited Purpose Landfill"/>
    <x v="5"/>
    <s v="Soils (contaminated)"/>
    <n v="19659.21"/>
    <x v="4"/>
    <s v="WA"/>
    <s v="USA"/>
  </r>
  <r>
    <x v="23"/>
    <s v="Limited Purpose Landfill"/>
    <s v="Spokane"/>
    <s v="Washington"/>
    <s v="Limited Purpose Landfill"/>
    <x v="5"/>
    <s v="Soils (contaminated)"/>
    <n v="17.600000000000001"/>
    <x v="9"/>
    <s v="WA"/>
    <s v="USA"/>
  </r>
  <r>
    <x v="23"/>
    <s v="Limited Purpose Landfill"/>
    <s v="Spokane"/>
    <s v="Washington"/>
    <s v="Limited Purpose Landfill"/>
    <x v="2"/>
    <s v="Soils (uncontaminated)"/>
    <n v="716.95"/>
    <x v="4"/>
    <s v="WA"/>
    <s v="USA"/>
  </r>
  <r>
    <x v="23"/>
    <s v="Limited Purpose Landfill"/>
    <s v="Spokane"/>
    <s v="Washington"/>
    <s v="Limited Purpose Landfill"/>
    <x v="29"/>
    <s v="Tires"/>
    <n v="3180.75"/>
    <x v="4"/>
    <s v="WA"/>
    <s v="USA"/>
  </r>
  <r>
    <x v="23"/>
    <s v="Limited Purpose Landfill"/>
    <s v="Spokane"/>
    <s v="Washington"/>
    <s v="Limited Purpose Landfill"/>
    <x v="16"/>
    <s v="Wood Waste"/>
    <n v="296.18"/>
    <x v="4"/>
    <s v="WA"/>
    <s v="USA"/>
  </r>
  <r>
    <x v="23"/>
    <s v="Limited Purpose Landfill"/>
    <s v="Spokane"/>
    <s v="Washington"/>
    <s v="Limited Purpose Landfill"/>
    <x v="6"/>
    <s v="Wood Waste"/>
    <n v="2171.96"/>
    <x v="4"/>
    <s v="WA"/>
    <s v="USA"/>
  </r>
  <r>
    <x v="24"/>
    <s v="Municipal Solid Waste Landfill (351)"/>
    <s v="Douglas"/>
    <s v="Washington"/>
    <s v="MSW Landfill"/>
    <x v="13"/>
    <s v="Asbestos"/>
    <n v="25.76"/>
    <x v="25"/>
    <s v="WA"/>
    <s v="USA"/>
  </r>
  <r>
    <x v="24"/>
    <s v="Municipal Solid Waste Landfill (351)"/>
    <s v="Douglas"/>
    <s v="Washington"/>
    <s v="MSW Landfill"/>
    <x v="13"/>
    <s v="Asbestos"/>
    <n v="11.75"/>
    <x v="16"/>
    <s v="WA"/>
    <s v="USA"/>
  </r>
  <r>
    <x v="24"/>
    <s v="Municipal Solid Waste Landfill (351)"/>
    <s v="Douglas"/>
    <s v="Washington"/>
    <s v="MSW Landfill"/>
    <x v="13"/>
    <s v="Asbestos"/>
    <n v="243.06"/>
    <x v="15"/>
    <s v="WA"/>
    <s v="USA"/>
  </r>
  <r>
    <x v="24"/>
    <s v="Municipal Solid Waste Landfill (351)"/>
    <s v="Douglas"/>
    <s v="Washington"/>
    <s v="MSW Landfill"/>
    <x v="13"/>
    <s v="Asbestos"/>
    <n v="85.86"/>
    <x v="36"/>
    <s v="WA"/>
    <s v="USA"/>
  </r>
  <r>
    <x v="24"/>
    <s v="Municipal Solid Waste Landfill (351)"/>
    <s v="Douglas"/>
    <s v="Washington"/>
    <s v="MSW Landfill"/>
    <x v="13"/>
    <s v="Asbestos"/>
    <n v="0.1"/>
    <x v="24"/>
    <s v="WA"/>
    <s v="USA"/>
  </r>
  <r>
    <x v="24"/>
    <s v="Municipal Solid Waste Landfill (351)"/>
    <s v="Douglas"/>
    <s v="Washington"/>
    <s v="MSW Landfill"/>
    <x v="13"/>
    <s v="Asbestos"/>
    <n v="12.2"/>
    <x v="26"/>
    <s v="WA"/>
    <s v="USA"/>
  </r>
  <r>
    <x v="24"/>
    <s v="Municipal Solid Waste Landfill (351)"/>
    <s v="Douglas"/>
    <s v="Washington"/>
    <s v="MSW Landfill"/>
    <x v="13"/>
    <s v="Asbestos"/>
    <n v="62.77"/>
    <x v="19"/>
    <s v="WA"/>
    <s v="USA"/>
  </r>
  <r>
    <x v="24"/>
    <s v="Municipal Solid Waste Landfill (351)"/>
    <s v="Douglas"/>
    <s v="Washington"/>
    <s v="MSW Landfill"/>
    <x v="13"/>
    <s v="Asbestos"/>
    <n v="95.76"/>
    <x v="12"/>
    <s v="WA"/>
    <s v="USA"/>
  </r>
  <r>
    <x v="24"/>
    <s v="Municipal Solid Waste Landfill (351)"/>
    <s v="Douglas"/>
    <s v="Washington"/>
    <s v="MSW Landfill"/>
    <x v="13"/>
    <s v="Asbestos"/>
    <n v="0.77"/>
    <x v="21"/>
    <s v="WA"/>
    <s v="USA"/>
  </r>
  <r>
    <x v="24"/>
    <s v="Municipal Solid Waste Landfill (351)"/>
    <s v="Douglas"/>
    <s v="Washington"/>
    <s v="MSW Landfill"/>
    <x v="13"/>
    <s v="Asbestos"/>
    <n v="0.89"/>
    <x v="38"/>
    <s v="WA"/>
    <s v="USA"/>
  </r>
  <r>
    <x v="24"/>
    <s v="Municipal Solid Waste Landfill (351)"/>
    <s v="Douglas"/>
    <s v="Washington"/>
    <s v="MSW Landfill"/>
    <x v="13"/>
    <s v="Asbestos"/>
    <n v="6.69"/>
    <x v="39"/>
    <s v="WA"/>
    <s v="USA"/>
  </r>
  <r>
    <x v="24"/>
    <s v="Municipal Solid Waste Landfill (351)"/>
    <s v="Douglas"/>
    <s v="Washington"/>
    <s v="MSW Landfill"/>
    <x v="13"/>
    <s v="Asbestos"/>
    <n v="36.6"/>
    <x v="13"/>
    <s v="WA"/>
    <s v="USA"/>
  </r>
  <r>
    <x v="24"/>
    <s v="Municipal Solid Waste Landfill (351)"/>
    <s v="Douglas"/>
    <s v="Washington"/>
    <s v="MSW Landfill"/>
    <x v="13"/>
    <s v="Asbestos"/>
    <n v="70.27"/>
    <x v="11"/>
    <s v="WA"/>
    <s v="USA"/>
  </r>
  <r>
    <x v="24"/>
    <s v="Municipal Solid Waste Landfill (351)"/>
    <s v="Douglas"/>
    <s v="Washington"/>
    <s v="MSW Landfill"/>
    <x v="13"/>
    <s v="Asbestos"/>
    <n v="9.34"/>
    <x v="5"/>
    <s v="WA"/>
    <s v="USA"/>
  </r>
  <r>
    <x v="24"/>
    <s v="Municipal Solid Waste Landfill (351)"/>
    <s v="Douglas"/>
    <s v="Washington"/>
    <s v="MSW Landfill"/>
    <x v="3"/>
    <s v="Demolition"/>
    <n v="5233.8100000000004"/>
    <x v="15"/>
    <s v="WA"/>
    <s v="USA"/>
  </r>
  <r>
    <x v="24"/>
    <s v="Municipal Solid Waste Landfill (351)"/>
    <s v="Douglas"/>
    <s v="Washington"/>
    <s v="MSW Landfill"/>
    <x v="3"/>
    <s v="Demolition"/>
    <n v="991.06"/>
    <x v="36"/>
    <s v="WA"/>
    <s v="USA"/>
  </r>
  <r>
    <x v="24"/>
    <s v="Municipal Solid Waste Landfill (351)"/>
    <s v="Douglas"/>
    <s v="Washington"/>
    <s v="MSW Landfill"/>
    <x v="3"/>
    <s v="Demolition"/>
    <n v="44.95"/>
    <x v="26"/>
    <s v="WA"/>
    <s v="USA"/>
  </r>
  <r>
    <x v="24"/>
    <s v="Municipal Solid Waste Landfill (351)"/>
    <s v="Douglas"/>
    <s v="Washington"/>
    <s v="MSW Landfill"/>
    <x v="3"/>
    <s v="Demolition"/>
    <n v="6922.84"/>
    <x v="0"/>
    <s v="WA"/>
    <s v="USA"/>
  </r>
  <r>
    <x v="24"/>
    <s v="Municipal Solid Waste Landfill (351)"/>
    <s v="Douglas"/>
    <s v="Washington"/>
    <s v="MSW Landfill"/>
    <x v="3"/>
    <s v="Demolition"/>
    <n v="26.44"/>
    <x v="39"/>
    <s v="WA"/>
    <s v="USA"/>
  </r>
  <r>
    <x v="24"/>
    <s v="Municipal Solid Waste Landfill (351)"/>
    <s v="Douglas"/>
    <s v="Washington"/>
    <s v="MSW Landfill"/>
    <x v="14"/>
    <s v="Inert"/>
    <n v="808.3"/>
    <x v="15"/>
    <s v="WA"/>
    <s v="USA"/>
  </r>
  <r>
    <x v="24"/>
    <s v="Municipal Solid Waste Landfill (351)"/>
    <s v="Douglas"/>
    <s v="Washington"/>
    <s v="MSW Landfill"/>
    <x v="14"/>
    <s v="Inert"/>
    <n v="434.63"/>
    <x v="36"/>
    <s v="WA"/>
    <s v="USA"/>
  </r>
  <r>
    <x v="24"/>
    <s v="Municipal Solid Waste Landfill (351)"/>
    <s v="Douglas"/>
    <s v="Washington"/>
    <s v="MSW Landfill"/>
    <x v="14"/>
    <s v="Inert"/>
    <n v="0.21"/>
    <x v="12"/>
    <s v="WA"/>
    <s v="USA"/>
  </r>
  <r>
    <x v="24"/>
    <s v="Municipal Solid Waste Landfill (351)"/>
    <s v="Douglas"/>
    <s v="Washington"/>
    <s v="MSW Landfill"/>
    <x v="7"/>
    <s v="MSW"/>
    <n v="82680.7"/>
    <x v="15"/>
    <s v="WA"/>
    <s v="USA"/>
  </r>
  <r>
    <x v="24"/>
    <s v="Municipal Solid Waste Landfill (351)"/>
    <s v="Douglas"/>
    <s v="Washington"/>
    <s v="MSW Landfill"/>
    <x v="7"/>
    <s v="MSW"/>
    <n v="24759.200000000001"/>
    <x v="36"/>
    <s v="WA"/>
    <s v="USA"/>
  </r>
  <r>
    <x v="24"/>
    <s v="Municipal Solid Waste Landfill (351)"/>
    <s v="Douglas"/>
    <s v="Washington"/>
    <s v="MSW Landfill"/>
    <x v="7"/>
    <s v="MSW"/>
    <n v="8.8800000000000008"/>
    <x v="26"/>
    <s v="WA"/>
    <s v="USA"/>
  </r>
  <r>
    <x v="24"/>
    <s v="Municipal Solid Waste Landfill (351)"/>
    <s v="Douglas"/>
    <s v="Washington"/>
    <s v="MSW Landfill"/>
    <x v="7"/>
    <s v="MSW"/>
    <n v="35865.599999999999"/>
    <x v="12"/>
    <s v="WA"/>
    <s v="USA"/>
  </r>
  <r>
    <x v="24"/>
    <s v="Municipal Solid Waste Landfill (351)"/>
    <s v="Douglas"/>
    <s v="Washington"/>
    <s v="MSW Landfill"/>
    <x v="7"/>
    <s v="MSW"/>
    <n v="94548.800000000003"/>
    <x v="4"/>
    <s v="WA"/>
    <s v="USA"/>
  </r>
  <r>
    <x v="24"/>
    <s v="Municipal Solid Waste Landfill (351)"/>
    <s v="Douglas"/>
    <s v="Washington"/>
    <s v="MSW Landfill"/>
    <x v="7"/>
    <s v="MSW"/>
    <n v="2275.92"/>
    <x v="11"/>
    <s v="WA"/>
    <s v="USA"/>
  </r>
  <r>
    <x v="24"/>
    <s v="Municipal Solid Waste Landfill (351)"/>
    <s v="Douglas"/>
    <s v="Washington"/>
    <s v="MSW Landfill"/>
    <x v="30"/>
    <s v="Other"/>
    <n v="1.96"/>
    <x v="15"/>
    <s v="WA"/>
    <s v="USA"/>
  </r>
  <r>
    <x v="24"/>
    <s v="Municipal Solid Waste Landfill (351)"/>
    <s v="Douglas"/>
    <s v="Washington"/>
    <s v="MSW Landfill"/>
    <x v="30"/>
    <s v="Other"/>
    <n v="3.54"/>
    <x v="36"/>
    <s v="WA"/>
    <s v="USA"/>
  </r>
  <r>
    <x v="24"/>
    <s v="Municipal Solid Waste Landfill (351)"/>
    <s v="Douglas"/>
    <s v="Washington"/>
    <s v="MSW Landfill"/>
    <x v="27"/>
    <s v="Other"/>
    <n v="6.67"/>
    <x v="25"/>
    <s v="WA"/>
    <s v="USA"/>
  </r>
  <r>
    <x v="24"/>
    <s v="Municipal Solid Waste Landfill (351)"/>
    <s v="Douglas"/>
    <s v="Washington"/>
    <s v="MSW Landfill"/>
    <x v="27"/>
    <s v="Other"/>
    <n v="5084.41"/>
    <x v="15"/>
    <s v="WA"/>
    <s v="USA"/>
  </r>
  <r>
    <x v="24"/>
    <s v="Municipal Solid Waste Landfill (351)"/>
    <s v="Douglas"/>
    <s v="Washington"/>
    <s v="MSW Landfill"/>
    <x v="27"/>
    <s v="Other"/>
    <n v="0.11"/>
    <x v="22"/>
    <s v="WA"/>
    <s v="USA"/>
  </r>
  <r>
    <x v="24"/>
    <s v="Municipal Solid Waste Landfill (351)"/>
    <s v="Douglas"/>
    <s v="Washington"/>
    <s v="MSW Landfill"/>
    <x v="27"/>
    <s v="Other"/>
    <n v="0.09"/>
    <x v="23"/>
    <s v="WA"/>
    <s v="USA"/>
  </r>
  <r>
    <x v="24"/>
    <s v="Municipal Solid Waste Landfill (351)"/>
    <s v="Douglas"/>
    <s v="Washington"/>
    <s v="MSW Landfill"/>
    <x v="27"/>
    <s v="Other"/>
    <n v="727.03"/>
    <x v="36"/>
    <s v="WA"/>
    <s v="USA"/>
  </r>
  <r>
    <x v="24"/>
    <s v="Municipal Solid Waste Landfill (351)"/>
    <s v="Douglas"/>
    <s v="Washington"/>
    <s v="MSW Landfill"/>
    <x v="27"/>
    <s v="Other"/>
    <n v="122.74"/>
    <x v="24"/>
    <s v="WA"/>
    <s v="USA"/>
  </r>
  <r>
    <x v="24"/>
    <s v="Municipal Solid Waste Landfill (351)"/>
    <s v="Douglas"/>
    <s v="Washington"/>
    <s v="MSW Landfill"/>
    <x v="27"/>
    <s v="Other"/>
    <n v="10169"/>
    <x v="26"/>
    <s v="WA"/>
    <s v="USA"/>
  </r>
  <r>
    <x v="24"/>
    <s v="Municipal Solid Waste Landfill (351)"/>
    <s v="Douglas"/>
    <s v="Washington"/>
    <s v="MSW Landfill"/>
    <x v="27"/>
    <s v="Other"/>
    <n v="52.25"/>
    <x v="2"/>
    <s v="WA"/>
    <s v="USA"/>
  </r>
  <r>
    <x v="24"/>
    <s v="Municipal Solid Waste Landfill (351)"/>
    <s v="Douglas"/>
    <s v="Washington"/>
    <s v="MSW Landfill"/>
    <x v="27"/>
    <s v="Other"/>
    <n v="280.70999999999998"/>
    <x v="18"/>
    <s v="WA"/>
    <s v="USA"/>
  </r>
  <r>
    <x v="24"/>
    <s v="Municipal Solid Waste Landfill (351)"/>
    <s v="Douglas"/>
    <s v="Washington"/>
    <s v="MSW Landfill"/>
    <x v="27"/>
    <s v="Other"/>
    <n v="4162.8599999999997"/>
    <x v="0"/>
    <s v="WA"/>
    <s v="USA"/>
  </r>
  <r>
    <x v="24"/>
    <s v="Municipal Solid Waste Landfill (351)"/>
    <s v="Douglas"/>
    <s v="Washington"/>
    <s v="MSW Landfill"/>
    <x v="27"/>
    <s v="Other"/>
    <n v="31.21"/>
    <x v="19"/>
    <s v="WA"/>
    <s v="USA"/>
  </r>
  <r>
    <x v="24"/>
    <s v="Municipal Solid Waste Landfill (351)"/>
    <s v="Douglas"/>
    <s v="Washington"/>
    <s v="MSW Landfill"/>
    <x v="27"/>
    <s v="Other"/>
    <n v="1230.9100000000001"/>
    <x v="12"/>
    <s v="WA"/>
    <s v="USA"/>
  </r>
  <r>
    <x v="24"/>
    <s v="Municipal Solid Waste Landfill (351)"/>
    <s v="Douglas"/>
    <s v="Washington"/>
    <s v="MSW Landfill"/>
    <x v="27"/>
    <s v="Other"/>
    <n v="12.93"/>
    <x v="39"/>
    <s v="WA"/>
    <s v="USA"/>
  </r>
  <r>
    <x v="24"/>
    <s v="Municipal Solid Waste Landfill (351)"/>
    <s v="Douglas"/>
    <s v="Washington"/>
    <s v="MSW Landfill"/>
    <x v="27"/>
    <s v="Other"/>
    <n v="3333.58"/>
    <x v="8"/>
    <s v="BC"/>
    <s v="Canada"/>
  </r>
  <r>
    <x v="24"/>
    <s v="Municipal Solid Waste Landfill (351)"/>
    <s v="Douglas"/>
    <s v="Washington"/>
    <s v="MSW Landfill"/>
    <x v="27"/>
    <s v="Other"/>
    <n v="19.05"/>
    <x v="8"/>
    <s v="OR"/>
    <s v="USA"/>
  </r>
  <r>
    <x v="24"/>
    <s v="Municipal Solid Waste Landfill (351)"/>
    <s v="Douglas"/>
    <s v="Washington"/>
    <s v="MSW Landfill"/>
    <x v="27"/>
    <s v="Other"/>
    <n v="105.33"/>
    <x v="3"/>
    <s v="WA"/>
    <s v="USA"/>
  </r>
  <r>
    <x v="24"/>
    <s v="Municipal Solid Waste Landfill (351)"/>
    <s v="Douglas"/>
    <s v="Washington"/>
    <s v="MSW Landfill"/>
    <x v="27"/>
    <s v="Other"/>
    <n v="1647.22"/>
    <x v="13"/>
    <s v="WA"/>
    <s v="USA"/>
  </r>
  <r>
    <x v="24"/>
    <s v="Municipal Solid Waste Landfill (351)"/>
    <s v="Douglas"/>
    <s v="Washington"/>
    <s v="MSW Landfill"/>
    <x v="27"/>
    <s v="Other"/>
    <n v="5826.26"/>
    <x v="1"/>
    <s v="WA"/>
    <s v="USA"/>
  </r>
  <r>
    <x v="24"/>
    <s v="Municipal Solid Waste Landfill (351)"/>
    <s v="Douglas"/>
    <s v="Washington"/>
    <s v="MSW Landfill"/>
    <x v="27"/>
    <s v="Other"/>
    <n v="751.47"/>
    <x v="4"/>
    <s v="WA"/>
    <s v="USA"/>
  </r>
  <r>
    <x v="24"/>
    <s v="Municipal Solid Waste Landfill (351)"/>
    <s v="Douglas"/>
    <s v="Washington"/>
    <s v="MSW Landfill"/>
    <x v="27"/>
    <s v="Other"/>
    <n v="16401.900000000001"/>
    <x v="11"/>
    <s v="WA"/>
    <s v="USA"/>
  </r>
  <r>
    <x v="24"/>
    <s v="Municipal Solid Waste Landfill (351)"/>
    <s v="Douglas"/>
    <s v="Washington"/>
    <s v="MSW Landfill"/>
    <x v="20"/>
    <s v="Soils (contaminated)"/>
    <n v="102.89"/>
    <x v="0"/>
    <s v="WA"/>
    <s v="USA"/>
  </r>
  <r>
    <x v="24"/>
    <s v="Municipal Solid Waste Landfill (351)"/>
    <s v="Douglas"/>
    <s v="Washington"/>
    <s v="MSW Landfill"/>
    <x v="20"/>
    <s v="Soils (contaminated)"/>
    <n v="5487.91"/>
    <x v="11"/>
    <s v="WA"/>
    <s v="USA"/>
  </r>
  <r>
    <x v="24"/>
    <s v="Municipal Solid Waste Landfill (351)"/>
    <s v="Douglas"/>
    <s v="Washington"/>
    <s v="MSW Landfill"/>
    <x v="5"/>
    <s v="Soils (contaminated)"/>
    <n v="939.09"/>
    <x v="15"/>
    <s v="WA"/>
    <s v="USA"/>
  </r>
  <r>
    <x v="24"/>
    <s v="Municipal Solid Waste Landfill (351)"/>
    <s v="Douglas"/>
    <s v="Washington"/>
    <s v="MSW Landfill"/>
    <x v="5"/>
    <s v="Soils (contaminated)"/>
    <n v="762.39"/>
    <x v="36"/>
    <s v="WA"/>
    <s v="USA"/>
  </r>
  <r>
    <x v="24"/>
    <s v="Municipal Solid Waste Landfill (351)"/>
    <s v="Douglas"/>
    <s v="Washington"/>
    <s v="MSW Landfill"/>
    <x v="5"/>
    <s v="Soils (contaminated)"/>
    <n v="1515.52"/>
    <x v="26"/>
    <s v="WA"/>
    <s v="USA"/>
  </r>
  <r>
    <x v="24"/>
    <s v="Municipal Solid Waste Landfill (351)"/>
    <s v="Douglas"/>
    <s v="Washington"/>
    <s v="MSW Landfill"/>
    <x v="5"/>
    <s v="Soils (contaminated)"/>
    <n v="1578.88"/>
    <x v="12"/>
    <s v="WA"/>
    <s v="USA"/>
  </r>
  <r>
    <x v="24"/>
    <s v="Municipal Solid Waste Landfill (351)"/>
    <s v="Douglas"/>
    <s v="Washington"/>
    <s v="MSW Landfill"/>
    <x v="5"/>
    <s v="Soils (contaminated)"/>
    <n v="122.05"/>
    <x v="1"/>
    <s v="WA"/>
    <s v="USA"/>
  </r>
  <r>
    <x v="24"/>
    <s v="Municipal Solid Waste Landfill (351)"/>
    <s v="Douglas"/>
    <s v="Washington"/>
    <s v="MSW Landfill"/>
    <x v="5"/>
    <s v="Soils (contaminated)"/>
    <n v="6.79"/>
    <x v="4"/>
    <s v="WA"/>
    <s v="USA"/>
  </r>
  <r>
    <x v="24"/>
    <s v="Municipal Solid Waste Landfill (351)"/>
    <s v="Douglas"/>
    <s v="Washington"/>
    <s v="MSW Landfill"/>
    <x v="5"/>
    <s v="Soils (contaminated)"/>
    <n v="149.63999999999999"/>
    <x v="5"/>
    <s v="WA"/>
    <s v="USA"/>
  </r>
  <r>
    <x v="24"/>
    <s v="Municipal Solid Waste Landfill (351)"/>
    <s v="Douglas"/>
    <s v="Washington"/>
    <s v="MSW Landfill"/>
    <x v="29"/>
    <s v="Tires"/>
    <n v="1.73"/>
    <x v="15"/>
    <s v="WA"/>
    <s v="USA"/>
  </r>
  <r>
    <x v="24"/>
    <s v="Municipal Solid Waste Landfill (351)"/>
    <s v="Douglas"/>
    <s v="Washington"/>
    <s v="MSW Landfill"/>
    <x v="29"/>
    <s v="Tires"/>
    <n v="2.4"/>
    <x v="36"/>
    <s v="WA"/>
    <s v="USA"/>
  </r>
  <r>
    <x v="24"/>
    <s v="Municipal Solid Waste Landfill (351)"/>
    <s v="Douglas"/>
    <s v="Washington"/>
    <s v="MSW Landfill"/>
    <x v="6"/>
    <s v="Wood Waste"/>
    <n v="6.89"/>
    <x v="36"/>
    <s v="WA"/>
    <s v="USA"/>
  </r>
  <r>
    <x v="24"/>
    <s v="Municipal Solid Waste Landfill (351)"/>
    <s v="Douglas"/>
    <s v="Washington"/>
    <s v="MSW Landfill"/>
    <x v="6"/>
    <s v="Wood Waste"/>
    <n v="297.04000000000002"/>
    <x v="1"/>
    <s v="WA"/>
    <s v="USA"/>
  </r>
  <r>
    <x v="25"/>
    <s v="Municipal Solid Waste Landfill (351)"/>
    <s v="Benton"/>
    <s v="Washington"/>
    <s v="MSW Landfill"/>
    <x v="3"/>
    <s v="Demolition"/>
    <n v="9022.84"/>
    <x v="16"/>
    <s v="WA"/>
    <s v="USA"/>
  </r>
  <r>
    <x v="25"/>
    <s v="Municipal Solid Waste Landfill (351)"/>
    <s v="Benton"/>
    <s v="Washington"/>
    <s v="MSW Landfill"/>
    <x v="7"/>
    <s v="MSW"/>
    <n v="46732.78"/>
    <x v="16"/>
    <s v="WA"/>
    <s v="USA"/>
  </r>
  <r>
    <x v="25"/>
    <s v="Municipal Solid Waste Landfill (351)"/>
    <s v="Benton"/>
    <s v="Washington"/>
    <s v="MSW Landfill"/>
    <x v="7"/>
    <s v="MSW"/>
    <n v="25"/>
    <x v="24"/>
    <s v="WA"/>
    <s v="USA"/>
  </r>
  <r>
    <x v="25"/>
    <s v="Municipal Solid Waste Landfill (351)"/>
    <s v="Benton"/>
    <s v="Washington"/>
    <s v="MSW Landfill"/>
    <x v="31"/>
    <s v="Organic Materials"/>
    <n v="1641.81"/>
    <x v="16"/>
    <s v="WA"/>
    <s v="USA"/>
  </r>
  <r>
    <x v="25"/>
    <s v="Municipal Solid Waste Landfill (351)"/>
    <s v="Benton"/>
    <s v="Washington"/>
    <s v="MSW Landfill"/>
    <x v="31"/>
    <s v="Organic Materials"/>
    <n v="10"/>
    <x v="24"/>
    <s v="WA"/>
    <s v="USA"/>
  </r>
  <r>
    <x v="26"/>
    <s v="Inert Waste Landfill"/>
    <s v="King"/>
    <s v="Washington"/>
    <s v="Inert Waste Landfill"/>
    <x v="2"/>
    <s v="Soils (uncontaminated)"/>
    <n v="665456.25"/>
    <x v="0"/>
    <s v="WA"/>
    <s v="USA"/>
  </r>
  <r>
    <x v="27"/>
    <s v="Inert Waste Landfill"/>
    <s v="Spokane"/>
    <s v="Washington"/>
    <s v="Inert Waste Landfill"/>
    <x v="1"/>
    <s v="Inert"/>
    <n v="7660"/>
    <x v="4"/>
    <s v="WA"/>
    <s v="USA"/>
  </r>
  <r>
    <x v="28"/>
    <s v="Limited Purpose Landfill"/>
    <s v="Clark"/>
    <s v="Washington"/>
    <s v="Limited Purpose Landfill"/>
    <x v="14"/>
    <s v="Inert"/>
    <n v="2638"/>
    <x v="23"/>
    <s v="WA"/>
    <s v="USA"/>
  </r>
  <r>
    <x v="28"/>
    <s v="Limited Purpose Landfill"/>
    <s v="Clark"/>
    <s v="Washington"/>
    <s v="Limited Purpose Landfill"/>
    <x v="6"/>
    <s v="Wood Waste"/>
    <n v="9228"/>
    <x v="23"/>
    <s v="WA"/>
    <s v="USA"/>
  </r>
  <r>
    <x v="29"/>
    <s v="Municipal Solid Waste Landfill (351)"/>
    <s v="Pierce"/>
    <s v="Washington"/>
    <s v="MSW Landfill"/>
    <x v="13"/>
    <s v="Asbestos"/>
    <n v="645"/>
    <x v="3"/>
    <s v="WA"/>
    <s v="USA"/>
  </r>
  <r>
    <x v="29"/>
    <s v="Municipal Solid Waste Landfill (351)"/>
    <s v="Pierce"/>
    <s v="Washington"/>
    <s v="MSW Landfill"/>
    <x v="8"/>
    <s v="Ash (other than special incinerator ash)"/>
    <n v="27854"/>
    <x v="3"/>
    <s v="WA"/>
    <s v="USA"/>
  </r>
  <r>
    <x v="29"/>
    <s v="Municipal Solid Waste Landfill (351)"/>
    <s v="Pierce"/>
    <s v="Washington"/>
    <s v="MSW Landfill"/>
    <x v="28"/>
    <s v="Auto Shredder Residue"/>
    <n v="138513"/>
    <x v="3"/>
    <s v="WA"/>
    <s v="USA"/>
  </r>
  <r>
    <x v="29"/>
    <s v="Municipal Solid Waste Landfill (351)"/>
    <s v="Pierce"/>
    <s v="Washington"/>
    <s v="MSW Landfill"/>
    <x v="17"/>
    <s v="Biosolids/Sewage Sludge"/>
    <n v="710"/>
    <x v="3"/>
    <s v="WA"/>
    <s v="USA"/>
  </r>
  <r>
    <x v="29"/>
    <s v="Municipal Solid Waste Landfill (351)"/>
    <s v="Pierce"/>
    <s v="Washington"/>
    <s v="MSW Landfill"/>
    <x v="3"/>
    <s v="Demolition"/>
    <n v="9786"/>
    <x v="3"/>
    <s v="WA"/>
    <s v="USA"/>
  </r>
  <r>
    <x v="29"/>
    <s v="Municipal Solid Waste Landfill (351)"/>
    <s v="Pierce"/>
    <s v="Washington"/>
    <s v="MSW Landfill"/>
    <x v="18"/>
    <s v="Industrial"/>
    <n v="25303"/>
    <x v="3"/>
    <s v="WA"/>
    <s v="USA"/>
  </r>
  <r>
    <x v="29"/>
    <s v="Municipal Solid Waste Landfill (351)"/>
    <s v="Pierce"/>
    <s v="Washington"/>
    <s v="MSW Landfill"/>
    <x v="19"/>
    <s v="Medical"/>
    <n v="1207"/>
    <x v="3"/>
    <s v="WA"/>
    <s v="USA"/>
  </r>
  <r>
    <x v="29"/>
    <s v="Municipal Solid Waste Landfill (351)"/>
    <s v="Pierce"/>
    <s v="Washington"/>
    <s v="MSW Landfill"/>
    <x v="7"/>
    <s v="MSW"/>
    <n v="601959"/>
    <x v="3"/>
    <s v="WA"/>
    <s v="USA"/>
  </r>
  <r>
    <x v="29"/>
    <s v="Municipal Solid Waste Landfill (351)"/>
    <s v="Pierce"/>
    <s v="Washington"/>
    <s v="MSW Landfill"/>
    <x v="15"/>
    <s v="MSW"/>
    <n v="11891"/>
    <x v="3"/>
    <s v="WA"/>
    <s v="USA"/>
  </r>
  <r>
    <x v="29"/>
    <s v="Municipal Solid Waste Landfill (351)"/>
    <s v="Pierce"/>
    <s v="Washington"/>
    <s v="MSW Landfill"/>
    <x v="20"/>
    <s v="Soils (contaminated)"/>
    <n v="284461"/>
    <x v="3"/>
    <s v="WA"/>
    <s v="USA"/>
  </r>
  <r>
    <x v="29"/>
    <s v="Municipal Solid Waste Landfill (351)"/>
    <s v="Pierce"/>
    <s v="Washington"/>
    <s v="MSW Landfill"/>
    <x v="29"/>
    <s v="Tires"/>
    <n v="7300"/>
    <x v="3"/>
    <s v="WA"/>
    <s v="USA"/>
  </r>
  <r>
    <x v="29"/>
    <s v="Municipal Solid Waste Landfill (351)"/>
    <s v="Pierce"/>
    <s v="Washington"/>
    <s v="MSW Landfill"/>
    <x v="16"/>
    <s v="Wood Waste"/>
    <n v="11"/>
    <x v="3"/>
    <s v="WA"/>
    <s v="USA"/>
  </r>
  <r>
    <x v="29"/>
    <s v="Municipal Solid Waste Landfill (351)"/>
    <s v="Pierce"/>
    <s v="Washington"/>
    <s v="MSW Landfill"/>
    <x v="6"/>
    <s v="Wood Waste"/>
    <n v="49315"/>
    <x v="3"/>
    <s v="WA"/>
    <s v="USA"/>
  </r>
  <r>
    <x v="30"/>
    <s v="Limited Purpose Landfill"/>
    <s v="Clallam"/>
    <s v="Washington"/>
    <s v="Limited Purpose Landfill"/>
    <x v="8"/>
    <s v="Ash (other than special incinerator ash)"/>
    <n v="3220"/>
    <x v="22"/>
    <s v="WA"/>
    <s v="USA"/>
  </r>
  <r>
    <x v="31"/>
    <s v="Municipal Solid Waste Landfill (351)"/>
    <s v="Spokane"/>
    <s v="Washington"/>
    <s v="MSW Landfill"/>
    <x v="19"/>
    <s v="Medical"/>
    <n v="4.8899999999999997"/>
    <x v="4"/>
    <s v="WA"/>
    <s v="USA"/>
  </r>
  <r>
    <x v="31"/>
    <s v="Municipal Solid Waste Landfill (351)"/>
    <s v="Spokane"/>
    <s v="Washington"/>
    <s v="MSW Landfill"/>
    <x v="7"/>
    <s v="MSW"/>
    <n v="4433.7700000000004"/>
    <x v="4"/>
    <s v="WA"/>
    <s v="USA"/>
  </r>
  <r>
    <x v="32"/>
    <s v="Municipal Solid Waste Landfill (351)"/>
    <s v="Okanogan"/>
    <s v="Washington"/>
    <s v="MSW Landfill"/>
    <x v="13"/>
    <s v="Asbestos"/>
    <n v="12.63"/>
    <x v="39"/>
    <s v="WA"/>
    <s v="USA"/>
  </r>
  <r>
    <x v="32"/>
    <s v="Municipal Solid Waste Landfill (351)"/>
    <s v="Okanogan"/>
    <s v="Washington"/>
    <s v="MSW Landfill"/>
    <x v="7"/>
    <s v="MSW"/>
    <n v="2022.24"/>
    <x v="36"/>
    <s v="WA"/>
    <s v="USA"/>
  </r>
  <r>
    <x v="32"/>
    <s v="Municipal Solid Waste Landfill (351)"/>
    <s v="Okanogan"/>
    <s v="Washington"/>
    <s v="MSW Landfill"/>
    <x v="7"/>
    <s v="MSW"/>
    <n v="32754.36"/>
    <x v="39"/>
    <s v="WA"/>
    <s v="USA"/>
  </r>
  <r>
    <x v="32"/>
    <s v="Municipal Solid Waste Landfill (351)"/>
    <s v="Okanogan"/>
    <s v="Washington"/>
    <s v="MSW Landfill"/>
    <x v="5"/>
    <s v="Soils (contaminated)"/>
    <n v="214.77"/>
    <x v="39"/>
    <s v="WA"/>
    <s v="USA"/>
  </r>
  <r>
    <x v="33"/>
    <s v="Inert Waste Landfill"/>
    <s v="Benton"/>
    <s v="Washington"/>
    <s v="Inert Waste Landfill"/>
    <x v="0"/>
    <s v="Inert"/>
    <n v="199"/>
    <x v="16"/>
    <s v="WA"/>
    <s v="USA"/>
  </r>
  <r>
    <x v="33"/>
    <s v="Inert Waste Landfill"/>
    <s v="Benton"/>
    <s v="Washington"/>
    <s v="Inert Waste Landfill"/>
    <x v="22"/>
    <s v="Inert"/>
    <n v="678"/>
    <x v="16"/>
    <s v="WA"/>
    <s v="USA"/>
  </r>
  <r>
    <x v="33"/>
    <s v="Inert Waste Landfill"/>
    <s v="Benton"/>
    <s v="Washington"/>
    <s v="Inert Waste Landfill"/>
    <x v="12"/>
    <s v="Inert"/>
    <n v="1"/>
    <x v="16"/>
    <s v="WA"/>
    <s v="USA"/>
  </r>
  <r>
    <x v="33"/>
    <s v="Inert Waste Landfill"/>
    <s v="Benton"/>
    <s v="Washington"/>
    <s v="Inert Waste Landfill"/>
    <x v="2"/>
    <s v="Soils (uncontaminated)"/>
    <n v="10"/>
    <x v="16"/>
    <s v="WA"/>
    <s v="USA"/>
  </r>
  <r>
    <x v="34"/>
    <s v="Limited Purpose Landfill"/>
    <s v="Jefferson"/>
    <s v="Washington"/>
    <s v="Limited Purpose Landfill"/>
    <x v="8"/>
    <s v="Ash (other than special incinerator ash)"/>
    <n v="4439.3999999999996"/>
    <x v="28"/>
    <s v="WA"/>
    <s v="USA"/>
  </r>
  <r>
    <x v="34"/>
    <s v="Limited Purpose Landfill"/>
    <s v="Jefferson"/>
    <s v="Washington"/>
    <s v="Limited Purpose Landfill"/>
    <x v="4"/>
    <s v="Industrial"/>
    <n v="262.5"/>
    <x v="28"/>
    <s v="WA"/>
    <s v="USA"/>
  </r>
  <r>
    <x v="34"/>
    <s v="Limited Purpose Landfill"/>
    <s v="Jefferson"/>
    <s v="Washington"/>
    <s v="Limited Purpose Landfill"/>
    <x v="14"/>
    <s v="Inert"/>
    <n v="18.75"/>
    <x v="28"/>
    <s v="WA"/>
    <s v="USA"/>
  </r>
  <r>
    <x v="35"/>
    <s v="Inert Waste Landfill"/>
    <s v="Benton"/>
    <s v="Washington"/>
    <s v="Inert Waste Landfill"/>
    <x v="21"/>
    <s v="Biosolids/Sewage Sludge"/>
    <n v="49.6"/>
    <x v="16"/>
    <s v="WA"/>
    <s v="USA"/>
  </r>
  <r>
    <x v="35"/>
    <s v="Inert Waste Landfill"/>
    <s v="Benton"/>
    <s v="Washington"/>
    <s v="Inert Waste Landfill"/>
    <x v="0"/>
    <s v="Inert"/>
    <n v="37.049999999999997"/>
    <x v="16"/>
    <s v="WA"/>
    <s v="USA"/>
  </r>
  <r>
    <x v="35"/>
    <s v="Inert Waste Landfill"/>
    <s v="Benton"/>
    <s v="Washington"/>
    <s v="Inert Waste Landfill"/>
    <x v="22"/>
    <s v="Inert"/>
    <n v="5.7"/>
    <x v="16"/>
    <s v="WA"/>
    <s v="USA"/>
  </r>
  <r>
    <x v="35"/>
    <s v="Inert Waste Landfill"/>
    <s v="Benton"/>
    <s v="Washington"/>
    <s v="Inert Waste Landfill"/>
    <x v="10"/>
    <s v="Soils (uncontaminated)"/>
    <n v="146.25"/>
    <x v="16"/>
    <s v="WA"/>
    <s v="USA"/>
  </r>
  <r>
    <x v="36"/>
    <s v="Special Incinerator Ash Monofill"/>
    <s v="Klickitat"/>
    <s v="Washington"/>
    <s v="Special Incinerator Ash"/>
    <x v="32"/>
    <s v="Ash Special Incinerator"/>
    <n v="87699.92"/>
    <x v="4"/>
    <s v="WA"/>
    <s v="USA"/>
  </r>
  <r>
    <x v="37"/>
    <s v="Municipal Solid Waste Landfill (351)"/>
    <s v="Klickitat"/>
    <s v="Washington"/>
    <s v="MSW Landfill"/>
    <x v="13"/>
    <s v="Asbestos"/>
    <n v="32"/>
    <x v="16"/>
    <s v="WA"/>
    <s v="USA"/>
  </r>
  <r>
    <x v="37"/>
    <s v="Municipal Solid Waste Landfill (351)"/>
    <s v="Klickitat"/>
    <s v="Washington"/>
    <s v="MSW Landfill"/>
    <x v="13"/>
    <s v="Asbestos"/>
    <n v="50"/>
    <x v="22"/>
    <s v="WA"/>
    <s v="USA"/>
  </r>
  <r>
    <x v="37"/>
    <s v="Municipal Solid Waste Landfill (351)"/>
    <s v="Klickitat"/>
    <s v="Washington"/>
    <s v="MSW Landfill"/>
    <x v="13"/>
    <s v="Asbestos"/>
    <n v="36"/>
    <x v="17"/>
    <s v="WA"/>
    <s v="USA"/>
  </r>
  <r>
    <x v="37"/>
    <s v="Municipal Solid Waste Landfill (351)"/>
    <s v="Klickitat"/>
    <s v="Washington"/>
    <s v="MSW Landfill"/>
    <x v="13"/>
    <s v="Asbestos"/>
    <n v="73"/>
    <x v="2"/>
    <s v="WA"/>
    <s v="USA"/>
  </r>
  <r>
    <x v="37"/>
    <s v="Municipal Solid Waste Landfill (351)"/>
    <s v="Klickitat"/>
    <s v="Washington"/>
    <s v="MSW Landfill"/>
    <x v="13"/>
    <s v="Asbestos"/>
    <n v="8"/>
    <x v="18"/>
    <s v="WA"/>
    <s v="USA"/>
  </r>
  <r>
    <x v="37"/>
    <s v="Municipal Solid Waste Landfill (351)"/>
    <s v="Klickitat"/>
    <s v="Washington"/>
    <s v="MSW Landfill"/>
    <x v="13"/>
    <s v="Asbestos"/>
    <n v="4510"/>
    <x v="0"/>
    <s v="WA"/>
    <s v="USA"/>
  </r>
  <r>
    <x v="37"/>
    <s v="Municipal Solid Waste Landfill (351)"/>
    <s v="Klickitat"/>
    <s v="Washington"/>
    <s v="MSW Landfill"/>
    <x v="13"/>
    <s v="Asbestos"/>
    <n v="233"/>
    <x v="19"/>
    <s v="WA"/>
    <s v="USA"/>
  </r>
  <r>
    <x v="37"/>
    <s v="Municipal Solid Waste Landfill (351)"/>
    <s v="Klickitat"/>
    <s v="Washington"/>
    <s v="MSW Landfill"/>
    <x v="13"/>
    <s v="Asbestos"/>
    <n v="3"/>
    <x v="21"/>
    <s v="WA"/>
    <s v="USA"/>
  </r>
  <r>
    <x v="37"/>
    <s v="Municipal Solid Waste Landfill (351)"/>
    <s v="Klickitat"/>
    <s v="Washington"/>
    <s v="MSW Landfill"/>
    <x v="13"/>
    <s v="Asbestos"/>
    <n v="133"/>
    <x v="29"/>
    <s v="WA"/>
    <s v="USA"/>
  </r>
  <r>
    <x v="37"/>
    <s v="Municipal Solid Waste Landfill (351)"/>
    <s v="Klickitat"/>
    <s v="Washington"/>
    <s v="MSW Landfill"/>
    <x v="13"/>
    <s v="Asbestos"/>
    <n v="83"/>
    <x v="20"/>
    <s v="WA"/>
    <s v="USA"/>
  </r>
  <r>
    <x v="37"/>
    <s v="Municipal Solid Waste Landfill (351)"/>
    <s v="Klickitat"/>
    <s v="Washington"/>
    <s v="MSW Landfill"/>
    <x v="13"/>
    <s v="Asbestos"/>
    <n v="271"/>
    <x v="8"/>
    <s v="AK"/>
    <s v="USA"/>
  </r>
  <r>
    <x v="37"/>
    <s v="Municipal Solid Waste Landfill (351)"/>
    <s v="Klickitat"/>
    <s v="Washington"/>
    <s v="MSW Landfill"/>
    <x v="13"/>
    <s v="Asbestos"/>
    <n v="1"/>
    <x v="8"/>
    <s v="CA"/>
    <s v="USA"/>
  </r>
  <r>
    <x v="37"/>
    <s v="Municipal Solid Waste Landfill (351)"/>
    <s v="Klickitat"/>
    <s v="Washington"/>
    <s v="MSW Landfill"/>
    <x v="13"/>
    <s v="Asbestos"/>
    <n v="472"/>
    <x v="3"/>
    <s v="WA"/>
    <s v="USA"/>
  </r>
  <r>
    <x v="37"/>
    <s v="Municipal Solid Waste Landfill (351)"/>
    <s v="Klickitat"/>
    <s v="Washington"/>
    <s v="MSW Landfill"/>
    <x v="13"/>
    <s v="Asbestos"/>
    <n v="647"/>
    <x v="13"/>
    <s v="WA"/>
    <s v="USA"/>
  </r>
  <r>
    <x v="37"/>
    <s v="Municipal Solid Waste Landfill (351)"/>
    <s v="Klickitat"/>
    <s v="Washington"/>
    <s v="MSW Landfill"/>
    <x v="13"/>
    <s v="Asbestos"/>
    <n v="126"/>
    <x v="1"/>
    <s v="WA"/>
    <s v="USA"/>
  </r>
  <r>
    <x v="37"/>
    <s v="Municipal Solid Waste Landfill (351)"/>
    <s v="Klickitat"/>
    <s v="Washington"/>
    <s v="MSW Landfill"/>
    <x v="13"/>
    <s v="Asbestos"/>
    <n v="121"/>
    <x v="14"/>
    <s v="WA"/>
    <s v="USA"/>
  </r>
  <r>
    <x v="37"/>
    <s v="Municipal Solid Waste Landfill (351)"/>
    <s v="Klickitat"/>
    <s v="Washington"/>
    <s v="MSW Landfill"/>
    <x v="13"/>
    <s v="Asbestos"/>
    <n v="93"/>
    <x v="11"/>
    <s v="WA"/>
    <s v="USA"/>
  </r>
  <r>
    <x v="37"/>
    <s v="Municipal Solid Waste Landfill (351)"/>
    <s v="Klickitat"/>
    <s v="Washington"/>
    <s v="MSW Landfill"/>
    <x v="32"/>
    <s v="Ash Special Incinerator"/>
    <n v="68627"/>
    <x v="4"/>
    <s v="WA"/>
    <s v="USA"/>
  </r>
  <r>
    <x v="37"/>
    <s v="Municipal Solid Waste Landfill (351)"/>
    <s v="Klickitat"/>
    <s v="Washington"/>
    <s v="MSW Landfill"/>
    <x v="23"/>
    <s v="Biosolids/Sewage Sludge"/>
    <n v="13824"/>
    <x v="0"/>
    <s v="WA"/>
    <s v="USA"/>
  </r>
  <r>
    <x v="37"/>
    <s v="Municipal Solid Waste Landfill (351)"/>
    <s v="Klickitat"/>
    <s v="Washington"/>
    <s v="MSW Landfill"/>
    <x v="23"/>
    <s v="Biosolids/Sewage Sludge"/>
    <n v="2705"/>
    <x v="3"/>
    <s v="WA"/>
    <s v="USA"/>
  </r>
  <r>
    <x v="37"/>
    <s v="Municipal Solid Waste Landfill (351)"/>
    <s v="Klickitat"/>
    <s v="Washington"/>
    <s v="MSW Landfill"/>
    <x v="23"/>
    <s v="Biosolids/Sewage Sludge"/>
    <n v="2057"/>
    <x v="13"/>
    <s v="WA"/>
    <s v="USA"/>
  </r>
  <r>
    <x v="37"/>
    <s v="Municipal Solid Waste Landfill (351)"/>
    <s v="Klickitat"/>
    <s v="Washington"/>
    <s v="MSW Landfill"/>
    <x v="17"/>
    <s v="Biosolids/Sewage Sludge"/>
    <n v="249"/>
    <x v="8"/>
    <s v="AK"/>
    <s v="USA"/>
  </r>
  <r>
    <x v="37"/>
    <s v="Municipal Solid Waste Landfill (351)"/>
    <s v="Klickitat"/>
    <s v="Washington"/>
    <s v="MSW Landfill"/>
    <x v="17"/>
    <s v="Biosolids/Sewage Sludge"/>
    <n v="448"/>
    <x v="8"/>
    <s v="OR"/>
    <s v="USA"/>
  </r>
  <r>
    <x v="37"/>
    <s v="Municipal Solid Waste Landfill (351)"/>
    <s v="Klickitat"/>
    <s v="Washington"/>
    <s v="MSW Landfill"/>
    <x v="17"/>
    <s v="Biosolids/Sewage Sludge"/>
    <n v="8"/>
    <x v="14"/>
    <s v="WA"/>
    <s v="USA"/>
  </r>
  <r>
    <x v="37"/>
    <s v="Municipal Solid Waste Landfill (351)"/>
    <s v="Klickitat"/>
    <s v="Washington"/>
    <s v="MSW Landfill"/>
    <x v="3"/>
    <s v="Demolition"/>
    <n v="6"/>
    <x v="16"/>
    <s v="WA"/>
    <s v="USA"/>
  </r>
  <r>
    <x v="37"/>
    <s v="Municipal Solid Waste Landfill (351)"/>
    <s v="Klickitat"/>
    <s v="Washington"/>
    <s v="MSW Landfill"/>
    <x v="3"/>
    <s v="Demolition"/>
    <n v="5"/>
    <x v="17"/>
    <s v="WA"/>
    <s v="USA"/>
  </r>
  <r>
    <x v="37"/>
    <s v="Municipal Solid Waste Landfill (351)"/>
    <s v="Klickitat"/>
    <s v="Washington"/>
    <s v="MSW Landfill"/>
    <x v="3"/>
    <s v="Demolition"/>
    <n v="207"/>
    <x v="2"/>
    <s v="WA"/>
    <s v="USA"/>
  </r>
  <r>
    <x v="37"/>
    <s v="Municipal Solid Waste Landfill (351)"/>
    <s v="Klickitat"/>
    <s v="Washington"/>
    <s v="MSW Landfill"/>
    <x v="3"/>
    <s v="Demolition"/>
    <n v="984"/>
    <x v="18"/>
    <s v="WA"/>
    <s v="USA"/>
  </r>
  <r>
    <x v="37"/>
    <s v="Municipal Solid Waste Landfill (351)"/>
    <s v="Klickitat"/>
    <s v="Washington"/>
    <s v="MSW Landfill"/>
    <x v="3"/>
    <s v="Demolition"/>
    <n v="203389"/>
    <x v="0"/>
    <s v="WA"/>
    <s v="USA"/>
  </r>
  <r>
    <x v="37"/>
    <s v="Municipal Solid Waste Landfill (351)"/>
    <s v="Klickitat"/>
    <s v="Washington"/>
    <s v="MSW Landfill"/>
    <x v="3"/>
    <s v="Demolition"/>
    <n v="963"/>
    <x v="19"/>
    <s v="WA"/>
    <s v="USA"/>
  </r>
  <r>
    <x v="37"/>
    <s v="Municipal Solid Waste Landfill (351)"/>
    <s v="Klickitat"/>
    <s v="Washington"/>
    <s v="MSW Landfill"/>
    <x v="3"/>
    <s v="Demolition"/>
    <n v="142"/>
    <x v="21"/>
    <s v="WA"/>
    <s v="USA"/>
  </r>
  <r>
    <x v="37"/>
    <s v="Municipal Solid Waste Landfill (351)"/>
    <s v="Klickitat"/>
    <s v="Washington"/>
    <s v="MSW Landfill"/>
    <x v="3"/>
    <s v="Demolition"/>
    <n v="7232"/>
    <x v="29"/>
    <s v="WA"/>
    <s v="USA"/>
  </r>
  <r>
    <x v="37"/>
    <s v="Municipal Solid Waste Landfill (351)"/>
    <s v="Klickitat"/>
    <s v="Washington"/>
    <s v="MSW Landfill"/>
    <x v="3"/>
    <s v="Demolition"/>
    <n v="625"/>
    <x v="20"/>
    <s v="WA"/>
    <s v="USA"/>
  </r>
  <r>
    <x v="37"/>
    <s v="Municipal Solid Waste Landfill (351)"/>
    <s v="Klickitat"/>
    <s v="Washington"/>
    <s v="MSW Landfill"/>
    <x v="3"/>
    <s v="Demolition"/>
    <n v="190"/>
    <x v="8"/>
    <s v="AK"/>
    <s v="USA"/>
  </r>
  <r>
    <x v="37"/>
    <s v="Municipal Solid Waste Landfill (351)"/>
    <s v="Klickitat"/>
    <s v="Washington"/>
    <s v="MSW Landfill"/>
    <x v="3"/>
    <s v="Demolition"/>
    <n v="119897"/>
    <x v="8"/>
    <s v="BC"/>
    <s v="Canada"/>
  </r>
  <r>
    <x v="37"/>
    <s v="Municipal Solid Waste Landfill (351)"/>
    <s v="Klickitat"/>
    <s v="Washington"/>
    <s v="MSW Landfill"/>
    <x v="3"/>
    <s v="Demolition"/>
    <n v="9"/>
    <x v="8"/>
    <s v="OR"/>
    <s v="USA"/>
  </r>
  <r>
    <x v="37"/>
    <s v="Municipal Solid Waste Landfill (351)"/>
    <s v="Klickitat"/>
    <s v="Washington"/>
    <s v="MSW Landfill"/>
    <x v="3"/>
    <s v="Demolition"/>
    <n v="123"/>
    <x v="8"/>
    <s v="XX"/>
    <s v="Guam"/>
  </r>
  <r>
    <x v="37"/>
    <s v="Municipal Solid Waste Landfill (351)"/>
    <s v="Klickitat"/>
    <s v="Washington"/>
    <s v="MSW Landfill"/>
    <x v="3"/>
    <s v="Demolition"/>
    <n v="12788"/>
    <x v="3"/>
    <s v="WA"/>
    <s v="USA"/>
  </r>
  <r>
    <x v="37"/>
    <s v="Municipal Solid Waste Landfill (351)"/>
    <s v="Klickitat"/>
    <s v="Washington"/>
    <s v="MSW Landfill"/>
    <x v="3"/>
    <s v="Demolition"/>
    <n v="86"/>
    <x v="31"/>
    <s v="WA"/>
    <s v="USA"/>
  </r>
  <r>
    <x v="37"/>
    <s v="Municipal Solid Waste Landfill (351)"/>
    <s v="Klickitat"/>
    <s v="Washington"/>
    <s v="MSW Landfill"/>
    <x v="3"/>
    <s v="Demolition"/>
    <n v="7950"/>
    <x v="13"/>
    <s v="WA"/>
    <s v="USA"/>
  </r>
  <r>
    <x v="37"/>
    <s v="Municipal Solid Waste Landfill (351)"/>
    <s v="Klickitat"/>
    <s v="Washington"/>
    <s v="MSW Landfill"/>
    <x v="3"/>
    <s v="Demolition"/>
    <n v="64393"/>
    <x v="1"/>
    <s v="WA"/>
    <s v="USA"/>
  </r>
  <r>
    <x v="37"/>
    <s v="Municipal Solid Waste Landfill (351)"/>
    <s v="Klickitat"/>
    <s v="Washington"/>
    <s v="MSW Landfill"/>
    <x v="3"/>
    <s v="Demolition"/>
    <n v="83"/>
    <x v="14"/>
    <s v="WA"/>
    <s v="USA"/>
  </r>
  <r>
    <x v="37"/>
    <s v="Municipal Solid Waste Landfill (351)"/>
    <s v="Klickitat"/>
    <s v="Washington"/>
    <s v="MSW Landfill"/>
    <x v="3"/>
    <s v="Demolition"/>
    <n v="1924"/>
    <x v="11"/>
    <s v="WA"/>
    <s v="USA"/>
  </r>
  <r>
    <x v="37"/>
    <s v="Municipal Solid Waste Landfill (351)"/>
    <s v="Klickitat"/>
    <s v="Washington"/>
    <s v="MSW Landfill"/>
    <x v="18"/>
    <s v="Industrial"/>
    <n v="451"/>
    <x v="25"/>
    <s v="WA"/>
    <s v="USA"/>
  </r>
  <r>
    <x v="37"/>
    <s v="Municipal Solid Waste Landfill (351)"/>
    <s v="Klickitat"/>
    <s v="Washington"/>
    <s v="MSW Landfill"/>
    <x v="18"/>
    <s v="Industrial"/>
    <n v="55"/>
    <x v="16"/>
    <s v="WA"/>
    <s v="USA"/>
  </r>
  <r>
    <x v="37"/>
    <s v="Municipal Solid Waste Landfill (351)"/>
    <s v="Klickitat"/>
    <s v="Washington"/>
    <s v="MSW Landfill"/>
    <x v="18"/>
    <s v="Industrial"/>
    <n v="13769"/>
    <x v="17"/>
    <s v="WA"/>
    <s v="USA"/>
  </r>
  <r>
    <x v="37"/>
    <s v="Municipal Solid Waste Landfill (351)"/>
    <s v="Klickitat"/>
    <s v="Washington"/>
    <s v="MSW Landfill"/>
    <x v="18"/>
    <s v="Industrial"/>
    <n v="1574"/>
    <x v="24"/>
    <s v="WA"/>
    <s v="USA"/>
  </r>
  <r>
    <x v="37"/>
    <s v="Municipal Solid Waste Landfill (351)"/>
    <s v="Klickitat"/>
    <s v="Washington"/>
    <s v="MSW Landfill"/>
    <x v="18"/>
    <s v="Industrial"/>
    <n v="985"/>
    <x v="26"/>
    <s v="WA"/>
    <s v="USA"/>
  </r>
  <r>
    <x v="37"/>
    <s v="Municipal Solid Waste Landfill (351)"/>
    <s v="Klickitat"/>
    <s v="Washington"/>
    <s v="MSW Landfill"/>
    <x v="18"/>
    <s v="Industrial"/>
    <n v="171"/>
    <x v="2"/>
    <s v="WA"/>
    <s v="USA"/>
  </r>
  <r>
    <x v="37"/>
    <s v="Municipal Solid Waste Landfill (351)"/>
    <s v="Klickitat"/>
    <s v="Washington"/>
    <s v="MSW Landfill"/>
    <x v="18"/>
    <s v="Industrial"/>
    <n v="12383"/>
    <x v="28"/>
    <s v="WA"/>
    <s v="USA"/>
  </r>
  <r>
    <x v="37"/>
    <s v="Municipal Solid Waste Landfill (351)"/>
    <s v="Klickitat"/>
    <s v="Washington"/>
    <s v="MSW Landfill"/>
    <x v="18"/>
    <s v="Industrial"/>
    <n v="47698"/>
    <x v="0"/>
    <s v="WA"/>
    <s v="USA"/>
  </r>
  <r>
    <x v="37"/>
    <s v="Municipal Solid Waste Landfill (351)"/>
    <s v="Klickitat"/>
    <s v="Washington"/>
    <s v="MSW Landfill"/>
    <x v="18"/>
    <s v="Industrial"/>
    <n v="1113"/>
    <x v="19"/>
    <s v="WA"/>
    <s v="USA"/>
  </r>
  <r>
    <x v="37"/>
    <s v="Municipal Solid Waste Landfill (351)"/>
    <s v="Klickitat"/>
    <s v="Washington"/>
    <s v="MSW Landfill"/>
    <x v="18"/>
    <s v="Industrial"/>
    <n v="1520"/>
    <x v="21"/>
    <s v="WA"/>
    <s v="USA"/>
  </r>
  <r>
    <x v="37"/>
    <s v="Municipal Solid Waste Landfill (351)"/>
    <s v="Klickitat"/>
    <s v="Washington"/>
    <s v="MSW Landfill"/>
    <x v="18"/>
    <s v="Industrial"/>
    <n v="298"/>
    <x v="29"/>
    <s v="WA"/>
    <s v="USA"/>
  </r>
  <r>
    <x v="37"/>
    <s v="Municipal Solid Waste Landfill (351)"/>
    <s v="Klickitat"/>
    <s v="Washington"/>
    <s v="MSW Landfill"/>
    <x v="18"/>
    <s v="Industrial"/>
    <n v="18"/>
    <x v="20"/>
    <s v="WA"/>
    <s v="USA"/>
  </r>
  <r>
    <x v="37"/>
    <s v="Municipal Solid Waste Landfill (351)"/>
    <s v="Klickitat"/>
    <s v="Washington"/>
    <s v="MSW Landfill"/>
    <x v="18"/>
    <s v="Industrial"/>
    <n v="208"/>
    <x v="8"/>
    <s v="AK"/>
    <s v="USA"/>
  </r>
  <r>
    <x v="37"/>
    <s v="Municipal Solid Waste Landfill (351)"/>
    <s v="Klickitat"/>
    <s v="Washington"/>
    <s v="MSW Landfill"/>
    <x v="18"/>
    <s v="Industrial"/>
    <n v="31372"/>
    <x v="8"/>
    <s v="BC"/>
    <s v="Canada"/>
  </r>
  <r>
    <x v="37"/>
    <s v="Municipal Solid Waste Landfill (351)"/>
    <s v="Klickitat"/>
    <s v="Washington"/>
    <s v="MSW Landfill"/>
    <x v="18"/>
    <s v="Industrial"/>
    <n v="3"/>
    <x v="8"/>
    <s v="CA"/>
    <s v="USA"/>
  </r>
  <r>
    <x v="37"/>
    <s v="Municipal Solid Waste Landfill (351)"/>
    <s v="Klickitat"/>
    <s v="Washington"/>
    <s v="MSW Landfill"/>
    <x v="18"/>
    <s v="Industrial"/>
    <n v="16"/>
    <x v="8"/>
    <s v="OR"/>
    <s v="USA"/>
  </r>
  <r>
    <x v="37"/>
    <s v="Municipal Solid Waste Landfill (351)"/>
    <s v="Klickitat"/>
    <s v="Washington"/>
    <s v="MSW Landfill"/>
    <x v="18"/>
    <s v="Industrial"/>
    <n v="776"/>
    <x v="3"/>
    <s v="WA"/>
    <s v="USA"/>
  </r>
  <r>
    <x v="37"/>
    <s v="Municipal Solid Waste Landfill (351)"/>
    <s v="Klickitat"/>
    <s v="Washington"/>
    <s v="MSW Landfill"/>
    <x v="18"/>
    <s v="Industrial"/>
    <n v="9509"/>
    <x v="1"/>
    <s v="WA"/>
    <s v="USA"/>
  </r>
  <r>
    <x v="37"/>
    <s v="Municipal Solid Waste Landfill (351)"/>
    <s v="Klickitat"/>
    <s v="Washington"/>
    <s v="MSW Landfill"/>
    <x v="18"/>
    <s v="Industrial"/>
    <n v="3241"/>
    <x v="4"/>
    <s v="WA"/>
    <s v="USA"/>
  </r>
  <r>
    <x v="37"/>
    <s v="Municipal Solid Waste Landfill (351)"/>
    <s v="Klickitat"/>
    <s v="Washington"/>
    <s v="MSW Landfill"/>
    <x v="18"/>
    <s v="Industrial"/>
    <n v="40"/>
    <x v="14"/>
    <s v="WA"/>
    <s v="USA"/>
  </r>
  <r>
    <x v="37"/>
    <s v="Municipal Solid Waste Landfill (351)"/>
    <s v="Klickitat"/>
    <s v="Washington"/>
    <s v="MSW Landfill"/>
    <x v="18"/>
    <s v="Industrial"/>
    <n v="1987"/>
    <x v="11"/>
    <s v="WA"/>
    <s v="USA"/>
  </r>
  <r>
    <x v="37"/>
    <s v="Municipal Solid Waste Landfill (351)"/>
    <s v="Klickitat"/>
    <s v="Washington"/>
    <s v="MSW Landfill"/>
    <x v="18"/>
    <s v="Industrial"/>
    <n v="5906"/>
    <x v="5"/>
    <s v="WA"/>
    <s v="USA"/>
  </r>
  <r>
    <x v="37"/>
    <s v="Municipal Solid Waste Landfill (351)"/>
    <s v="Klickitat"/>
    <s v="Washington"/>
    <s v="MSW Landfill"/>
    <x v="19"/>
    <s v="Medical"/>
    <n v="6677"/>
    <x v="29"/>
    <s v="WA"/>
    <s v="USA"/>
  </r>
  <r>
    <x v="37"/>
    <s v="Municipal Solid Waste Landfill (351)"/>
    <s v="Klickitat"/>
    <s v="Washington"/>
    <s v="MSW Landfill"/>
    <x v="19"/>
    <s v="Medical"/>
    <n v="3986"/>
    <x v="8"/>
    <s v="BC"/>
    <s v="Canada"/>
  </r>
  <r>
    <x v="37"/>
    <s v="Municipal Solid Waste Landfill (351)"/>
    <s v="Klickitat"/>
    <s v="Washington"/>
    <s v="MSW Landfill"/>
    <x v="19"/>
    <s v="Medical"/>
    <n v="6"/>
    <x v="8"/>
    <s v="CA"/>
    <s v="USA"/>
  </r>
  <r>
    <x v="37"/>
    <s v="Municipal Solid Waste Landfill (351)"/>
    <s v="Klickitat"/>
    <s v="Washington"/>
    <s v="MSW Landfill"/>
    <x v="7"/>
    <s v="MSW"/>
    <n v="29876"/>
    <x v="22"/>
    <s v="WA"/>
    <s v="USA"/>
  </r>
  <r>
    <x v="37"/>
    <s v="Municipal Solid Waste Landfill (351)"/>
    <s v="Klickitat"/>
    <s v="Washington"/>
    <s v="MSW Landfill"/>
    <x v="7"/>
    <s v="MSW"/>
    <n v="389"/>
    <x v="17"/>
    <s v="WA"/>
    <s v="USA"/>
  </r>
  <r>
    <x v="37"/>
    <s v="Municipal Solid Waste Landfill (351)"/>
    <s v="Klickitat"/>
    <s v="Washington"/>
    <s v="MSW Landfill"/>
    <x v="7"/>
    <s v="MSW"/>
    <n v="2570"/>
    <x v="37"/>
    <s v="WA"/>
    <s v="USA"/>
  </r>
  <r>
    <x v="37"/>
    <s v="Municipal Solid Waste Landfill (351)"/>
    <s v="Klickitat"/>
    <s v="Washington"/>
    <s v="MSW Landfill"/>
    <x v="7"/>
    <s v="MSW"/>
    <n v="50449"/>
    <x v="18"/>
    <s v="WA"/>
    <s v="USA"/>
  </r>
  <r>
    <x v="37"/>
    <s v="Municipal Solid Waste Landfill (351)"/>
    <s v="Klickitat"/>
    <s v="Washington"/>
    <s v="MSW Landfill"/>
    <x v="7"/>
    <s v="MSW"/>
    <n v="21015"/>
    <x v="28"/>
    <s v="WA"/>
    <s v="USA"/>
  </r>
  <r>
    <x v="37"/>
    <s v="Municipal Solid Waste Landfill (351)"/>
    <s v="Klickitat"/>
    <s v="Washington"/>
    <s v="MSW Landfill"/>
    <x v="7"/>
    <s v="MSW"/>
    <n v="22995"/>
    <x v="21"/>
    <s v="WA"/>
    <s v="USA"/>
  </r>
  <r>
    <x v="37"/>
    <s v="Municipal Solid Waste Landfill (351)"/>
    <s v="Klickitat"/>
    <s v="Washington"/>
    <s v="MSW Landfill"/>
    <x v="7"/>
    <s v="MSW"/>
    <n v="23546"/>
    <x v="29"/>
    <s v="WA"/>
    <s v="USA"/>
  </r>
  <r>
    <x v="37"/>
    <s v="Municipal Solid Waste Landfill (351)"/>
    <s v="Klickitat"/>
    <s v="Washington"/>
    <s v="MSW Landfill"/>
    <x v="7"/>
    <s v="MSW"/>
    <n v="2927"/>
    <x v="38"/>
    <s v="WA"/>
    <s v="USA"/>
  </r>
  <r>
    <x v="37"/>
    <s v="Municipal Solid Waste Landfill (351)"/>
    <s v="Klickitat"/>
    <s v="Washington"/>
    <s v="MSW Landfill"/>
    <x v="7"/>
    <s v="MSW"/>
    <n v="36214"/>
    <x v="20"/>
    <s v="WA"/>
    <s v="USA"/>
  </r>
  <r>
    <x v="37"/>
    <s v="Municipal Solid Waste Landfill (351)"/>
    <s v="Klickitat"/>
    <s v="Washington"/>
    <s v="MSW Landfill"/>
    <x v="7"/>
    <s v="MSW"/>
    <n v="22623"/>
    <x v="8"/>
    <s v="AK"/>
    <s v="USA"/>
  </r>
  <r>
    <x v="37"/>
    <s v="Municipal Solid Waste Landfill (351)"/>
    <s v="Klickitat"/>
    <s v="Washington"/>
    <s v="MSW Landfill"/>
    <x v="7"/>
    <s v="MSW"/>
    <n v="262575"/>
    <x v="8"/>
    <s v="BC"/>
    <s v="Canada"/>
  </r>
  <r>
    <x v="37"/>
    <s v="Municipal Solid Waste Landfill (351)"/>
    <s v="Klickitat"/>
    <s v="Washington"/>
    <s v="MSW Landfill"/>
    <x v="7"/>
    <s v="MSW"/>
    <n v="101"/>
    <x v="8"/>
    <s v="OR"/>
    <s v="USA"/>
  </r>
  <r>
    <x v="37"/>
    <s v="Municipal Solid Waste Landfill (351)"/>
    <s v="Klickitat"/>
    <s v="Washington"/>
    <s v="MSW Landfill"/>
    <x v="7"/>
    <s v="MSW"/>
    <n v="7098"/>
    <x v="27"/>
    <s v="WA"/>
    <s v="USA"/>
  </r>
  <r>
    <x v="37"/>
    <s v="Municipal Solid Waste Landfill (351)"/>
    <s v="Klickitat"/>
    <s v="Washington"/>
    <s v="MSW Landfill"/>
    <x v="7"/>
    <s v="MSW"/>
    <n v="53"/>
    <x v="3"/>
    <s v="WA"/>
    <s v="USA"/>
  </r>
  <r>
    <x v="37"/>
    <s v="Municipal Solid Waste Landfill (351)"/>
    <s v="Klickitat"/>
    <s v="Washington"/>
    <s v="MSW Landfill"/>
    <x v="7"/>
    <s v="MSW"/>
    <n v="4972"/>
    <x v="31"/>
    <s v="WA"/>
    <s v="USA"/>
  </r>
  <r>
    <x v="37"/>
    <s v="Municipal Solid Waste Landfill (351)"/>
    <s v="Klickitat"/>
    <s v="Washington"/>
    <s v="MSW Landfill"/>
    <x v="7"/>
    <s v="MSW"/>
    <n v="106568"/>
    <x v="13"/>
    <s v="WA"/>
    <s v="USA"/>
  </r>
  <r>
    <x v="37"/>
    <s v="Municipal Solid Waste Landfill (351)"/>
    <s v="Klickitat"/>
    <s v="Washington"/>
    <s v="MSW Landfill"/>
    <x v="7"/>
    <s v="MSW"/>
    <n v="506977"/>
    <x v="1"/>
    <s v="WA"/>
    <s v="USA"/>
  </r>
  <r>
    <x v="37"/>
    <s v="Municipal Solid Waste Landfill (351)"/>
    <s v="Klickitat"/>
    <s v="Washington"/>
    <s v="MSW Landfill"/>
    <x v="7"/>
    <s v="MSW"/>
    <n v="32411"/>
    <x v="4"/>
    <s v="WA"/>
    <s v="USA"/>
  </r>
  <r>
    <x v="37"/>
    <s v="Municipal Solid Waste Landfill (351)"/>
    <s v="Klickitat"/>
    <s v="Washington"/>
    <s v="MSW Landfill"/>
    <x v="7"/>
    <s v="MSW"/>
    <n v="196211"/>
    <x v="14"/>
    <s v="WA"/>
    <s v="USA"/>
  </r>
  <r>
    <x v="37"/>
    <s v="Municipal Solid Waste Landfill (351)"/>
    <s v="Klickitat"/>
    <s v="Washington"/>
    <s v="MSW Landfill"/>
    <x v="7"/>
    <s v="MSW"/>
    <n v="48355"/>
    <x v="11"/>
    <s v="WA"/>
    <s v="USA"/>
  </r>
  <r>
    <x v="37"/>
    <s v="Municipal Solid Waste Landfill (351)"/>
    <s v="Klickitat"/>
    <s v="Washington"/>
    <s v="MSW Landfill"/>
    <x v="7"/>
    <s v="MSW"/>
    <n v="28328"/>
    <x v="9"/>
    <s v="WA"/>
    <s v="USA"/>
  </r>
  <r>
    <x v="37"/>
    <s v="Municipal Solid Waste Landfill (351)"/>
    <s v="Klickitat"/>
    <s v="Washington"/>
    <s v="MSW Landfill"/>
    <x v="20"/>
    <s v="Soils (contaminated)"/>
    <n v="93"/>
    <x v="18"/>
    <s v="WA"/>
    <s v="USA"/>
  </r>
  <r>
    <x v="37"/>
    <s v="Municipal Solid Waste Landfill (351)"/>
    <s v="Klickitat"/>
    <s v="Washington"/>
    <s v="MSW Landfill"/>
    <x v="20"/>
    <s v="Soils (contaminated)"/>
    <n v="26065"/>
    <x v="0"/>
    <s v="WA"/>
    <s v="USA"/>
  </r>
  <r>
    <x v="37"/>
    <s v="Municipal Solid Waste Landfill (351)"/>
    <s v="Klickitat"/>
    <s v="Washington"/>
    <s v="MSW Landfill"/>
    <x v="20"/>
    <s v="Soils (contaminated)"/>
    <n v="293"/>
    <x v="19"/>
    <s v="WA"/>
    <s v="USA"/>
  </r>
  <r>
    <x v="37"/>
    <s v="Municipal Solid Waste Landfill (351)"/>
    <s v="Klickitat"/>
    <s v="Washington"/>
    <s v="MSW Landfill"/>
    <x v="20"/>
    <s v="Soils (contaminated)"/>
    <n v="26"/>
    <x v="8"/>
    <s v="AK"/>
    <s v="USA"/>
  </r>
  <r>
    <x v="37"/>
    <s v="Municipal Solid Waste Landfill (351)"/>
    <s v="Klickitat"/>
    <s v="Washington"/>
    <s v="MSW Landfill"/>
    <x v="20"/>
    <s v="Soils (contaminated)"/>
    <n v="1284"/>
    <x v="13"/>
    <s v="WA"/>
    <s v="USA"/>
  </r>
  <r>
    <x v="37"/>
    <s v="Municipal Solid Waste Landfill (351)"/>
    <s v="Klickitat"/>
    <s v="Washington"/>
    <s v="MSW Landfill"/>
    <x v="20"/>
    <s v="Soils (contaminated)"/>
    <n v="1576"/>
    <x v="1"/>
    <s v="WA"/>
    <s v="USA"/>
  </r>
  <r>
    <x v="37"/>
    <s v="Municipal Solid Waste Landfill (351)"/>
    <s v="Klickitat"/>
    <s v="Washington"/>
    <s v="MSW Landfill"/>
    <x v="20"/>
    <s v="Soils (contaminated)"/>
    <n v="3787"/>
    <x v="11"/>
    <s v="WA"/>
    <s v="USA"/>
  </r>
  <r>
    <x v="37"/>
    <s v="Municipal Solid Waste Landfill (351)"/>
    <s v="Klickitat"/>
    <s v="Washington"/>
    <s v="MSW Landfill"/>
    <x v="5"/>
    <s v="Soils (contaminated)"/>
    <n v="406"/>
    <x v="15"/>
    <s v="WA"/>
    <s v="USA"/>
  </r>
  <r>
    <x v="37"/>
    <s v="Municipal Solid Waste Landfill (351)"/>
    <s v="Klickitat"/>
    <s v="Washington"/>
    <s v="MSW Landfill"/>
    <x v="5"/>
    <s v="Soils (contaminated)"/>
    <n v="177"/>
    <x v="2"/>
    <s v="WA"/>
    <s v="USA"/>
  </r>
  <r>
    <x v="37"/>
    <s v="Municipal Solid Waste Landfill (351)"/>
    <s v="Klickitat"/>
    <s v="Washington"/>
    <s v="MSW Landfill"/>
    <x v="5"/>
    <s v="Soils (contaminated)"/>
    <n v="310590"/>
    <x v="0"/>
    <s v="WA"/>
    <s v="USA"/>
  </r>
  <r>
    <x v="37"/>
    <s v="Municipal Solid Waste Landfill (351)"/>
    <s v="Klickitat"/>
    <s v="Washington"/>
    <s v="MSW Landfill"/>
    <x v="5"/>
    <s v="Soils (contaminated)"/>
    <n v="72"/>
    <x v="19"/>
    <s v="WA"/>
    <s v="USA"/>
  </r>
  <r>
    <x v="37"/>
    <s v="Municipal Solid Waste Landfill (351)"/>
    <s v="Klickitat"/>
    <s v="Washington"/>
    <s v="MSW Landfill"/>
    <x v="5"/>
    <s v="Soils (contaminated)"/>
    <n v="2405"/>
    <x v="21"/>
    <s v="WA"/>
    <s v="USA"/>
  </r>
  <r>
    <x v="37"/>
    <s v="Municipal Solid Waste Landfill (351)"/>
    <s v="Klickitat"/>
    <s v="Washington"/>
    <s v="MSW Landfill"/>
    <x v="5"/>
    <s v="Soils (contaminated)"/>
    <n v="8519"/>
    <x v="8"/>
    <s v="AK"/>
    <s v="USA"/>
  </r>
  <r>
    <x v="37"/>
    <s v="Municipal Solid Waste Landfill (351)"/>
    <s v="Klickitat"/>
    <s v="Washington"/>
    <s v="MSW Landfill"/>
    <x v="5"/>
    <s v="Soils (contaminated)"/>
    <n v="55"/>
    <x v="8"/>
    <s v="BC"/>
    <s v="Canada"/>
  </r>
  <r>
    <x v="37"/>
    <s v="Municipal Solid Waste Landfill (351)"/>
    <s v="Klickitat"/>
    <s v="Washington"/>
    <s v="MSW Landfill"/>
    <x v="5"/>
    <s v="Soils (contaminated)"/>
    <n v="19"/>
    <x v="30"/>
    <s v="WA"/>
    <s v="USA"/>
  </r>
  <r>
    <x v="37"/>
    <s v="Municipal Solid Waste Landfill (351)"/>
    <s v="Klickitat"/>
    <s v="Washington"/>
    <s v="MSW Landfill"/>
    <x v="5"/>
    <s v="Soils (contaminated)"/>
    <n v="2927"/>
    <x v="3"/>
    <s v="WA"/>
    <s v="USA"/>
  </r>
  <r>
    <x v="37"/>
    <s v="Municipal Solid Waste Landfill (351)"/>
    <s v="Klickitat"/>
    <s v="Washington"/>
    <s v="MSW Landfill"/>
    <x v="5"/>
    <s v="Soils (contaminated)"/>
    <n v="11"/>
    <x v="31"/>
    <s v="WA"/>
    <s v="USA"/>
  </r>
  <r>
    <x v="37"/>
    <s v="Municipal Solid Waste Landfill (351)"/>
    <s v="Klickitat"/>
    <s v="Washington"/>
    <s v="MSW Landfill"/>
    <x v="5"/>
    <s v="Soils (contaminated)"/>
    <n v="1976"/>
    <x v="13"/>
    <s v="WA"/>
    <s v="USA"/>
  </r>
  <r>
    <x v="37"/>
    <s v="Municipal Solid Waste Landfill (351)"/>
    <s v="Klickitat"/>
    <s v="Washington"/>
    <s v="MSW Landfill"/>
    <x v="5"/>
    <s v="Soils (contaminated)"/>
    <n v="842"/>
    <x v="1"/>
    <s v="WA"/>
    <s v="USA"/>
  </r>
  <r>
    <x v="37"/>
    <s v="Municipal Solid Waste Landfill (351)"/>
    <s v="Klickitat"/>
    <s v="Washington"/>
    <s v="MSW Landfill"/>
    <x v="5"/>
    <s v="Soils (contaminated)"/>
    <n v="210"/>
    <x v="14"/>
    <s v="WA"/>
    <s v="USA"/>
  </r>
  <r>
    <x v="37"/>
    <s v="Municipal Solid Waste Landfill (351)"/>
    <s v="Klickitat"/>
    <s v="Washington"/>
    <s v="MSW Landfill"/>
    <x v="5"/>
    <s v="Soils (contaminated)"/>
    <n v="982"/>
    <x v="11"/>
    <s v="WA"/>
    <s v="USA"/>
  </r>
  <r>
    <x v="37"/>
    <s v="Municipal Solid Waste Landfill (351)"/>
    <s v="Klickitat"/>
    <s v="Washington"/>
    <s v="MSW Landfill"/>
    <x v="29"/>
    <s v="Tires"/>
    <n v="1352"/>
    <x v="8"/>
    <s v="BC"/>
    <s v="Canada"/>
  </r>
  <r>
    <x v="37"/>
    <s v="Municipal Solid Waste Landfill (351)"/>
    <s v="Klickitat"/>
    <s v="Washington"/>
    <s v="MSW Landfill"/>
    <x v="29"/>
    <s v="Tires"/>
    <n v="1365"/>
    <x v="8"/>
    <s v="OR"/>
    <s v="USA"/>
  </r>
  <r>
    <x v="37"/>
    <s v="Municipal Solid Waste Landfill (351)"/>
    <s v="Klickitat"/>
    <s v="Washington"/>
    <s v="MSW Landfill"/>
    <x v="29"/>
    <s v="Tires"/>
    <n v="256"/>
    <x v="4"/>
    <s v="WA"/>
    <s v="USA"/>
  </r>
  <r>
    <x v="37"/>
    <s v="Municipal Solid Waste Landfill (351)"/>
    <s v="Klickitat"/>
    <s v="Washington"/>
    <s v="MSW Landfill"/>
    <x v="29"/>
    <s v="Tires"/>
    <n v="57"/>
    <x v="14"/>
    <s v="WA"/>
    <s v="USA"/>
  </r>
  <r>
    <x v="38"/>
    <s v="Limited Purpose Landfill"/>
    <s v="Kittitas"/>
    <s v="Washington"/>
    <s v="Limited Purpose Landfill"/>
    <x v="3"/>
    <s v="Demolition"/>
    <n v="48982"/>
    <x v="12"/>
    <s v="WA"/>
    <s v="USA"/>
  </r>
  <r>
    <x v="39"/>
    <s v="Limited Purpose Landfill"/>
    <s v="Skagit"/>
    <s v="Washington"/>
    <s v="Limited Purpose Landfill"/>
    <x v="17"/>
    <s v="Biosolids/Sewage Sludge"/>
    <n v="179"/>
    <x v="13"/>
    <s v="WA"/>
    <s v="USA"/>
  </r>
  <r>
    <x v="40"/>
    <s v="Energy Recovery and Incineration"/>
    <s v="Spokane"/>
    <s v="Washington"/>
    <s v="Energy Recovery/Incineration"/>
    <x v="19"/>
    <s v="Medical"/>
    <n v="16.920000000000002"/>
    <x v="4"/>
    <s v="WA"/>
    <s v="USA"/>
  </r>
  <r>
    <x v="40"/>
    <s v="Energy Recovery and Incineration"/>
    <s v="Spokane"/>
    <s v="Washington"/>
    <s v="Energy Recovery/Incineration"/>
    <x v="19"/>
    <s v="Medical"/>
    <n v="81.13"/>
    <x v="4"/>
    <s v="WA"/>
    <s v="USA"/>
  </r>
  <r>
    <x v="40"/>
    <s v="Energy Recovery and Incineration"/>
    <s v="Spokane"/>
    <s v="Washington"/>
    <s v="Energy Recovery/Incineration"/>
    <x v="7"/>
    <s v="MSW"/>
    <n v="42.3"/>
    <x v="35"/>
    <s v="WA"/>
    <s v="USA"/>
  </r>
  <r>
    <x v="40"/>
    <s v="Energy Recovery and Incineration"/>
    <s v="Spokane"/>
    <s v="Washington"/>
    <s v="Energy Recovery/Incineration"/>
    <x v="7"/>
    <s v="MSW"/>
    <n v="159.5"/>
    <x v="0"/>
    <s v="WA"/>
    <s v="USA"/>
  </r>
  <r>
    <x v="40"/>
    <s v="Energy Recovery and Incineration"/>
    <s v="Spokane"/>
    <s v="Washington"/>
    <s v="Energy Recovery/Incineration"/>
    <x v="7"/>
    <s v="MSW"/>
    <n v="223.2"/>
    <x v="8"/>
    <s v="AK"/>
    <s v="USA"/>
  </r>
  <r>
    <x v="40"/>
    <s v="Energy Recovery and Incineration"/>
    <s v="Spokane"/>
    <s v="Washington"/>
    <s v="Energy Recovery/Incineration"/>
    <x v="7"/>
    <s v="MSW"/>
    <n v="12.2"/>
    <x v="8"/>
    <s v="CA"/>
    <s v="USA"/>
  </r>
  <r>
    <x v="40"/>
    <s v="Energy Recovery and Incineration"/>
    <s v="Spokane"/>
    <s v="Washington"/>
    <s v="Energy Recovery/Incineration"/>
    <x v="7"/>
    <s v="MSW"/>
    <n v="17.100000000000001"/>
    <x v="8"/>
    <s v="ID"/>
    <s v="USA"/>
  </r>
  <r>
    <x v="40"/>
    <s v="Energy Recovery and Incineration"/>
    <s v="Spokane"/>
    <s v="Washington"/>
    <s v="Energy Recovery/Incineration"/>
    <x v="7"/>
    <s v="MSW"/>
    <n v="1.2"/>
    <x v="8"/>
    <s v="XX"/>
    <s v="USA"/>
  </r>
  <r>
    <x v="40"/>
    <s v="Energy Recovery and Incineration"/>
    <s v="Spokane"/>
    <s v="Washington"/>
    <s v="Energy Recovery/Incineration"/>
    <x v="7"/>
    <s v="MSW"/>
    <n v="257.39999999999998"/>
    <x v="8"/>
    <s v="XX"/>
    <s v="Unknown"/>
  </r>
  <r>
    <x v="40"/>
    <s v="Energy Recovery and Incineration"/>
    <s v="Spokane"/>
    <s v="Washington"/>
    <s v="Energy Recovery/Incineration"/>
    <x v="7"/>
    <s v="MSW"/>
    <n v="0.1"/>
    <x v="8"/>
    <s v="XX"/>
    <s v="United Kingdom"/>
  </r>
  <r>
    <x v="40"/>
    <s v="Energy Recovery and Incineration"/>
    <s v="Spokane"/>
    <s v="Washington"/>
    <s v="Energy Recovery/Incineration"/>
    <x v="7"/>
    <s v="MSW"/>
    <n v="0.1"/>
    <x v="8"/>
    <s v="XX"/>
    <s v="Unknown"/>
  </r>
  <r>
    <x v="40"/>
    <s v="Energy Recovery and Incineration"/>
    <s v="Spokane"/>
    <s v="Washington"/>
    <s v="Energy Recovery/Incineration"/>
    <x v="7"/>
    <s v="MSW"/>
    <n v="22"/>
    <x v="3"/>
    <s v="WA"/>
    <s v="USA"/>
  </r>
  <r>
    <x v="40"/>
    <s v="Energy Recovery and Incineration"/>
    <s v="Spokane"/>
    <s v="Washington"/>
    <s v="Energy Recovery/Incineration"/>
    <x v="7"/>
    <s v="MSW"/>
    <n v="250997.2"/>
    <x v="4"/>
    <s v="WA"/>
    <s v="USA"/>
  </r>
  <r>
    <x v="40"/>
    <s v="Energy Recovery and Incineration"/>
    <s v="Spokane"/>
    <s v="Washington"/>
    <s v="Energy Recovery/Incineration"/>
    <x v="7"/>
    <s v="MSW"/>
    <n v="38.200000000000003"/>
    <x v="11"/>
    <s v="WA"/>
    <s v="USA"/>
  </r>
  <r>
    <x v="40"/>
    <s v="Energy Recovery and Incineration"/>
    <s v="Spokane"/>
    <s v="Washington"/>
    <s v="Energy Recovery/Incineration"/>
    <x v="7"/>
    <s v="MSW"/>
    <n v="10.7"/>
    <x v="5"/>
    <s v="WA"/>
    <s v="USA"/>
  </r>
  <r>
    <x v="41"/>
    <s v="Limited Purpose Landfill"/>
    <s v="Grays Harbor"/>
    <s v="Washington"/>
    <s v="Limited Purpose Landfill"/>
    <x v="3"/>
    <s v="Demolition"/>
    <n v="9656.5"/>
    <x v="2"/>
    <s v="WA"/>
    <s v="USA"/>
  </r>
  <r>
    <x v="41"/>
    <s v="Limited Purpose Landfill"/>
    <s v="Grays Harbor"/>
    <s v="Washington"/>
    <s v="Limited Purpose Landfill"/>
    <x v="3"/>
    <s v="Demolition"/>
    <n v="90"/>
    <x v="30"/>
    <s v="WA"/>
    <s v="USA"/>
  </r>
  <r>
    <x v="41"/>
    <s v="Limited Purpose Landfill"/>
    <s v="Grays Harbor"/>
    <s v="Washington"/>
    <s v="Limited Purpose Landfill"/>
    <x v="33"/>
    <s v="Demolition"/>
    <n v="4399.5200000000004"/>
    <x v="2"/>
    <s v="WA"/>
    <s v="USA"/>
  </r>
  <r>
    <x v="41"/>
    <s v="Limited Purpose Landfill"/>
    <s v="Grays Harbor"/>
    <s v="Washington"/>
    <s v="Limited Purpose Landfill"/>
    <x v="2"/>
    <s v="Soils (uncontaminated)"/>
    <n v="3332.5"/>
    <x v="2"/>
    <s v="WA"/>
    <s v="USA"/>
  </r>
  <r>
    <x v="41"/>
    <s v="Limited Purpose Landfill"/>
    <s v="Grays Harbor"/>
    <s v="Washington"/>
    <s v="Limited Purpose Landfill"/>
    <x v="6"/>
    <s v="Wood Waste"/>
    <n v="10110.6"/>
    <x v="2"/>
    <s v="WA"/>
    <s v="USA"/>
  </r>
  <r>
    <x v="42"/>
    <s v="Municipal Solid Waste Landfill (351)"/>
    <s v="Stevens"/>
    <s v="Washington"/>
    <s v="MSW Landfill"/>
    <x v="13"/>
    <s v="Asbestos"/>
    <n v="21.34"/>
    <x v="10"/>
    <s v="WA"/>
    <s v="USA"/>
  </r>
  <r>
    <x v="42"/>
    <s v="Municipal Solid Waste Landfill (351)"/>
    <s v="Stevens"/>
    <s v="Washington"/>
    <s v="MSW Landfill"/>
    <x v="8"/>
    <s v="Ash (other than special incinerator ash)"/>
    <n v="1351.01"/>
    <x v="10"/>
    <s v="WA"/>
    <s v="USA"/>
  </r>
  <r>
    <x v="42"/>
    <s v="Municipal Solid Waste Landfill (351)"/>
    <s v="Stevens"/>
    <s v="Washington"/>
    <s v="MSW Landfill"/>
    <x v="3"/>
    <s v="Demolition"/>
    <n v="1859.49"/>
    <x v="10"/>
    <s v="WA"/>
    <s v="USA"/>
  </r>
  <r>
    <x v="42"/>
    <s v="Municipal Solid Waste Landfill (351)"/>
    <s v="Stevens"/>
    <s v="Washington"/>
    <s v="MSW Landfill"/>
    <x v="7"/>
    <s v="MSW"/>
    <n v="559.92999999999995"/>
    <x v="37"/>
    <s v="WA"/>
    <s v="USA"/>
  </r>
  <r>
    <x v="42"/>
    <s v="Municipal Solid Waste Landfill (351)"/>
    <s v="Stevens"/>
    <s v="Washington"/>
    <s v="MSW Landfill"/>
    <x v="7"/>
    <s v="MSW"/>
    <n v="23178.76"/>
    <x v="10"/>
    <s v="WA"/>
    <s v="USA"/>
  </r>
  <r>
    <x v="42"/>
    <s v="Municipal Solid Waste Landfill (351)"/>
    <s v="Stevens"/>
    <s v="Washington"/>
    <s v="MSW Landfill"/>
    <x v="15"/>
    <s v="MSW"/>
    <n v="332.39"/>
    <x v="10"/>
    <s v="WA"/>
    <s v="USA"/>
  </r>
  <r>
    <x v="42"/>
    <s v="Municipal Solid Waste Landfill (351)"/>
    <s v="Stevens"/>
    <s v="Washington"/>
    <s v="MSW Landfill"/>
    <x v="20"/>
    <s v="Soils (contaminated)"/>
    <n v="314.72000000000003"/>
    <x v="10"/>
    <s v="WA"/>
    <s v="USA"/>
  </r>
  <r>
    <x v="42"/>
    <s v="Municipal Solid Waste Landfill (351)"/>
    <s v="Stevens"/>
    <s v="Washington"/>
    <s v="MSW Landfill"/>
    <x v="5"/>
    <s v="Soils (contaminated)"/>
    <n v="112.08"/>
    <x v="10"/>
    <s v="WA"/>
    <s v="USA"/>
  </r>
  <r>
    <x v="43"/>
    <s v="Municipal Solid Waste Landfill (351)"/>
    <s v="Walla Walla"/>
    <s v="Washington"/>
    <s v="MSW Landfill"/>
    <x v="13"/>
    <s v="Asbestos"/>
    <n v="41.1"/>
    <x v="33"/>
    <s v="WA"/>
    <s v="USA"/>
  </r>
  <r>
    <x v="43"/>
    <s v="Municipal Solid Waste Landfill (351)"/>
    <s v="Walla Walla"/>
    <s v="Washington"/>
    <s v="MSW Landfill"/>
    <x v="3"/>
    <s v="Demolition"/>
    <n v="435.29"/>
    <x v="33"/>
    <s v="WA"/>
    <s v="USA"/>
  </r>
  <r>
    <x v="43"/>
    <s v="Municipal Solid Waste Landfill (351)"/>
    <s v="Walla Walla"/>
    <s v="Washington"/>
    <s v="MSW Landfill"/>
    <x v="19"/>
    <s v="Medical"/>
    <n v="33.29"/>
    <x v="33"/>
    <s v="WA"/>
    <s v="USA"/>
  </r>
  <r>
    <x v="43"/>
    <s v="Municipal Solid Waste Landfill (351)"/>
    <s v="Walla Walla"/>
    <s v="Washington"/>
    <s v="MSW Landfill"/>
    <x v="7"/>
    <s v="MSW"/>
    <n v="50066.77"/>
    <x v="33"/>
    <s v="WA"/>
    <s v="USA"/>
  </r>
  <r>
    <x v="43"/>
    <s v="Municipal Solid Waste Landfill (351)"/>
    <s v="Walla Walla"/>
    <s v="Washington"/>
    <s v="MSW Landfill"/>
    <x v="30"/>
    <s v="Other"/>
    <n v="19.12"/>
    <x v="33"/>
    <s v="WA"/>
    <s v="USA"/>
  </r>
  <r>
    <x v="43"/>
    <s v="Municipal Solid Waste Landfill (351)"/>
    <s v="Walla Walla"/>
    <s v="Washington"/>
    <s v="MSW Landfill"/>
    <x v="6"/>
    <s v="Wood Waste"/>
    <n v="10.01"/>
    <x v="33"/>
    <s v="WA"/>
    <s v="USA"/>
  </r>
  <r>
    <x v="44"/>
    <s v="Municipal Solid Waste Landfill (351)"/>
    <s v="Yakima"/>
    <s v="Washington"/>
    <s v="MSW Landfill"/>
    <x v="13"/>
    <s v="Asbestos"/>
    <n v="524"/>
    <x v="5"/>
    <s v="WA"/>
    <s v="USA"/>
  </r>
  <r>
    <x v="44"/>
    <s v="Municipal Solid Waste Landfill (351)"/>
    <s v="Yakima"/>
    <s v="Washington"/>
    <s v="MSW Landfill"/>
    <x v="7"/>
    <s v="MSW"/>
    <n v="190170"/>
    <x v="5"/>
    <s v="WA"/>
    <s v="USA"/>
  </r>
  <r>
    <x v="45"/>
    <s v="Limited Purpose Landfill"/>
    <s v="Skagit"/>
    <s v="Washington"/>
    <s v="Limited Purpose Landfill"/>
    <x v="34"/>
    <s v="Biosolids/Sewage Sludge"/>
    <n v="148"/>
    <x v="13"/>
    <s v="WA"/>
    <s v="USA"/>
  </r>
  <r>
    <x v="46"/>
    <s v="Inert Waste Landfill"/>
    <s v="Pierce"/>
    <s v="Washington"/>
    <s v="Inert Waste Landfill"/>
    <x v="0"/>
    <s v="Inert"/>
    <n v="100"/>
    <x v="3"/>
    <s v="WA"/>
    <s v="USA"/>
  </r>
  <r>
    <x v="46"/>
    <s v="Inert Waste Landfill"/>
    <s v="Pierce"/>
    <s v="Washington"/>
    <s v="Inert Waste Landfill"/>
    <x v="9"/>
    <s v="Inert"/>
    <n v="182"/>
    <x v="3"/>
    <s v="WA"/>
    <s v="USA"/>
  </r>
  <r>
    <x v="46"/>
    <s v="Inert Waste Landfill"/>
    <s v="Pierce"/>
    <s v="Washington"/>
    <s v="Inert Waste Landfill"/>
    <x v="11"/>
    <s v="Inert"/>
    <n v="272"/>
    <x v="3"/>
    <s v="WA"/>
    <s v="USA"/>
  </r>
  <r>
    <x v="46"/>
    <s v="Inert Waste Landfill"/>
    <s v="Pierce"/>
    <s v="Washington"/>
    <s v="Inert Waste Landfill"/>
    <x v="22"/>
    <s v="Inert"/>
    <n v="500"/>
    <x v="0"/>
    <s v="WA"/>
    <s v="USA"/>
  </r>
  <r>
    <x v="46"/>
    <s v="Inert Waste Landfill"/>
    <s v="Pierce"/>
    <s v="Washington"/>
    <s v="Inert Waste Landfill"/>
    <x v="22"/>
    <s v="Inert"/>
    <n v="200"/>
    <x v="19"/>
    <s v="WA"/>
    <s v="USA"/>
  </r>
  <r>
    <x v="46"/>
    <s v="Inert Waste Landfill"/>
    <s v="Pierce"/>
    <s v="Washington"/>
    <s v="Inert Waste Landfill"/>
    <x v="22"/>
    <s v="Inert"/>
    <n v="200"/>
    <x v="3"/>
    <s v="WA"/>
    <s v="USA"/>
  </r>
  <r>
    <x v="46"/>
    <s v="Inert Waste Landfill"/>
    <s v="Pierce"/>
    <s v="Washington"/>
    <s v="Inert Waste Landfill"/>
    <x v="22"/>
    <s v="Inert"/>
    <n v="100"/>
    <x v="14"/>
    <s v="WA"/>
    <s v="USA"/>
  </r>
  <r>
    <x v="46"/>
    <s v="Inert Waste Landfill"/>
    <s v="Pierce"/>
    <s v="Washington"/>
    <s v="Inert Waste Landfill"/>
    <x v="12"/>
    <s v="Inert"/>
    <n v="176"/>
    <x v="3"/>
    <s v="WA"/>
    <s v="USA"/>
  </r>
  <r>
    <x v="46"/>
    <s v="Inert Waste Landfill"/>
    <s v="Pierce"/>
    <s v="Washington"/>
    <s v="Inert Waste Landfill"/>
    <x v="10"/>
    <s v="Soils (uncontaminated)"/>
    <n v="1362"/>
    <x v="3"/>
    <s v="WA"/>
    <s v="USA"/>
  </r>
  <r>
    <x v="46"/>
    <s v="Inert Waste Landfill"/>
    <s v="Pierce"/>
    <s v="Washington"/>
    <s v="Inert Waste Landfill"/>
    <x v="2"/>
    <s v="Soils (uncontaminated)"/>
    <n v="9000"/>
    <x v="0"/>
    <s v="WA"/>
    <s v="USA"/>
  </r>
  <r>
    <x v="46"/>
    <s v="Inert Waste Landfill"/>
    <s v="Pierce"/>
    <s v="Washington"/>
    <s v="Inert Waste Landfill"/>
    <x v="2"/>
    <s v="Soils (uncontaminated)"/>
    <n v="86728"/>
    <x v="3"/>
    <s v="WA"/>
    <s v="USA"/>
  </r>
  <r>
    <x v="46"/>
    <s v="Inert Waste Landfill"/>
    <s v="Pierce"/>
    <s v="Washington"/>
    <s v="Inert Waste Landfill"/>
    <x v="2"/>
    <s v="Soils (uncontaminated)"/>
    <n v="200"/>
    <x v="14"/>
    <s v="WA"/>
    <s v="USA"/>
  </r>
  <r>
    <x v="47"/>
    <s v="Inert Waste Landfill"/>
    <s v="Douglas"/>
    <s v="Washington"/>
    <s v="Inert Waste Landfill"/>
    <x v="22"/>
    <s v="Inert"/>
    <n v="5077"/>
    <x v="36"/>
    <s v="WA"/>
    <s v="USA"/>
  </r>
  <r>
    <x v="48"/>
    <s v="Municipal Solid Waste Landfill (351)"/>
    <s v="Out Of State"/>
    <s v="Oregon"/>
    <s v="MSW Landfill"/>
    <x v="13"/>
    <s v="Asbestos"/>
    <n v="27.77"/>
    <x v="2"/>
    <s v="WA"/>
    <s v="USA"/>
  </r>
  <r>
    <x v="48"/>
    <s v="Municipal Solid Waste Landfill (351)"/>
    <s v="Out Of State"/>
    <s v="Oregon"/>
    <s v="MSW Landfill"/>
    <x v="19"/>
    <s v="Medical"/>
    <n v="0.1"/>
    <x v="40"/>
    <s v="WA"/>
    <s v="USA"/>
  </r>
  <r>
    <x v="48"/>
    <s v="Municipal Solid Waste Landfill (351)"/>
    <s v="Out Of State"/>
    <s v="Oregon"/>
    <s v="MSW Landfill"/>
    <x v="7"/>
    <s v="MSW"/>
    <n v="33389.25"/>
    <x v="23"/>
    <s v="WA"/>
    <s v="USA"/>
  </r>
  <r>
    <x v="48"/>
    <s v="Municipal Solid Waste Landfill (351)"/>
    <s v="Out Of State"/>
    <s v="Oregon"/>
    <s v="MSW Landfill"/>
    <x v="7"/>
    <s v="MSW"/>
    <n v="53673.32"/>
    <x v="2"/>
    <s v="WA"/>
    <s v="USA"/>
  </r>
  <r>
    <x v="48"/>
    <s v="Municipal Solid Waste Landfill (351)"/>
    <s v="Out Of State"/>
    <s v="Oregon"/>
    <s v="MSW Landfill"/>
    <x v="7"/>
    <s v="MSW"/>
    <n v="45924.87"/>
    <x v="29"/>
    <s v="WA"/>
    <s v="USA"/>
  </r>
  <r>
    <x v="48"/>
    <s v="Municipal Solid Waste Landfill (351)"/>
    <s v="Out Of State"/>
    <s v="Oregon"/>
    <s v="MSW Landfill"/>
    <x v="7"/>
    <s v="MSW"/>
    <n v="3901.9"/>
    <x v="30"/>
    <s v="WA"/>
    <s v="USA"/>
  </r>
  <r>
    <x v="48"/>
    <s v="Municipal Solid Waste Landfill (351)"/>
    <s v="Out Of State"/>
    <s v="Oregon"/>
    <s v="MSW Landfill"/>
    <x v="7"/>
    <s v="MSW"/>
    <n v="6460.98"/>
    <x v="40"/>
    <s v="WA"/>
    <s v="USA"/>
  </r>
  <r>
    <x v="48"/>
    <s v="Municipal Solid Waste Landfill (351)"/>
    <s v="Out Of State"/>
    <s v="Oregon"/>
    <s v="MSW Landfill"/>
    <x v="15"/>
    <s v="MSW"/>
    <n v="22.78"/>
    <x v="23"/>
    <s v="WA"/>
    <s v="USA"/>
  </r>
  <r>
    <x v="49"/>
    <s v="Inert Waste Landfill"/>
    <s v="Douglas"/>
    <s v="Washington"/>
    <s v="Inert Waste Landfill"/>
    <x v="22"/>
    <s v="Inert"/>
    <n v="208"/>
    <x v="36"/>
    <s v="WA"/>
    <s v="USA"/>
  </r>
  <r>
    <x v="50"/>
    <s v="Inert Waste Landfill"/>
    <s v="Douglas"/>
    <s v="Washington"/>
    <s v="Inert Waste Landfill"/>
    <x v="0"/>
    <s v="Inert"/>
    <n v="2000"/>
    <x v="15"/>
    <s v="WA"/>
    <s v="USA"/>
  </r>
  <r>
    <x v="50"/>
    <s v="Inert Waste Landfill"/>
    <s v="Douglas"/>
    <s v="Washington"/>
    <s v="Inert Waste Landfill"/>
    <x v="0"/>
    <s v="Inert"/>
    <n v="2000"/>
    <x v="36"/>
    <s v="WA"/>
    <s v="USA"/>
  </r>
  <r>
    <x v="50"/>
    <s v="Inert Waste Landfill"/>
    <s v="Douglas"/>
    <s v="Washington"/>
    <s v="Inert Waste Landfill"/>
    <x v="9"/>
    <s v="Inert"/>
    <n v="2665"/>
    <x v="36"/>
    <s v="WA"/>
    <s v="USA"/>
  </r>
  <r>
    <x v="50"/>
    <s v="Inert Waste Landfill"/>
    <s v="Douglas"/>
    <s v="Washington"/>
    <s v="Inert Waste Landfill"/>
    <x v="22"/>
    <s v="Inert"/>
    <n v="2000"/>
    <x v="15"/>
    <s v="WA"/>
    <s v="USA"/>
  </r>
  <r>
    <x v="50"/>
    <s v="Inert Waste Landfill"/>
    <s v="Douglas"/>
    <s v="Washington"/>
    <s v="Inert Waste Landfill"/>
    <x v="22"/>
    <s v="Inert"/>
    <n v="4700"/>
    <x v="36"/>
    <s v="WA"/>
    <s v="USA"/>
  </r>
  <r>
    <x v="51"/>
    <s v="Limited Purpose Landfill"/>
    <s v="Yakima"/>
    <s v="Washington"/>
    <s v="Limited Purpose Landfill"/>
    <x v="6"/>
    <s v="Wood Waste"/>
    <n v="151.83000000000001"/>
    <x v="5"/>
    <s v="WA"/>
    <s v="USA"/>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9">
  <r>
    <x v="0"/>
    <x v="0"/>
    <x v="0"/>
    <x v="0"/>
    <x v="0"/>
    <x v="0"/>
    <x v="0"/>
    <n v="8.1"/>
    <x v="0"/>
    <x v="0"/>
    <x v="0"/>
  </r>
  <r>
    <x v="1"/>
    <x v="0"/>
    <x v="1"/>
    <x v="0"/>
    <x v="0"/>
    <x v="0"/>
    <x v="0"/>
    <n v="59912"/>
    <x v="1"/>
    <x v="0"/>
    <x v="0"/>
  </r>
  <r>
    <x v="2"/>
    <x v="1"/>
    <x v="2"/>
    <x v="0"/>
    <x v="1"/>
    <x v="1"/>
    <x v="1"/>
    <n v="19070.3"/>
    <x v="2"/>
    <x v="0"/>
    <x v="0"/>
  </r>
  <r>
    <x v="2"/>
    <x v="1"/>
    <x v="2"/>
    <x v="0"/>
    <x v="1"/>
    <x v="1"/>
    <x v="1"/>
    <n v="1787.9"/>
    <x v="3"/>
    <x v="0"/>
    <x v="0"/>
  </r>
  <r>
    <x v="2"/>
    <x v="1"/>
    <x v="2"/>
    <x v="0"/>
    <x v="1"/>
    <x v="1"/>
    <x v="1"/>
    <n v="38736.800000000003"/>
    <x v="4"/>
    <x v="1"/>
    <x v="0"/>
  </r>
  <r>
    <x v="3"/>
    <x v="2"/>
    <x v="3"/>
    <x v="0"/>
    <x v="2"/>
    <x v="2"/>
    <x v="2"/>
    <n v="32038"/>
    <x v="5"/>
    <x v="0"/>
    <x v="0"/>
  </r>
  <r>
    <x v="4"/>
    <x v="0"/>
    <x v="1"/>
    <x v="0"/>
    <x v="0"/>
    <x v="3"/>
    <x v="0"/>
    <n v="500"/>
    <x v="1"/>
    <x v="0"/>
    <x v="0"/>
  </r>
  <r>
    <x v="4"/>
    <x v="0"/>
    <x v="1"/>
    <x v="0"/>
    <x v="0"/>
    <x v="4"/>
    <x v="0"/>
    <n v="2"/>
    <x v="1"/>
    <x v="0"/>
    <x v="0"/>
  </r>
  <r>
    <x v="4"/>
    <x v="0"/>
    <x v="1"/>
    <x v="0"/>
    <x v="0"/>
    <x v="5"/>
    <x v="0"/>
    <n v="1"/>
    <x v="1"/>
    <x v="0"/>
    <x v="0"/>
  </r>
  <r>
    <x v="4"/>
    <x v="0"/>
    <x v="1"/>
    <x v="0"/>
    <x v="0"/>
    <x v="6"/>
    <x v="0"/>
    <n v="2500"/>
    <x v="1"/>
    <x v="0"/>
    <x v="0"/>
  </r>
  <r>
    <x v="4"/>
    <x v="0"/>
    <x v="1"/>
    <x v="0"/>
    <x v="0"/>
    <x v="7"/>
    <x v="0"/>
    <n v="1"/>
    <x v="1"/>
    <x v="0"/>
    <x v="0"/>
  </r>
  <r>
    <x v="5"/>
    <x v="2"/>
    <x v="4"/>
    <x v="0"/>
    <x v="2"/>
    <x v="8"/>
    <x v="0"/>
    <n v="464.54"/>
    <x v="6"/>
    <x v="0"/>
    <x v="0"/>
  </r>
  <r>
    <x v="5"/>
    <x v="2"/>
    <x v="4"/>
    <x v="0"/>
    <x v="2"/>
    <x v="8"/>
    <x v="0"/>
    <n v="49.95"/>
    <x v="7"/>
    <x v="0"/>
    <x v="0"/>
  </r>
  <r>
    <x v="5"/>
    <x v="2"/>
    <x v="4"/>
    <x v="0"/>
    <x v="2"/>
    <x v="9"/>
    <x v="3"/>
    <n v="348.12"/>
    <x v="8"/>
    <x v="0"/>
    <x v="0"/>
  </r>
  <r>
    <x v="5"/>
    <x v="2"/>
    <x v="4"/>
    <x v="0"/>
    <x v="2"/>
    <x v="8"/>
    <x v="0"/>
    <n v="239.51"/>
    <x v="8"/>
    <x v="0"/>
    <x v="0"/>
  </r>
  <r>
    <x v="5"/>
    <x v="2"/>
    <x v="4"/>
    <x v="0"/>
    <x v="2"/>
    <x v="9"/>
    <x v="3"/>
    <n v="652.30999999999995"/>
    <x v="9"/>
    <x v="0"/>
    <x v="0"/>
  </r>
  <r>
    <x v="5"/>
    <x v="2"/>
    <x v="4"/>
    <x v="0"/>
    <x v="2"/>
    <x v="8"/>
    <x v="0"/>
    <n v="448.8"/>
    <x v="9"/>
    <x v="0"/>
    <x v="0"/>
  </r>
  <r>
    <x v="5"/>
    <x v="2"/>
    <x v="4"/>
    <x v="0"/>
    <x v="2"/>
    <x v="9"/>
    <x v="3"/>
    <n v="14036"/>
    <x v="4"/>
    <x v="2"/>
    <x v="1"/>
  </r>
  <r>
    <x v="5"/>
    <x v="2"/>
    <x v="4"/>
    <x v="0"/>
    <x v="2"/>
    <x v="9"/>
    <x v="3"/>
    <n v="948.16"/>
    <x v="10"/>
    <x v="0"/>
    <x v="0"/>
  </r>
  <r>
    <x v="5"/>
    <x v="2"/>
    <x v="4"/>
    <x v="0"/>
    <x v="2"/>
    <x v="9"/>
    <x v="3"/>
    <n v="875.74"/>
    <x v="11"/>
    <x v="0"/>
    <x v="0"/>
  </r>
  <r>
    <x v="5"/>
    <x v="2"/>
    <x v="4"/>
    <x v="0"/>
    <x v="2"/>
    <x v="8"/>
    <x v="0"/>
    <n v="602.52"/>
    <x v="11"/>
    <x v="0"/>
    <x v="0"/>
  </r>
  <r>
    <x v="5"/>
    <x v="2"/>
    <x v="4"/>
    <x v="0"/>
    <x v="2"/>
    <x v="8"/>
    <x v="0"/>
    <n v="70.430000000000007"/>
    <x v="1"/>
    <x v="0"/>
    <x v="0"/>
  </r>
  <r>
    <x v="5"/>
    <x v="2"/>
    <x v="4"/>
    <x v="0"/>
    <x v="2"/>
    <x v="9"/>
    <x v="3"/>
    <n v="5335.92"/>
    <x v="12"/>
    <x v="0"/>
    <x v="0"/>
  </r>
  <r>
    <x v="5"/>
    <x v="2"/>
    <x v="4"/>
    <x v="0"/>
    <x v="2"/>
    <x v="8"/>
    <x v="0"/>
    <n v="16611.25"/>
    <x v="12"/>
    <x v="0"/>
    <x v="0"/>
  </r>
  <r>
    <x v="5"/>
    <x v="2"/>
    <x v="4"/>
    <x v="0"/>
    <x v="2"/>
    <x v="10"/>
    <x v="4"/>
    <n v="92.08"/>
    <x v="12"/>
    <x v="0"/>
    <x v="0"/>
  </r>
  <r>
    <x v="5"/>
    <x v="2"/>
    <x v="4"/>
    <x v="0"/>
    <x v="2"/>
    <x v="11"/>
    <x v="4"/>
    <n v="421.2"/>
    <x v="12"/>
    <x v="0"/>
    <x v="0"/>
  </r>
  <r>
    <x v="5"/>
    <x v="2"/>
    <x v="4"/>
    <x v="0"/>
    <x v="2"/>
    <x v="12"/>
    <x v="1"/>
    <n v="205.92"/>
    <x v="12"/>
    <x v="0"/>
    <x v="0"/>
  </r>
  <r>
    <x v="6"/>
    <x v="1"/>
    <x v="5"/>
    <x v="0"/>
    <x v="1"/>
    <x v="13"/>
    <x v="5"/>
    <n v="90.27"/>
    <x v="8"/>
    <x v="0"/>
    <x v="0"/>
  </r>
  <r>
    <x v="6"/>
    <x v="1"/>
    <x v="5"/>
    <x v="0"/>
    <x v="1"/>
    <x v="14"/>
    <x v="6"/>
    <n v="949.82"/>
    <x v="8"/>
    <x v="0"/>
    <x v="0"/>
  </r>
  <r>
    <x v="6"/>
    <x v="1"/>
    <x v="5"/>
    <x v="0"/>
    <x v="1"/>
    <x v="15"/>
    <x v="7"/>
    <n v="1360.5"/>
    <x v="8"/>
    <x v="0"/>
    <x v="0"/>
  </r>
  <r>
    <x v="6"/>
    <x v="1"/>
    <x v="5"/>
    <x v="0"/>
    <x v="1"/>
    <x v="16"/>
    <x v="8"/>
    <n v="0.37"/>
    <x v="8"/>
    <x v="0"/>
    <x v="0"/>
  </r>
  <r>
    <x v="6"/>
    <x v="1"/>
    <x v="5"/>
    <x v="0"/>
    <x v="1"/>
    <x v="1"/>
    <x v="1"/>
    <n v="876868"/>
    <x v="8"/>
    <x v="0"/>
    <x v="0"/>
  </r>
  <r>
    <x v="6"/>
    <x v="1"/>
    <x v="5"/>
    <x v="0"/>
    <x v="1"/>
    <x v="17"/>
    <x v="9"/>
    <n v="473.66"/>
    <x v="8"/>
    <x v="0"/>
    <x v="0"/>
  </r>
  <r>
    <x v="6"/>
    <x v="1"/>
    <x v="5"/>
    <x v="0"/>
    <x v="1"/>
    <x v="18"/>
    <x v="10"/>
    <n v="725.14"/>
    <x v="8"/>
    <x v="0"/>
    <x v="0"/>
  </r>
  <r>
    <x v="7"/>
    <x v="0"/>
    <x v="1"/>
    <x v="0"/>
    <x v="0"/>
    <x v="0"/>
    <x v="0"/>
    <n v="71461"/>
    <x v="1"/>
    <x v="0"/>
    <x v="0"/>
  </r>
  <r>
    <x v="8"/>
    <x v="1"/>
    <x v="4"/>
    <x v="0"/>
    <x v="1"/>
    <x v="1"/>
    <x v="1"/>
    <n v="99730"/>
    <x v="12"/>
    <x v="0"/>
    <x v="0"/>
  </r>
  <r>
    <x v="9"/>
    <x v="1"/>
    <x v="6"/>
    <x v="1"/>
    <x v="1"/>
    <x v="1"/>
    <x v="1"/>
    <n v="22076.23"/>
    <x v="13"/>
    <x v="0"/>
    <x v="0"/>
  </r>
  <r>
    <x v="9"/>
    <x v="1"/>
    <x v="6"/>
    <x v="1"/>
    <x v="1"/>
    <x v="14"/>
    <x v="6"/>
    <n v="101.29"/>
    <x v="6"/>
    <x v="0"/>
    <x v="0"/>
  </r>
  <r>
    <x v="9"/>
    <x v="1"/>
    <x v="6"/>
    <x v="1"/>
    <x v="1"/>
    <x v="15"/>
    <x v="7"/>
    <n v="259.35000000000002"/>
    <x v="6"/>
    <x v="0"/>
    <x v="0"/>
  </r>
  <r>
    <x v="9"/>
    <x v="1"/>
    <x v="6"/>
    <x v="1"/>
    <x v="1"/>
    <x v="15"/>
    <x v="7"/>
    <n v="162.76"/>
    <x v="6"/>
    <x v="0"/>
    <x v="0"/>
  </r>
  <r>
    <x v="9"/>
    <x v="1"/>
    <x v="6"/>
    <x v="1"/>
    <x v="1"/>
    <x v="1"/>
    <x v="1"/>
    <n v="98462.02"/>
    <x v="6"/>
    <x v="0"/>
    <x v="0"/>
  </r>
  <r>
    <x v="9"/>
    <x v="1"/>
    <x v="6"/>
    <x v="1"/>
    <x v="1"/>
    <x v="9"/>
    <x v="3"/>
    <n v="76.489999999999995"/>
    <x v="14"/>
    <x v="0"/>
    <x v="0"/>
  </r>
  <r>
    <x v="9"/>
    <x v="1"/>
    <x v="6"/>
    <x v="1"/>
    <x v="1"/>
    <x v="14"/>
    <x v="6"/>
    <n v="4825.8900000000003"/>
    <x v="14"/>
    <x v="0"/>
    <x v="0"/>
  </r>
  <r>
    <x v="9"/>
    <x v="1"/>
    <x v="6"/>
    <x v="1"/>
    <x v="1"/>
    <x v="15"/>
    <x v="7"/>
    <n v="1.59"/>
    <x v="14"/>
    <x v="0"/>
    <x v="0"/>
  </r>
  <r>
    <x v="9"/>
    <x v="1"/>
    <x v="6"/>
    <x v="1"/>
    <x v="1"/>
    <x v="19"/>
    <x v="6"/>
    <n v="490.48"/>
    <x v="14"/>
    <x v="0"/>
    <x v="0"/>
  </r>
  <r>
    <x v="9"/>
    <x v="1"/>
    <x v="6"/>
    <x v="1"/>
    <x v="1"/>
    <x v="17"/>
    <x v="9"/>
    <n v="5364.3"/>
    <x v="14"/>
    <x v="0"/>
    <x v="0"/>
  </r>
  <r>
    <x v="9"/>
    <x v="1"/>
    <x v="6"/>
    <x v="1"/>
    <x v="1"/>
    <x v="20"/>
    <x v="11"/>
    <n v="18.29"/>
    <x v="14"/>
    <x v="0"/>
    <x v="0"/>
  </r>
  <r>
    <x v="9"/>
    <x v="1"/>
    <x v="6"/>
    <x v="1"/>
    <x v="1"/>
    <x v="21"/>
    <x v="12"/>
    <n v="111.65"/>
    <x v="15"/>
    <x v="0"/>
    <x v="0"/>
  </r>
  <r>
    <x v="9"/>
    <x v="1"/>
    <x v="6"/>
    <x v="1"/>
    <x v="1"/>
    <x v="13"/>
    <x v="5"/>
    <n v="10.3"/>
    <x v="16"/>
    <x v="0"/>
    <x v="0"/>
  </r>
  <r>
    <x v="9"/>
    <x v="1"/>
    <x v="6"/>
    <x v="1"/>
    <x v="1"/>
    <x v="15"/>
    <x v="7"/>
    <n v="38.08"/>
    <x v="16"/>
    <x v="0"/>
    <x v="0"/>
  </r>
  <r>
    <x v="9"/>
    <x v="1"/>
    <x v="6"/>
    <x v="1"/>
    <x v="1"/>
    <x v="18"/>
    <x v="10"/>
    <n v="9.51"/>
    <x v="16"/>
    <x v="0"/>
    <x v="0"/>
  </r>
  <r>
    <x v="9"/>
    <x v="1"/>
    <x v="6"/>
    <x v="1"/>
    <x v="1"/>
    <x v="14"/>
    <x v="6"/>
    <n v="49.31"/>
    <x v="0"/>
    <x v="0"/>
    <x v="0"/>
  </r>
  <r>
    <x v="9"/>
    <x v="1"/>
    <x v="6"/>
    <x v="1"/>
    <x v="1"/>
    <x v="19"/>
    <x v="6"/>
    <n v="75.3"/>
    <x v="0"/>
    <x v="0"/>
    <x v="0"/>
  </r>
  <r>
    <x v="9"/>
    <x v="1"/>
    <x v="6"/>
    <x v="1"/>
    <x v="1"/>
    <x v="20"/>
    <x v="11"/>
    <n v="1850.66"/>
    <x v="0"/>
    <x v="0"/>
    <x v="0"/>
  </r>
  <r>
    <x v="9"/>
    <x v="1"/>
    <x v="6"/>
    <x v="1"/>
    <x v="1"/>
    <x v="13"/>
    <x v="5"/>
    <n v="7.49"/>
    <x v="17"/>
    <x v="0"/>
    <x v="0"/>
  </r>
  <r>
    <x v="9"/>
    <x v="1"/>
    <x v="6"/>
    <x v="1"/>
    <x v="1"/>
    <x v="22"/>
    <x v="10"/>
    <n v="134.13"/>
    <x v="17"/>
    <x v="0"/>
    <x v="0"/>
  </r>
  <r>
    <x v="9"/>
    <x v="1"/>
    <x v="6"/>
    <x v="1"/>
    <x v="1"/>
    <x v="21"/>
    <x v="12"/>
    <n v="10.66"/>
    <x v="17"/>
    <x v="0"/>
    <x v="0"/>
  </r>
  <r>
    <x v="9"/>
    <x v="1"/>
    <x v="6"/>
    <x v="1"/>
    <x v="1"/>
    <x v="23"/>
    <x v="13"/>
    <n v="112.65"/>
    <x v="17"/>
    <x v="0"/>
    <x v="0"/>
  </r>
  <r>
    <x v="9"/>
    <x v="1"/>
    <x v="6"/>
    <x v="1"/>
    <x v="1"/>
    <x v="22"/>
    <x v="10"/>
    <n v="12226.79"/>
    <x v="18"/>
    <x v="0"/>
    <x v="0"/>
  </r>
  <r>
    <x v="9"/>
    <x v="1"/>
    <x v="6"/>
    <x v="1"/>
    <x v="1"/>
    <x v="19"/>
    <x v="6"/>
    <n v="240.09"/>
    <x v="18"/>
    <x v="0"/>
    <x v="0"/>
  </r>
  <r>
    <x v="9"/>
    <x v="1"/>
    <x v="6"/>
    <x v="1"/>
    <x v="1"/>
    <x v="17"/>
    <x v="9"/>
    <n v="9886.84"/>
    <x v="18"/>
    <x v="0"/>
    <x v="0"/>
  </r>
  <r>
    <x v="9"/>
    <x v="1"/>
    <x v="6"/>
    <x v="1"/>
    <x v="1"/>
    <x v="18"/>
    <x v="10"/>
    <n v="50.78"/>
    <x v="18"/>
    <x v="0"/>
    <x v="0"/>
  </r>
  <r>
    <x v="9"/>
    <x v="1"/>
    <x v="6"/>
    <x v="1"/>
    <x v="1"/>
    <x v="13"/>
    <x v="5"/>
    <n v="7525.18"/>
    <x v="8"/>
    <x v="0"/>
    <x v="0"/>
  </r>
  <r>
    <x v="9"/>
    <x v="1"/>
    <x v="6"/>
    <x v="1"/>
    <x v="1"/>
    <x v="3"/>
    <x v="0"/>
    <n v="12.27"/>
    <x v="8"/>
    <x v="0"/>
    <x v="0"/>
  </r>
  <r>
    <x v="9"/>
    <x v="1"/>
    <x v="6"/>
    <x v="1"/>
    <x v="1"/>
    <x v="24"/>
    <x v="14"/>
    <n v="46.56"/>
    <x v="8"/>
    <x v="0"/>
    <x v="0"/>
  </r>
  <r>
    <x v="9"/>
    <x v="1"/>
    <x v="6"/>
    <x v="1"/>
    <x v="1"/>
    <x v="6"/>
    <x v="0"/>
    <n v="790.05"/>
    <x v="8"/>
    <x v="0"/>
    <x v="0"/>
  </r>
  <r>
    <x v="9"/>
    <x v="1"/>
    <x v="6"/>
    <x v="1"/>
    <x v="1"/>
    <x v="9"/>
    <x v="3"/>
    <n v="258510.84"/>
    <x v="8"/>
    <x v="0"/>
    <x v="0"/>
  </r>
  <r>
    <x v="9"/>
    <x v="1"/>
    <x v="6"/>
    <x v="1"/>
    <x v="1"/>
    <x v="14"/>
    <x v="6"/>
    <n v="34619.08"/>
    <x v="8"/>
    <x v="0"/>
    <x v="0"/>
  </r>
  <r>
    <x v="9"/>
    <x v="1"/>
    <x v="6"/>
    <x v="1"/>
    <x v="1"/>
    <x v="25"/>
    <x v="10"/>
    <n v="2978.56"/>
    <x v="8"/>
    <x v="0"/>
    <x v="0"/>
  </r>
  <r>
    <x v="9"/>
    <x v="1"/>
    <x v="6"/>
    <x v="1"/>
    <x v="1"/>
    <x v="21"/>
    <x v="12"/>
    <n v="4955.3900000000003"/>
    <x v="8"/>
    <x v="0"/>
    <x v="0"/>
  </r>
  <r>
    <x v="9"/>
    <x v="1"/>
    <x v="6"/>
    <x v="1"/>
    <x v="1"/>
    <x v="15"/>
    <x v="7"/>
    <n v="19424.439999999999"/>
    <x v="8"/>
    <x v="0"/>
    <x v="0"/>
  </r>
  <r>
    <x v="9"/>
    <x v="1"/>
    <x v="6"/>
    <x v="1"/>
    <x v="1"/>
    <x v="16"/>
    <x v="8"/>
    <n v="452.04"/>
    <x v="8"/>
    <x v="0"/>
    <x v="0"/>
  </r>
  <r>
    <x v="9"/>
    <x v="1"/>
    <x v="6"/>
    <x v="1"/>
    <x v="1"/>
    <x v="1"/>
    <x v="1"/>
    <n v="362376.76"/>
    <x v="8"/>
    <x v="0"/>
    <x v="0"/>
  </r>
  <r>
    <x v="9"/>
    <x v="1"/>
    <x v="6"/>
    <x v="1"/>
    <x v="1"/>
    <x v="1"/>
    <x v="1"/>
    <n v="7.23"/>
    <x v="8"/>
    <x v="0"/>
    <x v="0"/>
  </r>
  <r>
    <x v="9"/>
    <x v="1"/>
    <x v="6"/>
    <x v="1"/>
    <x v="1"/>
    <x v="26"/>
    <x v="11"/>
    <n v="469.3"/>
    <x v="8"/>
    <x v="0"/>
    <x v="0"/>
  </r>
  <r>
    <x v="9"/>
    <x v="1"/>
    <x v="6"/>
    <x v="1"/>
    <x v="1"/>
    <x v="19"/>
    <x v="6"/>
    <n v="458866.77"/>
    <x v="8"/>
    <x v="0"/>
    <x v="0"/>
  </r>
  <r>
    <x v="9"/>
    <x v="1"/>
    <x v="6"/>
    <x v="1"/>
    <x v="1"/>
    <x v="17"/>
    <x v="9"/>
    <n v="20801.75"/>
    <x v="8"/>
    <x v="0"/>
    <x v="0"/>
  </r>
  <r>
    <x v="9"/>
    <x v="1"/>
    <x v="6"/>
    <x v="1"/>
    <x v="1"/>
    <x v="23"/>
    <x v="13"/>
    <n v="24297.7"/>
    <x v="8"/>
    <x v="0"/>
    <x v="0"/>
  </r>
  <r>
    <x v="9"/>
    <x v="1"/>
    <x v="6"/>
    <x v="1"/>
    <x v="1"/>
    <x v="20"/>
    <x v="11"/>
    <n v="5721.97"/>
    <x v="8"/>
    <x v="0"/>
    <x v="0"/>
  </r>
  <r>
    <x v="9"/>
    <x v="1"/>
    <x v="6"/>
    <x v="1"/>
    <x v="1"/>
    <x v="27"/>
    <x v="10"/>
    <n v="19137.28"/>
    <x v="8"/>
    <x v="0"/>
    <x v="0"/>
  </r>
  <r>
    <x v="9"/>
    <x v="1"/>
    <x v="6"/>
    <x v="1"/>
    <x v="1"/>
    <x v="11"/>
    <x v="4"/>
    <n v="890.84"/>
    <x v="8"/>
    <x v="0"/>
    <x v="0"/>
  </r>
  <r>
    <x v="9"/>
    <x v="1"/>
    <x v="6"/>
    <x v="1"/>
    <x v="1"/>
    <x v="12"/>
    <x v="1"/>
    <n v="25.54"/>
    <x v="8"/>
    <x v="0"/>
    <x v="0"/>
  </r>
  <r>
    <x v="9"/>
    <x v="1"/>
    <x v="6"/>
    <x v="1"/>
    <x v="1"/>
    <x v="13"/>
    <x v="5"/>
    <n v="52.56"/>
    <x v="19"/>
    <x v="0"/>
    <x v="0"/>
  </r>
  <r>
    <x v="9"/>
    <x v="1"/>
    <x v="6"/>
    <x v="1"/>
    <x v="1"/>
    <x v="9"/>
    <x v="3"/>
    <n v="1395.65"/>
    <x v="19"/>
    <x v="0"/>
    <x v="0"/>
  </r>
  <r>
    <x v="9"/>
    <x v="1"/>
    <x v="6"/>
    <x v="1"/>
    <x v="1"/>
    <x v="14"/>
    <x v="6"/>
    <n v="2607.88"/>
    <x v="19"/>
    <x v="0"/>
    <x v="0"/>
  </r>
  <r>
    <x v="9"/>
    <x v="1"/>
    <x v="6"/>
    <x v="1"/>
    <x v="1"/>
    <x v="16"/>
    <x v="8"/>
    <n v="1"/>
    <x v="19"/>
    <x v="0"/>
    <x v="0"/>
  </r>
  <r>
    <x v="9"/>
    <x v="1"/>
    <x v="6"/>
    <x v="1"/>
    <x v="1"/>
    <x v="1"/>
    <x v="1"/>
    <n v="218569.42"/>
    <x v="19"/>
    <x v="0"/>
    <x v="0"/>
  </r>
  <r>
    <x v="9"/>
    <x v="1"/>
    <x v="6"/>
    <x v="1"/>
    <x v="1"/>
    <x v="19"/>
    <x v="6"/>
    <n v="3373.82"/>
    <x v="19"/>
    <x v="0"/>
    <x v="0"/>
  </r>
  <r>
    <x v="9"/>
    <x v="1"/>
    <x v="6"/>
    <x v="1"/>
    <x v="1"/>
    <x v="18"/>
    <x v="10"/>
    <n v="312.8"/>
    <x v="19"/>
    <x v="0"/>
    <x v="0"/>
  </r>
  <r>
    <x v="9"/>
    <x v="1"/>
    <x v="6"/>
    <x v="1"/>
    <x v="1"/>
    <x v="23"/>
    <x v="13"/>
    <n v="535.88"/>
    <x v="19"/>
    <x v="0"/>
    <x v="0"/>
  </r>
  <r>
    <x v="9"/>
    <x v="1"/>
    <x v="6"/>
    <x v="1"/>
    <x v="1"/>
    <x v="20"/>
    <x v="11"/>
    <n v="677.8"/>
    <x v="19"/>
    <x v="0"/>
    <x v="0"/>
  </r>
  <r>
    <x v="9"/>
    <x v="1"/>
    <x v="6"/>
    <x v="1"/>
    <x v="1"/>
    <x v="27"/>
    <x v="10"/>
    <n v="1895.18"/>
    <x v="19"/>
    <x v="0"/>
    <x v="0"/>
  </r>
  <r>
    <x v="9"/>
    <x v="1"/>
    <x v="6"/>
    <x v="1"/>
    <x v="1"/>
    <x v="11"/>
    <x v="4"/>
    <n v="49.47"/>
    <x v="19"/>
    <x v="0"/>
    <x v="0"/>
  </r>
  <r>
    <x v="9"/>
    <x v="1"/>
    <x v="6"/>
    <x v="1"/>
    <x v="1"/>
    <x v="13"/>
    <x v="5"/>
    <n v="123.48"/>
    <x v="9"/>
    <x v="0"/>
    <x v="0"/>
  </r>
  <r>
    <x v="9"/>
    <x v="1"/>
    <x v="6"/>
    <x v="1"/>
    <x v="1"/>
    <x v="19"/>
    <x v="6"/>
    <n v="24.74"/>
    <x v="9"/>
    <x v="0"/>
    <x v="0"/>
  </r>
  <r>
    <x v="9"/>
    <x v="1"/>
    <x v="6"/>
    <x v="1"/>
    <x v="1"/>
    <x v="9"/>
    <x v="3"/>
    <n v="1.95"/>
    <x v="20"/>
    <x v="0"/>
    <x v="0"/>
  </r>
  <r>
    <x v="9"/>
    <x v="1"/>
    <x v="6"/>
    <x v="1"/>
    <x v="1"/>
    <x v="15"/>
    <x v="7"/>
    <n v="12"/>
    <x v="20"/>
    <x v="0"/>
    <x v="0"/>
  </r>
  <r>
    <x v="9"/>
    <x v="1"/>
    <x v="6"/>
    <x v="1"/>
    <x v="1"/>
    <x v="19"/>
    <x v="6"/>
    <n v="7.33"/>
    <x v="20"/>
    <x v="0"/>
    <x v="0"/>
  </r>
  <r>
    <x v="9"/>
    <x v="1"/>
    <x v="6"/>
    <x v="1"/>
    <x v="1"/>
    <x v="20"/>
    <x v="11"/>
    <n v="21.51"/>
    <x v="20"/>
    <x v="0"/>
    <x v="0"/>
  </r>
  <r>
    <x v="9"/>
    <x v="1"/>
    <x v="6"/>
    <x v="1"/>
    <x v="1"/>
    <x v="13"/>
    <x v="5"/>
    <n v="24.11"/>
    <x v="21"/>
    <x v="0"/>
    <x v="0"/>
  </r>
  <r>
    <x v="9"/>
    <x v="1"/>
    <x v="6"/>
    <x v="1"/>
    <x v="1"/>
    <x v="11"/>
    <x v="4"/>
    <n v="5.41"/>
    <x v="21"/>
    <x v="0"/>
    <x v="0"/>
  </r>
  <r>
    <x v="9"/>
    <x v="1"/>
    <x v="6"/>
    <x v="1"/>
    <x v="1"/>
    <x v="13"/>
    <x v="5"/>
    <n v="344.79"/>
    <x v="22"/>
    <x v="0"/>
    <x v="0"/>
  </r>
  <r>
    <x v="9"/>
    <x v="1"/>
    <x v="6"/>
    <x v="1"/>
    <x v="1"/>
    <x v="9"/>
    <x v="3"/>
    <n v="17374.96"/>
    <x v="22"/>
    <x v="0"/>
    <x v="0"/>
  </r>
  <r>
    <x v="9"/>
    <x v="1"/>
    <x v="6"/>
    <x v="1"/>
    <x v="1"/>
    <x v="1"/>
    <x v="1"/>
    <n v="2734.56"/>
    <x v="22"/>
    <x v="0"/>
    <x v="0"/>
  </r>
  <r>
    <x v="9"/>
    <x v="1"/>
    <x v="6"/>
    <x v="1"/>
    <x v="1"/>
    <x v="19"/>
    <x v="6"/>
    <n v="2100.73"/>
    <x v="22"/>
    <x v="0"/>
    <x v="0"/>
  </r>
  <r>
    <x v="9"/>
    <x v="1"/>
    <x v="6"/>
    <x v="1"/>
    <x v="1"/>
    <x v="20"/>
    <x v="11"/>
    <n v="1484.27"/>
    <x v="22"/>
    <x v="0"/>
    <x v="0"/>
  </r>
  <r>
    <x v="9"/>
    <x v="1"/>
    <x v="6"/>
    <x v="1"/>
    <x v="1"/>
    <x v="9"/>
    <x v="3"/>
    <n v="18.98"/>
    <x v="23"/>
    <x v="0"/>
    <x v="0"/>
  </r>
  <r>
    <x v="9"/>
    <x v="1"/>
    <x v="6"/>
    <x v="1"/>
    <x v="1"/>
    <x v="20"/>
    <x v="11"/>
    <n v="6.57"/>
    <x v="24"/>
    <x v="0"/>
    <x v="0"/>
  </r>
  <r>
    <x v="9"/>
    <x v="1"/>
    <x v="6"/>
    <x v="1"/>
    <x v="1"/>
    <x v="13"/>
    <x v="5"/>
    <n v="279.2"/>
    <x v="10"/>
    <x v="0"/>
    <x v="0"/>
  </r>
  <r>
    <x v="9"/>
    <x v="1"/>
    <x v="6"/>
    <x v="1"/>
    <x v="1"/>
    <x v="3"/>
    <x v="0"/>
    <n v="48.57"/>
    <x v="10"/>
    <x v="0"/>
    <x v="0"/>
  </r>
  <r>
    <x v="9"/>
    <x v="1"/>
    <x v="6"/>
    <x v="1"/>
    <x v="1"/>
    <x v="9"/>
    <x v="3"/>
    <n v="3861.04"/>
    <x v="10"/>
    <x v="0"/>
    <x v="0"/>
  </r>
  <r>
    <x v="9"/>
    <x v="1"/>
    <x v="6"/>
    <x v="1"/>
    <x v="1"/>
    <x v="14"/>
    <x v="6"/>
    <n v="38.67"/>
    <x v="10"/>
    <x v="0"/>
    <x v="0"/>
  </r>
  <r>
    <x v="9"/>
    <x v="1"/>
    <x v="6"/>
    <x v="1"/>
    <x v="1"/>
    <x v="21"/>
    <x v="12"/>
    <n v="10.66"/>
    <x v="10"/>
    <x v="0"/>
    <x v="0"/>
  </r>
  <r>
    <x v="9"/>
    <x v="1"/>
    <x v="6"/>
    <x v="1"/>
    <x v="1"/>
    <x v="15"/>
    <x v="7"/>
    <n v="844.74"/>
    <x v="10"/>
    <x v="0"/>
    <x v="0"/>
  </r>
  <r>
    <x v="9"/>
    <x v="1"/>
    <x v="6"/>
    <x v="1"/>
    <x v="1"/>
    <x v="1"/>
    <x v="1"/>
    <n v="1519.22"/>
    <x v="10"/>
    <x v="0"/>
    <x v="0"/>
  </r>
  <r>
    <x v="9"/>
    <x v="1"/>
    <x v="6"/>
    <x v="1"/>
    <x v="1"/>
    <x v="1"/>
    <x v="1"/>
    <n v="14.12"/>
    <x v="10"/>
    <x v="0"/>
    <x v="0"/>
  </r>
  <r>
    <x v="9"/>
    <x v="1"/>
    <x v="6"/>
    <x v="1"/>
    <x v="1"/>
    <x v="19"/>
    <x v="6"/>
    <n v="1918.17"/>
    <x v="10"/>
    <x v="0"/>
    <x v="0"/>
  </r>
  <r>
    <x v="9"/>
    <x v="1"/>
    <x v="6"/>
    <x v="1"/>
    <x v="1"/>
    <x v="17"/>
    <x v="9"/>
    <n v="23859.47"/>
    <x v="10"/>
    <x v="0"/>
    <x v="0"/>
  </r>
  <r>
    <x v="9"/>
    <x v="1"/>
    <x v="6"/>
    <x v="1"/>
    <x v="1"/>
    <x v="20"/>
    <x v="11"/>
    <n v="109.47"/>
    <x v="10"/>
    <x v="0"/>
    <x v="0"/>
  </r>
  <r>
    <x v="9"/>
    <x v="1"/>
    <x v="6"/>
    <x v="1"/>
    <x v="1"/>
    <x v="27"/>
    <x v="10"/>
    <n v="4.82"/>
    <x v="10"/>
    <x v="0"/>
    <x v="0"/>
  </r>
  <r>
    <x v="9"/>
    <x v="1"/>
    <x v="6"/>
    <x v="1"/>
    <x v="1"/>
    <x v="11"/>
    <x v="4"/>
    <n v="499.02"/>
    <x v="10"/>
    <x v="0"/>
    <x v="0"/>
  </r>
  <r>
    <x v="9"/>
    <x v="1"/>
    <x v="6"/>
    <x v="1"/>
    <x v="1"/>
    <x v="13"/>
    <x v="5"/>
    <n v="28.89"/>
    <x v="25"/>
    <x v="0"/>
    <x v="0"/>
  </r>
  <r>
    <x v="9"/>
    <x v="1"/>
    <x v="6"/>
    <x v="1"/>
    <x v="1"/>
    <x v="22"/>
    <x v="10"/>
    <n v="20.84"/>
    <x v="25"/>
    <x v="0"/>
    <x v="0"/>
  </r>
  <r>
    <x v="9"/>
    <x v="1"/>
    <x v="6"/>
    <x v="1"/>
    <x v="1"/>
    <x v="6"/>
    <x v="0"/>
    <n v="1.18"/>
    <x v="25"/>
    <x v="0"/>
    <x v="0"/>
  </r>
  <r>
    <x v="9"/>
    <x v="1"/>
    <x v="6"/>
    <x v="1"/>
    <x v="1"/>
    <x v="9"/>
    <x v="3"/>
    <n v="1079.6300000000001"/>
    <x v="25"/>
    <x v="0"/>
    <x v="0"/>
  </r>
  <r>
    <x v="9"/>
    <x v="1"/>
    <x v="6"/>
    <x v="1"/>
    <x v="1"/>
    <x v="14"/>
    <x v="6"/>
    <n v="245.3"/>
    <x v="25"/>
    <x v="0"/>
    <x v="0"/>
  </r>
  <r>
    <x v="9"/>
    <x v="1"/>
    <x v="6"/>
    <x v="1"/>
    <x v="1"/>
    <x v="21"/>
    <x v="12"/>
    <n v="72.16"/>
    <x v="25"/>
    <x v="0"/>
    <x v="0"/>
  </r>
  <r>
    <x v="9"/>
    <x v="1"/>
    <x v="6"/>
    <x v="1"/>
    <x v="1"/>
    <x v="15"/>
    <x v="7"/>
    <n v="6.27"/>
    <x v="25"/>
    <x v="0"/>
    <x v="0"/>
  </r>
  <r>
    <x v="9"/>
    <x v="1"/>
    <x v="6"/>
    <x v="1"/>
    <x v="1"/>
    <x v="19"/>
    <x v="6"/>
    <n v="2541.41"/>
    <x v="25"/>
    <x v="0"/>
    <x v="0"/>
  </r>
  <r>
    <x v="9"/>
    <x v="1"/>
    <x v="6"/>
    <x v="1"/>
    <x v="1"/>
    <x v="18"/>
    <x v="10"/>
    <n v="2474.88"/>
    <x v="25"/>
    <x v="0"/>
    <x v="0"/>
  </r>
  <r>
    <x v="9"/>
    <x v="1"/>
    <x v="6"/>
    <x v="1"/>
    <x v="1"/>
    <x v="20"/>
    <x v="11"/>
    <n v="218.11"/>
    <x v="25"/>
    <x v="0"/>
    <x v="0"/>
  </r>
  <r>
    <x v="9"/>
    <x v="1"/>
    <x v="6"/>
    <x v="1"/>
    <x v="1"/>
    <x v="11"/>
    <x v="4"/>
    <n v="436.26"/>
    <x v="25"/>
    <x v="0"/>
    <x v="0"/>
  </r>
  <r>
    <x v="9"/>
    <x v="1"/>
    <x v="6"/>
    <x v="1"/>
    <x v="1"/>
    <x v="13"/>
    <x v="5"/>
    <n v="78.430000000000007"/>
    <x v="11"/>
    <x v="0"/>
    <x v="0"/>
  </r>
  <r>
    <x v="9"/>
    <x v="1"/>
    <x v="6"/>
    <x v="1"/>
    <x v="1"/>
    <x v="22"/>
    <x v="10"/>
    <n v="3615.35"/>
    <x v="11"/>
    <x v="0"/>
    <x v="0"/>
  </r>
  <r>
    <x v="9"/>
    <x v="1"/>
    <x v="6"/>
    <x v="1"/>
    <x v="1"/>
    <x v="9"/>
    <x v="3"/>
    <n v="306.92"/>
    <x v="11"/>
    <x v="0"/>
    <x v="0"/>
  </r>
  <r>
    <x v="9"/>
    <x v="1"/>
    <x v="6"/>
    <x v="1"/>
    <x v="1"/>
    <x v="21"/>
    <x v="12"/>
    <n v="1470.99"/>
    <x v="11"/>
    <x v="0"/>
    <x v="0"/>
  </r>
  <r>
    <x v="9"/>
    <x v="1"/>
    <x v="6"/>
    <x v="1"/>
    <x v="1"/>
    <x v="15"/>
    <x v="7"/>
    <n v="1597.99"/>
    <x v="11"/>
    <x v="0"/>
    <x v="0"/>
  </r>
  <r>
    <x v="9"/>
    <x v="1"/>
    <x v="6"/>
    <x v="1"/>
    <x v="1"/>
    <x v="1"/>
    <x v="1"/>
    <n v="34700.89"/>
    <x v="11"/>
    <x v="0"/>
    <x v="0"/>
  </r>
  <r>
    <x v="9"/>
    <x v="1"/>
    <x v="6"/>
    <x v="1"/>
    <x v="1"/>
    <x v="19"/>
    <x v="6"/>
    <n v="165.56"/>
    <x v="11"/>
    <x v="0"/>
    <x v="0"/>
  </r>
  <r>
    <x v="9"/>
    <x v="1"/>
    <x v="6"/>
    <x v="1"/>
    <x v="1"/>
    <x v="18"/>
    <x v="10"/>
    <n v="10.52"/>
    <x v="11"/>
    <x v="0"/>
    <x v="0"/>
  </r>
  <r>
    <x v="9"/>
    <x v="1"/>
    <x v="6"/>
    <x v="1"/>
    <x v="1"/>
    <x v="23"/>
    <x v="13"/>
    <n v="55.22"/>
    <x v="11"/>
    <x v="0"/>
    <x v="0"/>
  </r>
  <r>
    <x v="9"/>
    <x v="1"/>
    <x v="6"/>
    <x v="1"/>
    <x v="1"/>
    <x v="20"/>
    <x v="11"/>
    <n v="174.78"/>
    <x v="11"/>
    <x v="0"/>
    <x v="0"/>
  </r>
  <r>
    <x v="9"/>
    <x v="1"/>
    <x v="6"/>
    <x v="1"/>
    <x v="1"/>
    <x v="27"/>
    <x v="10"/>
    <n v="74.959999999999994"/>
    <x v="11"/>
    <x v="0"/>
    <x v="0"/>
  </r>
  <r>
    <x v="9"/>
    <x v="1"/>
    <x v="6"/>
    <x v="1"/>
    <x v="1"/>
    <x v="11"/>
    <x v="4"/>
    <n v="4.21"/>
    <x v="11"/>
    <x v="0"/>
    <x v="0"/>
  </r>
  <r>
    <x v="9"/>
    <x v="1"/>
    <x v="6"/>
    <x v="1"/>
    <x v="1"/>
    <x v="9"/>
    <x v="3"/>
    <n v="153.9"/>
    <x v="26"/>
    <x v="0"/>
    <x v="0"/>
  </r>
  <r>
    <x v="9"/>
    <x v="1"/>
    <x v="6"/>
    <x v="1"/>
    <x v="1"/>
    <x v="19"/>
    <x v="6"/>
    <n v="15.53"/>
    <x v="26"/>
    <x v="0"/>
    <x v="0"/>
  </r>
  <r>
    <x v="9"/>
    <x v="1"/>
    <x v="6"/>
    <x v="1"/>
    <x v="1"/>
    <x v="20"/>
    <x v="11"/>
    <n v="154.75"/>
    <x v="26"/>
    <x v="0"/>
    <x v="0"/>
  </r>
  <r>
    <x v="9"/>
    <x v="1"/>
    <x v="6"/>
    <x v="1"/>
    <x v="1"/>
    <x v="15"/>
    <x v="7"/>
    <n v="5.03"/>
    <x v="27"/>
    <x v="0"/>
    <x v="0"/>
  </r>
  <r>
    <x v="9"/>
    <x v="1"/>
    <x v="6"/>
    <x v="1"/>
    <x v="1"/>
    <x v="20"/>
    <x v="11"/>
    <n v="6.77"/>
    <x v="27"/>
    <x v="0"/>
    <x v="0"/>
  </r>
  <r>
    <x v="9"/>
    <x v="1"/>
    <x v="6"/>
    <x v="1"/>
    <x v="1"/>
    <x v="13"/>
    <x v="5"/>
    <n v="1066.32"/>
    <x v="28"/>
    <x v="0"/>
    <x v="0"/>
  </r>
  <r>
    <x v="9"/>
    <x v="1"/>
    <x v="6"/>
    <x v="1"/>
    <x v="1"/>
    <x v="9"/>
    <x v="3"/>
    <n v="1372.3"/>
    <x v="28"/>
    <x v="0"/>
    <x v="0"/>
  </r>
  <r>
    <x v="9"/>
    <x v="1"/>
    <x v="6"/>
    <x v="1"/>
    <x v="1"/>
    <x v="15"/>
    <x v="7"/>
    <n v="817.75"/>
    <x v="28"/>
    <x v="0"/>
    <x v="0"/>
  </r>
  <r>
    <x v="9"/>
    <x v="1"/>
    <x v="6"/>
    <x v="1"/>
    <x v="1"/>
    <x v="1"/>
    <x v="1"/>
    <n v="130472.41"/>
    <x v="28"/>
    <x v="0"/>
    <x v="0"/>
  </r>
  <r>
    <x v="9"/>
    <x v="1"/>
    <x v="6"/>
    <x v="1"/>
    <x v="1"/>
    <x v="19"/>
    <x v="6"/>
    <n v="5437.79"/>
    <x v="28"/>
    <x v="0"/>
    <x v="0"/>
  </r>
  <r>
    <x v="9"/>
    <x v="1"/>
    <x v="6"/>
    <x v="1"/>
    <x v="1"/>
    <x v="23"/>
    <x v="13"/>
    <n v="180.24"/>
    <x v="28"/>
    <x v="0"/>
    <x v="0"/>
  </r>
  <r>
    <x v="9"/>
    <x v="1"/>
    <x v="6"/>
    <x v="1"/>
    <x v="1"/>
    <x v="20"/>
    <x v="11"/>
    <n v="4335.62"/>
    <x v="28"/>
    <x v="0"/>
    <x v="0"/>
  </r>
  <r>
    <x v="9"/>
    <x v="1"/>
    <x v="6"/>
    <x v="1"/>
    <x v="1"/>
    <x v="27"/>
    <x v="10"/>
    <n v="6.36"/>
    <x v="28"/>
    <x v="0"/>
    <x v="0"/>
  </r>
  <r>
    <x v="9"/>
    <x v="1"/>
    <x v="6"/>
    <x v="1"/>
    <x v="1"/>
    <x v="11"/>
    <x v="4"/>
    <n v="16.25"/>
    <x v="28"/>
    <x v="0"/>
    <x v="0"/>
  </r>
  <r>
    <x v="9"/>
    <x v="1"/>
    <x v="6"/>
    <x v="1"/>
    <x v="1"/>
    <x v="9"/>
    <x v="3"/>
    <n v="21.83"/>
    <x v="12"/>
    <x v="0"/>
    <x v="0"/>
  </r>
  <r>
    <x v="9"/>
    <x v="1"/>
    <x v="6"/>
    <x v="1"/>
    <x v="1"/>
    <x v="19"/>
    <x v="6"/>
    <n v="8.57"/>
    <x v="12"/>
    <x v="0"/>
    <x v="0"/>
  </r>
  <r>
    <x v="9"/>
    <x v="1"/>
    <x v="6"/>
    <x v="1"/>
    <x v="1"/>
    <x v="23"/>
    <x v="13"/>
    <n v="2.38"/>
    <x v="12"/>
    <x v="0"/>
    <x v="0"/>
  </r>
  <r>
    <x v="10"/>
    <x v="1"/>
    <x v="7"/>
    <x v="0"/>
    <x v="1"/>
    <x v="15"/>
    <x v="7"/>
    <n v="2281.96"/>
    <x v="14"/>
    <x v="0"/>
    <x v="0"/>
  </r>
  <r>
    <x v="10"/>
    <x v="1"/>
    <x v="7"/>
    <x v="0"/>
    <x v="1"/>
    <x v="9"/>
    <x v="3"/>
    <n v="171.42"/>
    <x v="15"/>
    <x v="0"/>
    <x v="0"/>
  </r>
  <r>
    <x v="10"/>
    <x v="1"/>
    <x v="7"/>
    <x v="0"/>
    <x v="1"/>
    <x v="15"/>
    <x v="7"/>
    <n v="95.84"/>
    <x v="15"/>
    <x v="0"/>
    <x v="0"/>
  </r>
  <r>
    <x v="10"/>
    <x v="1"/>
    <x v="7"/>
    <x v="0"/>
    <x v="1"/>
    <x v="19"/>
    <x v="6"/>
    <n v="401.03"/>
    <x v="15"/>
    <x v="0"/>
    <x v="0"/>
  </r>
  <r>
    <x v="10"/>
    <x v="1"/>
    <x v="7"/>
    <x v="0"/>
    <x v="1"/>
    <x v="2"/>
    <x v="2"/>
    <n v="52201.56"/>
    <x v="29"/>
    <x v="0"/>
    <x v="0"/>
  </r>
  <r>
    <x v="10"/>
    <x v="1"/>
    <x v="7"/>
    <x v="0"/>
    <x v="1"/>
    <x v="9"/>
    <x v="3"/>
    <n v="2334.9499999999998"/>
    <x v="29"/>
    <x v="0"/>
    <x v="0"/>
  </r>
  <r>
    <x v="10"/>
    <x v="1"/>
    <x v="7"/>
    <x v="0"/>
    <x v="1"/>
    <x v="15"/>
    <x v="7"/>
    <n v="191571.57"/>
    <x v="29"/>
    <x v="0"/>
    <x v="0"/>
  </r>
  <r>
    <x v="10"/>
    <x v="1"/>
    <x v="7"/>
    <x v="0"/>
    <x v="1"/>
    <x v="1"/>
    <x v="1"/>
    <n v="143591.37"/>
    <x v="29"/>
    <x v="0"/>
    <x v="0"/>
  </r>
  <r>
    <x v="10"/>
    <x v="1"/>
    <x v="7"/>
    <x v="0"/>
    <x v="1"/>
    <x v="19"/>
    <x v="6"/>
    <n v="991"/>
    <x v="29"/>
    <x v="0"/>
    <x v="0"/>
  </r>
  <r>
    <x v="10"/>
    <x v="1"/>
    <x v="7"/>
    <x v="0"/>
    <x v="1"/>
    <x v="17"/>
    <x v="9"/>
    <n v="12273.75"/>
    <x v="29"/>
    <x v="0"/>
    <x v="0"/>
  </r>
  <r>
    <x v="10"/>
    <x v="1"/>
    <x v="7"/>
    <x v="0"/>
    <x v="1"/>
    <x v="19"/>
    <x v="6"/>
    <n v="382.67"/>
    <x v="0"/>
    <x v="0"/>
    <x v="0"/>
  </r>
  <r>
    <x v="10"/>
    <x v="1"/>
    <x v="7"/>
    <x v="0"/>
    <x v="1"/>
    <x v="15"/>
    <x v="7"/>
    <n v="7086.91"/>
    <x v="18"/>
    <x v="0"/>
    <x v="0"/>
  </r>
  <r>
    <x v="10"/>
    <x v="1"/>
    <x v="7"/>
    <x v="0"/>
    <x v="1"/>
    <x v="24"/>
    <x v="14"/>
    <n v="19040.45"/>
    <x v="8"/>
    <x v="0"/>
    <x v="0"/>
  </r>
  <r>
    <x v="10"/>
    <x v="1"/>
    <x v="7"/>
    <x v="0"/>
    <x v="1"/>
    <x v="9"/>
    <x v="3"/>
    <n v="58.67"/>
    <x v="8"/>
    <x v="0"/>
    <x v="0"/>
  </r>
  <r>
    <x v="10"/>
    <x v="1"/>
    <x v="7"/>
    <x v="0"/>
    <x v="1"/>
    <x v="1"/>
    <x v="1"/>
    <n v="11733.86"/>
    <x v="8"/>
    <x v="0"/>
    <x v="0"/>
  </r>
  <r>
    <x v="10"/>
    <x v="1"/>
    <x v="7"/>
    <x v="0"/>
    <x v="1"/>
    <x v="17"/>
    <x v="9"/>
    <n v="58196.44"/>
    <x v="8"/>
    <x v="0"/>
    <x v="0"/>
  </r>
  <r>
    <x v="10"/>
    <x v="1"/>
    <x v="7"/>
    <x v="0"/>
    <x v="1"/>
    <x v="9"/>
    <x v="3"/>
    <n v="81.36"/>
    <x v="21"/>
    <x v="0"/>
    <x v="0"/>
  </r>
  <r>
    <x v="10"/>
    <x v="1"/>
    <x v="7"/>
    <x v="0"/>
    <x v="1"/>
    <x v="15"/>
    <x v="7"/>
    <n v="558.52"/>
    <x v="21"/>
    <x v="0"/>
    <x v="0"/>
  </r>
  <r>
    <x v="10"/>
    <x v="1"/>
    <x v="7"/>
    <x v="0"/>
    <x v="1"/>
    <x v="19"/>
    <x v="6"/>
    <n v="850.62"/>
    <x v="21"/>
    <x v="0"/>
    <x v="0"/>
  </r>
  <r>
    <x v="10"/>
    <x v="1"/>
    <x v="7"/>
    <x v="0"/>
    <x v="1"/>
    <x v="24"/>
    <x v="14"/>
    <n v="107692.87"/>
    <x v="4"/>
    <x v="3"/>
    <x v="0"/>
  </r>
  <r>
    <x v="10"/>
    <x v="1"/>
    <x v="7"/>
    <x v="0"/>
    <x v="1"/>
    <x v="9"/>
    <x v="3"/>
    <n v="336.72"/>
    <x v="4"/>
    <x v="3"/>
    <x v="0"/>
  </r>
  <r>
    <x v="10"/>
    <x v="1"/>
    <x v="7"/>
    <x v="0"/>
    <x v="1"/>
    <x v="15"/>
    <x v="7"/>
    <n v="166.24"/>
    <x v="4"/>
    <x v="3"/>
    <x v="0"/>
  </r>
  <r>
    <x v="10"/>
    <x v="1"/>
    <x v="7"/>
    <x v="0"/>
    <x v="1"/>
    <x v="1"/>
    <x v="1"/>
    <n v="38917.519999999997"/>
    <x v="4"/>
    <x v="3"/>
    <x v="0"/>
  </r>
  <r>
    <x v="10"/>
    <x v="1"/>
    <x v="7"/>
    <x v="0"/>
    <x v="1"/>
    <x v="19"/>
    <x v="6"/>
    <n v="263.83999999999997"/>
    <x v="4"/>
    <x v="3"/>
    <x v="0"/>
  </r>
  <r>
    <x v="10"/>
    <x v="1"/>
    <x v="7"/>
    <x v="0"/>
    <x v="1"/>
    <x v="17"/>
    <x v="9"/>
    <n v="51.25"/>
    <x v="4"/>
    <x v="3"/>
    <x v="0"/>
  </r>
  <r>
    <x v="10"/>
    <x v="1"/>
    <x v="7"/>
    <x v="0"/>
    <x v="1"/>
    <x v="17"/>
    <x v="9"/>
    <n v="17104.45"/>
    <x v="4"/>
    <x v="3"/>
    <x v="0"/>
  </r>
  <r>
    <x v="10"/>
    <x v="1"/>
    <x v="7"/>
    <x v="0"/>
    <x v="1"/>
    <x v="1"/>
    <x v="1"/>
    <n v="18475.18"/>
    <x v="23"/>
    <x v="0"/>
    <x v="0"/>
  </r>
  <r>
    <x v="10"/>
    <x v="1"/>
    <x v="7"/>
    <x v="0"/>
    <x v="1"/>
    <x v="9"/>
    <x v="3"/>
    <n v="548.33000000000004"/>
    <x v="10"/>
    <x v="0"/>
    <x v="0"/>
  </r>
  <r>
    <x v="10"/>
    <x v="1"/>
    <x v="7"/>
    <x v="0"/>
    <x v="1"/>
    <x v="17"/>
    <x v="9"/>
    <n v="11119.33"/>
    <x v="10"/>
    <x v="0"/>
    <x v="0"/>
  </r>
  <r>
    <x v="10"/>
    <x v="1"/>
    <x v="7"/>
    <x v="0"/>
    <x v="1"/>
    <x v="1"/>
    <x v="1"/>
    <n v="7761.27"/>
    <x v="30"/>
    <x v="0"/>
    <x v="0"/>
  </r>
  <r>
    <x v="10"/>
    <x v="1"/>
    <x v="7"/>
    <x v="0"/>
    <x v="1"/>
    <x v="9"/>
    <x v="3"/>
    <n v="177.42"/>
    <x v="26"/>
    <x v="0"/>
    <x v="0"/>
  </r>
  <r>
    <x v="10"/>
    <x v="1"/>
    <x v="7"/>
    <x v="0"/>
    <x v="1"/>
    <x v="19"/>
    <x v="6"/>
    <n v="265"/>
    <x v="26"/>
    <x v="0"/>
    <x v="0"/>
  </r>
  <r>
    <x v="10"/>
    <x v="1"/>
    <x v="7"/>
    <x v="0"/>
    <x v="1"/>
    <x v="17"/>
    <x v="9"/>
    <n v="31.09"/>
    <x v="26"/>
    <x v="0"/>
    <x v="0"/>
  </r>
  <r>
    <x v="10"/>
    <x v="1"/>
    <x v="7"/>
    <x v="0"/>
    <x v="1"/>
    <x v="1"/>
    <x v="1"/>
    <n v="63.2"/>
    <x v="28"/>
    <x v="0"/>
    <x v="0"/>
  </r>
  <r>
    <x v="11"/>
    <x v="0"/>
    <x v="8"/>
    <x v="0"/>
    <x v="0"/>
    <x v="28"/>
    <x v="13"/>
    <n v="5"/>
    <x v="10"/>
    <x v="0"/>
    <x v="0"/>
  </r>
  <r>
    <x v="12"/>
    <x v="2"/>
    <x v="4"/>
    <x v="0"/>
    <x v="2"/>
    <x v="9"/>
    <x v="3"/>
    <n v="39784.800000000003"/>
    <x v="4"/>
    <x v="2"/>
    <x v="1"/>
  </r>
  <r>
    <x v="12"/>
    <x v="2"/>
    <x v="4"/>
    <x v="0"/>
    <x v="2"/>
    <x v="9"/>
    <x v="3"/>
    <n v="1074.48"/>
    <x v="10"/>
    <x v="0"/>
    <x v="0"/>
  </r>
  <r>
    <x v="12"/>
    <x v="2"/>
    <x v="4"/>
    <x v="0"/>
    <x v="2"/>
    <x v="9"/>
    <x v="3"/>
    <n v="18469.439999999999"/>
    <x v="11"/>
    <x v="0"/>
    <x v="0"/>
  </r>
  <r>
    <x v="12"/>
    <x v="2"/>
    <x v="4"/>
    <x v="0"/>
    <x v="2"/>
    <x v="9"/>
    <x v="3"/>
    <n v="51130.239999999998"/>
    <x v="12"/>
    <x v="0"/>
    <x v="0"/>
  </r>
  <r>
    <x v="12"/>
    <x v="2"/>
    <x v="4"/>
    <x v="0"/>
    <x v="2"/>
    <x v="8"/>
    <x v="0"/>
    <n v="3646.27"/>
    <x v="12"/>
    <x v="0"/>
    <x v="0"/>
  </r>
  <r>
    <x v="12"/>
    <x v="2"/>
    <x v="4"/>
    <x v="0"/>
    <x v="2"/>
    <x v="10"/>
    <x v="4"/>
    <n v="2264.11"/>
    <x v="12"/>
    <x v="0"/>
    <x v="0"/>
  </r>
  <r>
    <x v="12"/>
    <x v="2"/>
    <x v="4"/>
    <x v="0"/>
    <x v="2"/>
    <x v="29"/>
    <x v="7"/>
    <n v="201"/>
    <x v="12"/>
    <x v="0"/>
    <x v="0"/>
  </r>
  <r>
    <x v="13"/>
    <x v="1"/>
    <x v="9"/>
    <x v="0"/>
    <x v="1"/>
    <x v="13"/>
    <x v="5"/>
    <n v="492.89"/>
    <x v="31"/>
    <x v="0"/>
    <x v="0"/>
  </r>
  <r>
    <x v="13"/>
    <x v="1"/>
    <x v="9"/>
    <x v="0"/>
    <x v="1"/>
    <x v="1"/>
    <x v="1"/>
    <n v="126168.01"/>
    <x v="31"/>
    <x v="0"/>
    <x v="0"/>
  </r>
  <r>
    <x v="14"/>
    <x v="0"/>
    <x v="10"/>
    <x v="0"/>
    <x v="0"/>
    <x v="30"/>
    <x v="0"/>
    <n v="36"/>
    <x v="11"/>
    <x v="0"/>
    <x v="0"/>
  </r>
  <r>
    <x v="15"/>
    <x v="1"/>
    <x v="6"/>
    <x v="1"/>
    <x v="1"/>
    <x v="15"/>
    <x v="7"/>
    <n v="418.51"/>
    <x v="6"/>
    <x v="0"/>
    <x v="0"/>
  </r>
  <r>
    <x v="15"/>
    <x v="1"/>
    <x v="6"/>
    <x v="1"/>
    <x v="1"/>
    <x v="15"/>
    <x v="7"/>
    <n v="5.83"/>
    <x v="6"/>
    <x v="0"/>
    <x v="0"/>
  </r>
  <r>
    <x v="15"/>
    <x v="1"/>
    <x v="6"/>
    <x v="1"/>
    <x v="1"/>
    <x v="15"/>
    <x v="7"/>
    <n v="1143.55"/>
    <x v="6"/>
    <x v="0"/>
    <x v="0"/>
  </r>
  <r>
    <x v="15"/>
    <x v="1"/>
    <x v="6"/>
    <x v="1"/>
    <x v="1"/>
    <x v="1"/>
    <x v="1"/>
    <n v="31.9"/>
    <x v="6"/>
    <x v="0"/>
    <x v="0"/>
  </r>
  <r>
    <x v="15"/>
    <x v="1"/>
    <x v="6"/>
    <x v="1"/>
    <x v="1"/>
    <x v="1"/>
    <x v="1"/>
    <n v="62642.1"/>
    <x v="6"/>
    <x v="0"/>
    <x v="0"/>
  </r>
  <r>
    <x v="15"/>
    <x v="1"/>
    <x v="6"/>
    <x v="1"/>
    <x v="1"/>
    <x v="19"/>
    <x v="6"/>
    <n v="33.200000000000003"/>
    <x v="6"/>
    <x v="0"/>
    <x v="0"/>
  </r>
  <r>
    <x v="15"/>
    <x v="1"/>
    <x v="6"/>
    <x v="1"/>
    <x v="1"/>
    <x v="28"/>
    <x v="13"/>
    <n v="2663.54"/>
    <x v="6"/>
    <x v="0"/>
    <x v="0"/>
  </r>
  <r>
    <x v="15"/>
    <x v="1"/>
    <x v="6"/>
    <x v="1"/>
    <x v="1"/>
    <x v="31"/>
    <x v="15"/>
    <n v="97.79"/>
    <x v="6"/>
    <x v="0"/>
    <x v="0"/>
  </r>
  <r>
    <x v="15"/>
    <x v="1"/>
    <x v="6"/>
    <x v="1"/>
    <x v="1"/>
    <x v="13"/>
    <x v="5"/>
    <n v="6.18"/>
    <x v="15"/>
    <x v="0"/>
    <x v="0"/>
  </r>
  <r>
    <x v="15"/>
    <x v="1"/>
    <x v="6"/>
    <x v="1"/>
    <x v="1"/>
    <x v="9"/>
    <x v="3"/>
    <n v="2582.33"/>
    <x v="15"/>
    <x v="0"/>
    <x v="0"/>
  </r>
  <r>
    <x v="15"/>
    <x v="1"/>
    <x v="6"/>
    <x v="1"/>
    <x v="1"/>
    <x v="15"/>
    <x v="7"/>
    <n v="4891.5600000000004"/>
    <x v="15"/>
    <x v="0"/>
    <x v="0"/>
  </r>
  <r>
    <x v="15"/>
    <x v="1"/>
    <x v="6"/>
    <x v="1"/>
    <x v="1"/>
    <x v="1"/>
    <x v="1"/>
    <n v="65825.710000000006"/>
    <x v="15"/>
    <x v="0"/>
    <x v="0"/>
  </r>
  <r>
    <x v="15"/>
    <x v="1"/>
    <x v="6"/>
    <x v="1"/>
    <x v="1"/>
    <x v="1"/>
    <x v="1"/>
    <n v="283995.83"/>
    <x v="15"/>
    <x v="0"/>
    <x v="0"/>
  </r>
  <r>
    <x v="15"/>
    <x v="1"/>
    <x v="6"/>
    <x v="1"/>
    <x v="1"/>
    <x v="31"/>
    <x v="15"/>
    <n v="74.22"/>
    <x v="15"/>
    <x v="0"/>
    <x v="0"/>
  </r>
  <r>
    <x v="15"/>
    <x v="1"/>
    <x v="6"/>
    <x v="1"/>
    <x v="1"/>
    <x v="1"/>
    <x v="1"/>
    <n v="364.09"/>
    <x v="32"/>
    <x v="0"/>
    <x v="0"/>
  </r>
  <r>
    <x v="15"/>
    <x v="1"/>
    <x v="6"/>
    <x v="1"/>
    <x v="1"/>
    <x v="1"/>
    <x v="1"/>
    <n v="10441.91"/>
    <x v="32"/>
    <x v="0"/>
    <x v="0"/>
  </r>
  <r>
    <x v="15"/>
    <x v="1"/>
    <x v="6"/>
    <x v="1"/>
    <x v="1"/>
    <x v="1"/>
    <x v="1"/>
    <n v="10223.67"/>
    <x v="29"/>
    <x v="0"/>
    <x v="0"/>
  </r>
  <r>
    <x v="15"/>
    <x v="1"/>
    <x v="6"/>
    <x v="1"/>
    <x v="1"/>
    <x v="9"/>
    <x v="3"/>
    <n v="80.13"/>
    <x v="16"/>
    <x v="0"/>
    <x v="0"/>
  </r>
  <r>
    <x v="15"/>
    <x v="1"/>
    <x v="6"/>
    <x v="1"/>
    <x v="1"/>
    <x v="15"/>
    <x v="7"/>
    <n v="228.23"/>
    <x v="16"/>
    <x v="0"/>
    <x v="0"/>
  </r>
  <r>
    <x v="15"/>
    <x v="1"/>
    <x v="6"/>
    <x v="1"/>
    <x v="1"/>
    <x v="15"/>
    <x v="7"/>
    <n v="14.83"/>
    <x v="16"/>
    <x v="0"/>
    <x v="0"/>
  </r>
  <r>
    <x v="15"/>
    <x v="1"/>
    <x v="6"/>
    <x v="1"/>
    <x v="1"/>
    <x v="1"/>
    <x v="1"/>
    <n v="127724"/>
    <x v="16"/>
    <x v="0"/>
    <x v="0"/>
  </r>
  <r>
    <x v="15"/>
    <x v="1"/>
    <x v="6"/>
    <x v="1"/>
    <x v="1"/>
    <x v="28"/>
    <x v="13"/>
    <n v="21.02"/>
    <x v="16"/>
    <x v="0"/>
    <x v="0"/>
  </r>
  <r>
    <x v="15"/>
    <x v="1"/>
    <x v="6"/>
    <x v="1"/>
    <x v="1"/>
    <x v="31"/>
    <x v="15"/>
    <n v="136.24"/>
    <x v="16"/>
    <x v="0"/>
    <x v="0"/>
  </r>
  <r>
    <x v="15"/>
    <x v="1"/>
    <x v="6"/>
    <x v="1"/>
    <x v="1"/>
    <x v="15"/>
    <x v="7"/>
    <n v="221.56"/>
    <x v="31"/>
    <x v="0"/>
    <x v="0"/>
  </r>
  <r>
    <x v="15"/>
    <x v="1"/>
    <x v="6"/>
    <x v="1"/>
    <x v="1"/>
    <x v="15"/>
    <x v="7"/>
    <n v="1380.26"/>
    <x v="31"/>
    <x v="0"/>
    <x v="0"/>
  </r>
  <r>
    <x v="15"/>
    <x v="1"/>
    <x v="6"/>
    <x v="1"/>
    <x v="1"/>
    <x v="19"/>
    <x v="6"/>
    <n v="73.45"/>
    <x v="31"/>
    <x v="0"/>
    <x v="0"/>
  </r>
  <r>
    <x v="15"/>
    <x v="1"/>
    <x v="6"/>
    <x v="1"/>
    <x v="1"/>
    <x v="22"/>
    <x v="10"/>
    <n v="628.07000000000005"/>
    <x v="33"/>
    <x v="0"/>
    <x v="0"/>
  </r>
  <r>
    <x v="15"/>
    <x v="1"/>
    <x v="6"/>
    <x v="1"/>
    <x v="1"/>
    <x v="15"/>
    <x v="7"/>
    <n v="6.24"/>
    <x v="33"/>
    <x v="0"/>
    <x v="0"/>
  </r>
  <r>
    <x v="15"/>
    <x v="1"/>
    <x v="6"/>
    <x v="1"/>
    <x v="1"/>
    <x v="15"/>
    <x v="7"/>
    <n v="21.13"/>
    <x v="33"/>
    <x v="0"/>
    <x v="0"/>
  </r>
  <r>
    <x v="15"/>
    <x v="1"/>
    <x v="6"/>
    <x v="1"/>
    <x v="1"/>
    <x v="15"/>
    <x v="7"/>
    <n v="5318.75"/>
    <x v="33"/>
    <x v="0"/>
    <x v="0"/>
  </r>
  <r>
    <x v="15"/>
    <x v="1"/>
    <x v="6"/>
    <x v="1"/>
    <x v="1"/>
    <x v="15"/>
    <x v="7"/>
    <n v="3990.98"/>
    <x v="33"/>
    <x v="0"/>
    <x v="0"/>
  </r>
  <r>
    <x v="15"/>
    <x v="1"/>
    <x v="6"/>
    <x v="1"/>
    <x v="1"/>
    <x v="16"/>
    <x v="8"/>
    <n v="0.06"/>
    <x v="33"/>
    <x v="0"/>
    <x v="0"/>
  </r>
  <r>
    <x v="15"/>
    <x v="1"/>
    <x v="6"/>
    <x v="1"/>
    <x v="1"/>
    <x v="1"/>
    <x v="1"/>
    <n v="361.94"/>
    <x v="33"/>
    <x v="0"/>
    <x v="0"/>
  </r>
  <r>
    <x v="15"/>
    <x v="1"/>
    <x v="6"/>
    <x v="1"/>
    <x v="1"/>
    <x v="1"/>
    <x v="1"/>
    <n v="56.07"/>
    <x v="33"/>
    <x v="0"/>
    <x v="0"/>
  </r>
  <r>
    <x v="15"/>
    <x v="1"/>
    <x v="6"/>
    <x v="1"/>
    <x v="1"/>
    <x v="1"/>
    <x v="1"/>
    <n v="26575.759999999998"/>
    <x v="33"/>
    <x v="0"/>
    <x v="0"/>
  </r>
  <r>
    <x v="15"/>
    <x v="1"/>
    <x v="6"/>
    <x v="1"/>
    <x v="1"/>
    <x v="19"/>
    <x v="6"/>
    <n v="447.47"/>
    <x v="33"/>
    <x v="0"/>
    <x v="0"/>
  </r>
  <r>
    <x v="15"/>
    <x v="1"/>
    <x v="6"/>
    <x v="1"/>
    <x v="1"/>
    <x v="28"/>
    <x v="13"/>
    <n v="161.69999999999999"/>
    <x v="33"/>
    <x v="0"/>
    <x v="0"/>
  </r>
  <r>
    <x v="15"/>
    <x v="1"/>
    <x v="6"/>
    <x v="1"/>
    <x v="1"/>
    <x v="31"/>
    <x v="15"/>
    <n v="9.49"/>
    <x v="33"/>
    <x v="0"/>
    <x v="0"/>
  </r>
  <r>
    <x v="15"/>
    <x v="1"/>
    <x v="6"/>
    <x v="1"/>
    <x v="1"/>
    <x v="31"/>
    <x v="15"/>
    <n v="113.39"/>
    <x v="33"/>
    <x v="0"/>
    <x v="0"/>
  </r>
  <r>
    <x v="15"/>
    <x v="1"/>
    <x v="6"/>
    <x v="1"/>
    <x v="1"/>
    <x v="11"/>
    <x v="4"/>
    <n v="24.09"/>
    <x v="33"/>
    <x v="0"/>
    <x v="0"/>
  </r>
  <r>
    <x v="15"/>
    <x v="1"/>
    <x v="6"/>
    <x v="1"/>
    <x v="1"/>
    <x v="15"/>
    <x v="7"/>
    <n v="232.65"/>
    <x v="27"/>
    <x v="0"/>
    <x v="0"/>
  </r>
  <r>
    <x v="15"/>
    <x v="1"/>
    <x v="6"/>
    <x v="1"/>
    <x v="1"/>
    <x v="1"/>
    <x v="1"/>
    <n v="14912"/>
    <x v="27"/>
    <x v="0"/>
    <x v="0"/>
  </r>
  <r>
    <x v="15"/>
    <x v="1"/>
    <x v="6"/>
    <x v="1"/>
    <x v="1"/>
    <x v="9"/>
    <x v="3"/>
    <n v="10.58"/>
    <x v="12"/>
    <x v="0"/>
    <x v="0"/>
  </r>
  <r>
    <x v="15"/>
    <x v="1"/>
    <x v="6"/>
    <x v="1"/>
    <x v="1"/>
    <x v="15"/>
    <x v="7"/>
    <n v="9.9700000000000006"/>
    <x v="12"/>
    <x v="0"/>
    <x v="0"/>
  </r>
  <r>
    <x v="15"/>
    <x v="1"/>
    <x v="6"/>
    <x v="1"/>
    <x v="1"/>
    <x v="1"/>
    <x v="1"/>
    <n v="100927.64"/>
    <x v="12"/>
    <x v="0"/>
    <x v="0"/>
  </r>
  <r>
    <x v="15"/>
    <x v="1"/>
    <x v="6"/>
    <x v="1"/>
    <x v="1"/>
    <x v="19"/>
    <x v="6"/>
    <n v="494.82"/>
    <x v="12"/>
    <x v="0"/>
    <x v="0"/>
  </r>
  <r>
    <x v="15"/>
    <x v="1"/>
    <x v="6"/>
    <x v="1"/>
    <x v="1"/>
    <x v="31"/>
    <x v="15"/>
    <n v="34.44"/>
    <x v="12"/>
    <x v="0"/>
    <x v="0"/>
  </r>
  <r>
    <x v="16"/>
    <x v="2"/>
    <x v="1"/>
    <x v="0"/>
    <x v="2"/>
    <x v="13"/>
    <x v="5"/>
    <n v="1.95"/>
    <x v="13"/>
    <x v="0"/>
    <x v="0"/>
  </r>
  <r>
    <x v="16"/>
    <x v="2"/>
    <x v="1"/>
    <x v="0"/>
    <x v="2"/>
    <x v="13"/>
    <x v="5"/>
    <n v="1.65"/>
    <x v="2"/>
    <x v="0"/>
    <x v="0"/>
  </r>
  <r>
    <x v="16"/>
    <x v="2"/>
    <x v="1"/>
    <x v="0"/>
    <x v="2"/>
    <x v="20"/>
    <x v="11"/>
    <n v="1.43"/>
    <x v="2"/>
    <x v="0"/>
    <x v="0"/>
  </r>
  <r>
    <x v="16"/>
    <x v="2"/>
    <x v="1"/>
    <x v="0"/>
    <x v="2"/>
    <x v="13"/>
    <x v="5"/>
    <n v="7.5"/>
    <x v="6"/>
    <x v="0"/>
    <x v="0"/>
  </r>
  <r>
    <x v="16"/>
    <x v="2"/>
    <x v="1"/>
    <x v="0"/>
    <x v="2"/>
    <x v="13"/>
    <x v="5"/>
    <n v="2.85"/>
    <x v="7"/>
    <x v="0"/>
    <x v="0"/>
  </r>
  <r>
    <x v="16"/>
    <x v="2"/>
    <x v="1"/>
    <x v="0"/>
    <x v="2"/>
    <x v="13"/>
    <x v="5"/>
    <n v="0.45"/>
    <x v="14"/>
    <x v="0"/>
    <x v="0"/>
  </r>
  <r>
    <x v="16"/>
    <x v="2"/>
    <x v="1"/>
    <x v="0"/>
    <x v="2"/>
    <x v="13"/>
    <x v="5"/>
    <n v="0.3"/>
    <x v="15"/>
    <x v="0"/>
    <x v="0"/>
  </r>
  <r>
    <x v="16"/>
    <x v="2"/>
    <x v="1"/>
    <x v="0"/>
    <x v="2"/>
    <x v="13"/>
    <x v="5"/>
    <n v="1.5"/>
    <x v="34"/>
    <x v="0"/>
    <x v="0"/>
  </r>
  <r>
    <x v="16"/>
    <x v="2"/>
    <x v="1"/>
    <x v="0"/>
    <x v="2"/>
    <x v="20"/>
    <x v="11"/>
    <n v="5.24"/>
    <x v="35"/>
    <x v="0"/>
    <x v="0"/>
  </r>
  <r>
    <x v="16"/>
    <x v="2"/>
    <x v="1"/>
    <x v="0"/>
    <x v="2"/>
    <x v="19"/>
    <x v="6"/>
    <n v="2.79"/>
    <x v="16"/>
    <x v="0"/>
    <x v="0"/>
  </r>
  <r>
    <x v="16"/>
    <x v="2"/>
    <x v="1"/>
    <x v="0"/>
    <x v="2"/>
    <x v="20"/>
    <x v="11"/>
    <n v="32.56"/>
    <x v="16"/>
    <x v="0"/>
    <x v="0"/>
  </r>
  <r>
    <x v="16"/>
    <x v="2"/>
    <x v="1"/>
    <x v="0"/>
    <x v="2"/>
    <x v="13"/>
    <x v="5"/>
    <n v="0.3"/>
    <x v="3"/>
    <x v="0"/>
    <x v="0"/>
  </r>
  <r>
    <x v="16"/>
    <x v="2"/>
    <x v="1"/>
    <x v="0"/>
    <x v="2"/>
    <x v="13"/>
    <x v="5"/>
    <n v="5.13"/>
    <x v="31"/>
    <x v="0"/>
    <x v="0"/>
  </r>
  <r>
    <x v="16"/>
    <x v="2"/>
    <x v="1"/>
    <x v="0"/>
    <x v="2"/>
    <x v="20"/>
    <x v="11"/>
    <n v="8.3699999999999992"/>
    <x v="31"/>
    <x v="0"/>
    <x v="0"/>
  </r>
  <r>
    <x v="16"/>
    <x v="2"/>
    <x v="1"/>
    <x v="0"/>
    <x v="2"/>
    <x v="20"/>
    <x v="11"/>
    <n v="91.3"/>
    <x v="8"/>
    <x v="0"/>
    <x v="0"/>
  </r>
  <r>
    <x v="16"/>
    <x v="2"/>
    <x v="1"/>
    <x v="0"/>
    <x v="2"/>
    <x v="13"/>
    <x v="5"/>
    <n v="3.75"/>
    <x v="9"/>
    <x v="0"/>
    <x v="0"/>
  </r>
  <r>
    <x v="16"/>
    <x v="2"/>
    <x v="1"/>
    <x v="0"/>
    <x v="2"/>
    <x v="13"/>
    <x v="5"/>
    <n v="7.63"/>
    <x v="36"/>
    <x v="0"/>
    <x v="0"/>
  </r>
  <r>
    <x v="16"/>
    <x v="2"/>
    <x v="1"/>
    <x v="0"/>
    <x v="2"/>
    <x v="9"/>
    <x v="3"/>
    <n v="1.65"/>
    <x v="36"/>
    <x v="0"/>
    <x v="0"/>
  </r>
  <r>
    <x v="16"/>
    <x v="2"/>
    <x v="1"/>
    <x v="0"/>
    <x v="2"/>
    <x v="13"/>
    <x v="5"/>
    <n v="90.75"/>
    <x v="37"/>
    <x v="0"/>
    <x v="0"/>
  </r>
  <r>
    <x v="16"/>
    <x v="2"/>
    <x v="1"/>
    <x v="0"/>
    <x v="2"/>
    <x v="20"/>
    <x v="11"/>
    <n v="113.68"/>
    <x v="37"/>
    <x v="0"/>
    <x v="0"/>
  </r>
  <r>
    <x v="16"/>
    <x v="2"/>
    <x v="1"/>
    <x v="0"/>
    <x v="2"/>
    <x v="13"/>
    <x v="5"/>
    <n v="84.53"/>
    <x v="4"/>
    <x v="2"/>
    <x v="0"/>
  </r>
  <r>
    <x v="16"/>
    <x v="2"/>
    <x v="1"/>
    <x v="0"/>
    <x v="2"/>
    <x v="13"/>
    <x v="5"/>
    <n v="865.32"/>
    <x v="4"/>
    <x v="2"/>
    <x v="1"/>
  </r>
  <r>
    <x v="16"/>
    <x v="2"/>
    <x v="1"/>
    <x v="0"/>
    <x v="2"/>
    <x v="9"/>
    <x v="3"/>
    <n v="40"/>
    <x v="4"/>
    <x v="1"/>
    <x v="0"/>
  </r>
  <r>
    <x v="16"/>
    <x v="2"/>
    <x v="1"/>
    <x v="0"/>
    <x v="2"/>
    <x v="19"/>
    <x v="6"/>
    <n v="6093.83"/>
    <x v="4"/>
    <x v="1"/>
    <x v="0"/>
  </r>
  <r>
    <x v="16"/>
    <x v="2"/>
    <x v="1"/>
    <x v="0"/>
    <x v="2"/>
    <x v="20"/>
    <x v="11"/>
    <n v="5919.39"/>
    <x v="4"/>
    <x v="1"/>
    <x v="0"/>
  </r>
  <r>
    <x v="16"/>
    <x v="2"/>
    <x v="1"/>
    <x v="0"/>
    <x v="2"/>
    <x v="20"/>
    <x v="11"/>
    <n v="14.96"/>
    <x v="4"/>
    <x v="4"/>
    <x v="0"/>
  </r>
  <r>
    <x v="16"/>
    <x v="2"/>
    <x v="1"/>
    <x v="0"/>
    <x v="2"/>
    <x v="20"/>
    <x v="11"/>
    <n v="2.82"/>
    <x v="4"/>
    <x v="2"/>
    <x v="0"/>
  </r>
  <r>
    <x v="16"/>
    <x v="2"/>
    <x v="1"/>
    <x v="0"/>
    <x v="2"/>
    <x v="20"/>
    <x v="11"/>
    <n v="2656.05"/>
    <x v="4"/>
    <x v="2"/>
    <x v="1"/>
  </r>
  <r>
    <x v="16"/>
    <x v="2"/>
    <x v="1"/>
    <x v="0"/>
    <x v="2"/>
    <x v="31"/>
    <x v="15"/>
    <n v="14.49"/>
    <x v="4"/>
    <x v="1"/>
    <x v="0"/>
  </r>
  <r>
    <x v="16"/>
    <x v="2"/>
    <x v="1"/>
    <x v="0"/>
    <x v="2"/>
    <x v="13"/>
    <x v="5"/>
    <n v="106.39"/>
    <x v="24"/>
    <x v="0"/>
    <x v="0"/>
  </r>
  <r>
    <x v="16"/>
    <x v="2"/>
    <x v="1"/>
    <x v="0"/>
    <x v="2"/>
    <x v="19"/>
    <x v="6"/>
    <n v="9.57"/>
    <x v="24"/>
    <x v="0"/>
    <x v="0"/>
  </r>
  <r>
    <x v="16"/>
    <x v="2"/>
    <x v="1"/>
    <x v="0"/>
    <x v="2"/>
    <x v="20"/>
    <x v="11"/>
    <n v="734.4"/>
    <x v="24"/>
    <x v="0"/>
    <x v="0"/>
  </r>
  <r>
    <x v="16"/>
    <x v="2"/>
    <x v="1"/>
    <x v="0"/>
    <x v="2"/>
    <x v="13"/>
    <x v="5"/>
    <n v="0.3"/>
    <x v="10"/>
    <x v="0"/>
    <x v="0"/>
  </r>
  <r>
    <x v="16"/>
    <x v="2"/>
    <x v="1"/>
    <x v="0"/>
    <x v="2"/>
    <x v="20"/>
    <x v="11"/>
    <n v="14.64"/>
    <x v="10"/>
    <x v="0"/>
    <x v="0"/>
  </r>
  <r>
    <x v="16"/>
    <x v="2"/>
    <x v="1"/>
    <x v="0"/>
    <x v="2"/>
    <x v="13"/>
    <x v="5"/>
    <n v="0.3"/>
    <x v="11"/>
    <x v="0"/>
    <x v="0"/>
  </r>
  <r>
    <x v="16"/>
    <x v="2"/>
    <x v="1"/>
    <x v="0"/>
    <x v="2"/>
    <x v="13"/>
    <x v="5"/>
    <n v="1391.42"/>
    <x v="1"/>
    <x v="0"/>
    <x v="0"/>
  </r>
  <r>
    <x v="16"/>
    <x v="2"/>
    <x v="1"/>
    <x v="0"/>
    <x v="2"/>
    <x v="9"/>
    <x v="3"/>
    <n v="110790.83"/>
    <x v="1"/>
    <x v="0"/>
    <x v="0"/>
  </r>
  <r>
    <x v="16"/>
    <x v="2"/>
    <x v="1"/>
    <x v="0"/>
    <x v="2"/>
    <x v="8"/>
    <x v="0"/>
    <n v="17798.55"/>
    <x v="1"/>
    <x v="0"/>
    <x v="0"/>
  </r>
  <r>
    <x v="16"/>
    <x v="2"/>
    <x v="1"/>
    <x v="0"/>
    <x v="2"/>
    <x v="19"/>
    <x v="6"/>
    <n v="36432.239999999998"/>
    <x v="1"/>
    <x v="0"/>
    <x v="0"/>
  </r>
  <r>
    <x v="16"/>
    <x v="2"/>
    <x v="1"/>
    <x v="0"/>
    <x v="2"/>
    <x v="20"/>
    <x v="11"/>
    <n v="31726.12"/>
    <x v="1"/>
    <x v="0"/>
    <x v="0"/>
  </r>
  <r>
    <x v="16"/>
    <x v="2"/>
    <x v="1"/>
    <x v="0"/>
    <x v="2"/>
    <x v="31"/>
    <x v="15"/>
    <n v="7909.71"/>
    <x v="1"/>
    <x v="0"/>
    <x v="0"/>
  </r>
  <r>
    <x v="16"/>
    <x v="2"/>
    <x v="1"/>
    <x v="0"/>
    <x v="2"/>
    <x v="11"/>
    <x v="4"/>
    <n v="2100.02"/>
    <x v="1"/>
    <x v="0"/>
    <x v="0"/>
  </r>
  <r>
    <x v="16"/>
    <x v="2"/>
    <x v="1"/>
    <x v="0"/>
    <x v="2"/>
    <x v="13"/>
    <x v="5"/>
    <n v="23.48"/>
    <x v="5"/>
    <x v="0"/>
    <x v="0"/>
  </r>
  <r>
    <x v="16"/>
    <x v="2"/>
    <x v="1"/>
    <x v="0"/>
    <x v="2"/>
    <x v="20"/>
    <x v="11"/>
    <n v="44.26"/>
    <x v="5"/>
    <x v="0"/>
    <x v="0"/>
  </r>
  <r>
    <x v="16"/>
    <x v="2"/>
    <x v="1"/>
    <x v="0"/>
    <x v="2"/>
    <x v="13"/>
    <x v="5"/>
    <n v="0.6"/>
    <x v="27"/>
    <x v="0"/>
    <x v="0"/>
  </r>
  <r>
    <x v="16"/>
    <x v="2"/>
    <x v="1"/>
    <x v="0"/>
    <x v="2"/>
    <x v="20"/>
    <x v="11"/>
    <n v="761.54"/>
    <x v="28"/>
    <x v="0"/>
    <x v="0"/>
  </r>
  <r>
    <x v="16"/>
    <x v="2"/>
    <x v="1"/>
    <x v="0"/>
    <x v="2"/>
    <x v="13"/>
    <x v="5"/>
    <n v="12.54"/>
    <x v="38"/>
    <x v="0"/>
    <x v="0"/>
  </r>
  <r>
    <x v="16"/>
    <x v="2"/>
    <x v="1"/>
    <x v="0"/>
    <x v="2"/>
    <x v="20"/>
    <x v="11"/>
    <n v="44.18"/>
    <x v="38"/>
    <x v="0"/>
    <x v="0"/>
  </r>
  <r>
    <x v="17"/>
    <x v="1"/>
    <x v="11"/>
    <x v="0"/>
    <x v="1"/>
    <x v="13"/>
    <x v="5"/>
    <n v="7.64"/>
    <x v="13"/>
    <x v="0"/>
    <x v="0"/>
  </r>
  <r>
    <x v="17"/>
    <x v="1"/>
    <x v="11"/>
    <x v="0"/>
    <x v="1"/>
    <x v="20"/>
    <x v="11"/>
    <n v="90.1"/>
    <x v="13"/>
    <x v="0"/>
    <x v="0"/>
  </r>
  <r>
    <x v="17"/>
    <x v="1"/>
    <x v="11"/>
    <x v="0"/>
    <x v="1"/>
    <x v="13"/>
    <x v="5"/>
    <n v="5.03"/>
    <x v="6"/>
    <x v="0"/>
    <x v="0"/>
  </r>
  <r>
    <x v="17"/>
    <x v="1"/>
    <x v="11"/>
    <x v="0"/>
    <x v="1"/>
    <x v="13"/>
    <x v="5"/>
    <n v="366.82"/>
    <x v="7"/>
    <x v="0"/>
    <x v="0"/>
  </r>
  <r>
    <x v="17"/>
    <x v="1"/>
    <x v="11"/>
    <x v="0"/>
    <x v="1"/>
    <x v="9"/>
    <x v="3"/>
    <n v="7264.92"/>
    <x v="7"/>
    <x v="0"/>
    <x v="0"/>
  </r>
  <r>
    <x v="17"/>
    <x v="1"/>
    <x v="11"/>
    <x v="0"/>
    <x v="1"/>
    <x v="8"/>
    <x v="0"/>
    <n v="480.04"/>
    <x v="7"/>
    <x v="0"/>
    <x v="0"/>
  </r>
  <r>
    <x v="17"/>
    <x v="1"/>
    <x v="11"/>
    <x v="0"/>
    <x v="1"/>
    <x v="32"/>
    <x v="11"/>
    <n v="7.27"/>
    <x v="7"/>
    <x v="0"/>
    <x v="0"/>
  </r>
  <r>
    <x v="17"/>
    <x v="1"/>
    <x v="11"/>
    <x v="0"/>
    <x v="1"/>
    <x v="1"/>
    <x v="1"/>
    <n v="87426.71"/>
    <x v="7"/>
    <x v="0"/>
    <x v="0"/>
  </r>
  <r>
    <x v="17"/>
    <x v="1"/>
    <x v="11"/>
    <x v="0"/>
    <x v="1"/>
    <x v="19"/>
    <x v="6"/>
    <n v="373.72"/>
    <x v="7"/>
    <x v="0"/>
    <x v="0"/>
  </r>
  <r>
    <x v="17"/>
    <x v="1"/>
    <x v="11"/>
    <x v="0"/>
    <x v="1"/>
    <x v="20"/>
    <x v="11"/>
    <n v="5522.09"/>
    <x v="7"/>
    <x v="0"/>
    <x v="0"/>
  </r>
  <r>
    <x v="17"/>
    <x v="1"/>
    <x v="11"/>
    <x v="0"/>
    <x v="1"/>
    <x v="31"/>
    <x v="15"/>
    <n v="11.51"/>
    <x v="7"/>
    <x v="0"/>
    <x v="0"/>
  </r>
  <r>
    <x v="17"/>
    <x v="1"/>
    <x v="11"/>
    <x v="0"/>
    <x v="1"/>
    <x v="20"/>
    <x v="11"/>
    <n v="77.72"/>
    <x v="15"/>
    <x v="0"/>
    <x v="0"/>
  </r>
  <r>
    <x v="17"/>
    <x v="1"/>
    <x v="11"/>
    <x v="0"/>
    <x v="1"/>
    <x v="13"/>
    <x v="5"/>
    <n v="34.5"/>
    <x v="34"/>
    <x v="0"/>
    <x v="0"/>
  </r>
  <r>
    <x v="17"/>
    <x v="1"/>
    <x v="11"/>
    <x v="0"/>
    <x v="1"/>
    <x v="9"/>
    <x v="3"/>
    <n v="4174.71"/>
    <x v="34"/>
    <x v="0"/>
    <x v="0"/>
  </r>
  <r>
    <x v="17"/>
    <x v="1"/>
    <x v="11"/>
    <x v="0"/>
    <x v="1"/>
    <x v="14"/>
    <x v="6"/>
    <n v="54.88"/>
    <x v="34"/>
    <x v="0"/>
    <x v="0"/>
  </r>
  <r>
    <x v="17"/>
    <x v="1"/>
    <x v="11"/>
    <x v="0"/>
    <x v="1"/>
    <x v="8"/>
    <x v="0"/>
    <n v="403.18"/>
    <x v="34"/>
    <x v="0"/>
    <x v="0"/>
  </r>
  <r>
    <x v="17"/>
    <x v="1"/>
    <x v="11"/>
    <x v="0"/>
    <x v="1"/>
    <x v="32"/>
    <x v="11"/>
    <n v="3.76"/>
    <x v="34"/>
    <x v="0"/>
    <x v="0"/>
  </r>
  <r>
    <x v="17"/>
    <x v="1"/>
    <x v="11"/>
    <x v="0"/>
    <x v="1"/>
    <x v="1"/>
    <x v="1"/>
    <n v="28197.24"/>
    <x v="34"/>
    <x v="0"/>
    <x v="0"/>
  </r>
  <r>
    <x v="17"/>
    <x v="1"/>
    <x v="11"/>
    <x v="0"/>
    <x v="1"/>
    <x v="19"/>
    <x v="6"/>
    <n v="467.11"/>
    <x v="34"/>
    <x v="0"/>
    <x v="0"/>
  </r>
  <r>
    <x v="17"/>
    <x v="1"/>
    <x v="11"/>
    <x v="0"/>
    <x v="1"/>
    <x v="18"/>
    <x v="10"/>
    <n v="797.3"/>
    <x v="34"/>
    <x v="0"/>
    <x v="0"/>
  </r>
  <r>
    <x v="17"/>
    <x v="1"/>
    <x v="11"/>
    <x v="0"/>
    <x v="1"/>
    <x v="20"/>
    <x v="11"/>
    <n v="1709.67"/>
    <x v="34"/>
    <x v="0"/>
    <x v="0"/>
  </r>
  <r>
    <x v="17"/>
    <x v="1"/>
    <x v="11"/>
    <x v="0"/>
    <x v="1"/>
    <x v="31"/>
    <x v="15"/>
    <n v="7.94"/>
    <x v="34"/>
    <x v="0"/>
    <x v="0"/>
  </r>
  <r>
    <x v="17"/>
    <x v="1"/>
    <x v="11"/>
    <x v="0"/>
    <x v="1"/>
    <x v="11"/>
    <x v="4"/>
    <n v="41.23"/>
    <x v="34"/>
    <x v="0"/>
    <x v="0"/>
  </r>
  <r>
    <x v="17"/>
    <x v="1"/>
    <x v="11"/>
    <x v="0"/>
    <x v="1"/>
    <x v="13"/>
    <x v="5"/>
    <n v="1.23"/>
    <x v="16"/>
    <x v="0"/>
    <x v="0"/>
  </r>
  <r>
    <x v="17"/>
    <x v="1"/>
    <x v="11"/>
    <x v="0"/>
    <x v="1"/>
    <x v="19"/>
    <x v="6"/>
    <n v="35.979999999999997"/>
    <x v="16"/>
    <x v="0"/>
    <x v="0"/>
  </r>
  <r>
    <x v="17"/>
    <x v="1"/>
    <x v="11"/>
    <x v="0"/>
    <x v="1"/>
    <x v="20"/>
    <x v="11"/>
    <n v="70.62"/>
    <x v="16"/>
    <x v="0"/>
    <x v="0"/>
  </r>
  <r>
    <x v="17"/>
    <x v="1"/>
    <x v="11"/>
    <x v="0"/>
    <x v="1"/>
    <x v="13"/>
    <x v="5"/>
    <n v="28.03"/>
    <x v="31"/>
    <x v="0"/>
    <x v="0"/>
  </r>
  <r>
    <x v="17"/>
    <x v="1"/>
    <x v="11"/>
    <x v="0"/>
    <x v="1"/>
    <x v="9"/>
    <x v="3"/>
    <n v="61.13"/>
    <x v="31"/>
    <x v="0"/>
    <x v="0"/>
  </r>
  <r>
    <x v="17"/>
    <x v="1"/>
    <x v="11"/>
    <x v="0"/>
    <x v="1"/>
    <x v="32"/>
    <x v="11"/>
    <n v="0.65"/>
    <x v="31"/>
    <x v="0"/>
    <x v="0"/>
  </r>
  <r>
    <x v="17"/>
    <x v="1"/>
    <x v="11"/>
    <x v="0"/>
    <x v="1"/>
    <x v="1"/>
    <x v="1"/>
    <n v="4.55"/>
    <x v="31"/>
    <x v="0"/>
    <x v="0"/>
  </r>
  <r>
    <x v="17"/>
    <x v="1"/>
    <x v="11"/>
    <x v="0"/>
    <x v="1"/>
    <x v="19"/>
    <x v="6"/>
    <n v="1.23"/>
    <x v="31"/>
    <x v="0"/>
    <x v="0"/>
  </r>
  <r>
    <x v="17"/>
    <x v="1"/>
    <x v="11"/>
    <x v="0"/>
    <x v="1"/>
    <x v="20"/>
    <x v="11"/>
    <n v="1174.08"/>
    <x v="31"/>
    <x v="0"/>
    <x v="0"/>
  </r>
  <r>
    <x v="17"/>
    <x v="1"/>
    <x v="11"/>
    <x v="0"/>
    <x v="1"/>
    <x v="19"/>
    <x v="6"/>
    <n v="20.37"/>
    <x v="0"/>
    <x v="0"/>
    <x v="0"/>
  </r>
  <r>
    <x v="17"/>
    <x v="1"/>
    <x v="11"/>
    <x v="0"/>
    <x v="1"/>
    <x v="13"/>
    <x v="5"/>
    <n v="14.62"/>
    <x v="18"/>
    <x v="0"/>
    <x v="0"/>
  </r>
  <r>
    <x v="17"/>
    <x v="1"/>
    <x v="11"/>
    <x v="0"/>
    <x v="1"/>
    <x v="1"/>
    <x v="1"/>
    <n v="17.52"/>
    <x v="8"/>
    <x v="0"/>
    <x v="0"/>
  </r>
  <r>
    <x v="17"/>
    <x v="1"/>
    <x v="11"/>
    <x v="0"/>
    <x v="1"/>
    <x v="20"/>
    <x v="11"/>
    <n v="17444.150000000001"/>
    <x v="8"/>
    <x v="0"/>
    <x v="0"/>
  </r>
  <r>
    <x v="17"/>
    <x v="1"/>
    <x v="11"/>
    <x v="0"/>
    <x v="1"/>
    <x v="13"/>
    <x v="5"/>
    <n v="1.6"/>
    <x v="19"/>
    <x v="0"/>
    <x v="0"/>
  </r>
  <r>
    <x v="17"/>
    <x v="1"/>
    <x v="11"/>
    <x v="0"/>
    <x v="1"/>
    <x v="20"/>
    <x v="11"/>
    <n v="954.84"/>
    <x v="19"/>
    <x v="0"/>
    <x v="0"/>
  </r>
  <r>
    <x v="17"/>
    <x v="1"/>
    <x v="11"/>
    <x v="0"/>
    <x v="1"/>
    <x v="13"/>
    <x v="5"/>
    <n v="112.94"/>
    <x v="9"/>
    <x v="0"/>
    <x v="0"/>
  </r>
  <r>
    <x v="17"/>
    <x v="1"/>
    <x v="11"/>
    <x v="0"/>
    <x v="1"/>
    <x v="9"/>
    <x v="3"/>
    <n v="21.8"/>
    <x v="9"/>
    <x v="0"/>
    <x v="0"/>
  </r>
  <r>
    <x v="17"/>
    <x v="1"/>
    <x v="11"/>
    <x v="0"/>
    <x v="1"/>
    <x v="1"/>
    <x v="1"/>
    <n v="41872.589999999997"/>
    <x v="9"/>
    <x v="0"/>
    <x v="0"/>
  </r>
  <r>
    <x v="17"/>
    <x v="1"/>
    <x v="11"/>
    <x v="0"/>
    <x v="1"/>
    <x v="19"/>
    <x v="6"/>
    <n v="6.06"/>
    <x v="9"/>
    <x v="0"/>
    <x v="0"/>
  </r>
  <r>
    <x v="17"/>
    <x v="1"/>
    <x v="11"/>
    <x v="0"/>
    <x v="1"/>
    <x v="20"/>
    <x v="11"/>
    <n v="1182.73"/>
    <x v="9"/>
    <x v="0"/>
    <x v="0"/>
  </r>
  <r>
    <x v="17"/>
    <x v="1"/>
    <x v="11"/>
    <x v="0"/>
    <x v="1"/>
    <x v="13"/>
    <x v="5"/>
    <n v="0.83"/>
    <x v="36"/>
    <x v="0"/>
    <x v="0"/>
  </r>
  <r>
    <x v="17"/>
    <x v="1"/>
    <x v="11"/>
    <x v="0"/>
    <x v="1"/>
    <x v="13"/>
    <x v="5"/>
    <n v="4.5599999999999996"/>
    <x v="37"/>
    <x v="0"/>
    <x v="0"/>
  </r>
  <r>
    <x v="17"/>
    <x v="1"/>
    <x v="11"/>
    <x v="0"/>
    <x v="1"/>
    <x v="9"/>
    <x v="3"/>
    <n v="7.64"/>
    <x v="37"/>
    <x v="0"/>
    <x v="0"/>
  </r>
  <r>
    <x v="17"/>
    <x v="1"/>
    <x v="11"/>
    <x v="0"/>
    <x v="1"/>
    <x v="1"/>
    <x v="1"/>
    <n v="2.14"/>
    <x v="37"/>
    <x v="0"/>
    <x v="0"/>
  </r>
  <r>
    <x v="17"/>
    <x v="1"/>
    <x v="11"/>
    <x v="0"/>
    <x v="1"/>
    <x v="20"/>
    <x v="11"/>
    <n v="433.97"/>
    <x v="37"/>
    <x v="0"/>
    <x v="0"/>
  </r>
  <r>
    <x v="17"/>
    <x v="1"/>
    <x v="11"/>
    <x v="0"/>
    <x v="1"/>
    <x v="20"/>
    <x v="11"/>
    <n v="81.680000000000007"/>
    <x v="4"/>
    <x v="5"/>
    <x v="1"/>
  </r>
  <r>
    <x v="17"/>
    <x v="1"/>
    <x v="11"/>
    <x v="0"/>
    <x v="1"/>
    <x v="20"/>
    <x v="11"/>
    <n v="228.21"/>
    <x v="10"/>
    <x v="0"/>
    <x v="0"/>
  </r>
  <r>
    <x v="17"/>
    <x v="1"/>
    <x v="11"/>
    <x v="0"/>
    <x v="1"/>
    <x v="20"/>
    <x v="11"/>
    <n v="880.86"/>
    <x v="25"/>
    <x v="0"/>
    <x v="0"/>
  </r>
  <r>
    <x v="17"/>
    <x v="1"/>
    <x v="11"/>
    <x v="0"/>
    <x v="1"/>
    <x v="20"/>
    <x v="11"/>
    <n v="866.67"/>
    <x v="11"/>
    <x v="0"/>
    <x v="0"/>
  </r>
  <r>
    <x v="17"/>
    <x v="1"/>
    <x v="11"/>
    <x v="0"/>
    <x v="1"/>
    <x v="1"/>
    <x v="1"/>
    <n v="81499.929999999993"/>
    <x v="1"/>
    <x v="0"/>
    <x v="0"/>
  </r>
  <r>
    <x v="17"/>
    <x v="1"/>
    <x v="11"/>
    <x v="0"/>
    <x v="1"/>
    <x v="20"/>
    <x v="11"/>
    <n v="5.6"/>
    <x v="1"/>
    <x v="0"/>
    <x v="0"/>
  </r>
  <r>
    <x v="17"/>
    <x v="1"/>
    <x v="11"/>
    <x v="0"/>
    <x v="1"/>
    <x v="13"/>
    <x v="5"/>
    <n v="0.06"/>
    <x v="27"/>
    <x v="0"/>
    <x v="0"/>
  </r>
  <r>
    <x v="17"/>
    <x v="1"/>
    <x v="11"/>
    <x v="0"/>
    <x v="1"/>
    <x v="13"/>
    <x v="5"/>
    <n v="25.6"/>
    <x v="28"/>
    <x v="0"/>
    <x v="0"/>
  </r>
  <r>
    <x v="17"/>
    <x v="1"/>
    <x v="11"/>
    <x v="0"/>
    <x v="1"/>
    <x v="20"/>
    <x v="11"/>
    <n v="3323.9"/>
    <x v="28"/>
    <x v="0"/>
    <x v="0"/>
  </r>
  <r>
    <x v="17"/>
    <x v="1"/>
    <x v="11"/>
    <x v="0"/>
    <x v="1"/>
    <x v="13"/>
    <x v="5"/>
    <n v="9.8800000000000008"/>
    <x v="12"/>
    <x v="0"/>
    <x v="0"/>
  </r>
  <r>
    <x v="17"/>
    <x v="1"/>
    <x v="11"/>
    <x v="0"/>
    <x v="1"/>
    <x v="1"/>
    <x v="1"/>
    <n v="2.0099999999999998"/>
    <x v="12"/>
    <x v="0"/>
    <x v="0"/>
  </r>
  <r>
    <x v="17"/>
    <x v="1"/>
    <x v="11"/>
    <x v="0"/>
    <x v="1"/>
    <x v="20"/>
    <x v="11"/>
    <n v="2.4700000000000002"/>
    <x v="12"/>
    <x v="0"/>
    <x v="0"/>
  </r>
  <r>
    <x v="18"/>
    <x v="2"/>
    <x v="12"/>
    <x v="0"/>
    <x v="2"/>
    <x v="18"/>
    <x v="10"/>
    <n v="460"/>
    <x v="25"/>
    <x v="0"/>
    <x v="0"/>
  </r>
  <r>
    <x v="19"/>
    <x v="1"/>
    <x v="13"/>
    <x v="0"/>
    <x v="1"/>
    <x v="9"/>
    <x v="3"/>
    <n v="13762.3"/>
    <x v="6"/>
    <x v="0"/>
    <x v="0"/>
  </r>
  <r>
    <x v="19"/>
    <x v="1"/>
    <x v="13"/>
    <x v="0"/>
    <x v="1"/>
    <x v="33"/>
    <x v="16"/>
    <n v="8979.68"/>
    <x v="6"/>
    <x v="0"/>
    <x v="0"/>
  </r>
  <r>
    <x v="19"/>
    <x v="1"/>
    <x v="13"/>
    <x v="0"/>
    <x v="1"/>
    <x v="1"/>
    <x v="1"/>
    <n v="51685.11"/>
    <x v="6"/>
    <x v="0"/>
    <x v="0"/>
  </r>
  <r>
    <x v="19"/>
    <x v="1"/>
    <x v="13"/>
    <x v="0"/>
    <x v="1"/>
    <x v="33"/>
    <x v="16"/>
    <n v="10"/>
    <x v="16"/>
    <x v="0"/>
    <x v="0"/>
  </r>
  <r>
    <x v="19"/>
    <x v="1"/>
    <x v="13"/>
    <x v="0"/>
    <x v="1"/>
    <x v="1"/>
    <x v="1"/>
    <n v="25"/>
    <x v="16"/>
    <x v="0"/>
    <x v="0"/>
  </r>
  <r>
    <x v="20"/>
    <x v="0"/>
    <x v="10"/>
    <x v="0"/>
    <x v="0"/>
    <x v="6"/>
    <x v="0"/>
    <n v="23008.05"/>
    <x v="11"/>
    <x v="0"/>
    <x v="0"/>
  </r>
  <r>
    <x v="20"/>
    <x v="0"/>
    <x v="10"/>
    <x v="0"/>
    <x v="0"/>
    <x v="23"/>
    <x v="13"/>
    <n v="7716.39"/>
    <x v="11"/>
    <x v="0"/>
    <x v="0"/>
  </r>
  <r>
    <x v="21"/>
    <x v="2"/>
    <x v="14"/>
    <x v="0"/>
    <x v="2"/>
    <x v="28"/>
    <x v="13"/>
    <n v="11.61"/>
    <x v="15"/>
    <x v="0"/>
    <x v="0"/>
  </r>
  <r>
    <x v="22"/>
    <x v="1"/>
    <x v="8"/>
    <x v="0"/>
    <x v="1"/>
    <x v="13"/>
    <x v="5"/>
    <n v="1123"/>
    <x v="10"/>
    <x v="0"/>
    <x v="0"/>
  </r>
  <r>
    <x v="22"/>
    <x v="1"/>
    <x v="8"/>
    <x v="0"/>
    <x v="1"/>
    <x v="2"/>
    <x v="2"/>
    <n v="30818"/>
    <x v="10"/>
    <x v="0"/>
    <x v="0"/>
  </r>
  <r>
    <x v="22"/>
    <x v="1"/>
    <x v="8"/>
    <x v="0"/>
    <x v="1"/>
    <x v="24"/>
    <x v="14"/>
    <n v="150895"/>
    <x v="10"/>
    <x v="0"/>
    <x v="0"/>
  </r>
  <r>
    <x v="22"/>
    <x v="1"/>
    <x v="8"/>
    <x v="0"/>
    <x v="1"/>
    <x v="9"/>
    <x v="3"/>
    <n v="18908"/>
    <x v="10"/>
    <x v="0"/>
    <x v="0"/>
  </r>
  <r>
    <x v="22"/>
    <x v="1"/>
    <x v="8"/>
    <x v="0"/>
    <x v="1"/>
    <x v="14"/>
    <x v="6"/>
    <n v="138486"/>
    <x v="10"/>
    <x v="0"/>
    <x v="0"/>
  </r>
  <r>
    <x v="22"/>
    <x v="1"/>
    <x v="8"/>
    <x v="0"/>
    <x v="1"/>
    <x v="15"/>
    <x v="7"/>
    <n v="235011"/>
    <x v="10"/>
    <x v="0"/>
    <x v="0"/>
  </r>
  <r>
    <x v="22"/>
    <x v="1"/>
    <x v="8"/>
    <x v="0"/>
    <x v="1"/>
    <x v="34"/>
    <x v="17"/>
    <n v="25"/>
    <x v="10"/>
    <x v="0"/>
    <x v="0"/>
  </r>
  <r>
    <x v="22"/>
    <x v="1"/>
    <x v="8"/>
    <x v="0"/>
    <x v="1"/>
    <x v="16"/>
    <x v="8"/>
    <n v="1277"/>
    <x v="10"/>
    <x v="0"/>
    <x v="0"/>
  </r>
  <r>
    <x v="22"/>
    <x v="1"/>
    <x v="8"/>
    <x v="0"/>
    <x v="1"/>
    <x v="1"/>
    <x v="1"/>
    <n v="668881"/>
    <x v="10"/>
    <x v="0"/>
    <x v="0"/>
  </r>
  <r>
    <x v="22"/>
    <x v="1"/>
    <x v="8"/>
    <x v="0"/>
    <x v="1"/>
    <x v="11"/>
    <x v="4"/>
    <n v="175"/>
    <x v="10"/>
    <x v="0"/>
    <x v="0"/>
  </r>
  <r>
    <x v="22"/>
    <x v="1"/>
    <x v="8"/>
    <x v="0"/>
    <x v="1"/>
    <x v="12"/>
    <x v="1"/>
    <n v="294"/>
    <x v="10"/>
    <x v="0"/>
    <x v="0"/>
  </r>
  <r>
    <x v="22"/>
    <x v="1"/>
    <x v="8"/>
    <x v="0"/>
    <x v="1"/>
    <x v="35"/>
    <x v="1"/>
    <n v="41924"/>
    <x v="10"/>
    <x v="0"/>
    <x v="0"/>
  </r>
  <r>
    <x v="23"/>
    <x v="1"/>
    <x v="1"/>
    <x v="0"/>
    <x v="1"/>
    <x v="1"/>
    <x v="1"/>
    <n v="1.1000000000000001"/>
    <x v="7"/>
    <x v="0"/>
    <x v="0"/>
  </r>
  <r>
    <x v="23"/>
    <x v="1"/>
    <x v="1"/>
    <x v="0"/>
    <x v="1"/>
    <x v="16"/>
    <x v="8"/>
    <n v="4.5199999999999996"/>
    <x v="1"/>
    <x v="0"/>
    <x v="0"/>
  </r>
  <r>
    <x v="23"/>
    <x v="1"/>
    <x v="1"/>
    <x v="0"/>
    <x v="1"/>
    <x v="1"/>
    <x v="1"/>
    <n v="4419.5"/>
    <x v="1"/>
    <x v="0"/>
    <x v="0"/>
  </r>
  <r>
    <x v="24"/>
    <x v="1"/>
    <x v="15"/>
    <x v="0"/>
    <x v="1"/>
    <x v="1"/>
    <x v="1"/>
    <n v="2278.0700000000002"/>
    <x v="34"/>
    <x v="0"/>
    <x v="0"/>
  </r>
  <r>
    <x v="24"/>
    <x v="1"/>
    <x v="15"/>
    <x v="0"/>
    <x v="1"/>
    <x v="13"/>
    <x v="5"/>
    <n v="89.45"/>
    <x v="37"/>
    <x v="0"/>
    <x v="0"/>
  </r>
  <r>
    <x v="24"/>
    <x v="1"/>
    <x v="15"/>
    <x v="0"/>
    <x v="1"/>
    <x v="14"/>
    <x v="6"/>
    <n v="166.23"/>
    <x v="37"/>
    <x v="0"/>
    <x v="0"/>
  </r>
  <r>
    <x v="24"/>
    <x v="1"/>
    <x v="15"/>
    <x v="0"/>
    <x v="1"/>
    <x v="1"/>
    <x v="1"/>
    <n v="38324.97"/>
    <x v="37"/>
    <x v="0"/>
    <x v="0"/>
  </r>
  <r>
    <x v="24"/>
    <x v="1"/>
    <x v="15"/>
    <x v="0"/>
    <x v="1"/>
    <x v="19"/>
    <x v="6"/>
    <n v="92.87"/>
    <x v="37"/>
    <x v="0"/>
    <x v="0"/>
  </r>
  <r>
    <x v="25"/>
    <x v="2"/>
    <x v="16"/>
    <x v="0"/>
    <x v="2"/>
    <x v="36"/>
    <x v="18"/>
    <n v="2969"/>
    <x v="27"/>
    <x v="0"/>
    <x v="0"/>
  </r>
  <r>
    <x v="25"/>
    <x v="2"/>
    <x v="16"/>
    <x v="0"/>
    <x v="2"/>
    <x v="9"/>
    <x v="3"/>
    <n v="200"/>
    <x v="27"/>
    <x v="0"/>
    <x v="0"/>
  </r>
  <r>
    <x v="25"/>
    <x v="2"/>
    <x v="16"/>
    <x v="0"/>
    <x v="2"/>
    <x v="29"/>
    <x v="7"/>
    <n v="15365.7"/>
    <x v="27"/>
    <x v="0"/>
    <x v="0"/>
  </r>
  <r>
    <x v="25"/>
    <x v="2"/>
    <x v="16"/>
    <x v="0"/>
    <x v="2"/>
    <x v="11"/>
    <x v="4"/>
    <n v="6830"/>
    <x v="27"/>
    <x v="0"/>
    <x v="0"/>
  </r>
  <r>
    <x v="26"/>
    <x v="0"/>
    <x v="13"/>
    <x v="0"/>
    <x v="0"/>
    <x v="3"/>
    <x v="0"/>
    <n v="2317.6799999999998"/>
    <x v="6"/>
    <x v="0"/>
    <x v="0"/>
  </r>
  <r>
    <x v="26"/>
    <x v="0"/>
    <x v="13"/>
    <x v="0"/>
    <x v="0"/>
    <x v="0"/>
    <x v="0"/>
    <n v="3762.83"/>
    <x v="6"/>
    <x v="0"/>
    <x v="0"/>
  </r>
  <r>
    <x v="26"/>
    <x v="0"/>
    <x v="13"/>
    <x v="0"/>
    <x v="0"/>
    <x v="23"/>
    <x v="13"/>
    <n v="6120.24"/>
    <x v="6"/>
    <x v="0"/>
    <x v="0"/>
  </r>
  <r>
    <x v="27"/>
    <x v="2"/>
    <x v="17"/>
    <x v="0"/>
    <x v="2"/>
    <x v="2"/>
    <x v="2"/>
    <n v="6027"/>
    <x v="18"/>
    <x v="0"/>
    <x v="0"/>
  </r>
  <r>
    <x v="27"/>
    <x v="2"/>
    <x v="17"/>
    <x v="0"/>
    <x v="2"/>
    <x v="8"/>
    <x v="0"/>
    <n v="255"/>
    <x v="18"/>
    <x v="0"/>
    <x v="0"/>
  </r>
  <r>
    <x v="28"/>
    <x v="1"/>
    <x v="18"/>
    <x v="0"/>
    <x v="1"/>
    <x v="15"/>
    <x v="7"/>
    <n v="53.78"/>
    <x v="13"/>
    <x v="0"/>
    <x v="0"/>
  </r>
  <r>
    <x v="28"/>
    <x v="1"/>
    <x v="18"/>
    <x v="0"/>
    <x v="1"/>
    <x v="13"/>
    <x v="5"/>
    <n v="45.33"/>
    <x v="6"/>
    <x v="0"/>
    <x v="0"/>
  </r>
  <r>
    <x v="28"/>
    <x v="1"/>
    <x v="18"/>
    <x v="0"/>
    <x v="1"/>
    <x v="9"/>
    <x v="3"/>
    <n v="1456.26"/>
    <x v="6"/>
    <x v="0"/>
    <x v="0"/>
  </r>
  <r>
    <x v="28"/>
    <x v="1"/>
    <x v="18"/>
    <x v="0"/>
    <x v="1"/>
    <x v="15"/>
    <x v="7"/>
    <n v="233.21"/>
    <x v="6"/>
    <x v="0"/>
    <x v="0"/>
  </r>
  <r>
    <x v="28"/>
    <x v="1"/>
    <x v="18"/>
    <x v="0"/>
    <x v="1"/>
    <x v="9"/>
    <x v="3"/>
    <n v="299.37"/>
    <x v="7"/>
    <x v="0"/>
    <x v="0"/>
  </r>
  <r>
    <x v="28"/>
    <x v="1"/>
    <x v="18"/>
    <x v="0"/>
    <x v="1"/>
    <x v="13"/>
    <x v="5"/>
    <n v="5.74"/>
    <x v="29"/>
    <x v="0"/>
    <x v="0"/>
  </r>
  <r>
    <x v="28"/>
    <x v="1"/>
    <x v="18"/>
    <x v="0"/>
    <x v="1"/>
    <x v="1"/>
    <x v="1"/>
    <n v="2388.7399999999998"/>
    <x v="35"/>
    <x v="0"/>
    <x v="0"/>
  </r>
  <r>
    <x v="28"/>
    <x v="1"/>
    <x v="18"/>
    <x v="0"/>
    <x v="1"/>
    <x v="15"/>
    <x v="7"/>
    <n v="878.86"/>
    <x v="16"/>
    <x v="0"/>
    <x v="0"/>
  </r>
  <r>
    <x v="28"/>
    <x v="1"/>
    <x v="18"/>
    <x v="0"/>
    <x v="1"/>
    <x v="19"/>
    <x v="6"/>
    <n v="22.58"/>
    <x v="16"/>
    <x v="0"/>
    <x v="0"/>
  </r>
  <r>
    <x v="28"/>
    <x v="1"/>
    <x v="18"/>
    <x v="0"/>
    <x v="1"/>
    <x v="15"/>
    <x v="7"/>
    <n v="684.73"/>
    <x v="31"/>
    <x v="0"/>
    <x v="0"/>
  </r>
  <r>
    <x v="28"/>
    <x v="1"/>
    <x v="18"/>
    <x v="0"/>
    <x v="1"/>
    <x v="13"/>
    <x v="5"/>
    <n v="122.06"/>
    <x v="0"/>
    <x v="0"/>
    <x v="0"/>
  </r>
  <r>
    <x v="28"/>
    <x v="1"/>
    <x v="18"/>
    <x v="0"/>
    <x v="1"/>
    <x v="9"/>
    <x v="3"/>
    <n v="20.92"/>
    <x v="0"/>
    <x v="0"/>
    <x v="0"/>
  </r>
  <r>
    <x v="28"/>
    <x v="1"/>
    <x v="18"/>
    <x v="0"/>
    <x v="1"/>
    <x v="19"/>
    <x v="6"/>
    <n v="1382.19"/>
    <x v="0"/>
    <x v="0"/>
    <x v="0"/>
  </r>
  <r>
    <x v="28"/>
    <x v="1"/>
    <x v="18"/>
    <x v="0"/>
    <x v="1"/>
    <x v="13"/>
    <x v="5"/>
    <n v="18.46"/>
    <x v="17"/>
    <x v="0"/>
    <x v="0"/>
  </r>
  <r>
    <x v="28"/>
    <x v="1"/>
    <x v="18"/>
    <x v="0"/>
    <x v="1"/>
    <x v="9"/>
    <x v="3"/>
    <n v="1102.32"/>
    <x v="17"/>
    <x v="0"/>
    <x v="0"/>
  </r>
  <r>
    <x v="28"/>
    <x v="1"/>
    <x v="18"/>
    <x v="0"/>
    <x v="1"/>
    <x v="14"/>
    <x v="6"/>
    <n v="1358.32"/>
    <x v="17"/>
    <x v="0"/>
    <x v="0"/>
  </r>
  <r>
    <x v="28"/>
    <x v="1"/>
    <x v="18"/>
    <x v="0"/>
    <x v="1"/>
    <x v="1"/>
    <x v="1"/>
    <n v="55636"/>
    <x v="17"/>
    <x v="0"/>
    <x v="0"/>
  </r>
  <r>
    <x v="28"/>
    <x v="1"/>
    <x v="18"/>
    <x v="0"/>
    <x v="1"/>
    <x v="19"/>
    <x v="6"/>
    <n v="695.68"/>
    <x v="17"/>
    <x v="0"/>
    <x v="0"/>
  </r>
  <r>
    <x v="28"/>
    <x v="1"/>
    <x v="18"/>
    <x v="0"/>
    <x v="1"/>
    <x v="13"/>
    <x v="5"/>
    <n v="5.84"/>
    <x v="18"/>
    <x v="0"/>
    <x v="0"/>
  </r>
  <r>
    <x v="28"/>
    <x v="1"/>
    <x v="18"/>
    <x v="0"/>
    <x v="1"/>
    <x v="1"/>
    <x v="1"/>
    <n v="23564.85"/>
    <x v="18"/>
    <x v="0"/>
    <x v="0"/>
  </r>
  <r>
    <x v="28"/>
    <x v="1"/>
    <x v="18"/>
    <x v="0"/>
    <x v="1"/>
    <x v="13"/>
    <x v="5"/>
    <n v="2845.43"/>
    <x v="8"/>
    <x v="0"/>
    <x v="0"/>
  </r>
  <r>
    <x v="28"/>
    <x v="1"/>
    <x v="18"/>
    <x v="0"/>
    <x v="1"/>
    <x v="9"/>
    <x v="3"/>
    <n v="107894.1"/>
    <x v="8"/>
    <x v="0"/>
    <x v="0"/>
  </r>
  <r>
    <x v="28"/>
    <x v="1"/>
    <x v="18"/>
    <x v="0"/>
    <x v="1"/>
    <x v="14"/>
    <x v="6"/>
    <n v="34838.300000000003"/>
    <x v="8"/>
    <x v="0"/>
    <x v="0"/>
  </r>
  <r>
    <x v="28"/>
    <x v="1"/>
    <x v="18"/>
    <x v="0"/>
    <x v="1"/>
    <x v="25"/>
    <x v="10"/>
    <n v="10309.49"/>
    <x v="8"/>
    <x v="0"/>
    <x v="0"/>
  </r>
  <r>
    <x v="28"/>
    <x v="1"/>
    <x v="18"/>
    <x v="0"/>
    <x v="1"/>
    <x v="15"/>
    <x v="7"/>
    <n v="74317.42"/>
    <x v="8"/>
    <x v="0"/>
    <x v="0"/>
  </r>
  <r>
    <x v="28"/>
    <x v="1"/>
    <x v="18"/>
    <x v="0"/>
    <x v="1"/>
    <x v="19"/>
    <x v="6"/>
    <n v="205306.79"/>
    <x v="8"/>
    <x v="0"/>
    <x v="0"/>
  </r>
  <r>
    <x v="28"/>
    <x v="1"/>
    <x v="18"/>
    <x v="0"/>
    <x v="1"/>
    <x v="13"/>
    <x v="5"/>
    <n v="35.6"/>
    <x v="19"/>
    <x v="0"/>
    <x v="0"/>
  </r>
  <r>
    <x v="28"/>
    <x v="1"/>
    <x v="18"/>
    <x v="0"/>
    <x v="1"/>
    <x v="9"/>
    <x v="3"/>
    <n v="148.35"/>
    <x v="19"/>
    <x v="0"/>
    <x v="0"/>
  </r>
  <r>
    <x v="28"/>
    <x v="1"/>
    <x v="18"/>
    <x v="0"/>
    <x v="1"/>
    <x v="15"/>
    <x v="7"/>
    <n v="29.03"/>
    <x v="19"/>
    <x v="0"/>
    <x v="0"/>
  </r>
  <r>
    <x v="28"/>
    <x v="1"/>
    <x v="18"/>
    <x v="0"/>
    <x v="1"/>
    <x v="13"/>
    <x v="5"/>
    <n v="13.31"/>
    <x v="9"/>
    <x v="0"/>
    <x v="0"/>
  </r>
  <r>
    <x v="28"/>
    <x v="1"/>
    <x v="18"/>
    <x v="0"/>
    <x v="1"/>
    <x v="13"/>
    <x v="5"/>
    <n v="4.2300000000000004"/>
    <x v="20"/>
    <x v="0"/>
    <x v="0"/>
  </r>
  <r>
    <x v="28"/>
    <x v="1"/>
    <x v="18"/>
    <x v="0"/>
    <x v="1"/>
    <x v="9"/>
    <x v="3"/>
    <n v="309.94"/>
    <x v="20"/>
    <x v="0"/>
    <x v="0"/>
  </r>
  <r>
    <x v="28"/>
    <x v="1"/>
    <x v="18"/>
    <x v="0"/>
    <x v="1"/>
    <x v="14"/>
    <x v="6"/>
    <n v="15.73"/>
    <x v="20"/>
    <x v="0"/>
    <x v="0"/>
  </r>
  <r>
    <x v="28"/>
    <x v="1"/>
    <x v="18"/>
    <x v="0"/>
    <x v="1"/>
    <x v="15"/>
    <x v="7"/>
    <n v="1469.26"/>
    <x v="20"/>
    <x v="0"/>
    <x v="0"/>
  </r>
  <r>
    <x v="28"/>
    <x v="1"/>
    <x v="18"/>
    <x v="0"/>
    <x v="1"/>
    <x v="1"/>
    <x v="1"/>
    <n v="22883.85"/>
    <x v="20"/>
    <x v="0"/>
    <x v="0"/>
  </r>
  <r>
    <x v="28"/>
    <x v="1"/>
    <x v="18"/>
    <x v="0"/>
    <x v="1"/>
    <x v="19"/>
    <x v="6"/>
    <n v="1166.3699999999999"/>
    <x v="20"/>
    <x v="0"/>
    <x v="0"/>
  </r>
  <r>
    <x v="28"/>
    <x v="1"/>
    <x v="18"/>
    <x v="0"/>
    <x v="1"/>
    <x v="13"/>
    <x v="5"/>
    <n v="129.85"/>
    <x v="21"/>
    <x v="0"/>
    <x v="0"/>
  </r>
  <r>
    <x v="28"/>
    <x v="1"/>
    <x v="18"/>
    <x v="0"/>
    <x v="1"/>
    <x v="9"/>
    <x v="3"/>
    <n v="6230.72"/>
    <x v="21"/>
    <x v="0"/>
    <x v="0"/>
  </r>
  <r>
    <x v="28"/>
    <x v="1"/>
    <x v="18"/>
    <x v="0"/>
    <x v="1"/>
    <x v="15"/>
    <x v="7"/>
    <n v="447.35"/>
    <x v="21"/>
    <x v="0"/>
    <x v="0"/>
  </r>
  <r>
    <x v="28"/>
    <x v="1"/>
    <x v="18"/>
    <x v="0"/>
    <x v="1"/>
    <x v="16"/>
    <x v="8"/>
    <n v="7069.19"/>
    <x v="21"/>
    <x v="0"/>
    <x v="0"/>
  </r>
  <r>
    <x v="28"/>
    <x v="1"/>
    <x v="18"/>
    <x v="0"/>
    <x v="1"/>
    <x v="1"/>
    <x v="1"/>
    <n v="2444.1999999999998"/>
    <x v="21"/>
    <x v="0"/>
    <x v="0"/>
  </r>
  <r>
    <x v="28"/>
    <x v="1"/>
    <x v="18"/>
    <x v="0"/>
    <x v="1"/>
    <x v="19"/>
    <x v="6"/>
    <n v="225.89"/>
    <x v="21"/>
    <x v="0"/>
    <x v="0"/>
  </r>
  <r>
    <x v="28"/>
    <x v="1"/>
    <x v="18"/>
    <x v="0"/>
    <x v="1"/>
    <x v="20"/>
    <x v="11"/>
    <n v="2805.06"/>
    <x v="21"/>
    <x v="0"/>
    <x v="0"/>
  </r>
  <r>
    <x v="28"/>
    <x v="1"/>
    <x v="18"/>
    <x v="0"/>
    <x v="1"/>
    <x v="15"/>
    <x v="7"/>
    <n v="1132.8399999999999"/>
    <x v="36"/>
    <x v="0"/>
    <x v="0"/>
  </r>
  <r>
    <x v="28"/>
    <x v="1"/>
    <x v="18"/>
    <x v="0"/>
    <x v="1"/>
    <x v="1"/>
    <x v="1"/>
    <n v="3475.22"/>
    <x v="36"/>
    <x v="0"/>
    <x v="0"/>
  </r>
  <r>
    <x v="28"/>
    <x v="1"/>
    <x v="18"/>
    <x v="0"/>
    <x v="1"/>
    <x v="14"/>
    <x v="6"/>
    <n v="506.19"/>
    <x v="22"/>
    <x v="0"/>
    <x v="0"/>
  </r>
  <r>
    <x v="28"/>
    <x v="1"/>
    <x v="18"/>
    <x v="0"/>
    <x v="1"/>
    <x v="1"/>
    <x v="1"/>
    <n v="48020.94"/>
    <x v="22"/>
    <x v="0"/>
    <x v="0"/>
  </r>
  <r>
    <x v="28"/>
    <x v="1"/>
    <x v="18"/>
    <x v="0"/>
    <x v="1"/>
    <x v="13"/>
    <x v="5"/>
    <n v="14.23"/>
    <x v="4"/>
    <x v="6"/>
    <x v="0"/>
  </r>
  <r>
    <x v="28"/>
    <x v="1"/>
    <x v="18"/>
    <x v="0"/>
    <x v="1"/>
    <x v="9"/>
    <x v="3"/>
    <n v="105.83"/>
    <x v="4"/>
    <x v="6"/>
    <x v="0"/>
  </r>
  <r>
    <x v="28"/>
    <x v="1"/>
    <x v="18"/>
    <x v="0"/>
    <x v="1"/>
    <x v="9"/>
    <x v="3"/>
    <n v="119527.22"/>
    <x v="4"/>
    <x v="2"/>
    <x v="1"/>
  </r>
  <r>
    <x v="28"/>
    <x v="1"/>
    <x v="18"/>
    <x v="0"/>
    <x v="1"/>
    <x v="9"/>
    <x v="3"/>
    <n v="144.97999999999999"/>
    <x v="4"/>
    <x v="2"/>
    <x v="2"/>
  </r>
  <r>
    <x v="28"/>
    <x v="1"/>
    <x v="18"/>
    <x v="0"/>
    <x v="1"/>
    <x v="9"/>
    <x v="3"/>
    <n v="2.4500000000000002"/>
    <x v="4"/>
    <x v="1"/>
    <x v="0"/>
  </r>
  <r>
    <x v="28"/>
    <x v="1"/>
    <x v="18"/>
    <x v="0"/>
    <x v="1"/>
    <x v="9"/>
    <x v="3"/>
    <n v="9512.41"/>
    <x v="4"/>
    <x v="3"/>
    <x v="0"/>
  </r>
  <r>
    <x v="28"/>
    <x v="1"/>
    <x v="18"/>
    <x v="0"/>
    <x v="1"/>
    <x v="14"/>
    <x v="6"/>
    <n v="123.8"/>
    <x v="4"/>
    <x v="6"/>
    <x v="0"/>
  </r>
  <r>
    <x v="28"/>
    <x v="1"/>
    <x v="18"/>
    <x v="0"/>
    <x v="1"/>
    <x v="14"/>
    <x v="6"/>
    <n v="46.04"/>
    <x v="4"/>
    <x v="2"/>
    <x v="1"/>
  </r>
  <r>
    <x v="28"/>
    <x v="1"/>
    <x v="18"/>
    <x v="0"/>
    <x v="1"/>
    <x v="14"/>
    <x v="6"/>
    <n v="22.55"/>
    <x v="4"/>
    <x v="3"/>
    <x v="0"/>
  </r>
  <r>
    <x v="28"/>
    <x v="1"/>
    <x v="18"/>
    <x v="0"/>
    <x v="1"/>
    <x v="15"/>
    <x v="7"/>
    <n v="1589.11"/>
    <x v="4"/>
    <x v="2"/>
    <x v="1"/>
  </r>
  <r>
    <x v="28"/>
    <x v="1"/>
    <x v="18"/>
    <x v="0"/>
    <x v="1"/>
    <x v="15"/>
    <x v="7"/>
    <n v="1.24"/>
    <x v="4"/>
    <x v="7"/>
    <x v="0"/>
  </r>
  <r>
    <x v="28"/>
    <x v="1"/>
    <x v="18"/>
    <x v="0"/>
    <x v="1"/>
    <x v="15"/>
    <x v="7"/>
    <n v="565.59"/>
    <x v="4"/>
    <x v="1"/>
    <x v="0"/>
  </r>
  <r>
    <x v="28"/>
    <x v="1"/>
    <x v="18"/>
    <x v="0"/>
    <x v="1"/>
    <x v="15"/>
    <x v="7"/>
    <n v="764.74"/>
    <x v="4"/>
    <x v="3"/>
    <x v="0"/>
  </r>
  <r>
    <x v="28"/>
    <x v="1"/>
    <x v="18"/>
    <x v="0"/>
    <x v="1"/>
    <x v="16"/>
    <x v="8"/>
    <n v="3720.59"/>
    <x v="4"/>
    <x v="2"/>
    <x v="1"/>
  </r>
  <r>
    <x v="28"/>
    <x v="1"/>
    <x v="18"/>
    <x v="0"/>
    <x v="1"/>
    <x v="1"/>
    <x v="1"/>
    <n v="22340.81"/>
    <x v="4"/>
    <x v="6"/>
    <x v="0"/>
  </r>
  <r>
    <x v="28"/>
    <x v="1"/>
    <x v="18"/>
    <x v="0"/>
    <x v="1"/>
    <x v="1"/>
    <x v="1"/>
    <n v="228258.17"/>
    <x v="4"/>
    <x v="2"/>
    <x v="1"/>
  </r>
  <r>
    <x v="28"/>
    <x v="1"/>
    <x v="18"/>
    <x v="0"/>
    <x v="1"/>
    <x v="1"/>
    <x v="1"/>
    <n v="903.9"/>
    <x v="4"/>
    <x v="1"/>
    <x v="0"/>
  </r>
  <r>
    <x v="28"/>
    <x v="1"/>
    <x v="18"/>
    <x v="0"/>
    <x v="1"/>
    <x v="19"/>
    <x v="6"/>
    <n v="861.18"/>
    <x v="4"/>
    <x v="6"/>
    <x v="0"/>
  </r>
  <r>
    <x v="28"/>
    <x v="1"/>
    <x v="18"/>
    <x v="0"/>
    <x v="1"/>
    <x v="19"/>
    <x v="6"/>
    <n v="94.64"/>
    <x v="4"/>
    <x v="2"/>
    <x v="1"/>
  </r>
  <r>
    <x v="28"/>
    <x v="1"/>
    <x v="18"/>
    <x v="0"/>
    <x v="1"/>
    <x v="18"/>
    <x v="10"/>
    <n v="84.33"/>
    <x v="4"/>
    <x v="3"/>
    <x v="0"/>
  </r>
  <r>
    <x v="28"/>
    <x v="1"/>
    <x v="18"/>
    <x v="0"/>
    <x v="1"/>
    <x v="20"/>
    <x v="11"/>
    <n v="283.5"/>
    <x v="4"/>
    <x v="6"/>
    <x v="0"/>
  </r>
  <r>
    <x v="28"/>
    <x v="1"/>
    <x v="18"/>
    <x v="0"/>
    <x v="1"/>
    <x v="31"/>
    <x v="15"/>
    <n v="1232.6300000000001"/>
    <x v="4"/>
    <x v="2"/>
    <x v="1"/>
  </r>
  <r>
    <x v="28"/>
    <x v="1"/>
    <x v="18"/>
    <x v="0"/>
    <x v="1"/>
    <x v="31"/>
    <x v="15"/>
    <n v="1159.8699999999999"/>
    <x v="4"/>
    <x v="3"/>
    <x v="0"/>
  </r>
  <r>
    <x v="28"/>
    <x v="1"/>
    <x v="18"/>
    <x v="0"/>
    <x v="1"/>
    <x v="9"/>
    <x v="3"/>
    <n v="19.059999999999999"/>
    <x v="23"/>
    <x v="0"/>
    <x v="0"/>
  </r>
  <r>
    <x v="28"/>
    <x v="1"/>
    <x v="18"/>
    <x v="0"/>
    <x v="1"/>
    <x v="1"/>
    <x v="1"/>
    <n v="7033.74"/>
    <x v="24"/>
    <x v="0"/>
    <x v="0"/>
  </r>
  <r>
    <x v="28"/>
    <x v="1"/>
    <x v="18"/>
    <x v="0"/>
    <x v="1"/>
    <x v="13"/>
    <x v="5"/>
    <n v="1374.86"/>
    <x v="10"/>
    <x v="0"/>
    <x v="0"/>
  </r>
  <r>
    <x v="28"/>
    <x v="1"/>
    <x v="18"/>
    <x v="0"/>
    <x v="1"/>
    <x v="9"/>
    <x v="3"/>
    <n v="12588.52"/>
    <x v="10"/>
    <x v="0"/>
    <x v="0"/>
  </r>
  <r>
    <x v="28"/>
    <x v="1"/>
    <x v="18"/>
    <x v="0"/>
    <x v="1"/>
    <x v="14"/>
    <x v="6"/>
    <n v="0.27"/>
    <x v="10"/>
    <x v="0"/>
    <x v="0"/>
  </r>
  <r>
    <x v="28"/>
    <x v="1"/>
    <x v="18"/>
    <x v="0"/>
    <x v="1"/>
    <x v="15"/>
    <x v="7"/>
    <n v="1811.47"/>
    <x v="10"/>
    <x v="0"/>
    <x v="0"/>
  </r>
  <r>
    <x v="28"/>
    <x v="1"/>
    <x v="18"/>
    <x v="0"/>
    <x v="1"/>
    <x v="19"/>
    <x v="6"/>
    <n v="1353.39"/>
    <x v="10"/>
    <x v="0"/>
    <x v="0"/>
  </r>
  <r>
    <x v="28"/>
    <x v="1"/>
    <x v="18"/>
    <x v="0"/>
    <x v="1"/>
    <x v="31"/>
    <x v="15"/>
    <n v="17.760000000000002"/>
    <x v="10"/>
    <x v="0"/>
    <x v="0"/>
  </r>
  <r>
    <x v="28"/>
    <x v="1"/>
    <x v="18"/>
    <x v="0"/>
    <x v="1"/>
    <x v="9"/>
    <x v="3"/>
    <n v="594.24"/>
    <x v="30"/>
    <x v="0"/>
    <x v="0"/>
  </r>
  <r>
    <x v="28"/>
    <x v="1"/>
    <x v="18"/>
    <x v="0"/>
    <x v="1"/>
    <x v="1"/>
    <x v="1"/>
    <n v="5550.29"/>
    <x v="30"/>
    <x v="0"/>
    <x v="0"/>
  </r>
  <r>
    <x v="28"/>
    <x v="1"/>
    <x v="18"/>
    <x v="0"/>
    <x v="1"/>
    <x v="9"/>
    <x v="3"/>
    <n v="7798.8"/>
    <x v="25"/>
    <x v="0"/>
    <x v="0"/>
  </r>
  <r>
    <x v="28"/>
    <x v="1"/>
    <x v="18"/>
    <x v="0"/>
    <x v="1"/>
    <x v="14"/>
    <x v="6"/>
    <n v="1311.81"/>
    <x v="25"/>
    <x v="0"/>
    <x v="0"/>
  </r>
  <r>
    <x v="28"/>
    <x v="1"/>
    <x v="18"/>
    <x v="0"/>
    <x v="1"/>
    <x v="1"/>
    <x v="1"/>
    <n v="121029.9"/>
    <x v="25"/>
    <x v="0"/>
    <x v="0"/>
  </r>
  <r>
    <x v="28"/>
    <x v="1"/>
    <x v="18"/>
    <x v="0"/>
    <x v="1"/>
    <x v="19"/>
    <x v="6"/>
    <n v="559.29999999999995"/>
    <x v="25"/>
    <x v="0"/>
    <x v="0"/>
  </r>
  <r>
    <x v="28"/>
    <x v="1"/>
    <x v="18"/>
    <x v="0"/>
    <x v="1"/>
    <x v="13"/>
    <x v="5"/>
    <n v="913.33"/>
    <x v="11"/>
    <x v="0"/>
    <x v="0"/>
  </r>
  <r>
    <x v="28"/>
    <x v="1"/>
    <x v="18"/>
    <x v="0"/>
    <x v="1"/>
    <x v="9"/>
    <x v="3"/>
    <n v="126355.66"/>
    <x v="11"/>
    <x v="0"/>
    <x v="0"/>
  </r>
  <r>
    <x v="28"/>
    <x v="1"/>
    <x v="18"/>
    <x v="0"/>
    <x v="1"/>
    <x v="14"/>
    <x v="6"/>
    <n v="23981.59"/>
    <x v="11"/>
    <x v="0"/>
    <x v="0"/>
  </r>
  <r>
    <x v="28"/>
    <x v="1"/>
    <x v="18"/>
    <x v="0"/>
    <x v="1"/>
    <x v="15"/>
    <x v="7"/>
    <n v="18297.77"/>
    <x v="11"/>
    <x v="0"/>
    <x v="0"/>
  </r>
  <r>
    <x v="28"/>
    <x v="1"/>
    <x v="18"/>
    <x v="0"/>
    <x v="1"/>
    <x v="1"/>
    <x v="1"/>
    <n v="558783.91"/>
    <x v="11"/>
    <x v="0"/>
    <x v="0"/>
  </r>
  <r>
    <x v="28"/>
    <x v="1"/>
    <x v="18"/>
    <x v="0"/>
    <x v="1"/>
    <x v="19"/>
    <x v="6"/>
    <n v="10437.209999999999"/>
    <x v="11"/>
    <x v="0"/>
    <x v="0"/>
  </r>
  <r>
    <x v="28"/>
    <x v="1"/>
    <x v="18"/>
    <x v="0"/>
    <x v="1"/>
    <x v="15"/>
    <x v="7"/>
    <n v="268.69"/>
    <x v="1"/>
    <x v="0"/>
    <x v="0"/>
  </r>
  <r>
    <x v="28"/>
    <x v="1"/>
    <x v="18"/>
    <x v="0"/>
    <x v="1"/>
    <x v="1"/>
    <x v="1"/>
    <n v="67838.95"/>
    <x v="1"/>
    <x v="0"/>
    <x v="0"/>
  </r>
  <r>
    <x v="28"/>
    <x v="1"/>
    <x v="18"/>
    <x v="0"/>
    <x v="1"/>
    <x v="20"/>
    <x v="11"/>
    <n v="65813"/>
    <x v="1"/>
    <x v="0"/>
    <x v="0"/>
  </r>
  <r>
    <x v="28"/>
    <x v="1"/>
    <x v="18"/>
    <x v="0"/>
    <x v="1"/>
    <x v="13"/>
    <x v="5"/>
    <n v="776.4"/>
    <x v="26"/>
    <x v="0"/>
    <x v="0"/>
  </r>
  <r>
    <x v="28"/>
    <x v="1"/>
    <x v="18"/>
    <x v="0"/>
    <x v="1"/>
    <x v="9"/>
    <x v="3"/>
    <n v="600.23"/>
    <x v="26"/>
    <x v="0"/>
    <x v="0"/>
  </r>
  <r>
    <x v="28"/>
    <x v="1"/>
    <x v="18"/>
    <x v="0"/>
    <x v="1"/>
    <x v="15"/>
    <x v="7"/>
    <n v="0.03"/>
    <x v="26"/>
    <x v="0"/>
    <x v="0"/>
  </r>
  <r>
    <x v="28"/>
    <x v="1"/>
    <x v="18"/>
    <x v="0"/>
    <x v="1"/>
    <x v="1"/>
    <x v="1"/>
    <n v="220494.72"/>
    <x v="26"/>
    <x v="0"/>
    <x v="0"/>
  </r>
  <r>
    <x v="28"/>
    <x v="1"/>
    <x v="18"/>
    <x v="0"/>
    <x v="1"/>
    <x v="19"/>
    <x v="6"/>
    <n v="10615.35"/>
    <x v="26"/>
    <x v="0"/>
    <x v="0"/>
  </r>
  <r>
    <x v="28"/>
    <x v="1"/>
    <x v="18"/>
    <x v="0"/>
    <x v="1"/>
    <x v="19"/>
    <x v="6"/>
    <n v="68.34"/>
    <x v="27"/>
    <x v="0"/>
    <x v="0"/>
  </r>
  <r>
    <x v="28"/>
    <x v="1"/>
    <x v="18"/>
    <x v="0"/>
    <x v="1"/>
    <x v="13"/>
    <x v="5"/>
    <n v="1067.24"/>
    <x v="28"/>
    <x v="0"/>
    <x v="0"/>
  </r>
  <r>
    <x v="28"/>
    <x v="1"/>
    <x v="18"/>
    <x v="0"/>
    <x v="1"/>
    <x v="9"/>
    <x v="3"/>
    <n v="4147.3"/>
    <x v="28"/>
    <x v="0"/>
    <x v="0"/>
  </r>
  <r>
    <x v="28"/>
    <x v="1"/>
    <x v="18"/>
    <x v="0"/>
    <x v="1"/>
    <x v="15"/>
    <x v="7"/>
    <n v="7330.86"/>
    <x v="28"/>
    <x v="0"/>
    <x v="0"/>
  </r>
  <r>
    <x v="28"/>
    <x v="1"/>
    <x v="18"/>
    <x v="0"/>
    <x v="1"/>
    <x v="1"/>
    <x v="1"/>
    <n v="52514.68"/>
    <x v="28"/>
    <x v="0"/>
    <x v="0"/>
  </r>
  <r>
    <x v="28"/>
    <x v="1"/>
    <x v="18"/>
    <x v="0"/>
    <x v="1"/>
    <x v="19"/>
    <x v="6"/>
    <n v="2173.16"/>
    <x v="28"/>
    <x v="0"/>
    <x v="0"/>
  </r>
  <r>
    <x v="28"/>
    <x v="1"/>
    <x v="18"/>
    <x v="0"/>
    <x v="1"/>
    <x v="9"/>
    <x v="3"/>
    <n v="7.85"/>
    <x v="38"/>
    <x v="0"/>
    <x v="0"/>
  </r>
  <r>
    <x v="28"/>
    <x v="1"/>
    <x v="18"/>
    <x v="0"/>
    <x v="1"/>
    <x v="1"/>
    <x v="1"/>
    <n v="29648.31"/>
    <x v="38"/>
    <x v="0"/>
    <x v="0"/>
  </r>
  <r>
    <x v="28"/>
    <x v="1"/>
    <x v="18"/>
    <x v="0"/>
    <x v="1"/>
    <x v="9"/>
    <x v="3"/>
    <n v="20.68"/>
    <x v="12"/>
    <x v="0"/>
    <x v="0"/>
  </r>
  <r>
    <x v="28"/>
    <x v="1"/>
    <x v="18"/>
    <x v="0"/>
    <x v="1"/>
    <x v="15"/>
    <x v="7"/>
    <n v="13342.91"/>
    <x v="12"/>
    <x v="0"/>
    <x v="0"/>
  </r>
  <r>
    <x v="28"/>
    <x v="1"/>
    <x v="18"/>
    <x v="0"/>
    <x v="1"/>
    <x v="1"/>
    <x v="1"/>
    <n v="11.99"/>
    <x v="12"/>
    <x v="0"/>
    <x v="0"/>
  </r>
  <r>
    <x v="28"/>
    <x v="1"/>
    <x v="18"/>
    <x v="0"/>
    <x v="1"/>
    <x v="19"/>
    <x v="6"/>
    <n v="707.16"/>
    <x v="12"/>
    <x v="0"/>
    <x v="0"/>
  </r>
  <r>
    <x v="29"/>
    <x v="2"/>
    <x v="19"/>
    <x v="0"/>
    <x v="2"/>
    <x v="9"/>
    <x v="3"/>
    <n v="43585.27"/>
    <x v="9"/>
    <x v="0"/>
    <x v="0"/>
  </r>
  <r>
    <x v="30"/>
    <x v="3"/>
    <x v="1"/>
    <x v="0"/>
    <x v="3"/>
    <x v="16"/>
    <x v="8"/>
    <n v="0.26"/>
    <x v="13"/>
    <x v="0"/>
    <x v="3"/>
  </r>
  <r>
    <x v="30"/>
    <x v="3"/>
    <x v="1"/>
    <x v="0"/>
    <x v="3"/>
    <x v="20"/>
    <x v="11"/>
    <n v="1.0900000000000001"/>
    <x v="13"/>
    <x v="0"/>
    <x v="3"/>
  </r>
  <r>
    <x v="30"/>
    <x v="3"/>
    <x v="1"/>
    <x v="0"/>
    <x v="3"/>
    <x v="16"/>
    <x v="8"/>
    <n v="5.49"/>
    <x v="39"/>
    <x v="0"/>
    <x v="3"/>
  </r>
  <r>
    <x v="30"/>
    <x v="3"/>
    <x v="1"/>
    <x v="0"/>
    <x v="3"/>
    <x v="31"/>
    <x v="15"/>
    <n v="180.29"/>
    <x v="39"/>
    <x v="0"/>
    <x v="3"/>
  </r>
  <r>
    <x v="30"/>
    <x v="3"/>
    <x v="1"/>
    <x v="0"/>
    <x v="3"/>
    <x v="16"/>
    <x v="8"/>
    <n v="0.02"/>
    <x v="2"/>
    <x v="0"/>
    <x v="3"/>
  </r>
  <r>
    <x v="30"/>
    <x v="3"/>
    <x v="1"/>
    <x v="0"/>
    <x v="3"/>
    <x v="16"/>
    <x v="8"/>
    <n v="2.76"/>
    <x v="6"/>
    <x v="0"/>
    <x v="3"/>
  </r>
  <r>
    <x v="30"/>
    <x v="3"/>
    <x v="1"/>
    <x v="0"/>
    <x v="3"/>
    <x v="1"/>
    <x v="1"/>
    <n v="0.35"/>
    <x v="6"/>
    <x v="0"/>
    <x v="3"/>
  </r>
  <r>
    <x v="30"/>
    <x v="3"/>
    <x v="1"/>
    <x v="0"/>
    <x v="3"/>
    <x v="20"/>
    <x v="11"/>
    <n v="3.89"/>
    <x v="6"/>
    <x v="0"/>
    <x v="3"/>
  </r>
  <r>
    <x v="30"/>
    <x v="3"/>
    <x v="1"/>
    <x v="0"/>
    <x v="3"/>
    <x v="16"/>
    <x v="8"/>
    <n v="0.69"/>
    <x v="7"/>
    <x v="0"/>
    <x v="3"/>
  </r>
  <r>
    <x v="30"/>
    <x v="3"/>
    <x v="1"/>
    <x v="0"/>
    <x v="3"/>
    <x v="1"/>
    <x v="1"/>
    <n v="6.1"/>
    <x v="15"/>
    <x v="0"/>
    <x v="3"/>
  </r>
  <r>
    <x v="30"/>
    <x v="3"/>
    <x v="1"/>
    <x v="0"/>
    <x v="3"/>
    <x v="16"/>
    <x v="8"/>
    <n v="0.09"/>
    <x v="32"/>
    <x v="0"/>
    <x v="3"/>
  </r>
  <r>
    <x v="30"/>
    <x v="3"/>
    <x v="1"/>
    <x v="0"/>
    <x v="3"/>
    <x v="16"/>
    <x v="8"/>
    <n v="0.34"/>
    <x v="34"/>
    <x v="0"/>
    <x v="3"/>
  </r>
  <r>
    <x v="30"/>
    <x v="3"/>
    <x v="1"/>
    <x v="0"/>
    <x v="3"/>
    <x v="16"/>
    <x v="8"/>
    <n v="1.83"/>
    <x v="16"/>
    <x v="0"/>
    <x v="3"/>
  </r>
  <r>
    <x v="30"/>
    <x v="3"/>
    <x v="1"/>
    <x v="0"/>
    <x v="3"/>
    <x v="1"/>
    <x v="1"/>
    <n v="0.35"/>
    <x v="16"/>
    <x v="0"/>
    <x v="3"/>
  </r>
  <r>
    <x v="30"/>
    <x v="3"/>
    <x v="1"/>
    <x v="0"/>
    <x v="3"/>
    <x v="20"/>
    <x v="11"/>
    <n v="15.71"/>
    <x v="16"/>
    <x v="0"/>
    <x v="3"/>
  </r>
  <r>
    <x v="30"/>
    <x v="3"/>
    <x v="1"/>
    <x v="0"/>
    <x v="3"/>
    <x v="16"/>
    <x v="8"/>
    <n v="0.06"/>
    <x v="3"/>
    <x v="0"/>
    <x v="3"/>
  </r>
  <r>
    <x v="30"/>
    <x v="3"/>
    <x v="1"/>
    <x v="0"/>
    <x v="3"/>
    <x v="16"/>
    <x v="8"/>
    <n v="2.17"/>
    <x v="31"/>
    <x v="0"/>
    <x v="3"/>
  </r>
  <r>
    <x v="30"/>
    <x v="3"/>
    <x v="1"/>
    <x v="0"/>
    <x v="3"/>
    <x v="20"/>
    <x v="11"/>
    <n v="2.21"/>
    <x v="31"/>
    <x v="0"/>
    <x v="3"/>
  </r>
  <r>
    <x v="30"/>
    <x v="3"/>
    <x v="1"/>
    <x v="0"/>
    <x v="3"/>
    <x v="16"/>
    <x v="8"/>
    <n v="25.36"/>
    <x v="8"/>
    <x v="0"/>
    <x v="3"/>
  </r>
  <r>
    <x v="30"/>
    <x v="3"/>
    <x v="1"/>
    <x v="0"/>
    <x v="3"/>
    <x v="1"/>
    <x v="1"/>
    <n v="1310.0999999999999"/>
    <x v="8"/>
    <x v="0"/>
    <x v="3"/>
  </r>
  <r>
    <x v="30"/>
    <x v="3"/>
    <x v="1"/>
    <x v="0"/>
    <x v="3"/>
    <x v="20"/>
    <x v="11"/>
    <n v="25.31"/>
    <x v="8"/>
    <x v="0"/>
    <x v="3"/>
  </r>
  <r>
    <x v="30"/>
    <x v="3"/>
    <x v="1"/>
    <x v="0"/>
    <x v="3"/>
    <x v="16"/>
    <x v="8"/>
    <n v="1.33"/>
    <x v="19"/>
    <x v="0"/>
    <x v="3"/>
  </r>
  <r>
    <x v="30"/>
    <x v="3"/>
    <x v="1"/>
    <x v="0"/>
    <x v="3"/>
    <x v="20"/>
    <x v="11"/>
    <n v="2.0699999999999998"/>
    <x v="19"/>
    <x v="0"/>
    <x v="3"/>
  </r>
  <r>
    <x v="30"/>
    <x v="3"/>
    <x v="1"/>
    <x v="0"/>
    <x v="3"/>
    <x v="16"/>
    <x v="8"/>
    <n v="0.33"/>
    <x v="9"/>
    <x v="0"/>
    <x v="3"/>
  </r>
  <r>
    <x v="30"/>
    <x v="3"/>
    <x v="1"/>
    <x v="0"/>
    <x v="3"/>
    <x v="16"/>
    <x v="8"/>
    <n v="1.69"/>
    <x v="4"/>
    <x v="1"/>
    <x v="3"/>
  </r>
  <r>
    <x v="30"/>
    <x v="3"/>
    <x v="1"/>
    <x v="0"/>
    <x v="3"/>
    <x v="16"/>
    <x v="8"/>
    <n v="7.47"/>
    <x v="4"/>
    <x v="8"/>
    <x v="3"/>
  </r>
  <r>
    <x v="30"/>
    <x v="3"/>
    <x v="1"/>
    <x v="0"/>
    <x v="3"/>
    <x v="16"/>
    <x v="8"/>
    <n v="11.87"/>
    <x v="4"/>
    <x v="1"/>
    <x v="3"/>
  </r>
  <r>
    <x v="30"/>
    <x v="3"/>
    <x v="1"/>
    <x v="0"/>
    <x v="3"/>
    <x v="16"/>
    <x v="8"/>
    <n v="6.58"/>
    <x v="4"/>
    <x v="4"/>
    <x v="3"/>
  </r>
  <r>
    <x v="30"/>
    <x v="3"/>
    <x v="1"/>
    <x v="0"/>
    <x v="3"/>
    <x v="1"/>
    <x v="1"/>
    <n v="124.47"/>
    <x v="4"/>
    <x v="8"/>
    <x v="3"/>
  </r>
  <r>
    <x v="30"/>
    <x v="3"/>
    <x v="1"/>
    <x v="0"/>
    <x v="3"/>
    <x v="1"/>
    <x v="1"/>
    <n v="30.64"/>
    <x v="4"/>
    <x v="1"/>
    <x v="3"/>
  </r>
  <r>
    <x v="30"/>
    <x v="3"/>
    <x v="1"/>
    <x v="0"/>
    <x v="3"/>
    <x v="1"/>
    <x v="1"/>
    <n v="23.75"/>
    <x v="4"/>
    <x v="4"/>
    <x v="3"/>
  </r>
  <r>
    <x v="30"/>
    <x v="3"/>
    <x v="1"/>
    <x v="0"/>
    <x v="3"/>
    <x v="1"/>
    <x v="1"/>
    <n v="0.67"/>
    <x v="4"/>
    <x v="0"/>
    <x v="4"/>
  </r>
  <r>
    <x v="30"/>
    <x v="3"/>
    <x v="1"/>
    <x v="0"/>
    <x v="3"/>
    <x v="20"/>
    <x v="11"/>
    <n v="1.86"/>
    <x v="4"/>
    <x v="1"/>
    <x v="3"/>
  </r>
  <r>
    <x v="30"/>
    <x v="3"/>
    <x v="1"/>
    <x v="0"/>
    <x v="3"/>
    <x v="20"/>
    <x v="11"/>
    <n v="1.17"/>
    <x v="4"/>
    <x v="4"/>
    <x v="3"/>
  </r>
  <r>
    <x v="30"/>
    <x v="3"/>
    <x v="1"/>
    <x v="0"/>
    <x v="3"/>
    <x v="20"/>
    <x v="11"/>
    <n v="21.3"/>
    <x v="4"/>
    <x v="6"/>
    <x v="3"/>
  </r>
  <r>
    <x v="30"/>
    <x v="3"/>
    <x v="1"/>
    <x v="0"/>
    <x v="3"/>
    <x v="16"/>
    <x v="8"/>
    <n v="0.22"/>
    <x v="24"/>
    <x v="0"/>
    <x v="3"/>
  </r>
  <r>
    <x v="30"/>
    <x v="3"/>
    <x v="1"/>
    <x v="0"/>
    <x v="3"/>
    <x v="16"/>
    <x v="8"/>
    <n v="3.61"/>
    <x v="10"/>
    <x v="0"/>
    <x v="3"/>
  </r>
  <r>
    <x v="30"/>
    <x v="3"/>
    <x v="1"/>
    <x v="0"/>
    <x v="3"/>
    <x v="20"/>
    <x v="11"/>
    <n v="68.959999999999994"/>
    <x v="10"/>
    <x v="0"/>
    <x v="3"/>
  </r>
  <r>
    <x v="30"/>
    <x v="3"/>
    <x v="1"/>
    <x v="0"/>
    <x v="3"/>
    <x v="16"/>
    <x v="8"/>
    <n v="2.87"/>
    <x v="11"/>
    <x v="0"/>
    <x v="3"/>
  </r>
  <r>
    <x v="30"/>
    <x v="3"/>
    <x v="1"/>
    <x v="0"/>
    <x v="3"/>
    <x v="20"/>
    <x v="11"/>
    <n v="48.11"/>
    <x v="11"/>
    <x v="0"/>
    <x v="3"/>
  </r>
  <r>
    <x v="30"/>
    <x v="3"/>
    <x v="1"/>
    <x v="0"/>
    <x v="3"/>
    <x v="16"/>
    <x v="8"/>
    <n v="15.08"/>
    <x v="1"/>
    <x v="0"/>
    <x v="3"/>
  </r>
  <r>
    <x v="30"/>
    <x v="3"/>
    <x v="1"/>
    <x v="0"/>
    <x v="3"/>
    <x v="1"/>
    <x v="1"/>
    <n v="251752.11"/>
    <x v="1"/>
    <x v="0"/>
    <x v="3"/>
  </r>
  <r>
    <x v="30"/>
    <x v="3"/>
    <x v="1"/>
    <x v="0"/>
    <x v="3"/>
    <x v="16"/>
    <x v="8"/>
    <n v="0.09"/>
    <x v="5"/>
    <x v="0"/>
    <x v="3"/>
  </r>
  <r>
    <x v="30"/>
    <x v="3"/>
    <x v="1"/>
    <x v="0"/>
    <x v="3"/>
    <x v="16"/>
    <x v="8"/>
    <n v="4.37"/>
    <x v="26"/>
    <x v="0"/>
    <x v="3"/>
  </r>
  <r>
    <x v="30"/>
    <x v="3"/>
    <x v="1"/>
    <x v="0"/>
    <x v="3"/>
    <x v="16"/>
    <x v="8"/>
    <n v="0.36"/>
    <x v="27"/>
    <x v="0"/>
    <x v="3"/>
  </r>
  <r>
    <x v="30"/>
    <x v="3"/>
    <x v="1"/>
    <x v="0"/>
    <x v="3"/>
    <x v="16"/>
    <x v="8"/>
    <n v="1.87"/>
    <x v="28"/>
    <x v="0"/>
    <x v="3"/>
  </r>
  <r>
    <x v="30"/>
    <x v="3"/>
    <x v="1"/>
    <x v="0"/>
    <x v="3"/>
    <x v="1"/>
    <x v="1"/>
    <n v="4.75"/>
    <x v="28"/>
    <x v="0"/>
    <x v="3"/>
  </r>
  <r>
    <x v="30"/>
    <x v="3"/>
    <x v="1"/>
    <x v="0"/>
    <x v="3"/>
    <x v="20"/>
    <x v="11"/>
    <n v="24.12"/>
    <x v="28"/>
    <x v="0"/>
    <x v="3"/>
  </r>
  <r>
    <x v="30"/>
    <x v="3"/>
    <x v="1"/>
    <x v="0"/>
    <x v="3"/>
    <x v="16"/>
    <x v="8"/>
    <n v="0.64"/>
    <x v="38"/>
    <x v="0"/>
    <x v="3"/>
  </r>
  <r>
    <x v="30"/>
    <x v="3"/>
    <x v="1"/>
    <x v="0"/>
    <x v="3"/>
    <x v="16"/>
    <x v="8"/>
    <n v="0.38"/>
    <x v="12"/>
    <x v="0"/>
    <x v="3"/>
  </r>
  <r>
    <x v="30"/>
    <x v="3"/>
    <x v="1"/>
    <x v="0"/>
    <x v="3"/>
    <x v="20"/>
    <x v="11"/>
    <n v="14.54"/>
    <x v="12"/>
    <x v="0"/>
    <x v="3"/>
  </r>
  <r>
    <x v="31"/>
    <x v="2"/>
    <x v="0"/>
    <x v="0"/>
    <x v="2"/>
    <x v="9"/>
    <x v="3"/>
    <n v="1830.61"/>
    <x v="0"/>
    <x v="0"/>
    <x v="0"/>
  </r>
  <r>
    <x v="31"/>
    <x v="2"/>
    <x v="0"/>
    <x v="0"/>
    <x v="2"/>
    <x v="37"/>
    <x v="3"/>
    <n v="2458.54"/>
    <x v="0"/>
    <x v="0"/>
    <x v="0"/>
  </r>
  <r>
    <x v="31"/>
    <x v="2"/>
    <x v="0"/>
    <x v="0"/>
    <x v="2"/>
    <x v="28"/>
    <x v="13"/>
    <n v="163.09"/>
    <x v="0"/>
    <x v="0"/>
    <x v="0"/>
  </r>
  <r>
    <x v="31"/>
    <x v="2"/>
    <x v="0"/>
    <x v="0"/>
    <x v="2"/>
    <x v="11"/>
    <x v="4"/>
    <n v="3028.43"/>
    <x v="0"/>
    <x v="0"/>
    <x v="0"/>
  </r>
  <r>
    <x v="32"/>
    <x v="1"/>
    <x v="3"/>
    <x v="0"/>
    <x v="1"/>
    <x v="1"/>
    <x v="1"/>
    <n v="927.37"/>
    <x v="35"/>
    <x v="0"/>
    <x v="0"/>
  </r>
  <r>
    <x v="32"/>
    <x v="1"/>
    <x v="3"/>
    <x v="0"/>
    <x v="1"/>
    <x v="13"/>
    <x v="5"/>
    <n v="38.01"/>
    <x v="5"/>
    <x v="0"/>
    <x v="0"/>
  </r>
  <r>
    <x v="32"/>
    <x v="1"/>
    <x v="3"/>
    <x v="0"/>
    <x v="1"/>
    <x v="2"/>
    <x v="2"/>
    <n v="1680.3"/>
    <x v="5"/>
    <x v="0"/>
    <x v="0"/>
  </r>
  <r>
    <x v="32"/>
    <x v="1"/>
    <x v="3"/>
    <x v="0"/>
    <x v="1"/>
    <x v="9"/>
    <x v="3"/>
    <n v="1759.43"/>
    <x v="5"/>
    <x v="0"/>
    <x v="0"/>
  </r>
  <r>
    <x v="32"/>
    <x v="1"/>
    <x v="3"/>
    <x v="0"/>
    <x v="1"/>
    <x v="8"/>
    <x v="0"/>
    <n v="23.21"/>
    <x v="5"/>
    <x v="0"/>
    <x v="0"/>
  </r>
  <r>
    <x v="32"/>
    <x v="1"/>
    <x v="3"/>
    <x v="0"/>
    <x v="1"/>
    <x v="1"/>
    <x v="1"/>
    <n v="29732.29"/>
    <x v="5"/>
    <x v="0"/>
    <x v="0"/>
  </r>
  <r>
    <x v="32"/>
    <x v="1"/>
    <x v="3"/>
    <x v="0"/>
    <x v="1"/>
    <x v="19"/>
    <x v="6"/>
    <n v="525.04"/>
    <x v="5"/>
    <x v="0"/>
    <x v="0"/>
  </r>
  <r>
    <x v="32"/>
    <x v="1"/>
    <x v="3"/>
    <x v="0"/>
    <x v="1"/>
    <x v="12"/>
    <x v="1"/>
    <n v="341.19"/>
    <x v="5"/>
    <x v="0"/>
    <x v="0"/>
  </r>
  <r>
    <x v="33"/>
    <x v="1"/>
    <x v="16"/>
    <x v="0"/>
    <x v="1"/>
    <x v="13"/>
    <x v="5"/>
    <n v="298.45999999999998"/>
    <x v="27"/>
    <x v="0"/>
    <x v="0"/>
  </r>
  <r>
    <x v="33"/>
    <x v="1"/>
    <x v="16"/>
    <x v="0"/>
    <x v="1"/>
    <x v="9"/>
    <x v="3"/>
    <n v="2337.35"/>
    <x v="27"/>
    <x v="0"/>
    <x v="0"/>
  </r>
  <r>
    <x v="33"/>
    <x v="1"/>
    <x v="16"/>
    <x v="0"/>
    <x v="1"/>
    <x v="8"/>
    <x v="0"/>
    <n v="269.23"/>
    <x v="27"/>
    <x v="0"/>
    <x v="0"/>
  </r>
  <r>
    <x v="33"/>
    <x v="1"/>
    <x v="16"/>
    <x v="0"/>
    <x v="1"/>
    <x v="16"/>
    <x v="8"/>
    <n v="26.07"/>
    <x v="27"/>
    <x v="0"/>
    <x v="0"/>
  </r>
  <r>
    <x v="33"/>
    <x v="1"/>
    <x v="16"/>
    <x v="0"/>
    <x v="1"/>
    <x v="1"/>
    <x v="1"/>
    <n v="51828.98"/>
    <x v="27"/>
    <x v="0"/>
    <x v="0"/>
  </r>
  <r>
    <x v="33"/>
    <x v="1"/>
    <x v="16"/>
    <x v="0"/>
    <x v="1"/>
    <x v="11"/>
    <x v="4"/>
    <n v="181.94"/>
    <x v="27"/>
    <x v="0"/>
    <x v="0"/>
  </r>
  <r>
    <x v="33"/>
    <x v="1"/>
    <x v="16"/>
    <x v="0"/>
    <x v="1"/>
    <x v="11"/>
    <x v="4"/>
    <n v="12.31"/>
    <x v="27"/>
    <x v="0"/>
    <x v="0"/>
  </r>
  <r>
    <x v="34"/>
    <x v="1"/>
    <x v="4"/>
    <x v="0"/>
    <x v="1"/>
    <x v="1"/>
    <x v="1"/>
    <n v="194671"/>
    <x v="12"/>
    <x v="0"/>
    <x v="0"/>
  </r>
  <r>
    <x v="35"/>
    <x v="0"/>
    <x v="8"/>
    <x v="0"/>
    <x v="0"/>
    <x v="3"/>
    <x v="0"/>
    <n v="391"/>
    <x v="8"/>
    <x v="0"/>
    <x v="0"/>
  </r>
  <r>
    <x v="35"/>
    <x v="0"/>
    <x v="8"/>
    <x v="0"/>
    <x v="0"/>
    <x v="0"/>
    <x v="0"/>
    <n v="157"/>
    <x v="8"/>
    <x v="0"/>
    <x v="0"/>
  </r>
  <r>
    <x v="35"/>
    <x v="0"/>
    <x v="8"/>
    <x v="0"/>
    <x v="0"/>
    <x v="23"/>
    <x v="13"/>
    <n v="10750"/>
    <x v="8"/>
    <x v="0"/>
    <x v="0"/>
  </r>
  <r>
    <x v="35"/>
    <x v="0"/>
    <x v="8"/>
    <x v="0"/>
    <x v="0"/>
    <x v="3"/>
    <x v="0"/>
    <n v="2061"/>
    <x v="10"/>
    <x v="0"/>
    <x v="0"/>
  </r>
  <r>
    <x v="35"/>
    <x v="0"/>
    <x v="8"/>
    <x v="0"/>
    <x v="0"/>
    <x v="4"/>
    <x v="0"/>
    <n v="717"/>
    <x v="10"/>
    <x v="0"/>
    <x v="0"/>
  </r>
  <r>
    <x v="35"/>
    <x v="0"/>
    <x v="8"/>
    <x v="0"/>
    <x v="0"/>
    <x v="5"/>
    <x v="0"/>
    <n v="716"/>
    <x v="10"/>
    <x v="0"/>
    <x v="0"/>
  </r>
  <r>
    <x v="35"/>
    <x v="0"/>
    <x v="8"/>
    <x v="0"/>
    <x v="0"/>
    <x v="0"/>
    <x v="0"/>
    <n v="825"/>
    <x v="10"/>
    <x v="0"/>
    <x v="0"/>
  </r>
  <r>
    <x v="35"/>
    <x v="0"/>
    <x v="8"/>
    <x v="0"/>
    <x v="0"/>
    <x v="7"/>
    <x v="0"/>
    <n v="307"/>
    <x v="10"/>
    <x v="0"/>
    <x v="0"/>
  </r>
  <r>
    <x v="35"/>
    <x v="0"/>
    <x v="8"/>
    <x v="0"/>
    <x v="0"/>
    <x v="28"/>
    <x v="13"/>
    <n v="1433"/>
    <x v="10"/>
    <x v="0"/>
    <x v="0"/>
  </r>
  <r>
    <x v="35"/>
    <x v="0"/>
    <x v="8"/>
    <x v="0"/>
    <x v="0"/>
    <x v="23"/>
    <x v="13"/>
    <n v="56617"/>
    <x v="10"/>
    <x v="0"/>
    <x v="0"/>
  </r>
  <r>
    <x v="35"/>
    <x v="0"/>
    <x v="8"/>
    <x v="0"/>
    <x v="0"/>
    <x v="3"/>
    <x v="0"/>
    <n v="78"/>
    <x v="11"/>
    <x v="0"/>
    <x v="0"/>
  </r>
  <r>
    <x v="35"/>
    <x v="0"/>
    <x v="8"/>
    <x v="0"/>
    <x v="0"/>
    <x v="0"/>
    <x v="0"/>
    <n v="31"/>
    <x v="11"/>
    <x v="0"/>
    <x v="0"/>
  </r>
  <r>
    <x v="35"/>
    <x v="0"/>
    <x v="8"/>
    <x v="0"/>
    <x v="0"/>
    <x v="23"/>
    <x v="13"/>
    <n v="2149"/>
    <x v="11"/>
    <x v="0"/>
    <x v="0"/>
  </r>
  <r>
    <x v="35"/>
    <x v="0"/>
    <x v="8"/>
    <x v="0"/>
    <x v="0"/>
    <x v="3"/>
    <x v="0"/>
    <n v="78"/>
    <x v="26"/>
    <x v="0"/>
    <x v="0"/>
  </r>
  <r>
    <x v="35"/>
    <x v="0"/>
    <x v="8"/>
    <x v="0"/>
    <x v="0"/>
    <x v="0"/>
    <x v="0"/>
    <n v="31"/>
    <x v="26"/>
    <x v="0"/>
    <x v="0"/>
  </r>
  <r>
    <x v="35"/>
    <x v="0"/>
    <x v="8"/>
    <x v="0"/>
    <x v="0"/>
    <x v="23"/>
    <x v="13"/>
    <n v="2149"/>
    <x v="26"/>
    <x v="0"/>
    <x v="0"/>
  </r>
  <r>
    <x v="36"/>
    <x v="1"/>
    <x v="20"/>
    <x v="1"/>
    <x v="1"/>
    <x v="13"/>
    <x v="5"/>
    <n v="1.38"/>
    <x v="15"/>
    <x v="0"/>
    <x v="0"/>
  </r>
  <r>
    <x v="36"/>
    <x v="1"/>
    <x v="20"/>
    <x v="1"/>
    <x v="1"/>
    <x v="9"/>
    <x v="3"/>
    <n v="69.53"/>
    <x v="15"/>
    <x v="0"/>
    <x v="0"/>
  </r>
  <r>
    <x v="36"/>
    <x v="1"/>
    <x v="20"/>
    <x v="1"/>
    <x v="1"/>
    <x v="1"/>
    <x v="1"/>
    <n v="38566.69"/>
    <x v="15"/>
    <x v="0"/>
    <x v="0"/>
  </r>
  <r>
    <x v="36"/>
    <x v="1"/>
    <x v="20"/>
    <x v="1"/>
    <x v="1"/>
    <x v="13"/>
    <x v="5"/>
    <n v="31.1"/>
    <x v="0"/>
    <x v="0"/>
    <x v="0"/>
  </r>
  <r>
    <x v="36"/>
    <x v="1"/>
    <x v="20"/>
    <x v="1"/>
    <x v="1"/>
    <x v="1"/>
    <x v="1"/>
    <n v="67160.320000000007"/>
    <x v="0"/>
    <x v="0"/>
    <x v="0"/>
  </r>
  <r>
    <x v="36"/>
    <x v="1"/>
    <x v="20"/>
    <x v="1"/>
    <x v="1"/>
    <x v="31"/>
    <x v="15"/>
    <n v="0.05"/>
    <x v="9"/>
    <x v="0"/>
    <x v="0"/>
  </r>
  <r>
    <x v="36"/>
    <x v="1"/>
    <x v="20"/>
    <x v="1"/>
    <x v="1"/>
    <x v="9"/>
    <x v="3"/>
    <n v="21.36"/>
    <x v="21"/>
    <x v="0"/>
    <x v="0"/>
  </r>
  <r>
    <x v="36"/>
    <x v="1"/>
    <x v="20"/>
    <x v="1"/>
    <x v="1"/>
    <x v="1"/>
    <x v="1"/>
    <n v="9666.8700000000008"/>
    <x v="21"/>
    <x v="0"/>
    <x v="0"/>
  </r>
  <r>
    <x v="36"/>
    <x v="1"/>
    <x v="20"/>
    <x v="1"/>
    <x v="1"/>
    <x v="1"/>
    <x v="1"/>
    <n v="4974.5"/>
    <x v="23"/>
    <x v="0"/>
    <x v="0"/>
  </r>
  <r>
    <x v="36"/>
    <x v="1"/>
    <x v="20"/>
    <x v="1"/>
    <x v="1"/>
    <x v="12"/>
    <x v="1"/>
    <n v="9.25"/>
    <x v="23"/>
    <x v="0"/>
    <x v="0"/>
  </r>
  <r>
    <x v="36"/>
    <x v="1"/>
    <x v="20"/>
    <x v="1"/>
    <x v="1"/>
    <x v="1"/>
    <x v="1"/>
    <n v="6846.49"/>
    <x v="40"/>
    <x v="0"/>
    <x v="0"/>
  </r>
  <r>
    <x v="36"/>
    <x v="1"/>
    <x v="20"/>
    <x v="1"/>
    <x v="1"/>
    <x v="1"/>
    <x v="1"/>
    <n v="382.54"/>
    <x v="4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B45C5B3-8FCA-4459-971F-1A0A780ADE8C}" name="PivotTable4" cacheId="1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County" colHeaderCaption="Waste Material">
  <location ref="A3:AN47" firstHeaderRow="1" firstDataRow="2" firstDataCol="1"/>
  <pivotFields count="11">
    <pivotField axis="axisRow"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showAll="0"/>
    <pivotField showAll="0"/>
    <pivotField showAll="0"/>
    <pivotField showAll="0"/>
    <pivotField axis="axisCol" showAll="0">
      <items count="39">
        <item x="13"/>
        <item x="2"/>
        <item x="36"/>
        <item x="3"/>
        <item x="24"/>
        <item x="22"/>
        <item x="4"/>
        <item x="5"/>
        <item x="6"/>
        <item x="9"/>
        <item x="14"/>
        <item x="0"/>
        <item x="25"/>
        <item x="33"/>
        <item x="21"/>
        <item x="7"/>
        <item x="15"/>
        <item x="8"/>
        <item x="10"/>
        <item x="29"/>
        <item x="34"/>
        <item x="16"/>
        <item x="32"/>
        <item x="1"/>
        <item x="26"/>
        <item x="19"/>
        <item x="17"/>
        <item x="37"/>
        <item x="18"/>
        <item x="28"/>
        <item x="23"/>
        <item x="20"/>
        <item x="31"/>
        <item x="27"/>
        <item x="30"/>
        <item x="11"/>
        <item x="12"/>
        <item x="35"/>
        <item t="default"/>
      </items>
    </pivotField>
    <pivotField showAll="0"/>
    <pivotField dataField="1" showAll="0"/>
    <pivotField axis="axisRow" showAll="0" sortType="ascending">
      <items count="43">
        <item sd="0" x="13"/>
        <item sd="0" x="39"/>
        <item sd="0" x="2"/>
        <item sd="0" x="6"/>
        <item sd="0" x="7"/>
        <item sd="0" x="14"/>
        <item sd="0" x="15"/>
        <item sd="0" x="32"/>
        <item sd="0" x="29"/>
        <item sd="0" x="34"/>
        <item sd="0" x="35"/>
        <item sd="0" x="16"/>
        <item sd="0" x="3"/>
        <item sd="0" x="31"/>
        <item sd="0" x="0"/>
        <item sd="0" x="17"/>
        <item sd="0" x="18"/>
        <item sd="0" x="8"/>
        <item sd="0" x="19"/>
        <item sd="0" x="9"/>
        <item sd="0" x="20"/>
        <item sd="0" x="21"/>
        <item sd="0" x="36"/>
        <item sd="0" x="22"/>
        <item sd="0" x="37"/>
        <item sd="0" x="4"/>
        <item sd="0" x="23"/>
        <item sd="0" x="24"/>
        <item sd="0" x="10"/>
        <item sd="0" x="30"/>
        <item sd="0" x="25"/>
        <item sd="0" x="40"/>
        <item sd="0" x="11"/>
        <item sd="0" x="1"/>
        <item sd="0" x="5"/>
        <item sd="0" x="26"/>
        <item sd="0" x="33"/>
        <item sd="0" x="41"/>
        <item sd="0" x="27"/>
        <item sd="0" x="28"/>
        <item sd="0" x="38"/>
        <item sd="0" x="12"/>
        <item t="default"/>
      </items>
    </pivotField>
    <pivotField showAll="0"/>
    <pivotField showAll="0"/>
  </pivotFields>
  <rowFields count="2">
    <field x="8"/>
    <field x="0"/>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Fields count="1">
    <field x="5"/>
  </colFields>
  <col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colItems>
  <dataFields count="1">
    <dataField name="Disposed Solid Waste by County (tons)" fld="7" baseField="0" baseItem="0"/>
  </dataFields>
  <pivotTableStyleInfo name="PivotStyleMedium1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ounty" colHeaderCaption="Waste Material">
  <location ref="A2:AK265" firstHeaderRow="1" firstDataRow="2" firstDataCol="1"/>
  <pivotFields count="11">
    <pivotField axis="axisRow" showAll="0">
      <items count="57">
        <item m="1" x="55"/>
        <item x="19"/>
        <item x="43"/>
        <item x="20"/>
        <item x="47"/>
        <item x="21"/>
        <item x="14"/>
        <item x="33"/>
        <item x="34"/>
        <item x="36"/>
        <item x="1"/>
        <item x="22"/>
        <item x="23"/>
        <item x="48"/>
        <item x="24"/>
        <item x="25"/>
        <item x="13"/>
        <item x="15"/>
        <item x="26"/>
        <item x="51"/>
        <item x="52"/>
        <item x="37"/>
        <item x="27"/>
        <item x="2"/>
        <item x="49"/>
        <item x="28"/>
        <item x="3"/>
        <item x="4"/>
        <item x="5"/>
        <item x="38"/>
        <item x="53"/>
        <item x="35"/>
        <item x="44"/>
        <item x="6"/>
        <item x="45"/>
        <item x="7"/>
        <item x="29"/>
        <item x="16"/>
        <item x="30"/>
        <item x="39"/>
        <item x="18"/>
        <item x="8"/>
        <item x="40"/>
        <item x="46"/>
        <item x="41"/>
        <item x="9"/>
        <item x="10"/>
        <item x="11"/>
        <item x="50"/>
        <item x="17"/>
        <item x="31"/>
        <item x="12"/>
        <item x="32"/>
        <item x="42"/>
        <item x="0"/>
        <item x="54"/>
        <item t="default"/>
      </items>
    </pivotField>
    <pivotField showAll="0"/>
    <pivotField showAll="0"/>
    <pivotField showAll="0"/>
    <pivotField showAll="0"/>
    <pivotField axis="axisCol" showAl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showAll="0" defaultSubtotal="0"/>
    <pivotField dataField="1" showAll="0"/>
    <pivotField axis="axisRow" showAll="0">
      <items count="46">
        <item x="19"/>
        <item m="1" x="43"/>
        <item x="20"/>
        <item x="7"/>
        <item x="21"/>
        <item x="34"/>
        <item x="3"/>
        <item x="15"/>
        <item x="16"/>
        <item x="17"/>
        <item x="18"/>
        <item x="6"/>
        <item x="38"/>
        <item x="2"/>
        <item x="32"/>
        <item x="33"/>
        <item x="35"/>
        <item x="1"/>
        <item x="23"/>
        <item x="13"/>
        <item x="36"/>
        <item x="30"/>
        <item x="14"/>
        <item x="31"/>
        <item x="11"/>
        <item h="1" x="9"/>
        <item x="25"/>
        <item x="12"/>
        <item x="24"/>
        <item x="37"/>
        <item x="29"/>
        <item x="39"/>
        <item x="28"/>
        <item x="8"/>
        <item x="10"/>
        <item x="27"/>
        <item m="1" x="44"/>
        <item x="4"/>
        <item x="22"/>
        <item x="0"/>
        <item x="5"/>
        <item m="1" x="42"/>
        <item x="40"/>
        <item x="26"/>
        <item h="1" x="41"/>
        <item t="default"/>
      </items>
    </pivotField>
    <pivotField showAll="0"/>
    <pivotField showAll="0"/>
  </pivotFields>
  <rowFields count="2">
    <field x="8"/>
    <field x="0"/>
  </rowFields>
  <rowItems count="262">
    <i>
      <x/>
    </i>
    <i r="1">
      <x v="16"/>
    </i>
    <i r="1">
      <x v="26"/>
    </i>
    <i r="1">
      <x v="27"/>
    </i>
    <i r="1">
      <x v="28"/>
    </i>
    <i r="1">
      <x v="41"/>
    </i>
    <i r="1">
      <x v="43"/>
    </i>
    <i>
      <x v="2"/>
    </i>
    <i r="1">
      <x v="4"/>
    </i>
    <i r="1">
      <x v="27"/>
    </i>
    <i r="1">
      <x v="43"/>
    </i>
    <i>
      <x v="3"/>
    </i>
    <i r="1">
      <x v="9"/>
    </i>
    <i r="1">
      <x v="15"/>
    </i>
    <i r="1">
      <x v="16"/>
    </i>
    <i r="1">
      <x v="26"/>
    </i>
    <i r="1">
      <x v="27"/>
    </i>
    <i r="1">
      <x v="28"/>
    </i>
    <i r="1">
      <x v="29"/>
    </i>
    <i r="1">
      <x v="36"/>
    </i>
    <i r="1">
      <x v="38"/>
    </i>
    <i r="1">
      <x v="41"/>
    </i>
    <i r="1">
      <x v="43"/>
    </i>
    <i>
      <x v="4"/>
    </i>
    <i r="1">
      <x v="14"/>
    </i>
    <i r="1">
      <x v="25"/>
    </i>
    <i r="1">
      <x v="27"/>
    </i>
    <i r="1">
      <x v="28"/>
    </i>
    <i r="1">
      <x v="41"/>
    </i>
    <i r="1">
      <x v="43"/>
    </i>
    <i r="1">
      <x v="52"/>
    </i>
    <i>
      <x v="5"/>
    </i>
    <i r="1">
      <x v="16"/>
    </i>
    <i r="1">
      <x v="26"/>
    </i>
    <i r="1">
      <x v="41"/>
    </i>
    <i r="1">
      <x v="43"/>
    </i>
    <i>
      <x v="6"/>
    </i>
    <i r="1">
      <x v="16"/>
    </i>
    <i r="1">
      <x v="26"/>
    </i>
    <i r="1">
      <x v="27"/>
    </i>
    <i r="1">
      <x v="32"/>
    </i>
    <i r="1">
      <x v="43"/>
    </i>
    <i r="1">
      <x v="51"/>
    </i>
    <i>
      <x v="7"/>
    </i>
    <i r="1">
      <x v="26"/>
    </i>
    <i r="1">
      <x v="27"/>
    </i>
    <i r="1">
      <x v="28"/>
    </i>
    <i r="1">
      <x v="43"/>
    </i>
    <i>
      <x v="8"/>
    </i>
    <i r="1">
      <x v="16"/>
    </i>
    <i r="1">
      <x v="17"/>
    </i>
    <i r="1">
      <x v="27"/>
    </i>
    <i r="1">
      <x v="41"/>
    </i>
    <i>
      <x v="9"/>
    </i>
    <i r="1">
      <x v="20"/>
    </i>
    <i r="1">
      <x v="27"/>
    </i>
    <i r="1">
      <x v="28"/>
    </i>
    <i r="1">
      <x v="35"/>
    </i>
    <i r="1">
      <x v="43"/>
    </i>
    <i r="1">
      <x v="52"/>
    </i>
    <i>
      <x v="10"/>
    </i>
    <i r="1">
      <x v="26"/>
    </i>
    <i r="1">
      <x v="27"/>
    </i>
    <i r="1">
      <x v="41"/>
    </i>
    <i r="1">
      <x v="45"/>
    </i>
    <i>
      <x v="11"/>
    </i>
    <i r="1">
      <x v="16"/>
    </i>
    <i r="1">
      <x v="26"/>
    </i>
    <i r="1">
      <x v="27"/>
    </i>
    <i r="1">
      <x v="28"/>
    </i>
    <i r="1">
      <x v="29"/>
    </i>
    <i r="1">
      <x v="41"/>
    </i>
    <i r="1">
      <x v="43"/>
    </i>
    <i>
      <x v="12"/>
    </i>
    <i r="1">
      <x v="4"/>
    </i>
    <i r="1">
      <x v="26"/>
    </i>
    <i r="1">
      <x v="27"/>
    </i>
    <i>
      <x v="13"/>
    </i>
    <i r="1">
      <x v="23"/>
    </i>
    <i r="1">
      <x v="26"/>
    </i>
    <i r="1">
      <x v="27"/>
    </i>
    <i r="1">
      <x v="28"/>
    </i>
    <i r="1">
      <x v="41"/>
    </i>
    <i r="1">
      <x v="43"/>
    </i>
    <i>
      <x v="14"/>
    </i>
    <i r="1">
      <x v="2"/>
    </i>
    <i r="1">
      <x v="16"/>
    </i>
    <i r="1">
      <x v="41"/>
    </i>
    <i r="1">
      <x v="44"/>
    </i>
    <i r="1">
      <x v="51"/>
    </i>
    <i>
      <x v="15"/>
    </i>
    <i r="1">
      <x v="16"/>
    </i>
    <i r="1">
      <x v="28"/>
    </i>
    <i r="1">
      <x v="41"/>
    </i>
    <i r="1">
      <x v="43"/>
    </i>
    <i>
      <x v="16"/>
    </i>
    <i r="1">
      <x v="16"/>
    </i>
    <i r="1">
      <x v="26"/>
    </i>
    <i r="1">
      <x v="37"/>
    </i>
    <i r="1">
      <x v="41"/>
    </i>
    <i>
      <x v="17"/>
    </i>
    <i r="1">
      <x v="1"/>
    </i>
    <i r="1">
      <x v="9"/>
    </i>
    <i r="1">
      <x v="10"/>
    </i>
    <i r="1">
      <x v="16"/>
    </i>
    <i r="1">
      <x v="17"/>
    </i>
    <i r="1">
      <x v="21"/>
    </i>
    <i r="1">
      <x v="26"/>
    </i>
    <i r="1">
      <x v="27"/>
    </i>
    <i r="1">
      <x v="28"/>
    </i>
    <i r="1">
      <x v="30"/>
    </i>
    <i r="1">
      <x v="39"/>
    </i>
    <i r="1">
      <x v="41"/>
    </i>
    <i r="1">
      <x v="43"/>
    </i>
    <i r="1">
      <x v="50"/>
    </i>
    <i>
      <x v="18"/>
    </i>
    <i r="1">
      <x v="16"/>
    </i>
    <i r="1">
      <x v="26"/>
    </i>
    <i r="1">
      <x v="28"/>
    </i>
    <i r="1">
      <x v="41"/>
    </i>
    <i r="1">
      <x v="43"/>
    </i>
    <i>
      <x v="19"/>
    </i>
    <i r="1">
      <x v="9"/>
    </i>
    <i r="1">
      <x v="16"/>
    </i>
    <i r="1">
      <x v="26"/>
    </i>
    <i r="1">
      <x v="27"/>
    </i>
    <i r="1">
      <x v="28"/>
    </i>
    <i r="1">
      <x v="41"/>
    </i>
    <i r="1">
      <x v="42"/>
    </i>
    <i r="1">
      <x v="43"/>
    </i>
    <i>
      <x v="20"/>
    </i>
    <i r="1">
      <x v="9"/>
    </i>
    <i r="1">
      <x v="16"/>
    </i>
    <i r="1">
      <x v="26"/>
    </i>
    <i r="1">
      <x v="41"/>
    </i>
    <i>
      <x v="21"/>
    </i>
    <i r="1">
      <x v="16"/>
    </i>
    <i r="1">
      <x v="41"/>
    </i>
    <i r="1">
      <x v="49"/>
    </i>
    <i r="1">
      <x v="51"/>
    </i>
    <i>
      <x v="22"/>
    </i>
    <i r="1">
      <x v="27"/>
    </i>
    <i r="1">
      <x v="28"/>
    </i>
    <i r="1">
      <x v="41"/>
    </i>
    <i r="1">
      <x v="43"/>
    </i>
    <i>
      <x v="23"/>
    </i>
    <i r="1">
      <x v="16"/>
    </i>
    <i r="1">
      <x v="41"/>
    </i>
    <i r="1">
      <x v="43"/>
    </i>
    <i>
      <x v="24"/>
    </i>
    <i r="1">
      <x v="27"/>
    </i>
    <i r="1">
      <x v="28"/>
    </i>
    <i r="1">
      <x v="35"/>
    </i>
    <i>
      <x v="26"/>
    </i>
    <i r="1">
      <x v="17"/>
    </i>
    <i r="1">
      <x v="41"/>
    </i>
    <i r="1">
      <x v="51"/>
    </i>
    <i>
      <x v="27"/>
    </i>
    <i r="1">
      <x v="16"/>
    </i>
    <i r="1">
      <x v="27"/>
    </i>
    <i r="1">
      <x v="41"/>
    </i>
    <i r="1">
      <x v="43"/>
    </i>
    <i>
      <x v="28"/>
    </i>
    <i r="1">
      <x v="9"/>
    </i>
    <i r="1">
      <x v="16"/>
    </i>
    <i r="1">
      <x v="19"/>
    </i>
    <i r="1">
      <x v="21"/>
    </i>
    <i r="1">
      <x v="26"/>
    </i>
    <i r="1">
      <x v="28"/>
    </i>
    <i r="1">
      <x v="33"/>
    </i>
    <i r="1">
      <x v="39"/>
    </i>
    <i r="1">
      <x v="41"/>
    </i>
    <i r="1">
      <x v="43"/>
    </i>
    <i r="1">
      <x v="50"/>
    </i>
    <i>
      <x v="29"/>
    </i>
    <i r="1">
      <x v="17"/>
    </i>
    <i r="1">
      <x v="41"/>
    </i>
    <i>
      <x v="30"/>
    </i>
    <i r="1">
      <x v="16"/>
    </i>
    <i r="1">
      <x v="28"/>
    </i>
    <i r="1">
      <x v="41"/>
    </i>
    <i r="1">
      <x v="48"/>
    </i>
    <i>
      <x v="31"/>
    </i>
    <i r="1">
      <x v="51"/>
    </i>
    <i>
      <x v="32"/>
    </i>
    <i r="1">
      <x v="1"/>
    </i>
    <i r="1">
      <x v="9"/>
    </i>
    <i r="1">
      <x v="16"/>
    </i>
    <i r="1">
      <x v="21"/>
    </i>
    <i r="1">
      <x v="24"/>
    </i>
    <i r="1">
      <x v="26"/>
    </i>
    <i r="1">
      <x v="28"/>
    </i>
    <i r="1">
      <x v="41"/>
    </i>
    <i r="1">
      <x v="43"/>
    </i>
    <i>
      <x v="33"/>
    </i>
    <i r="1">
      <x v="3"/>
    </i>
    <i r="1">
      <x v="8"/>
    </i>
    <i r="1">
      <x v="9"/>
    </i>
    <i r="1">
      <x v="11"/>
    </i>
    <i r="1">
      <x v="12"/>
    </i>
    <i r="1">
      <x v="16"/>
    </i>
    <i r="1">
      <x v="18"/>
    </i>
    <i r="1">
      <x v="21"/>
    </i>
    <i r="1">
      <x v="26"/>
    </i>
    <i r="1">
      <x v="27"/>
    </i>
    <i r="1">
      <x v="28"/>
    </i>
    <i r="1">
      <x v="31"/>
    </i>
    <i r="1">
      <x v="34"/>
    </i>
    <i r="1">
      <x v="40"/>
    </i>
    <i r="1">
      <x v="41"/>
    </i>
    <i r="1">
      <x v="43"/>
    </i>
    <i>
      <x v="34"/>
    </i>
    <i r="1">
      <x v="6"/>
    </i>
    <i r="1">
      <x v="27"/>
    </i>
    <i r="1">
      <x v="43"/>
    </i>
    <i r="1">
      <x v="45"/>
    </i>
    <i>
      <x v="35"/>
    </i>
    <i r="1">
      <x v="9"/>
    </i>
    <i r="1">
      <x v="16"/>
    </i>
    <i r="1">
      <x v="41"/>
    </i>
    <i r="1">
      <x v="43"/>
    </i>
    <i>
      <x v="37"/>
    </i>
    <i r="1">
      <x v="22"/>
    </i>
    <i r="1">
      <x v="26"/>
    </i>
    <i r="1">
      <x v="27"/>
    </i>
    <i r="1">
      <x v="43"/>
    </i>
    <i r="1">
      <x v="46"/>
    </i>
    <i>
      <x v="38"/>
    </i>
    <i r="1">
      <x v="7"/>
    </i>
    <i r="1">
      <x v="16"/>
    </i>
    <i r="1">
      <x v="17"/>
    </i>
    <i r="1">
      <x v="27"/>
    </i>
    <i r="1">
      <x v="28"/>
    </i>
    <i r="1">
      <x v="41"/>
    </i>
    <i r="1">
      <x v="43"/>
    </i>
    <i>
      <x v="39"/>
    </i>
    <i r="1">
      <x v="5"/>
    </i>
    <i r="1">
      <x v="26"/>
    </i>
    <i r="1">
      <x v="27"/>
    </i>
    <i r="1">
      <x v="28"/>
    </i>
    <i r="1">
      <x v="41"/>
    </i>
    <i r="1">
      <x v="43"/>
    </i>
    <i r="1">
      <x v="54"/>
    </i>
    <i>
      <x v="40"/>
    </i>
    <i r="1">
      <x v="9"/>
    </i>
    <i r="1">
      <x v="13"/>
    </i>
    <i r="1">
      <x v="16"/>
    </i>
    <i r="1">
      <x v="21"/>
    </i>
    <i r="1">
      <x v="26"/>
    </i>
    <i r="1">
      <x v="27"/>
    </i>
    <i r="1">
      <x v="28"/>
    </i>
    <i r="1">
      <x v="41"/>
    </i>
    <i r="1">
      <x v="43"/>
    </i>
    <i r="1">
      <x v="47"/>
    </i>
    <i r="1">
      <x v="53"/>
    </i>
    <i>
      <x v="42"/>
    </i>
    <i r="1">
      <x v="17"/>
    </i>
    <i>
      <x v="43"/>
    </i>
    <i r="1">
      <x v="17"/>
    </i>
    <i r="1">
      <x v="26"/>
    </i>
    <i r="1">
      <x v="41"/>
    </i>
    <i t="grand">
      <x/>
    </i>
  </rowItems>
  <colFields count="1">
    <field x="5"/>
  </colFields>
  <col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colItems>
  <dataFields count="1">
    <dataField name="Disposed Solid Waste by County (tons)" fld="7" baseField="0" baseItem="0" numFmtId="3"/>
  </dataFields>
  <formats count="51">
    <format dxfId="140">
      <pivotArea type="all" dataOnly="0" outline="0" fieldPosition="0"/>
    </format>
    <format dxfId="139">
      <pivotArea outline="0" collapsedLevelsAreSubtotals="1" fieldPosition="0"/>
    </format>
    <format dxfId="138">
      <pivotArea type="origin" dataOnly="0" labelOnly="1" outline="0" fieldPosition="0"/>
    </format>
    <format dxfId="137">
      <pivotArea field="5" type="button" dataOnly="0" labelOnly="1" outline="0" axis="axisCol" fieldPosition="0"/>
    </format>
    <format dxfId="136">
      <pivotArea type="topRight" dataOnly="0" labelOnly="1" outline="0" fieldPosition="0"/>
    </format>
    <format dxfId="135">
      <pivotArea field="8" type="button" dataOnly="0" labelOnly="1" outline="0" axis="axisRow" fieldPosition="0"/>
    </format>
    <format dxfId="134">
      <pivotArea dataOnly="0" labelOnly="1" fieldPosition="0">
        <references count="1">
          <reference field="8" count="0"/>
        </references>
      </pivotArea>
    </format>
    <format dxfId="133">
      <pivotArea dataOnly="0" labelOnly="1" grandRow="1" outline="0" fieldPosition="0"/>
    </format>
    <format dxfId="132">
      <pivotArea dataOnly="0" labelOnly="1" fieldPosition="0">
        <references count="2">
          <reference field="0" count="6">
            <x v="16"/>
            <x v="26"/>
            <x v="27"/>
            <x v="28"/>
            <x v="41"/>
            <x v="43"/>
          </reference>
          <reference field="8" count="1" selected="0">
            <x v="0"/>
          </reference>
        </references>
      </pivotArea>
    </format>
    <format dxfId="131">
      <pivotArea dataOnly="0" labelOnly="1" fieldPosition="0">
        <references count="2">
          <reference field="0" count="1">
            <x v="41"/>
          </reference>
          <reference field="8" count="1" selected="0">
            <x v="1"/>
          </reference>
        </references>
      </pivotArea>
    </format>
    <format dxfId="130">
      <pivotArea dataOnly="0" labelOnly="1" fieldPosition="0">
        <references count="2">
          <reference field="0" count="3">
            <x v="4"/>
            <x v="27"/>
            <x v="43"/>
          </reference>
          <reference field="8" count="1" selected="0">
            <x v="2"/>
          </reference>
        </references>
      </pivotArea>
    </format>
    <format dxfId="129">
      <pivotArea dataOnly="0" labelOnly="1" fieldPosition="0">
        <references count="2">
          <reference field="0" count="11">
            <x v="9"/>
            <x v="15"/>
            <x v="16"/>
            <x v="26"/>
            <x v="27"/>
            <x v="28"/>
            <x v="29"/>
            <x v="36"/>
            <x v="38"/>
            <x v="41"/>
            <x v="43"/>
          </reference>
          <reference field="8" count="1" selected="0">
            <x v="3"/>
          </reference>
        </references>
      </pivotArea>
    </format>
    <format dxfId="128">
      <pivotArea dataOnly="0" labelOnly="1" fieldPosition="0">
        <references count="2">
          <reference field="0" count="7">
            <x v="14"/>
            <x v="25"/>
            <x v="27"/>
            <x v="28"/>
            <x v="41"/>
            <x v="43"/>
            <x v="52"/>
          </reference>
          <reference field="8" count="1" selected="0">
            <x v="4"/>
          </reference>
        </references>
      </pivotArea>
    </format>
    <format dxfId="127">
      <pivotArea dataOnly="0" labelOnly="1" fieldPosition="0">
        <references count="2">
          <reference field="0" count="4">
            <x v="16"/>
            <x v="26"/>
            <x v="41"/>
            <x v="43"/>
          </reference>
          <reference field="8" count="1" selected="0">
            <x v="5"/>
          </reference>
        </references>
      </pivotArea>
    </format>
    <format dxfId="126">
      <pivotArea dataOnly="0" labelOnly="1" fieldPosition="0">
        <references count="2">
          <reference field="0" count="6">
            <x v="16"/>
            <x v="26"/>
            <x v="27"/>
            <x v="32"/>
            <x v="43"/>
            <x v="51"/>
          </reference>
          <reference field="8" count="1" selected="0">
            <x v="6"/>
          </reference>
        </references>
      </pivotArea>
    </format>
    <format dxfId="125">
      <pivotArea dataOnly="0" labelOnly="1" fieldPosition="0">
        <references count="2">
          <reference field="0" count="4">
            <x v="26"/>
            <x v="27"/>
            <x v="28"/>
            <x v="43"/>
          </reference>
          <reference field="8" count="1" selected="0">
            <x v="7"/>
          </reference>
        </references>
      </pivotArea>
    </format>
    <format dxfId="124">
      <pivotArea dataOnly="0" labelOnly="1" fieldPosition="0">
        <references count="2">
          <reference field="0" count="4">
            <x v="16"/>
            <x v="17"/>
            <x v="27"/>
            <x v="41"/>
          </reference>
          <reference field="8" count="1" selected="0">
            <x v="8"/>
          </reference>
        </references>
      </pivotArea>
    </format>
    <format dxfId="123">
      <pivotArea dataOnly="0" labelOnly="1" fieldPosition="0">
        <references count="2">
          <reference field="0" count="6">
            <x v="20"/>
            <x v="27"/>
            <x v="28"/>
            <x v="35"/>
            <x v="43"/>
            <x v="52"/>
          </reference>
          <reference field="8" count="1" selected="0">
            <x v="9"/>
          </reference>
        </references>
      </pivotArea>
    </format>
    <format dxfId="122">
      <pivotArea dataOnly="0" labelOnly="1" fieldPosition="0">
        <references count="2">
          <reference field="0" count="4">
            <x v="26"/>
            <x v="27"/>
            <x v="41"/>
            <x v="45"/>
          </reference>
          <reference field="8" count="1" selected="0">
            <x v="10"/>
          </reference>
        </references>
      </pivotArea>
    </format>
    <format dxfId="121">
      <pivotArea dataOnly="0" labelOnly="1" fieldPosition="0">
        <references count="2">
          <reference field="0" count="7">
            <x v="16"/>
            <x v="26"/>
            <x v="27"/>
            <x v="28"/>
            <x v="29"/>
            <x v="41"/>
            <x v="43"/>
          </reference>
          <reference field="8" count="1" selected="0">
            <x v="11"/>
          </reference>
        </references>
      </pivotArea>
    </format>
    <format dxfId="120">
      <pivotArea dataOnly="0" labelOnly="1" fieldPosition="0">
        <references count="2">
          <reference field="0" count="3">
            <x v="4"/>
            <x v="26"/>
            <x v="27"/>
          </reference>
          <reference field="8" count="1" selected="0">
            <x v="12"/>
          </reference>
        </references>
      </pivotArea>
    </format>
    <format dxfId="119">
      <pivotArea dataOnly="0" labelOnly="1" fieldPosition="0">
        <references count="2">
          <reference field="0" count="6">
            <x v="23"/>
            <x v="26"/>
            <x v="27"/>
            <x v="28"/>
            <x v="41"/>
            <x v="43"/>
          </reference>
          <reference field="8" count="1" selected="0">
            <x v="13"/>
          </reference>
        </references>
      </pivotArea>
    </format>
    <format dxfId="118">
      <pivotArea dataOnly="0" labelOnly="1" fieldPosition="0">
        <references count="2">
          <reference field="0" count="5">
            <x v="2"/>
            <x v="16"/>
            <x v="41"/>
            <x v="44"/>
            <x v="51"/>
          </reference>
          <reference field="8" count="1" selected="0">
            <x v="14"/>
          </reference>
        </references>
      </pivotArea>
    </format>
    <format dxfId="117">
      <pivotArea dataOnly="0" labelOnly="1" fieldPosition="0">
        <references count="2">
          <reference field="0" count="4">
            <x v="16"/>
            <x v="28"/>
            <x v="41"/>
            <x v="43"/>
          </reference>
          <reference field="8" count="1" selected="0">
            <x v="15"/>
          </reference>
        </references>
      </pivotArea>
    </format>
    <format dxfId="116">
      <pivotArea dataOnly="0" labelOnly="1" fieldPosition="0">
        <references count="2">
          <reference field="0" count="4">
            <x v="16"/>
            <x v="26"/>
            <x v="37"/>
            <x v="41"/>
          </reference>
          <reference field="8" count="1" selected="0">
            <x v="16"/>
          </reference>
        </references>
      </pivotArea>
    </format>
    <format dxfId="115">
      <pivotArea dataOnly="0" labelOnly="1" fieldPosition="0">
        <references count="2">
          <reference field="0" count="14">
            <x v="1"/>
            <x v="9"/>
            <x v="10"/>
            <x v="16"/>
            <x v="17"/>
            <x v="21"/>
            <x v="26"/>
            <x v="27"/>
            <x v="28"/>
            <x v="30"/>
            <x v="39"/>
            <x v="41"/>
            <x v="43"/>
            <x v="50"/>
          </reference>
          <reference field="8" count="1" selected="0">
            <x v="17"/>
          </reference>
        </references>
      </pivotArea>
    </format>
    <format dxfId="114">
      <pivotArea dataOnly="0" labelOnly="1" fieldPosition="0">
        <references count="2">
          <reference field="0" count="5">
            <x v="16"/>
            <x v="26"/>
            <x v="28"/>
            <x v="41"/>
            <x v="43"/>
          </reference>
          <reference field="8" count="1" selected="0">
            <x v="18"/>
          </reference>
        </references>
      </pivotArea>
    </format>
    <format dxfId="113">
      <pivotArea dataOnly="0" labelOnly="1" fieldPosition="0">
        <references count="2">
          <reference field="0" count="8">
            <x v="9"/>
            <x v="16"/>
            <x v="26"/>
            <x v="27"/>
            <x v="28"/>
            <x v="41"/>
            <x v="42"/>
            <x v="43"/>
          </reference>
          <reference field="8" count="1" selected="0">
            <x v="19"/>
          </reference>
        </references>
      </pivotArea>
    </format>
    <format dxfId="112">
      <pivotArea dataOnly="0" labelOnly="1" fieldPosition="0">
        <references count="2">
          <reference field="0" count="4">
            <x v="9"/>
            <x v="16"/>
            <x v="26"/>
            <x v="41"/>
          </reference>
          <reference field="8" count="1" selected="0">
            <x v="20"/>
          </reference>
        </references>
      </pivotArea>
    </format>
    <format dxfId="111">
      <pivotArea dataOnly="0" labelOnly="1" fieldPosition="0">
        <references count="2">
          <reference field="0" count="4">
            <x v="16"/>
            <x v="41"/>
            <x v="49"/>
            <x v="51"/>
          </reference>
          <reference field="8" count="1" selected="0">
            <x v="21"/>
          </reference>
        </references>
      </pivotArea>
    </format>
    <format dxfId="110">
      <pivotArea dataOnly="0" labelOnly="1" fieldPosition="0">
        <references count="2">
          <reference field="0" count="4">
            <x v="27"/>
            <x v="28"/>
            <x v="41"/>
            <x v="43"/>
          </reference>
          <reference field="8" count="1" selected="0">
            <x v="22"/>
          </reference>
        </references>
      </pivotArea>
    </format>
    <format dxfId="109">
      <pivotArea dataOnly="0" labelOnly="1" fieldPosition="0">
        <references count="2">
          <reference field="0" count="3">
            <x v="16"/>
            <x v="41"/>
            <x v="43"/>
          </reference>
          <reference field="8" count="1" selected="0">
            <x v="23"/>
          </reference>
        </references>
      </pivotArea>
    </format>
    <format dxfId="108">
      <pivotArea dataOnly="0" labelOnly="1" fieldPosition="0">
        <references count="2">
          <reference field="0" count="3">
            <x v="27"/>
            <x v="28"/>
            <x v="35"/>
          </reference>
          <reference field="8" count="1" selected="0">
            <x v="24"/>
          </reference>
        </references>
      </pivotArea>
    </format>
    <format dxfId="107">
      <pivotArea dataOnly="0" labelOnly="1" fieldPosition="0">
        <references count="2">
          <reference field="0" count="7">
            <x v="4"/>
            <x v="5"/>
            <x v="17"/>
            <x v="27"/>
            <x v="28"/>
            <x v="41"/>
            <x v="43"/>
          </reference>
          <reference field="8" count="1" selected="0">
            <x v="25"/>
          </reference>
        </references>
      </pivotArea>
    </format>
    <format dxfId="106">
      <pivotArea dataOnly="0" labelOnly="1" fieldPosition="0">
        <references count="2">
          <reference field="0" count="3">
            <x v="17"/>
            <x v="41"/>
            <x v="51"/>
          </reference>
          <reference field="8" count="1" selected="0">
            <x v="26"/>
          </reference>
        </references>
      </pivotArea>
    </format>
    <format dxfId="105">
      <pivotArea dataOnly="0" labelOnly="1" fieldPosition="0">
        <references count="2">
          <reference field="0" count="4">
            <x v="16"/>
            <x v="27"/>
            <x v="41"/>
            <x v="43"/>
          </reference>
          <reference field="8" count="1" selected="0">
            <x v="27"/>
          </reference>
        </references>
      </pivotArea>
    </format>
    <format dxfId="104">
      <pivotArea dataOnly="0" labelOnly="1" fieldPosition="0">
        <references count="2">
          <reference field="0" count="11">
            <x v="9"/>
            <x v="16"/>
            <x v="19"/>
            <x v="21"/>
            <x v="26"/>
            <x v="28"/>
            <x v="33"/>
            <x v="39"/>
            <x v="41"/>
            <x v="43"/>
            <x v="50"/>
          </reference>
          <reference field="8" count="1" selected="0">
            <x v="28"/>
          </reference>
        </references>
      </pivotArea>
    </format>
    <format dxfId="103">
      <pivotArea dataOnly="0" labelOnly="1" fieldPosition="0">
        <references count="2">
          <reference field="0" count="2">
            <x v="17"/>
            <x v="41"/>
          </reference>
          <reference field="8" count="1" selected="0">
            <x v="29"/>
          </reference>
        </references>
      </pivotArea>
    </format>
    <format dxfId="102">
      <pivotArea dataOnly="0" labelOnly="1" fieldPosition="0">
        <references count="2">
          <reference field="0" count="4">
            <x v="16"/>
            <x v="28"/>
            <x v="41"/>
            <x v="48"/>
          </reference>
          <reference field="8" count="1" selected="0">
            <x v="30"/>
          </reference>
        </references>
      </pivotArea>
    </format>
    <format dxfId="101">
      <pivotArea dataOnly="0" labelOnly="1" fieldPosition="0">
        <references count="2">
          <reference field="0" count="1">
            <x v="51"/>
          </reference>
          <reference field="8" count="1" selected="0">
            <x v="31"/>
          </reference>
        </references>
      </pivotArea>
    </format>
    <format dxfId="100">
      <pivotArea dataOnly="0" labelOnly="1" fieldPosition="0">
        <references count="2">
          <reference field="0" count="9">
            <x v="1"/>
            <x v="9"/>
            <x v="16"/>
            <x v="21"/>
            <x v="24"/>
            <x v="26"/>
            <x v="28"/>
            <x v="41"/>
            <x v="43"/>
          </reference>
          <reference field="8" count="1" selected="0">
            <x v="32"/>
          </reference>
        </references>
      </pivotArea>
    </format>
    <format dxfId="99">
      <pivotArea dataOnly="0" labelOnly="1" fieldPosition="0">
        <references count="2">
          <reference field="0" count="16">
            <x v="3"/>
            <x v="8"/>
            <x v="9"/>
            <x v="11"/>
            <x v="12"/>
            <x v="16"/>
            <x v="18"/>
            <x v="21"/>
            <x v="26"/>
            <x v="27"/>
            <x v="28"/>
            <x v="31"/>
            <x v="34"/>
            <x v="40"/>
            <x v="41"/>
            <x v="43"/>
          </reference>
          <reference field="8" count="1" selected="0">
            <x v="33"/>
          </reference>
        </references>
      </pivotArea>
    </format>
    <format dxfId="98">
      <pivotArea dataOnly="0" labelOnly="1" fieldPosition="0">
        <references count="2">
          <reference field="0" count="4">
            <x v="6"/>
            <x v="27"/>
            <x v="43"/>
            <x v="45"/>
          </reference>
          <reference field="8" count="1" selected="0">
            <x v="34"/>
          </reference>
        </references>
      </pivotArea>
    </format>
    <format dxfId="97">
      <pivotArea dataOnly="0" labelOnly="1" fieldPosition="0">
        <references count="2">
          <reference field="0" count="4">
            <x v="9"/>
            <x v="16"/>
            <x v="41"/>
            <x v="43"/>
          </reference>
          <reference field="8" count="1" selected="0">
            <x v="35"/>
          </reference>
        </references>
      </pivotArea>
    </format>
    <format dxfId="96">
      <pivotArea dataOnly="0" labelOnly="1" fieldPosition="0">
        <references count="2">
          <reference field="0" count="2">
            <x v="17"/>
            <x v="26"/>
          </reference>
          <reference field="8" count="1" selected="0">
            <x v="36"/>
          </reference>
        </references>
      </pivotArea>
    </format>
    <format dxfId="95">
      <pivotArea dataOnly="0" labelOnly="1" fieldPosition="0">
        <references count="2">
          <reference field="0" count="5">
            <x v="22"/>
            <x v="26"/>
            <x v="27"/>
            <x v="43"/>
            <x v="46"/>
          </reference>
          <reference field="8" count="1" selected="0">
            <x v="37"/>
          </reference>
        </references>
      </pivotArea>
    </format>
    <format dxfId="94">
      <pivotArea dataOnly="0" labelOnly="1" fieldPosition="0">
        <references count="2">
          <reference field="0" count="7">
            <x v="7"/>
            <x v="16"/>
            <x v="17"/>
            <x v="27"/>
            <x v="28"/>
            <x v="41"/>
            <x v="43"/>
          </reference>
          <reference field="8" count="1" selected="0">
            <x v="38"/>
          </reference>
        </references>
      </pivotArea>
    </format>
    <format dxfId="93">
      <pivotArea dataOnly="0" labelOnly="1" fieldPosition="0">
        <references count="2">
          <reference field="0" count="7">
            <x v="5"/>
            <x v="26"/>
            <x v="27"/>
            <x v="28"/>
            <x v="41"/>
            <x v="43"/>
            <x v="54"/>
          </reference>
          <reference field="8" count="1" selected="0">
            <x v="39"/>
          </reference>
        </references>
      </pivotArea>
    </format>
    <format dxfId="92">
      <pivotArea dataOnly="0" labelOnly="1" fieldPosition="0">
        <references count="2">
          <reference field="0" count="11">
            <x v="9"/>
            <x v="13"/>
            <x v="16"/>
            <x v="21"/>
            <x v="26"/>
            <x v="27"/>
            <x v="28"/>
            <x v="41"/>
            <x v="43"/>
            <x v="47"/>
            <x v="53"/>
          </reference>
          <reference field="8" count="1" selected="0">
            <x v="40"/>
          </reference>
        </references>
      </pivotArea>
    </format>
    <format dxfId="91">
      <pivotArea dataOnly="0" labelOnly="1" fieldPosition="0">
        <references count="1">
          <reference field="5" count="0"/>
        </references>
      </pivotArea>
    </format>
    <format dxfId="9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County" colHeaderCaption="Waste Type">
  <location ref="A1:AI250" firstHeaderRow="1" firstDataRow="2" firstDataCol="1"/>
  <pivotFields count="11">
    <pivotField axis="axisRow" showAl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showAll="0"/>
    <pivotField showAll="0"/>
    <pivotField showAll="0"/>
    <pivotField showAll="0"/>
    <pivotField axis="axisCol" showAll="0" sortType="ascending">
      <items count="37">
        <item x="13"/>
        <item x="8"/>
        <item h="1" x="32"/>
        <item x="0"/>
        <item x="28"/>
        <item x="34"/>
        <item x="9"/>
        <item x="11"/>
        <item x="1"/>
        <item x="3"/>
        <item x="20"/>
        <item x="22"/>
        <item x="23"/>
        <item x="31"/>
        <item x="12"/>
        <item x="18"/>
        <item x="14"/>
        <item x="16"/>
        <item x="4"/>
        <item x="19"/>
        <item m="1" x="35"/>
        <item x="30"/>
        <item x="7"/>
        <item x="26"/>
        <item x="5"/>
        <item x="24"/>
        <item x="33"/>
        <item x="17"/>
        <item x="10"/>
        <item x="2"/>
        <item x="27"/>
        <item x="29"/>
        <item x="21"/>
        <item x="6"/>
        <item x="15"/>
        <item h="1" x="25"/>
        <item t="default"/>
      </items>
    </pivotField>
    <pivotField showAll="0" defaultSubtotal="0"/>
    <pivotField dataField="1" showAll="0"/>
    <pivotField axis="axisRow" showAll="0">
      <items count="44">
        <item x="35"/>
        <item x="25"/>
        <item x="6"/>
        <item x="16"/>
        <item x="15"/>
        <item x="22"/>
        <item x="23"/>
        <item x="34"/>
        <item x="17"/>
        <item x="36"/>
        <item x="37"/>
        <item x="24"/>
        <item x="7"/>
        <item x="26"/>
        <item x="2"/>
        <item m="1" x="41"/>
        <item x="18"/>
        <item x="28"/>
        <item x="0"/>
        <item x="19"/>
        <item x="12"/>
        <item x="21"/>
        <item x="29"/>
        <item x="38"/>
        <item x="20"/>
        <item x="39"/>
        <item x="8"/>
        <item x="30"/>
        <item x="27"/>
        <item x="3"/>
        <item x="31"/>
        <item x="13"/>
        <item x="40"/>
        <item x="1"/>
        <item x="4"/>
        <item x="10"/>
        <item x="14"/>
        <item x="32"/>
        <item x="33"/>
        <item x="11"/>
        <item x="9"/>
        <item m="1" x="42"/>
        <item x="5"/>
        <item t="default"/>
      </items>
    </pivotField>
    <pivotField showAll="0"/>
    <pivotField showAll="0"/>
  </pivotFields>
  <rowFields count="2">
    <field x="8"/>
    <field x="0"/>
  </rowFields>
  <rowItems count="248">
    <i>
      <x/>
    </i>
    <i r="1">
      <x v="22"/>
    </i>
    <i r="1">
      <x v="40"/>
    </i>
    <i>
      <x v="1"/>
    </i>
    <i r="1">
      <x v="15"/>
    </i>
    <i r="1">
      <x v="22"/>
    </i>
    <i r="1">
      <x v="23"/>
    </i>
    <i r="1">
      <x v="24"/>
    </i>
    <i r="1">
      <x v="37"/>
    </i>
    <i>
      <x v="2"/>
    </i>
    <i r="1">
      <x v="3"/>
    </i>
    <i r="1">
      <x v="23"/>
    </i>
    <i>
      <x v="3"/>
    </i>
    <i r="1">
      <x v="14"/>
    </i>
    <i r="1">
      <x v="15"/>
    </i>
    <i r="1">
      <x v="22"/>
    </i>
    <i r="1">
      <x v="23"/>
    </i>
    <i r="1">
      <x v="24"/>
    </i>
    <i r="1">
      <x v="25"/>
    </i>
    <i r="1">
      <x v="33"/>
    </i>
    <i r="1">
      <x v="35"/>
    </i>
    <i r="1">
      <x v="37"/>
    </i>
    <i>
      <x v="4"/>
    </i>
    <i r="1">
      <x v="13"/>
    </i>
    <i r="1">
      <x v="15"/>
    </i>
    <i r="1">
      <x v="21"/>
    </i>
    <i r="1">
      <x v="23"/>
    </i>
    <i r="1">
      <x v="24"/>
    </i>
    <i r="1">
      <x v="37"/>
    </i>
    <i r="1">
      <x v="50"/>
    </i>
    <i>
      <x v="5"/>
    </i>
    <i r="1">
      <x v="15"/>
    </i>
    <i r="1">
      <x v="16"/>
    </i>
    <i r="1">
      <x v="22"/>
    </i>
    <i r="1">
      <x v="24"/>
    </i>
    <i r="1">
      <x v="30"/>
    </i>
    <i r="1">
      <x v="37"/>
    </i>
    <i>
      <x v="6"/>
    </i>
    <i r="1">
      <x v="15"/>
    </i>
    <i r="1">
      <x v="16"/>
    </i>
    <i r="1">
      <x v="22"/>
    </i>
    <i r="1">
      <x v="24"/>
    </i>
    <i r="1">
      <x v="28"/>
    </i>
    <i r="1">
      <x v="48"/>
    </i>
    <i>
      <x v="7"/>
    </i>
    <i r="1">
      <x v="22"/>
    </i>
    <i r="1">
      <x v="23"/>
    </i>
    <i>
      <x v="8"/>
    </i>
    <i r="1">
      <x v="15"/>
    </i>
    <i r="1">
      <x v="16"/>
    </i>
    <i r="1">
      <x v="37"/>
    </i>
    <i>
      <x v="9"/>
    </i>
    <i r="1">
      <x v="23"/>
    </i>
    <i r="1">
      <x v="24"/>
    </i>
    <i r="1">
      <x v="32"/>
    </i>
    <i r="1">
      <x v="47"/>
    </i>
    <i r="1">
      <x v="49"/>
    </i>
    <i r="1">
      <x v="50"/>
    </i>
    <i>
      <x v="10"/>
    </i>
    <i r="1">
      <x v="23"/>
    </i>
    <i r="1">
      <x v="37"/>
    </i>
    <i r="1">
      <x v="42"/>
    </i>
    <i>
      <x v="11"/>
    </i>
    <i r="1">
      <x v="15"/>
    </i>
    <i r="1">
      <x v="22"/>
    </i>
    <i r="1">
      <x v="23"/>
    </i>
    <i r="1">
      <x v="24"/>
    </i>
    <i r="1">
      <x v="25"/>
    </i>
    <i r="1">
      <x v="37"/>
    </i>
    <i>
      <x v="12"/>
    </i>
    <i r="1">
      <x v="3"/>
    </i>
    <i r="1">
      <x v="23"/>
    </i>
    <i>
      <x v="13"/>
    </i>
    <i r="1">
      <x v="15"/>
    </i>
    <i r="1">
      <x v="20"/>
    </i>
    <i r="1">
      <x v="22"/>
    </i>
    <i r="1">
      <x v="23"/>
    </i>
    <i r="1">
      <x v="24"/>
    </i>
    <i r="1">
      <x v="37"/>
    </i>
    <i>
      <x v="14"/>
    </i>
    <i r="1">
      <x v="1"/>
    </i>
    <i r="1">
      <x v="15"/>
    </i>
    <i r="1">
      <x v="16"/>
    </i>
    <i r="1">
      <x v="24"/>
    </i>
    <i r="1">
      <x v="37"/>
    </i>
    <i r="1">
      <x v="41"/>
    </i>
    <i r="1">
      <x v="48"/>
    </i>
    <i>
      <x v="16"/>
    </i>
    <i r="1">
      <x v="15"/>
    </i>
    <i r="1">
      <x v="24"/>
    </i>
    <i r="1">
      <x v="37"/>
    </i>
    <i>
      <x v="17"/>
    </i>
    <i r="1">
      <x v="15"/>
    </i>
    <i r="1">
      <x v="34"/>
    </i>
    <i r="1">
      <x v="37"/>
    </i>
    <i>
      <x v="18"/>
    </i>
    <i r="1">
      <x/>
    </i>
    <i r="1">
      <x v="2"/>
    </i>
    <i r="1">
      <x v="9"/>
    </i>
    <i r="1">
      <x v="10"/>
    </i>
    <i r="1">
      <x v="15"/>
    </i>
    <i r="1">
      <x v="16"/>
    </i>
    <i r="1">
      <x v="22"/>
    </i>
    <i r="1">
      <x v="23"/>
    </i>
    <i r="1">
      <x v="24"/>
    </i>
    <i r="1">
      <x v="26"/>
    </i>
    <i r="1">
      <x v="37"/>
    </i>
    <i r="1">
      <x v="40"/>
    </i>
    <i r="1">
      <x v="46"/>
    </i>
    <i>
      <x v="19"/>
    </i>
    <i r="1">
      <x v="15"/>
    </i>
    <i r="1">
      <x v="22"/>
    </i>
    <i r="1">
      <x v="24"/>
    </i>
    <i r="1">
      <x v="37"/>
    </i>
    <i r="1">
      <x v="46"/>
    </i>
    <i>
      <x v="20"/>
    </i>
    <i r="1">
      <x v="9"/>
    </i>
    <i r="1">
      <x v="22"/>
    </i>
    <i r="1">
      <x v="23"/>
    </i>
    <i r="1">
      <x v="24"/>
    </i>
    <i r="1">
      <x v="38"/>
    </i>
    <i>
      <x v="21"/>
    </i>
    <i r="1">
      <x v="15"/>
    </i>
    <i r="1">
      <x v="22"/>
    </i>
    <i r="1">
      <x v="24"/>
    </i>
    <i r="1">
      <x v="37"/>
    </i>
    <i>
      <x v="22"/>
    </i>
    <i r="1">
      <x v="16"/>
    </i>
    <i r="1">
      <x v="37"/>
    </i>
    <i r="1">
      <x v="48"/>
    </i>
    <i>
      <x v="23"/>
    </i>
    <i r="1">
      <x v="23"/>
    </i>
    <i r="1">
      <x v="24"/>
    </i>
    <i r="1">
      <x v="37"/>
    </i>
    <i>
      <x v="24"/>
    </i>
    <i r="1">
      <x v="15"/>
    </i>
    <i r="1">
      <x v="16"/>
    </i>
    <i r="1">
      <x v="37"/>
    </i>
    <i>
      <x v="25"/>
    </i>
    <i r="1">
      <x v="23"/>
    </i>
    <i r="1">
      <x v="24"/>
    </i>
    <i r="1">
      <x v="32"/>
    </i>
    <i>
      <x v="26"/>
    </i>
    <i r="1">
      <x v="3"/>
    </i>
    <i r="1">
      <x v="4"/>
    </i>
    <i r="1">
      <x v="8"/>
    </i>
    <i r="1">
      <x v="16"/>
    </i>
    <i r="1">
      <x v="23"/>
    </i>
    <i r="1">
      <x v="24"/>
    </i>
    <i r="1">
      <x v="37"/>
    </i>
    <i r="1">
      <x v="40"/>
    </i>
    <i>
      <x v="27"/>
    </i>
    <i r="1">
      <x v="16"/>
    </i>
    <i r="1">
      <x v="37"/>
    </i>
    <i r="1">
      <x v="41"/>
    </i>
    <i r="1">
      <x v="48"/>
    </i>
    <i>
      <x v="28"/>
    </i>
    <i r="1">
      <x v="15"/>
    </i>
    <i r="1">
      <x v="23"/>
    </i>
    <i r="1">
      <x v="37"/>
    </i>
    <i>
      <x v="29"/>
    </i>
    <i r="1">
      <x v="2"/>
    </i>
    <i r="1">
      <x v="9"/>
    </i>
    <i r="1">
      <x v="15"/>
    </i>
    <i r="1">
      <x v="16"/>
    </i>
    <i r="1">
      <x v="18"/>
    </i>
    <i r="1">
      <x v="22"/>
    </i>
    <i r="1">
      <x v="24"/>
    </i>
    <i r="1">
      <x v="29"/>
    </i>
    <i r="1">
      <x v="37"/>
    </i>
    <i r="1">
      <x v="40"/>
    </i>
    <i r="1">
      <x v="46"/>
    </i>
    <i>
      <x v="30"/>
    </i>
    <i r="1">
      <x v="16"/>
    </i>
    <i r="1">
      <x v="37"/>
    </i>
    <i>
      <x v="31"/>
    </i>
    <i r="1">
      <x v="9"/>
    </i>
    <i r="1">
      <x v="15"/>
    </i>
    <i r="1">
      <x v="24"/>
    </i>
    <i r="1">
      <x v="37"/>
    </i>
    <i r="1">
      <x v="39"/>
    </i>
    <i r="1">
      <x v="45"/>
    </i>
    <i>
      <x v="32"/>
    </i>
    <i r="1">
      <x v="48"/>
    </i>
    <i>
      <x v="33"/>
    </i>
    <i r="1">
      <x/>
    </i>
    <i r="1">
      <x v="2"/>
    </i>
    <i r="1">
      <x v="15"/>
    </i>
    <i r="1">
      <x v="16"/>
    </i>
    <i r="1">
      <x v="22"/>
    </i>
    <i r="1">
      <x v="23"/>
    </i>
    <i r="1">
      <x v="24"/>
    </i>
    <i r="1">
      <x v="37"/>
    </i>
    <i>
      <x v="34"/>
    </i>
    <i r="1">
      <x v="2"/>
    </i>
    <i r="1">
      <x v="7"/>
    </i>
    <i r="1">
      <x v="11"/>
    </i>
    <i r="1">
      <x v="17"/>
    </i>
    <i r="1">
      <x v="22"/>
    </i>
    <i r="1">
      <x v="23"/>
    </i>
    <i r="1">
      <x v="24"/>
    </i>
    <i r="1">
      <x v="27"/>
    </i>
    <i r="1">
      <x v="31"/>
    </i>
    <i r="1">
      <x v="37"/>
    </i>
    <i r="1">
      <x v="40"/>
    </i>
    <i>
      <x v="35"/>
    </i>
    <i r="1">
      <x v="5"/>
    </i>
    <i r="1">
      <x v="23"/>
    </i>
    <i r="1">
      <x v="42"/>
    </i>
    <i>
      <x v="36"/>
    </i>
    <i r="1">
      <x v="9"/>
    </i>
    <i r="1">
      <x v="15"/>
    </i>
    <i r="1">
      <x v="16"/>
    </i>
    <i r="1">
      <x v="37"/>
    </i>
    <i r="1">
      <x v="46"/>
    </i>
    <i>
      <x v="37"/>
    </i>
    <i r="1">
      <x v="16"/>
    </i>
    <i>
      <x v="38"/>
    </i>
    <i r="1">
      <x v="19"/>
    </i>
    <i r="1">
      <x v="22"/>
    </i>
    <i r="1">
      <x v="23"/>
    </i>
    <i r="1">
      <x v="43"/>
    </i>
    <i>
      <x v="39"/>
    </i>
    <i r="1">
      <x v="6"/>
    </i>
    <i r="1">
      <x v="15"/>
    </i>
    <i r="1">
      <x v="16"/>
    </i>
    <i r="1">
      <x v="23"/>
    </i>
    <i r="1">
      <x v="24"/>
    </i>
    <i r="1">
      <x v="37"/>
    </i>
    <i r="1">
      <x v="40"/>
    </i>
    <i>
      <x v="40"/>
    </i>
    <i r="1">
      <x v="4"/>
    </i>
    <i r="1">
      <x v="8"/>
    </i>
    <i r="1">
      <x v="23"/>
    </i>
    <i r="1">
      <x v="37"/>
    </i>
    <i>
      <x v="42"/>
    </i>
    <i r="1">
      <x v="2"/>
    </i>
    <i r="1">
      <x v="9"/>
    </i>
    <i r="1">
      <x v="12"/>
    </i>
    <i r="1">
      <x v="15"/>
    </i>
    <i r="1">
      <x v="22"/>
    </i>
    <i r="1">
      <x v="23"/>
    </i>
    <i r="1">
      <x v="24"/>
    </i>
    <i r="1">
      <x v="37"/>
    </i>
    <i r="1">
      <x v="40"/>
    </i>
    <i r="1">
      <x v="44"/>
    </i>
    <i r="1">
      <x v="51"/>
    </i>
    <i t="grand">
      <x/>
    </i>
  </rowItems>
  <colFields count="1">
    <field x="5"/>
  </colFields>
  <colItems count="34">
    <i>
      <x/>
    </i>
    <i>
      <x v="1"/>
    </i>
    <i>
      <x v="3"/>
    </i>
    <i>
      <x v="4"/>
    </i>
    <i>
      <x v="5"/>
    </i>
    <i>
      <x v="6"/>
    </i>
    <i>
      <x v="7"/>
    </i>
    <i>
      <x v="8"/>
    </i>
    <i>
      <x v="9"/>
    </i>
    <i>
      <x v="10"/>
    </i>
    <i>
      <x v="11"/>
    </i>
    <i>
      <x v="12"/>
    </i>
    <i>
      <x v="13"/>
    </i>
    <i>
      <x v="14"/>
    </i>
    <i>
      <x v="15"/>
    </i>
    <i>
      <x v="16"/>
    </i>
    <i>
      <x v="17"/>
    </i>
    <i>
      <x v="18"/>
    </i>
    <i>
      <x v="19"/>
    </i>
    <i>
      <x v="21"/>
    </i>
    <i>
      <x v="22"/>
    </i>
    <i>
      <x v="23"/>
    </i>
    <i>
      <x v="24"/>
    </i>
    <i>
      <x v="25"/>
    </i>
    <i>
      <x v="26"/>
    </i>
    <i>
      <x v="27"/>
    </i>
    <i>
      <x v="28"/>
    </i>
    <i>
      <x v="29"/>
    </i>
    <i>
      <x v="30"/>
    </i>
    <i>
      <x v="31"/>
    </i>
    <i>
      <x v="32"/>
    </i>
    <i>
      <x v="33"/>
    </i>
    <i>
      <x v="34"/>
    </i>
    <i t="grand">
      <x/>
    </i>
  </colItems>
  <dataFields count="1">
    <dataField name="Sum of Waste Quantity" fld="7" baseField="0" baseItem="0"/>
  </dataFields>
  <formats count="6">
    <format dxfId="89">
      <pivotArea type="origin" dataOnly="0" labelOnly="1" outline="0" fieldPosition="0"/>
    </format>
    <format dxfId="88">
      <pivotArea field="5" type="button" dataOnly="0" labelOnly="1" outline="0" axis="axisCol" fieldPosition="0"/>
    </format>
    <format dxfId="87">
      <pivotArea field="8" type="button" dataOnly="0" labelOnly="1" outline="0" axis="axisRow" fieldPosition="0"/>
    </format>
    <format dxfId="86">
      <pivotArea dataOnly="0" labelOnly="1" fieldPosition="0">
        <references count="1">
          <reference field="5" count="1">
            <x v="0"/>
          </reference>
        </references>
      </pivotArea>
    </format>
    <format dxfId="85">
      <pivotArea dataOnly="0" labelOnly="1" fieldPosition="0">
        <references count="1">
          <reference field="5" count="33">
            <x v="1"/>
            <x v="3"/>
            <x v="4"/>
            <x v="5"/>
            <x v="6"/>
            <x v="7"/>
            <x v="8"/>
            <x v="9"/>
            <x v="10"/>
            <x v="11"/>
            <x v="12"/>
            <x v="13"/>
            <x v="14"/>
            <x v="15"/>
            <x v="16"/>
            <x v="17"/>
            <x v="18"/>
            <x v="19"/>
            <x v="20"/>
            <x v="21"/>
            <x v="22"/>
            <x v="23"/>
            <x v="24"/>
            <x v="26"/>
            <x v="27"/>
            <x v="28"/>
            <x v="29"/>
            <x v="30"/>
            <x v="31"/>
            <x v="32"/>
            <x v="33"/>
            <x v="34"/>
            <x v="35"/>
          </reference>
        </references>
      </pivotArea>
    </format>
    <format dxfId="84">
      <pivotArea dataOnly="0" labelOnly="1" grandCol="1" outline="0" fieldPosition="0"/>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y" colHeaderCaption="Waste Types">
  <location ref="A2:AK245" firstHeaderRow="1" firstDataRow="2" firstDataCol="1"/>
  <pivotFields count="11">
    <pivotField axis="axisRow" showAll="0">
      <items count="54">
        <item x="18"/>
        <item x="19"/>
        <item x="20"/>
        <item x="33"/>
        <item x="47"/>
        <item x="21"/>
        <item x="14"/>
        <item x="32"/>
        <item x="22"/>
        <item x="1"/>
        <item x="34"/>
        <item x="2"/>
        <item x="38"/>
        <item x="39"/>
        <item x="48"/>
        <item x="23"/>
        <item x="3"/>
        <item x="15"/>
        <item x="40"/>
        <item x="41"/>
        <item x="50"/>
        <item x="24"/>
        <item x="4"/>
        <item x="49"/>
        <item x="25"/>
        <item x="5"/>
        <item x="6"/>
        <item x="7"/>
        <item x="35"/>
        <item x="51"/>
        <item x="26"/>
        <item x="44"/>
        <item x="8"/>
        <item x="16"/>
        <item x="45"/>
        <item x="0"/>
        <item x="27"/>
        <item x="17"/>
        <item x="28"/>
        <item x="9"/>
        <item x="36"/>
        <item x="46"/>
        <item x="37"/>
        <item x="10"/>
        <item x="11"/>
        <item x="12"/>
        <item x="31"/>
        <item x="29"/>
        <item x="42"/>
        <item x="13"/>
        <item x="43"/>
        <item x="30"/>
        <item x="52"/>
        <item t="default"/>
      </items>
    </pivotField>
    <pivotField showAll="0"/>
    <pivotField showAll="0"/>
    <pivotField showAll="0"/>
    <pivotField showAll="0"/>
    <pivotField axis="axisCol" showAll="0">
      <items count="38">
        <item x="0"/>
        <item x="1"/>
        <item x="2"/>
        <item h="1" x="3"/>
        <item x="4"/>
        <item x="5"/>
        <item x="6"/>
        <item x="7"/>
        <item x="8"/>
        <item x="9"/>
        <item x="10"/>
        <item x="11"/>
        <item x="12"/>
        <item x="13"/>
        <item x="14"/>
        <item x="15"/>
        <item x="16"/>
        <item x="17"/>
        <item x="18"/>
        <item x="19"/>
        <item x="20"/>
        <item x="21"/>
        <item x="22"/>
        <item x="23"/>
        <item x="24"/>
        <item x="25"/>
        <item x="26"/>
        <item x="27"/>
        <item x="28"/>
        <item x="29"/>
        <item x="30"/>
        <item x="31"/>
        <item m="1" x="36"/>
        <item x="32"/>
        <item x="33"/>
        <item x="34"/>
        <item x="35"/>
        <item t="default"/>
      </items>
    </pivotField>
    <pivotField showAll="0"/>
    <pivotField dataField="1" showAll="0"/>
    <pivotField axis="axisRow" showAll="0">
      <items count="46">
        <item h="1" m="1" x="42"/>
        <item x="19"/>
        <item m="1" x="43"/>
        <item x="20"/>
        <item x="15"/>
        <item x="3"/>
        <item x="29"/>
        <item x="16"/>
        <item x="17"/>
        <item x="4"/>
        <item x="21"/>
        <item x="22"/>
        <item x="18"/>
        <item x="36"/>
        <item x="14"/>
        <item x="5"/>
        <item x="6"/>
        <item x="34"/>
        <item x="2"/>
        <item x="8"/>
        <item x="23"/>
        <item x="30"/>
        <item x="31"/>
        <item x="24"/>
        <item x="9"/>
        <item x="0"/>
        <item h="1" x="7"/>
        <item x="38"/>
        <item x="25"/>
        <item x="10"/>
        <item x="35"/>
        <item x="11"/>
        <item x="37"/>
        <item x="12"/>
        <item x="26"/>
        <item x="33"/>
        <item x="32"/>
        <item x="39"/>
        <item x="27"/>
        <item x="13"/>
        <item x="1"/>
        <item m="1" x="44"/>
        <item x="28"/>
        <item m="1" x="41"/>
        <item x="40"/>
        <item t="default"/>
      </items>
    </pivotField>
    <pivotField showAll="0"/>
    <pivotField showAll="0"/>
  </pivotFields>
  <rowFields count="2">
    <field x="8"/>
    <field x="0"/>
  </rowFields>
  <rowItems count="242">
    <i>
      <x v="1"/>
    </i>
    <i r="1">
      <x v="16"/>
    </i>
    <i r="1">
      <x v="25"/>
    </i>
    <i r="1">
      <x v="26"/>
    </i>
    <i r="1">
      <x v="27"/>
    </i>
    <i r="1">
      <x v="39"/>
    </i>
    <i>
      <x v="3"/>
    </i>
    <i r="1">
      <x v="4"/>
    </i>
    <i r="1">
      <x v="26"/>
    </i>
    <i>
      <x v="4"/>
    </i>
    <i r="1">
      <x v="10"/>
    </i>
    <i r="1">
      <x v="15"/>
    </i>
    <i r="1">
      <x v="16"/>
    </i>
    <i r="1">
      <x v="25"/>
    </i>
    <i r="1">
      <x v="26"/>
    </i>
    <i r="1">
      <x v="27"/>
    </i>
    <i r="1">
      <x v="28"/>
    </i>
    <i r="1">
      <x v="36"/>
    </i>
    <i r="1">
      <x v="38"/>
    </i>
    <i r="1">
      <x v="39"/>
    </i>
    <i r="1">
      <x v="41"/>
    </i>
    <i>
      <x v="5"/>
    </i>
    <i r="1">
      <x v="16"/>
    </i>
    <i r="1">
      <x v="24"/>
    </i>
    <i r="1">
      <x v="26"/>
    </i>
    <i r="1">
      <x v="27"/>
    </i>
    <i r="1">
      <x v="39"/>
    </i>
    <i r="1">
      <x v="51"/>
    </i>
    <i>
      <x v="6"/>
    </i>
    <i r="1">
      <x v="16"/>
    </i>
    <i r="1">
      <x v="25"/>
    </i>
    <i r="1">
      <x v="33"/>
    </i>
    <i r="1">
      <x v="39"/>
    </i>
    <i>
      <x v="7"/>
    </i>
    <i r="1">
      <x v="16"/>
    </i>
    <i r="1">
      <x v="17"/>
    </i>
    <i r="1">
      <x v="25"/>
    </i>
    <i r="1">
      <x v="31"/>
    </i>
    <i r="1">
      <x v="49"/>
    </i>
    <i>
      <x v="8"/>
    </i>
    <i r="1">
      <x v="25"/>
    </i>
    <i r="1">
      <x v="26"/>
    </i>
    <i r="1">
      <x v="27"/>
    </i>
    <i>
      <x v="9"/>
    </i>
    <i r="1">
      <x v="16"/>
    </i>
    <i r="1">
      <x v="17"/>
    </i>
    <i r="1">
      <x v="39"/>
    </i>
    <i>
      <x v="10"/>
    </i>
    <i r="1">
      <x v="20"/>
    </i>
    <i r="1">
      <x v="26"/>
    </i>
    <i r="1">
      <x v="27"/>
    </i>
    <i r="1">
      <x v="35"/>
    </i>
    <i r="1">
      <x v="48"/>
    </i>
    <i r="1">
      <x v="50"/>
    </i>
    <i r="1">
      <x v="51"/>
    </i>
    <i>
      <x v="11"/>
    </i>
    <i r="1">
      <x v="25"/>
    </i>
    <i r="1">
      <x v="26"/>
    </i>
    <i r="1">
      <x v="27"/>
    </i>
    <i r="1">
      <x v="39"/>
    </i>
    <i r="1">
      <x v="43"/>
    </i>
    <i>
      <x v="12"/>
    </i>
    <i r="1">
      <x v="10"/>
    </i>
    <i r="1">
      <x v="16"/>
    </i>
    <i r="1">
      <x v="25"/>
    </i>
    <i r="1">
      <x v="26"/>
    </i>
    <i r="1">
      <x v="27"/>
    </i>
    <i r="1">
      <x v="28"/>
    </i>
    <i r="1">
      <x v="39"/>
    </i>
    <i>
      <x v="13"/>
    </i>
    <i r="1">
      <x v="4"/>
    </i>
    <i r="1">
      <x v="16"/>
    </i>
    <i>
      <x v="14"/>
    </i>
    <i r="1">
      <x v="16"/>
    </i>
    <i r="1">
      <x v="22"/>
    </i>
    <i r="1">
      <x v="25"/>
    </i>
    <i r="1">
      <x v="26"/>
    </i>
    <i r="1">
      <x v="27"/>
    </i>
    <i r="1">
      <x v="39"/>
    </i>
    <i>
      <x v="15"/>
    </i>
    <i r="1">
      <x v="1"/>
    </i>
    <i r="1">
      <x v="16"/>
    </i>
    <i r="1">
      <x v="17"/>
    </i>
    <i r="1">
      <x v="27"/>
    </i>
    <i r="1">
      <x v="39"/>
    </i>
    <i r="1">
      <x v="42"/>
    </i>
    <i r="1">
      <x v="49"/>
    </i>
    <i>
      <x v="16"/>
    </i>
    <i r="1">
      <x v="16"/>
    </i>
    <i r="1">
      <x v="39"/>
    </i>
    <i>
      <x v="17"/>
    </i>
    <i r="1">
      <x v="16"/>
    </i>
    <i r="1">
      <x v="17"/>
    </i>
    <i r="1">
      <x v="27"/>
    </i>
    <i r="1">
      <x v="37"/>
    </i>
    <i r="1">
      <x v="39"/>
    </i>
    <i>
      <x v="18"/>
    </i>
    <i r="1">
      <x/>
    </i>
    <i r="1">
      <x v="3"/>
    </i>
    <i r="1">
      <x v="10"/>
    </i>
    <i r="1">
      <x v="11"/>
    </i>
    <i r="1">
      <x v="16"/>
    </i>
    <i r="1">
      <x v="17"/>
    </i>
    <i r="1">
      <x v="25"/>
    </i>
    <i r="1">
      <x v="26"/>
    </i>
    <i r="1">
      <x v="27"/>
    </i>
    <i r="1">
      <x v="29"/>
    </i>
    <i r="1">
      <x v="39"/>
    </i>
    <i r="1">
      <x v="41"/>
    </i>
    <i r="1">
      <x v="47"/>
    </i>
    <i>
      <x v="19"/>
    </i>
    <i r="1">
      <x v="16"/>
    </i>
    <i r="1">
      <x v="17"/>
    </i>
    <i r="1">
      <x v="25"/>
    </i>
    <i r="1">
      <x v="26"/>
    </i>
    <i r="1">
      <x v="27"/>
    </i>
    <i r="1">
      <x v="39"/>
    </i>
    <i r="1">
      <x v="47"/>
    </i>
    <i>
      <x v="20"/>
    </i>
    <i r="1">
      <x v="10"/>
    </i>
    <i r="1">
      <x v="26"/>
    </i>
    <i r="1">
      <x v="27"/>
    </i>
    <i r="1">
      <x v="39"/>
    </i>
    <i r="1">
      <x v="40"/>
    </i>
    <i>
      <x v="21"/>
    </i>
    <i r="1">
      <x v="16"/>
    </i>
    <i r="1">
      <x v="25"/>
    </i>
    <i r="1">
      <x v="39"/>
    </i>
    <i>
      <x v="22"/>
    </i>
    <i r="1">
      <x v="17"/>
    </i>
    <i r="1">
      <x v="39"/>
    </i>
    <i>
      <x v="23"/>
    </i>
    <i r="1">
      <x v="26"/>
    </i>
    <i r="1">
      <x v="27"/>
    </i>
    <i r="1">
      <x v="39"/>
    </i>
    <i>
      <x v="24"/>
    </i>
    <i r="1">
      <x v="16"/>
    </i>
    <i r="1">
      <x v="39"/>
    </i>
    <i>
      <x v="25"/>
    </i>
    <i r="1">
      <x v="26"/>
    </i>
    <i r="1">
      <x v="27"/>
    </i>
    <i r="1">
      <x v="35"/>
    </i>
    <i>
      <x v="27"/>
    </i>
    <i r="1">
      <x v="17"/>
    </i>
    <i r="1">
      <x v="49"/>
    </i>
    <i>
      <x v="28"/>
    </i>
    <i r="1">
      <x v="16"/>
    </i>
    <i r="1">
      <x v="26"/>
    </i>
    <i r="1">
      <x v="39"/>
    </i>
    <i>
      <x v="29"/>
    </i>
    <i r="1">
      <x v="3"/>
    </i>
    <i r="1">
      <x v="10"/>
    </i>
    <i r="1">
      <x v="16"/>
    </i>
    <i r="1">
      <x v="17"/>
    </i>
    <i r="1">
      <x v="19"/>
    </i>
    <i r="1">
      <x v="25"/>
    </i>
    <i r="1">
      <x v="26"/>
    </i>
    <i r="1">
      <x v="27"/>
    </i>
    <i r="1">
      <x v="32"/>
    </i>
    <i r="1">
      <x v="39"/>
    </i>
    <i r="1">
      <x v="41"/>
    </i>
    <i r="1">
      <x v="47"/>
    </i>
    <i>
      <x v="30"/>
    </i>
    <i r="1">
      <x v="17"/>
    </i>
    <i r="1">
      <x v="39"/>
    </i>
    <i>
      <x v="31"/>
    </i>
    <i r="1">
      <x v="16"/>
    </i>
    <i r="1">
      <x v="27"/>
    </i>
    <i r="1">
      <x v="39"/>
    </i>
    <i r="1">
      <x v="46"/>
    </i>
    <i>
      <x v="32"/>
    </i>
    <i r="1">
      <x v="49"/>
    </i>
    <i>
      <x v="33"/>
    </i>
    <i r="1">
      <x/>
    </i>
    <i r="1">
      <x v="3"/>
    </i>
    <i r="1">
      <x v="16"/>
    </i>
    <i r="1">
      <x v="17"/>
    </i>
    <i r="1">
      <x v="23"/>
    </i>
    <i r="1">
      <x v="26"/>
    </i>
    <i r="1">
      <x v="27"/>
    </i>
    <i r="1">
      <x v="30"/>
    </i>
    <i r="1">
      <x v="39"/>
    </i>
    <i r="1">
      <x v="47"/>
    </i>
    <i>
      <x v="34"/>
    </i>
    <i r="1">
      <x v="2"/>
    </i>
    <i r="1">
      <x v="3"/>
    </i>
    <i r="1">
      <x v="8"/>
    </i>
    <i r="1">
      <x v="10"/>
    </i>
    <i r="1">
      <x v="12"/>
    </i>
    <i r="1">
      <x v="13"/>
    </i>
    <i r="1">
      <x v="16"/>
    </i>
    <i r="1">
      <x v="18"/>
    </i>
    <i r="1">
      <x v="26"/>
    </i>
    <i r="1">
      <x v="27"/>
    </i>
    <i r="1">
      <x v="34"/>
    </i>
    <i r="1">
      <x v="39"/>
    </i>
    <i r="1">
      <x v="41"/>
    </i>
    <i>
      <x v="35"/>
    </i>
    <i r="1">
      <x v="6"/>
    </i>
    <i r="1">
      <x v="26"/>
    </i>
    <i r="1">
      <x v="43"/>
    </i>
    <i>
      <x v="36"/>
    </i>
    <i r="1">
      <x v="10"/>
    </i>
    <i r="1">
      <x v="16"/>
    </i>
    <i r="1">
      <x v="17"/>
    </i>
    <i r="1">
      <x v="39"/>
    </i>
    <i r="1">
      <x v="47"/>
    </i>
    <i>
      <x v="37"/>
    </i>
    <i r="1">
      <x v="17"/>
    </i>
    <i>
      <x v="38"/>
    </i>
    <i r="1">
      <x v="16"/>
    </i>
    <i r="1">
      <x v="21"/>
    </i>
    <i r="1">
      <x v="25"/>
    </i>
    <i r="1">
      <x v="26"/>
    </i>
    <i r="1">
      <x v="44"/>
    </i>
    <i>
      <x v="39"/>
    </i>
    <i r="1">
      <x v="7"/>
    </i>
    <i r="1">
      <x v="16"/>
    </i>
    <i r="1">
      <x v="26"/>
    </i>
    <i r="1">
      <x v="27"/>
    </i>
    <i r="1">
      <x v="39"/>
    </i>
    <i r="1">
      <x v="41"/>
    </i>
    <i>
      <x v="40"/>
    </i>
    <i r="1">
      <x v="5"/>
    </i>
    <i r="1">
      <x v="9"/>
    </i>
    <i r="1">
      <x v="16"/>
    </i>
    <i r="1">
      <x v="26"/>
    </i>
    <i r="1">
      <x v="39"/>
    </i>
    <i>
      <x v="42"/>
    </i>
    <i r="1">
      <x v="3"/>
    </i>
    <i r="1">
      <x v="10"/>
    </i>
    <i r="1">
      <x v="14"/>
    </i>
    <i r="1">
      <x v="16"/>
    </i>
    <i r="1">
      <x v="25"/>
    </i>
    <i r="1">
      <x v="26"/>
    </i>
    <i r="1">
      <x v="27"/>
    </i>
    <i r="1">
      <x v="39"/>
    </i>
    <i r="1">
      <x v="45"/>
    </i>
    <i r="1">
      <x v="52"/>
    </i>
    <i>
      <x v="44"/>
    </i>
    <i r="1">
      <x v="41"/>
    </i>
    <i t="grand">
      <x/>
    </i>
  </rowItems>
  <colFields count="1">
    <field x="5"/>
  </colFields>
  <colItems count="36">
    <i>
      <x/>
    </i>
    <i>
      <x v="1"/>
    </i>
    <i>
      <x v="2"/>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t="grand">
      <x/>
    </i>
  </colItems>
  <dataFields count="1">
    <dataField name="2016 Disposal Totals" fld="7" baseField="0" baseItem="0"/>
  </dataFields>
  <formats count="13">
    <format dxfId="83">
      <pivotArea field="8" type="button" dataOnly="0" labelOnly="1" outline="0" axis="axisRow" fieldPosition="0"/>
    </format>
    <format dxfId="82">
      <pivotArea field="5" type="button" dataOnly="0" labelOnly="1" outline="0" axis="axisCol" fieldPosition="0"/>
    </format>
    <format dxfId="81">
      <pivotArea type="origin" dataOnly="0" labelOnly="1" outline="0" fieldPosition="0"/>
    </format>
    <format dxfId="80">
      <pivotArea field="8" type="button" dataOnly="0" labelOnly="1" outline="0" axis="axisRow" fieldPosition="0"/>
    </format>
    <format dxfId="79">
      <pivotArea dataOnly="0" labelOnly="1" fieldPosition="0">
        <references count="1">
          <reference field="5" count="0"/>
        </references>
      </pivotArea>
    </format>
    <format dxfId="78">
      <pivotArea dataOnly="0" labelOnly="1" grandCol="1" outline="0" fieldPosition="0"/>
    </format>
    <format dxfId="77">
      <pivotArea field="8" type="button" dataOnly="0" labelOnly="1" outline="0" axis="axisRow" fieldPosition="0"/>
    </format>
    <format dxfId="76">
      <pivotArea dataOnly="0" labelOnly="1" fieldPosition="0">
        <references count="1">
          <reference field="5" count="0"/>
        </references>
      </pivotArea>
    </format>
    <format dxfId="75">
      <pivotArea dataOnly="0" labelOnly="1" grandCol="1" outline="0" fieldPosition="0"/>
    </format>
    <format dxfId="74">
      <pivotArea dataOnly="0" labelOnly="1" fieldPosition="0">
        <references count="1">
          <reference field="5" count="0"/>
        </references>
      </pivotArea>
    </format>
    <format dxfId="73">
      <pivotArea dataOnly="0" labelOnly="1" grandCol="1" outline="0" fieldPosition="0"/>
    </format>
    <format dxfId="72">
      <pivotArea dataOnly="0" labelOnly="1" fieldPosition="0">
        <references count="1">
          <reference field="5" count="0"/>
        </references>
      </pivotArea>
    </format>
    <format dxfId="71">
      <pivotArea dataOnly="0" labelOnly="1" grandCol="1" outline="0"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unty" colHeaderCaption="Waste Types">
  <location ref="A2:AI231" firstHeaderRow="1" firstDataRow="2" firstDataCol="1"/>
  <pivotFields count="9">
    <pivotField axis="axisRow" showAll="0" sortType="ascending">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showAll="0"/>
    <pivotField showAll="0"/>
    <pivotField showAll="0"/>
    <pivotField axis="axisCol" showAll="0" sortType="ascending">
      <items count="47">
        <item x="30"/>
        <item x="14"/>
        <item m="1" x="43"/>
        <item x="9"/>
        <item h="1" x="31"/>
        <item m="1" x="44"/>
        <item x="23"/>
        <item x="2"/>
        <item m="1" x="39"/>
        <item x="26"/>
        <item m="1" x="45"/>
        <item x="32"/>
        <item x="10"/>
        <item x="12"/>
        <item x="0"/>
        <item x="3"/>
        <item m="1" x="35"/>
        <item x="21"/>
        <item m="1" x="40"/>
        <item x="27"/>
        <item x="29"/>
        <item m="1" x="38"/>
        <item x="13"/>
        <item x="22"/>
        <item x="15"/>
        <item x="16"/>
        <item x="4"/>
        <item x="18"/>
        <item m="1" x="36"/>
        <item x="34"/>
        <item x="7"/>
        <item x="24"/>
        <item x="11"/>
        <item m="1" x="41"/>
        <item x="5"/>
        <item x="25"/>
        <item x="33"/>
        <item x="8"/>
        <item x="1"/>
        <item x="20"/>
        <item m="1" x="37"/>
        <item x="28"/>
        <item m="1" x="42"/>
        <item x="19"/>
        <item x="6"/>
        <item x="17"/>
        <item t="default"/>
      </items>
    </pivotField>
    <pivotField dataField="1" showAll="0"/>
    <pivotField axis="axisRow" showAll="0" sortType="ascending">
      <items count="44">
        <item x="18"/>
        <item x="5"/>
        <item x="17"/>
        <item h="1" x="20"/>
        <item x="21"/>
        <item x="22"/>
        <item x="14"/>
        <item x="39"/>
        <item x="23"/>
        <item x="15"/>
        <item x="24"/>
        <item x="25"/>
        <item x="6"/>
        <item x="26"/>
        <item x="2"/>
        <item x="16"/>
        <item x="27"/>
        <item x="0"/>
        <item x="28"/>
        <item x="12"/>
        <item x="30"/>
        <item x="35"/>
        <item x="19"/>
        <item x="29"/>
        <item x="40"/>
        <item h="1" x="31"/>
        <item h="1" x="7"/>
        <item x="37"/>
        <item x="32"/>
        <item x="3"/>
        <item x="38"/>
        <item x="33"/>
        <item x="41"/>
        <item x="1"/>
        <item x="11"/>
        <item x="9"/>
        <item x="13"/>
        <item x="36"/>
        <item x="34"/>
        <item x="10"/>
        <item x="8"/>
        <item x="4"/>
        <item h="1" m="1" x="42"/>
        <item t="default"/>
      </items>
    </pivotField>
    <pivotField showAll="0"/>
    <pivotField showAll="0"/>
  </pivotFields>
  <rowFields count="2">
    <field x="6"/>
    <field x="0"/>
  </rowFields>
  <rowItems count="228">
    <i>
      <x/>
    </i>
    <i r="1">
      <x v="16"/>
    </i>
    <i r="1">
      <x v="25"/>
    </i>
    <i r="1">
      <x v="26"/>
    </i>
    <i r="1">
      <x v="36"/>
    </i>
    <i>
      <x v="1"/>
    </i>
    <i r="1">
      <x v="3"/>
    </i>
    <i r="1">
      <x v="16"/>
    </i>
    <i r="1">
      <x v="25"/>
    </i>
    <i>
      <x v="2"/>
    </i>
    <i r="1">
      <x v="14"/>
    </i>
    <i r="1">
      <x v="16"/>
    </i>
    <i r="1">
      <x v="24"/>
    </i>
    <i r="1">
      <x v="25"/>
    </i>
    <i r="1">
      <x v="27"/>
    </i>
    <i r="1">
      <x v="33"/>
    </i>
    <i r="1">
      <x v="35"/>
    </i>
    <i r="1">
      <x v="36"/>
    </i>
    <i>
      <x v="4"/>
    </i>
    <i r="1">
      <x v="16"/>
    </i>
    <i r="1">
      <x v="23"/>
    </i>
    <i r="1">
      <x v="25"/>
    </i>
    <i r="1">
      <x v="26"/>
    </i>
    <i r="1">
      <x v="35"/>
    </i>
    <i r="1">
      <x v="36"/>
    </i>
    <i r="1">
      <x v="49"/>
    </i>
    <i>
      <x v="5"/>
    </i>
    <i r="1">
      <x v="16"/>
    </i>
    <i r="1">
      <x v="29"/>
    </i>
    <i r="1">
      <x v="36"/>
    </i>
    <i>
      <x v="6"/>
    </i>
    <i r="1">
      <x v="9"/>
    </i>
    <i r="1">
      <x v="16"/>
    </i>
    <i r="1">
      <x v="17"/>
    </i>
    <i r="1">
      <x v="24"/>
    </i>
    <i r="1">
      <x v="28"/>
    </i>
    <i r="1">
      <x v="36"/>
    </i>
    <i r="1">
      <x v="47"/>
    </i>
    <i>
      <x v="7"/>
    </i>
    <i r="1">
      <x v="24"/>
    </i>
    <i r="1">
      <x v="25"/>
    </i>
    <i>
      <x v="8"/>
    </i>
    <i r="1">
      <x v="16"/>
    </i>
    <i r="1">
      <x v="17"/>
    </i>
    <i r="1">
      <x v="36"/>
    </i>
    <i>
      <x v="9"/>
    </i>
    <i r="1">
      <x v="9"/>
    </i>
    <i r="1">
      <x v="20"/>
    </i>
    <i r="1">
      <x v="25"/>
    </i>
    <i r="1">
      <x v="26"/>
    </i>
    <i r="1">
      <x v="32"/>
    </i>
    <i r="1">
      <x v="48"/>
    </i>
    <i r="1">
      <x v="49"/>
    </i>
    <i>
      <x v="10"/>
    </i>
    <i r="1">
      <x v="16"/>
    </i>
    <i r="1">
      <x v="25"/>
    </i>
    <i r="1">
      <x v="36"/>
    </i>
    <i>
      <x v="11"/>
    </i>
    <i r="1">
      <x v="16"/>
    </i>
    <i r="1">
      <x v="24"/>
    </i>
    <i r="1">
      <x v="25"/>
    </i>
    <i r="1">
      <x v="26"/>
    </i>
    <i r="1">
      <x v="27"/>
    </i>
    <i r="1">
      <x v="36"/>
    </i>
    <i>
      <x v="12"/>
    </i>
    <i r="1">
      <x v="3"/>
    </i>
    <i>
      <x v="13"/>
    </i>
    <i r="1">
      <x v="16"/>
    </i>
    <i r="1">
      <x v="21"/>
    </i>
    <i r="1">
      <x v="25"/>
    </i>
    <i r="1">
      <x v="26"/>
    </i>
    <i>
      <x v="14"/>
    </i>
    <i r="1">
      <x v="1"/>
    </i>
    <i r="1">
      <x v="16"/>
    </i>
    <i r="1">
      <x v="17"/>
    </i>
    <i r="1">
      <x v="36"/>
    </i>
    <i r="1">
      <x v="40"/>
    </i>
    <i r="1">
      <x v="47"/>
    </i>
    <i>
      <x v="15"/>
    </i>
    <i r="1">
      <x v="11"/>
    </i>
    <i r="1">
      <x v="16"/>
    </i>
    <i r="1">
      <x v="36"/>
    </i>
    <i>
      <x v="16"/>
    </i>
    <i r="1">
      <x v="16"/>
    </i>
    <i r="1">
      <x v="17"/>
    </i>
    <i r="1">
      <x v="34"/>
    </i>
    <i r="1">
      <x v="36"/>
    </i>
    <i>
      <x v="17"/>
    </i>
    <i r="1">
      <x/>
    </i>
    <i r="1">
      <x v="2"/>
    </i>
    <i r="1">
      <x v="9"/>
    </i>
    <i r="1">
      <x v="10"/>
    </i>
    <i r="1">
      <x v="11"/>
    </i>
    <i r="1">
      <x v="16"/>
    </i>
    <i r="1">
      <x v="17"/>
    </i>
    <i r="1">
      <x v="25"/>
    </i>
    <i r="1">
      <x v="26"/>
    </i>
    <i r="1">
      <x v="36"/>
    </i>
    <i r="1">
      <x v="46"/>
    </i>
    <i>
      <x v="18"/>
    </i>
    <i r="1">
      <x v="16"/>
    </i>
    <i r="1">
      <x v="17"/>
    </i>
    <i r="1">
      <x v="36"/>
    </i>
    <i>
      <x v="19"/>
    </i>
    <i r="1">
      <x v="9"/>
    </i>
    <i r="1">
      <x v="25"/>
    </i>
    <i r="1">
      <x v="26"/>
    </i>
    <i r="1">
      <x v="36"/>
    </i>
    <i r="1">
      <x v="37"/>
    </i>
    <i>
      <x v="20"/>
    </i>
    <i r="1">
      <x v="16"/>
    </i>
    <i r="1">
      <x v="25"/>
    </i>
    <i r="1">
      <x v="36"/>
    </i>
    <i>
      <x v="21"/>
    </i>
    <i r="1">
      <x v="17"/>
    </i>
    <i r="1">
      <x v="25"/>
    </i>
    <i r="1">
      <x v="36"/>
    </i>
    <i r="1">
      <x v="45"/>
    </i>
    <i>
      <x v="22"/>
    </i>
    <i r="1">
      <x v="16"/>
    </i>
    <i r="1">
      <x v="25"/>
    </i>
    <i r="1">
      <x v="36"/>
    </i>
    <i r="1">
      <x v="39"/>
    </i>
    <i>
      <x v="23"/>
    </i>
    <i r="1">
      <x v="16"/>
    </i>
    <i r="1">
      <x v="17"/>
    </i>
    <i r="1">
      <x v="36"/>
    </i>
    <i>
      <x v="24"/>
    </i>
    <i r="1">
      <x v="25"/>
    </i>
    <i r="1">
      <x v="26"/>
    </i>
    <i r="1">
      <x v="32"/>
    </i>
    <i>
      <x v="27"/>
    </i>
    <i r="1">
      <x v="17"/>
    </i>
    <i r="1">
      <x v="25"/>
    </i>
    <i r="1">
      <x v="47"/>
    </i>
    <i>
      <x v="28"/>
    </i>
    <i r="1">
      <x v="16"/>
    </i>
    <i r="1">
      <x v="25"/>
    </i>
    <i r="1">
      <x v="36"/>
    </i>
    <i r="1">
      <x v="39"/>
    </i>
    <i>
      <x v="29"/>
    </i>
    <i r="1">
      <x v="2"/>
    </i>
    <i r="1">
      <x v="9"/>
    </i>
    <i r="1">
      <x v="16"/>
    </i>
    <i r="1">
      <x v="17"/>
    </i>
    <i r="1">
      <x v="19"/>
    </i>
    <i r="1">
      <x v="26"/>
    </i>
    <i r="1">
      <x v="30"/>
    </i>
    <i r="1">
      <x v="36"/>
    </i>
    <i r="1">
      <x v="46"/>
    </i>
    <i>
      <x v="30"/>
    </i>
    <i r="1">
      <x v="17"/>
    </i>
    <i r="1">
      <x v="36"/>
    </i>
    <i>
      <x v="31"/>
    </i>
    <i r="1">
      <x v="16"/>
    </i>
    <i r="1">
      <x v="26"/>
    </i>
    <i r="1">
      <x v="36"/>
    </i>
    <i r="1">
      <x v="38"/>
    </i>
    <i r="1">
      <x v="44"/>
    </i>
    <i>
      <x v="32"/>
    </i>
    <i r="1">
      <x v="47"/>
    </i>
    <i>
      <x v="33"/>
    </i>
    <i r="1">
      <x/>
    </i>
    <i r="1">
      <x v="2"/>
    </i>
    <i r="1">
      <x v="11"/>
    </i>
    <i r="1">
      <x v="16"/>
    </i>
    <i r="1">
      <x v="17"/>
    </i>
    <i r="1">
      <x v="22"/>
    </i>
    <i r="1">
      <x v="25"/>
    </i>
    <i r="1">
      <x v="26"/>
    </i>
    <i r="1">
      <x v="36"/>
    </i>
    <i>
      <x v="34"/>
    </i>
    <i r="1">
      <x v="7"/>
    </i>
    <i r="1">
      <x v="9"/>
    </i>
    <i r="1">
      <x v="12"/>
    </i>
    <i r="1">
      <x v="16"/>
    </i>
    <i r="1">
      <x v="18"/>
    </i>
    <i r="1">
      <x v="25"/>
    </i>
    <i r="1">
      <x v="26"/>
    </i>
    <i r="1">
      <x v="31"/>
    </i>
    <i r="1">
      <x v="36"/>
    </i>
    <i r="1">
      <x v="39"/>
    </i>
    <i>
      <x v="35"/>
    </i>
    <i r="1">
      <x v="5"/>
    </i>
    <i r="1">
      <x v="25"/>
    </i>
    <i r="1">
      <x v="26"/>
    </i>
    <i r="1">
      <x v="31"/>
    </i>
    <i r="1">
      <x v="39"/>
    </i>
    <i r="1">
      <x v="41"/>
    </i>
    <i>
      <x v="36"/>
    </i>
    <i r="1">
      <x v="9"/>
    </i>
    <i r="1">
      <x v="16"/>
    </i>
    <i r="1">
      <x v="17"/>
    </i>
    <i r="1">
      <x v="25"/>
    </i>
    <i r="1">
      <x v="36"/>
    </i>
    <i>
      <x v="37"/>
    </i>
    <i r="1">
      <x v="17"/>
    </i>
    <i>
      <x v="38"/>
    </i>
    <i r="1">
      <x v="16"/>
    </i>
    <i r="1">
      <x v="24"/>
    </i>
    <i r="1">
      <x v="25"/>
    </i>
    <i r="1">
      <x v="42"/>
    </i>
    <i>
      <x v="39"/>
    </i>
    <i r="1">
      <x v="6"/>
    </i>
    <i r="1">
      <x v="11"/>
    </i>
    <i r="1">
      <x v="16"/>
    </i>
    <i r="1">
      <x v="25"/>
    </i>
    <i r="1">
      <x v="26"/>
    </i>
    <i r="1">
      <x v="36"/>
    </i>
    <i>
      <x v="40"/>
    </i>
    <i r="1">
      <x v="4"/>
    </i>
    <i r="1">
      <x v="8"/>
    </i>
    <i r="1">
      <x v="15"/>
    </i>
    <i r="1">
      <x v="25"/>
    </i>
    <i r="1">
      <x v="36"/>
    </i>
    <i r="1">
      <x v="39"/>
    </i>
    <i>
      <x v="41"/>
    </i>
    <i r="1">
      <x v="2"/>
    </i>
    <i r="1">
      <x v="9"/>
    </i>
    <i r="1">
      <x v="13"/>
    </i>
    <i r="1">
      <x v="16"/>
    </i>
    <i r="1">
      <x v="24"/>
    </i>
    <i r="1">
      <x v="25"/>
    </i>
    <i r="1">
      <x v="26"/>
    </i>
    <i r="1">
      <x v="36"/>
    </i>
    <i r="1">
      <x v="43"/>
    </i>
    <i r="1">
      <x v="50"/>
    </i>
    <i t="grand">
      <x/>
    </i>
  </rowItems>
  <colFields count="1">
    <field x="4"/>
  </colFields>
  <colItems count="34">
    <i>
      <x/>
    </i>
    <i>
      <x v="1"/>
    </i>
    <i>
      <x v="3"/>
    </i>
    <i>
      <x v="6"/>
    </i>
    <i>
      <x v="7"/>
    </i>
    <i>
      <x v="9"/>
    </i>
    <i>
      <x v="11"/>
    </i>
    <i>
      <x v="12"/>
    </i>
    <i>
      <x v="13"/>
    </i>
    <i>
      <x v="14"/>
    </i>
    <i>
      <x v="15"/>
    </i>
    <i>
      <x v="17"/>
    </i>
    <i>
      <x v="19"/>
    </i>
    <i>
      <x v="20"/>
    </i>
    <i>
      <x v="22"/>
    </i>
    <i>
      <x v="23"/>
    </i>
    <i>
      <x v="24"/>
    </i>
    <i>
      <x v="25"/>
    </i>
    <i>
      <x v="26"/>
    </i>
    <i>
      <x v="27"/>
    </i>
    <i>
      <x v="29"/>
    </i>
    <i>
      <x v="30"/>
    </i>
    <i>
      <x v="32"/>
    </i>
    <i>
      <x v="34"/>
    </i>
    <i>
      <x v="35"/>
    </i>
    <i>
      <x v="36"/>
    </i>
    <i>
      <x v="37"/>
    </i>
    <i>
      <x v="38"/>
    </i>
    <i>
      <x v="39"/>
    </i>
    <i>
      <x v="41"/>
    </i>
    <i>
      <x v="43"/>
    </i>
    <i>
      <x v="44"/>
    </i>
    <i>
      <x v="45"/>
    </i>
    <i t="grand">
      <x/>
    </i>
  </colItems>
  <dataFields count="1">
    <dataField name="2015 Disposal Totals" fld="5" baseField="0" baseItem="0"/>
  </dataFields>
  <formats count="8">
    <format dxfId="70">
      <pivotArea field="6" type="button" dataOnly="0" labelOnly="1" outline="0" axis="axisRow" fieldPosition="0"/>
    </format>
    <format dxfId="69">
      <pivotArea dataOnly="0" labelOnly="1" fieldPosition="0">
        <references count="1">
          <reference field="4" count="0"/>
        </references>
      </pivotArea>
    </format>
    <format dxfId="68">
      <pivotArea dataOnly="0" labelOnly="1" grandCol="1" outline="0" fieldPosition="0"/>
    </format>
    <format dxfId="67">
      <pivotArea field="6" type="button" dataOnly="0" labelOnly="1" outline="0" axis="axisRow" fieldPosition="0"/>
    </format>
    <format dxfId="66">
      <pivotArea dataOnly="0" labelOnly="1" fieldPosition="0">
        <references count="1">
          <reference field="4" count="0"/>
        </references>
      </pivotArea>
    </format>
    <format dxfId="65">
      <pivotArea dataOnly="0" labelOnly="1" grandCol="1" outline="0" fieldPosition="0"/>
    </format>
    <format dxfId="64">
      <pivotArea type="origin" dataOnly="0" labelOnly="1" outline="0" fieldPosition="0"/>
    </format>
    <format dxfId="63">
      <pivotArea field="4" type="button" dataOnly="0" labelOnly="1" outline="0" axis="axisCol"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AK232" firstHeaderRow="1" firstDataRow="2" firstDataCol="1"/>
  <pivotFields count="12">
    <pivotField showAll="0"/>
    <pivotField axis="axisRow" showAll="0">
      <items count="5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3"/>
        <item t="default"/>
      </items>
    </pivotField>
    <pivotField showAll="0"/>
    <pivotField showAll="0"/>
    <pivotField showAll="0"/>
    <pivotField showAll="0"/>
    <pivotField showAll="0"/>
    <pivotField dataField="1" showAll="0"/>
    <pivotField axis="axisCol" showAll="0">
      <items count="36">
        <item x="10"/>
        <item x="32"/>
        <item x="14"/>
        <item x="7"/>
        <item x="0"/>
        <item x="27"/>
        <item n="Biosolids/ Sewage Sludge" x="33"/>
        <item x="9"/>
        <item x="13"/>
        <item x="22"/>
        <item x="4"/>
        <item x="26"/>
        <item x="1"/>
        <item x="30"/>
        <item x="31"/>
        <item x="12"/>
        <item x="5"/>
        <item x="15"/>
        <item x="18"/>
        <item x="17"/>
        <item x="20"/>
        <item x="29"/>
        <item x="6"/>
        <item x="8"/>
        <item x="21"/>
        <item x="25"/>
        <item x="34"/>
        <item x="2"/>
        <item x="3"/>
        <item x="28"/>
        <item x="11"/>
        <item x="24"/>
        <item x="23"/>
        <item x="19"/>
        <item x="16"/>
        <item t="default"/>
      </items>
    </pivotField>
    <pivotField axis="axisRow" showAll="0">
      <items count="44">
        <item m="1" x="42"/>
        <item x="17"/>
        <item x="5"/>
        <item x="16"/>
        <item x="12"/>
        <item x="18"/>
        <item x="19"/>
        <item x="35"/>
        <item x="20"/>
        <item x="34"/>
        <item x="36"/>
        <item x="21"/>
        <item x="6"/>
        <item x="22"/>
        <item x="2"/>
        <item x="15"/>
        <item x="23"/>
        <item x="0"/>
        <item x="24"/>
        <item x="13"/>
        <item x="25"/>
        <item x="26"/>
        <item x="30"/>
        <item x="27"/>
        <item x="37"/>
        <item x="31"/>
        <item x="38"/>
        <item x="14"/>
        <item x="32"/>
        <item x="4"/>
        <item x="39"/>
        <item x="1"/>
        <item x="11"/>
        <item x="9"/>
        <item x="28"/>
        <item x="33"/>
        <item x="29"/>
        <item x="10"/>
        <item x="8"/>
        <item x="3"/>
        <item h="1" m="1" x="41"/>
        <item h="1" x="7"/>
        <item h="1" m="1" x="40"/>
        <item t="default"/>
      </items>
    </pivotField>
    <pivotField showAll="0"/>
    <pivotField showAll="0"/>
  </pivotFields>
  <rowFields count="2">
    <field x="9"/>
    <field x="1"/>
  </rowFields>
  <rowItems count="229">
    <i>
      <x v="1"/>
    </i>
    <i r="1">
      <x v="16"/>
    </i>
    <i r="1">
      <x v="25"/>
    </i>
    <i r="1">
      <x v="26"/>
    </i>
    <i r="1">
      <x v="27"/>
    </i>
    <i r="1">
      <x v="37"/>
    </i>
    <i>
      <x v="2"/>
    </i>
    <i r="1">
      <x v="3"/>
    </i>
    <i r="1">
      <x v="26"/>
    </i>
    <i>
      <x v="3"/>
    </i>
    <i r="1">
      <x v="14"/>
    </i>
    <i r="1">
      <x v="16"/>
    </i>
    <i r="1">
      <x v="25"/>
    </i>
    <i r="1">
      <x v="26"/>
    </i>
    <i r="1">
      <x v="27"/>
    </i>
    <i r="1">
      <x v="28"/>
    </i>
    <i r="1">
      <x v="34"/>
    </i>
    <i r="1">
      <x v="36"/>
    </i>
    <i r="1">
      <x v="37"/>
    </i>
    <i>
      <x v="4"/>
    </i>
    <i r="1">
      <x v="9"/>
    </i>
    <i r="1">
      <x v="16"/>
    </i>
    <i r="1">
      <x v="24"/>
    </i>
    <i r="1">
      <x v="26"/>
    </i>
    <i r="1">
      <x v="27"/>
    </i>
    <i r="1">
      <x v="49"/>
    </i>
    <i>
      <x v="5"/>
    </i>
    <i r="1">
      <x v="16"/>
    </i>
    <i r="1">
      <x v="26"/>
    </i>
    <i r="1">
      <x v="30"/>
    </i>
    <i r="1">
      <x v="37"/>
    </i>
    <i>
      <x v="6"/>
    </i>
    <i r="1">
      <x v="16"/>
    </i>
    <i r="1">
      <x v="17"/>
    </i>
    <i r="1">
      <x v="25"/>
    </i>
    <i r="1">
      <x v="29"/>
    </i>
    <i r="1">
      <x v="37"/>
    </i>
    <i r="1">
      <x v="47"/>
    </i>
    <i>
      <x v="7"/>
    </i>
    <i r="1">
      <x v="25"/>
    </i>
    <i r="1">
      <x v="26"/>
    </i>
    <i>
      <x v="8"/>
    </i>
    <i r="1">
      <x v="16"/>
    </i>
    <i r="1">
      <x v="17"/>
    </i>
    <i r="1">
      <x v="18"/>
    </i>
    <i r="1">
      <x v="26"/>
    </i>
    <i r="1">
      <x v="37"/>
    </i>
    <i>
      <x v="9"/>
    </i>
    <i r="1">
      <x v="21"/>
    </i>
    <i r="1">
      <x v="26"/>
    </i>
    <i r="1">
      <x v="27"/>
    </i>
    <i r="1">
      <x v="33"/>
    </i>
    <i r="1">
      <x v="48"/>
    </i>
    <i r="1">
      <x v="49"/>
    </i>
    <i>
      <x v="10"/>
    </i>
    <i r="1">
      <x v="25"/>
    </i>
    <i r="1">
      <x v="26"/>
    </i>
    <i r="1">
      <x v="37"/>
    </i>
    <i r="1">
      <x v="41"/>
    </i>
    <i>
      <x v="11"/>
    </i>
    <i r="1">
      <x v="16"/>
    </i>
    <i r="1">
      <x v="25"/>
    </i>
    <i r="1">
      <x v="26"/>
    </i>
    <i r="1">
      <x v="27"/>
    </i>
    <i r="1">
      <x v="28"/>
    </i>
    <i r="1">
      <x v="37"/>
    </i>
    <i>
      <x v="12"/>
    </i>
    <i r="1">
      <x v="3"/>
    </i>
    <i>
      <x v="13"/>
    </i>
    <i r="1">
      <x v="16"/>
    </i>
    <i r="1">
      <x v="22"/>
    </i>
    <i r="1">
      <x v="26"/>
    </i>
    <i r="1">
      <x v="27"/>
    </i>
    <i r="1">
      <x v="37"/>
    </i>
    <i>
      <x v="14"/>
    </i>
    <i r="1">
      <x v="1"/>
    </i>
    <i r="1">
      <x v="16"/>
    </i>
    <i r="1">
      <x v="17"/>
    </i>
    <i r="1">
      <x v="37"/>
    </i>
    <i r="1">
      <x v="40"/>
    </i>
    <i r="1">
      <x v="47"/>
    </i>
    <i>
      <x v="15"/>
    </i>
    <i r="1">
      <x v="11"/>
    </i>
    <i r="1">
      <x v="16"/>
    </i>
    <i r="1">
      <x v="37"/>
    </i>
    <i>
      <x v="16"/>
    </i>
    <i r="1">
      <x v="16"/>
    </i>
    <i r="1">
      <x v="35"/>
    </i>
    <i r="1">
      <x v="37"/>
    </i>
    <i>
      <x v="17"/>
    </i>
    <i r="1">
      <x/>
    </i>
    <i r="1">
      <x v="2"/>
    </i>
    <i r="1">
      <x v="9"/>
    </i>
    <i r="1">
      <x v="10"/>
    </i>
    <i r="1">
      <x v="11"/>
    </i>
    <i r="1">
      <x v="16"/>
    </i>
    <i r="1">
      <x v="17"/>
    </i>
    <i r="1">
      <x v="26"/>
    </i>
    <i r="1">
      <x v="27"/>
    </i>
    <i r="1">
      <x v="37"/>
    </i>
    <i r="1">
      <x v="46"/>
    </i>
    <i>
      <x v="18"/>
    </i>
    <i r="1">
      <x v="16"/>
    </i>
    <i r="1">
      <x v="26"/>
    </i>
    <i r="1">
      <x v="37"/>
    </i>
    <i>
      <x v="19"/>
    </i>
    <i r="1">
      <x v="9"/>
    </i>
    <i r="1">
      <x v="26"/>
    </i>
    <i r="1">
      <x v="27"/>
    </i>
    <i r="1">
      <x v="37"/>
    </i>
    <i r="1">
      <x v="38"/>
    </i>
    <i>
      <x v="20"/>
    </i>
    <i r="1">
      <x v="16"/>
    </i>
    <i r="1">
      <x v="26"/>
    </i>
    <i r="1">
      <x v="37"/>
    </i>
    <i>
      <x v="21"/>
    </i>
    <i r="1">
      <x v="16"/>
    </i>
    <i r="1">
      <x v="17"/>
    </i>
    <i r="1">
      <x v="37"/>
    </i>
    <i r="1">
      <x v="45"/>
    </i>
    <i>
      <x v="22"/>
    </i>
    <i r="1">
      <x v="16"/>
    </i>
    <i r="1">
      <x v="26"/>
    </i>
    <i r="1">
      <x v="37"/>
    </i>
    <i r="1">
      <x v="39"/>
    </i>
    <i>
      <x v="23"/>
    </i>
    <i r="1">
      <x v="16"/>
    </i>
    <i r="1">
      <x v="17"/>
    </i>
    <i r="1">
      <x v="37"/>
    </i>
    <i>
      <x v="24"/>
    </i>
    <i r="1">
      <x v="26"/>
    </i>
    <i r="1">
      <x v="27"/>
    </i>
    <i r="1">
      <x v="33"/>
    </i>
    <i>
      <x v="25"/>
    </i>
    <i r="1">
      <x v="17"/>
    </i>
    <i r="1">
      <x v="47"/>
    </i>
    <i>
      <x v="26"/>
    </i>
    <i r="1">
      <x v="26"/>
    </i>
    <i r="1">
      <x v="37"/>
    </i>
    <i r="1">
      <x v="39"/>
    </i>
    <i>
      <x v="27"/>
    </i>
    <i r="1">
      <x v="9"/>
    </i>
    <i r="1">
      <x v="11"/>
    </i>
    <i r="1">
      <x v="16"/>
    </i>
    <i r="1">
      <x v="17"/>
    </i>
    <i r="1">
      <x v="20"/>
    </i>
    <i r="1">
      <x v="26"/>
    </i>
    <i r="1">
      <x v="27"/>
    </i>
    <i r="1">
      <x v="31"/>
    </i>
    <i r="1">
      <x v="37"/>
    </i>
    <i r="1">
      <x v="46"/>
    </i>
    <i>
      <x v="28"/>
    </i>
    <i r="1">
      <x v="17"/>
    </i>
    <i r="1">
      <x v="37"/>
    </i>
    <i>
      <x v="29"/>
    </i>
    <i r="1">
      <x v="11"/>
    </i>
    <i r="1">
      <x v="16"/>
    </i>
    <i r="1">
      <x v="27"/>
    </i>
    <i r="1">
      <x v="37"/>
    </i>
    <i r="1">
      <x v="44"/>
    </i>
    <i r="1">
      <x v="51"/>
    </i>
    <i>
      <x v="30"/>
    </i>
    <i r="1">
      <x v="47"/>
    </i>
    <i>
      <x v="31"/>
    </i>
    <i r="1">
      <x/>
    </i>
    <i r="1">
      <x v="2"/>
    </i>
    <i r="1">
      <x v="11"/>
    </i>
    <i r="1">
      <x v="16"/>
    </i>
    <i r="1">
      <x v="17"/>
    </i>
    <i r="1">
      <x v="23"/>
    </i>
    <i r="1">
      <x v="26"/>
    </i>
    <i r="1">
      <x v="27"/>
    </i>
    <i r="1">
      <x v="37"/>
    </i>
    <i>
      <x v="32"/>
    </i>
    <i r="1">
      <x v="7"/>
    </i>
    <i r="1">
      <x v="12"/>
    </i>
    <i r="1">
      <x v="16"/>
    </i>
    <i r="1">
      <x v="19"/>
    </i>
    <i r="1">
      <x v="26"/>
    </i>
    <i r="1">
      <x v="27"/>
    </i>
    <i r="1">
      <x v="32"/>
    </i>
    <i r="1">
      <x v="37"/>
    </i>
    <i r="1">
      <x v="39"/>
    </i>
    <i>
      <x v="33"/>
    </i>
    <i r="1">
      <x v="5"/>
    </i>
    <i r="1">
      <x v="26"/>
    </i>
    <i r="1">
      <x v="32"/>
    </i>
    <i r="1">
      <x v="39"/>
    </i>
    <i r="1">
      <x v="41"/>
    </i>
    <i>
      <x v="34"/>
    </i>
    <i r="1">
      <x v="16"/>
    </i>
    <i r="1">
      <x v="17"/>
    </i>
    <i r="1">
      <x v="37"/>
    </i>
    <i>
      <x v="35"/>
    </i>
    <i r="1">
      <x v="17"/>
    </i>
    <i r="1">
      <x v="18"/>
    </i>
    <i r="1">
      <x v="47"/>
    </i>
    <i>
      <x v="36"/>
    </i>
    <i r="1">
      <x v="16"/>
    </i>
    <i r="1">
      <x v="25"/>
    </i>
    <i r="1">
      <x v="26"/>
    </i>
    <i r="1">
      <x v="42"/>
    </i>
    <i>
      <x v="37"/>
    </i>
    <i r="1">
      <x v="6"/>
    </i>
    <i r="1">
      <x v="11"/>
    </i>
    <i r="1">
      <x v="16"/>
    </i>
    <i r="1">
      <x v="17"/>
    </i>
    <i r="1">
      <x v="26"/>
    </i>
    <i r="1">
      <x v="27"/>
    </i>
    <i r="1">
      <x v="37"/>
    </i>
    <i>
      <x v="38"/>
    </i>
    <i r="1">
      <x v="4"/>
    </i>
    <i r="1">
      <x v="8"/>
    </i>
    <i r="1">
      <x v="15"/>
    </i>
    <i r="1">
      <x v="26"/>
    </i>
    <i r="1">
      <x v="37"/>
    </i>
    <i r="1">
      <x v="39"/>
    </i>
    <i>
      <x v="39"/>
    </i>
    <i r="1">
      <x v="2"/>
    </i>
    <i r="1">
      <x v="9"/>
    </i>
    <i r="1">
      <x v="13"/>
    </i>
    <i r="1">
      <x v="16"/>
    </i>
    <i r="1">
      <x v="25"/>
    </i>
    <i r="1">
      <x v="26"/>
    </i>
    <i r="1">
      <x v="27"/>
    </i>
    <i r="1">
      <x v="37"/>
    </i>
    <i r="1">
      <x v="43"/>
    </i>
    <i r="1">
      <x v="50"/>
    </i>
    <i t="grand">
      <x/>
    </i>
  </rowItems>
  <colFields count="1">
    <field x="8"/>
  </colFields>
  <col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colItems>
  <dataFields count="1">
    <dataField name="2014 Disposal by County" fld="7" baseField="9" baseItem="1" numFmtId="3"/>
  </dataFields>
  <formats count="57">
    <format dxfId="62">
      <pivotArea collapsedLevelsAreSubtotals="1" fieldPosition="0">
        <references count="3">
          <reference field="1" count="1">
            <x v="26"/>
          </reference>
          <reference field="8" count="1" selected="0">
            <x v="2"/>
          </reference>
          <reference field="9" count="1" selected="0">
            <x v="5"/>
          </reference>
        </references>
      </pivotArea>
    </format>
    <format dxfId="61">
      <pivotArea field="9" type="button" dataOnly="0" labelOnly="1" outline="0" axis="axisRow" fieldPosition="0"/>
    </format>
    <format dxfId="60">
      <pivotArea dataOnly="0" labelOnly="1" fieldPosition="0">
        <references count="1">
          <reference field="8" count="0"/>
        </references>
      </pivotArea>
    </format>
    <format dxfId="59">
      <pivotArea dataOnly="0" labelOnly="1" grandCol="1" outline="0" fieldPosition="0"/>
    </format>
    <format dxfId="58">
      <pivotArea collapsedLevelsAreSubtotals="1" fieldPosition="0">
        <references count="3">
          <reference field="1" count="1">
            <x v="7"/>
          </reference>
          <reference field="8" count="1" selected="0">
            <x v="0"/>
          </reference>
          <reference field="9" count="1" selected="0">
            <x v="32"/>
          </reference>
        </references>
      </pivotArea>
    </format>
    <format dxfId="57">
      <pivotArea dataOnly="0" labelOnly="1" fieldPosition="0">
        <references count="1">
          <reference field="8" count="1">
            <x v="1"/>
          </reference>
        </references>
      </pivotArea>
    </format>
    <format dxfId="56">
      <pivotArea collapsedLevelsAreSubtotals="1" fieldPosition="0">
        <references count="2">
          <reference field="8" count="1" selected="0">
            <x v="0"/>
          </reference>
          <reference field="9" count="1">
            <x v="32"/>
          </reference>
        </references>
      </pivotArea>
    </format>
    <format dxfId="55">
      <pivotArea field="8" grandRow="1" outline="0" collapsedLevelsAreSubtotals="1" axis="axisCol" fieldPosition="0">
        <references count="1">
          <reference field="8" count="1" selected="0">
            <x v="0"/>
          </reference>
        </references>
      </pivotArea>
    </format>
    <format dxfId="54">
      <pivotArea collapsedLevelsAreSubtotals="1" fieldPosition="0">
        <references count="3">
          <reference field="1" count="1">
            <x v="26"/>
          </reference>
          <reference field="8" count="1" selected="0">
            <x v="17"/>
          </reference>
          <reference field="9" count="1" selected="0">
            <x v="41"/>
          </reference>
        </references>
      </pivotArea>
    </format>
    <format dxfId="53">
      <pivotArea collapsedLevelsAreSubtotals="1" fieldPosition="0">
        <references count="2">
          <reference field="8" count="1" selected="0">
            <x v="17"/>
          </reference>
          <reference field="9" count="1">
            <x v="41"/>
          </reference>
        </references>
      </pivotArea>
    </format>
    <format dxfId="52">
      <pivotArea collapsedLevelsAreSubtotals="1" fieldPosition="0">
        <references count="3">
          <reference field="1" count="1">
            <x v="42"/>
          </reference>
          <reference field="8" count="1" selected="0">
            <x v="15"/>
          </reference>
          <reference field="9" count="1" selected="0">
            <x v="36"/>
          </reference>
        </references>
      </pivotArea>
    </format>
    <format dxfId="51">
      <pivotArea collapsedLevelsAreSubtotals="1" fieldPosition="0">
        <references count="2">
          <reference field="8" count="1" selected="0">
            <x v="15"/>
          </reference>
          <reference field="9" count="1">
            <x v="36"/>
          </reference>
        </references>
      </pivotArea>
    </format>
    <format dxfId="50">
      <pivotArea collapsedLevelsAreSubtotals="1" fieldPosition="0">
        <references count="3">
          <reference field="1" count="1">
            <x v="32"/>
          </reference>
          <reference field="8" count="1" selected="0">
            <x v="22"/>
          </reference>
          <reference field="9" count="1" selected="0">
            <x v="33"/>
          </reference>
        </references>
      </pivotArea>
    </format>
    <format dxfId="49">
      <pivotArea collapsedLevelsAreSubtotals="1" fieldPosition="0">
        <references count="3">
          <reference field="1" count="1">
            <x v="7"/>
          </reference>
          <reference field="8" count="1" selected="0">
            <x v="15"/>
          </reference>
          <reference field="9" count="1" selected="0">
            <x v="32"/>
          </reference>
        </references>
      </pivotArea>
    </format>
    <format dxfId="48">
      <pivotArea collapsedLevelsAreSubtotals="1" fieldPosition="0">
        <references count="2">
          <reference field="8" count="1" selected="0">
            <x v="15"/>
          </reference>
          <reference field="9" count="1">
            <x v="32"/>
          </reference>
        </references>
      </pivotArea>
    </format>
    <format dxfId="47">
      <pivotArea collapsedLevelsAreSubtotals="1" fieldPosition="0">
        <references count="3">
          <reference field="1" count="1">
            <x v="16"/>
          </reference>
          <reference field="8" count="1" selected="0">
            <x v="21"/>
          </reference>
          <reference field="9" count="1" selected="0">
            <x v="32"/>
          </reference>
        </references>
      </pivotArea>
    </format>
    <format dxfId="46">
      <pivotArea collapsedLevelsAreSubtotals="1" fieldPosition="0">
        <references count="2">
          <reference field="8" count="1" selected="0">
            <x v="21"/>
          </reference>
          <reference field="9" count="1">
            <x v="32"/>
          </reference>
        </references>
      </pivotArea>
    </format>
    <format dxfId="45">
      <pivotArea collapsedLevelsAreSubtotals="1" fieldPosition="0">
        <references count="2">
          <reference field="8" count="1" selected="0">
            <x v="20"/>
          </reference>
          <reference field="9" count="1">
            <x v="30"/>
          </reference>
        </references>
      </pivotArea>
    </format>
    <format dxfId="44">
      <pivotArea collapsedLevelsAreSubtotals="1" fieldPosition="0">
        <references count="3">
          <reference field="1" count="1">
            <x v="47"/>
          </reference>
          <reference field="8" count="1" selected="0">
            <x v="20"/>
          </reference>
          <reference field="9" count="1" selected="0">
            <x v="30"/>
          </reference>
        </references>
      </pivotArea>
    </format>
    <format dxfId="43">
      <pivotArea collapsedLevelsAreSubtotals="1" fieldPosition="0">
        <references count="2">
          <reference field="8" count="1" selected="0">
            <x v="29"/>
          </reference>
          <reference field="9" count="1">
            <x v="1"/>
          </reference>
        </references>
      </pivotArea>
    </format>
    <format dxfId="42">
      <pivotArea collapsedLevelsAreSubtotals="1" fieldPosition="0">
        <references count="3">
          <reference field="1" count="1">
            <x v="26"/>
          </reference>
          <reference field="8" count="1" selected="0">
            <x v="29"/>
          </reference>
          <reference field="9" count="1" selected="0">
            <x v="1"/>
          </reference>
        </references>
      </pivotArea>
    </format>
    <format dxfId="41">
      <pivotArea collapsedLevelsAreSubtotals="1" fieldPosition="0">
        <references count="2">
          <reference field="8" count="1" selected="0">
            <x v="30"/>
          </reference>
          <reference field="9" count="1">
            <x v="32"/>
          </reference>
        </references>
      </pivotArea>
    </format>
    <format dxfId="40">
      <pivotArea collapsedLevelsAreSubtotals="1" fieldPosition="0">
        <references count="3">
          <reference field="1" count="1">
            <x v="7"/>
          </reference>
          <reference field="8" count="1" selected="0">
            <x v="30"/>
          </reference>
          <reference field="9" count="1" selected="0">
            <x v="32"/>
          </reference>
        </references>
      </pivotArea>
    </format>
    <format dxfId="39">
      <pivotArea collapsedLevelsAreSubtotals="1" fieldPosition="0">
        <references count="3">
          <reference field="1" count="1">
            <x v="42"/>
          </reference>
          <reference field="8" count="1" selected="0">
            <x v="34"/>
          </reference>
          <reference field="9" count="1" selected="0">
            <x v="36"/>
          </reference>
        </references>
      </pivotArea>
    </format>
    <format dxfId="38">
      <pivotArea collapsedLevelsAreSubtotals="1" fieldPosition="0">
        <references count="2">
          <reference field="8" count="1" selected="0">
            <x v="34"/>
          </reference>
          <reference field="9" count="1">
            <x v="36"/>
          </reference>
        </references>
      </pivotArea>
    </format>
    <format dxfId="37">
      <pivotArea field="8" grandRow="1" outline="0" collapsedLevelsAreSubtotals="1" axis="axisCol" fieldPosition="0">
        <references count="1">
          <reference field="8" count="1" selected="0">
            <x v="22"/>
          </reference>
        </references>
      </pivotArea>
    </format>
    <format dxfId="36">
      <pivotArea field="8" grandRow="1" outline="0" collapsedLevelsAreSubtotals="1" axis="axisCol" fieldPosition="0">
        <references count="1">
          <reference field="8" count="1" selected="0">
            <x v="10"/>
          </reference>
        </references>
      </pivotArea>
    </format>
    <format dxfId="35">
      <pivotArea field="8" grandRow="1" outline="0" collapsedLevelsAreSubtotals="1" axis="axisCol" fieldPosition="0">
        <references count="1">
          <reference field="8" count="1" selected="0">
            <x v="26"/>
          </reference>
        </references>
      </pivotArea>
    </format>
    <format dxfId="34">
      <pivotArea field="8" grandRow="1" outline="0" collapsedLevelsAreSubtotals="1" axis="axisCol" fieldPosition="0">
        <references count="1">
          <reference field="8" count="1" selected="0">
            <x v="16"/>
          </reference>
        </references>
      </pivotArea>
    </format>
    <format dxfId="33">
      <pivotArea field="8" grandRow="1" outline="0" collapsedLevelsAreSubtotals="1" axis="axisCol" fieldPosition="0">
        <references count="1">
          <reference field="8" count="1" selected="0">
            <x v="7"/>
          </reference>
        </references>
      </pivotArea>
    </format>
    <format dxfId="32">
      <pivotArea field="8" grandRow="1" outline="0" collapsedLevelsAreSubtotals="1" axis="axisCol" fieldPosition="0">
        <references count="1">
          <reference field="8" count="2" selected="0">
            <x v="8"/>
            <x v="9"/>
          </reference>
        </references>
      </pivotArea>
    </format>
    <format dxfId="31">
      <pivotArea field="8" grandRow="1" outline="0" collapsedLevelsAreSubtotals="1" axis="axisCol" fieldPosition="0">
        <references count="1">
          <reference field="8" count="1" selected="0">
            <x v="12"/>
          </reference>
        </references>
      </pivotArea>
    </format>
    <format dxfId="30">
      <pivotArea field="8" grandRow="1" outline="0" collapsedLevelsAreSubtotals="1" axis="axisCol" fieldPosition="0">
        <references count="1">
          <reference field="8" count="1" selected="0">
            <x v="15"/>
          </reference>
        </references>
      </pivotArea>
    </format>
    <format dxfId="29">
      <pivotArea field="8" grandRow="1" outline="0" collapsedLevelsAreSubtotals="1" axis="axisCol" fieldPosition="0">
        <references count="1">
          <reference field="8" count="1" selected="0">
            <x v="17"/>
          </reference>
        </references>
      </pivotArea>
    </format>
    <format dxfId="28">
      <pivotArea field="8" grandRow="1" outline="0" collapsedLevelsAreSubtotals="1" axis="axisCol" fieldPosition="0">
        <references count="1">
          <reference field="8" count="1" selected="0">
            <x v="18"/>
          </reference>
        </references>
      </pivotArea>
    </format>
    <format dxfId="27">
      <pivotArea field="8" grandRow="1" outline="0" collapsedLevelsAreSubtotals="1" axis="axisCol" fieldPosition="0">
        <references count="1">
          <reference field="8" count="1" selected="0">
            <x v="33"/>
          </reference>
        </references>
      </pivotArea>
    </format>
    <format dxfId="26">
      <pivotArea field="8" grandRow="1" outline="0" collapsedLevelsAreSubtotals="1" axis="axisCol" fieldPosition="0">
        <references count="1">
          <reference field="8" count="1" selected="0">
            <x v="3"/>
          </reference>
        </references>
      </pivotArea>
    </format>
    <format dxfId="25">
      <pivotArea field="8" grandRow="1" outline="0" collapsedLevelsAreSubtotals="1" axis="axisCol" fieldPosition="0">
        <references count="1">
          <reference field="8" count="1" selected="0">
            <x v="6"/>
          </reference>
        </references>
      </pivotArea>
    </format>
    <format dxfId="24">
      <pivotArea field="8" grandRow="1" outline="0" collapsedLevelsAreSubtotals="1" axis="axisCol" fieldPosition="0">
        <references count="1">
          <reference field="8" count="1" selected="0">
            <x v="2"/>
          </reference>
        </references>
      </pivotArea>
    </format>
    <format dxfId="23">
      <pivotArea field="8" grandRow="1" outline="0" collapsedLevelsAreSubtotals="1" axis="axisCol" fieldPosition="0">
        <references count="1">
          <reference field="8" count="1" selected="0">
            <x v="24"/>
          </reference>
        </references>
      </pivotArea>
    </format>
    <format dxfId="22">
      <pivotArea field="8" grandRow="1" outline="0" collapsedLevelsAreSubtotals="1" axis="axisCol" fieldPosition="0">
        <references count="1">
          <reference field="8" count="1" selected="0">
            <x v="11"/>
          </reference>
        </references>
      </pivotArea>
    </format>
    <format dxfId="21">
      <pivotArea field="8" grandRow="1" outline="0" collapsedLevelsAreSubtotals="1" axis="axisCol" fieldPosition="0">
        <references count="1">
          <reference field="8" count="1" selected="0">
            <x v="31"/>
          </reference>
        </references>
      </pivotArea>
    </format>
    <format dxfId="20">
      <pivotArea field="8" grandRow="1" outline="0" collapsedLevelsAreSubtotals="1" axis="axisCol" fieldPosition="0">
        <references count="1">
          <reference field="8" count="1" selected="0">
            <x v="20"/>
          </reference>
        </references>
      </pivotArea>
    </format>
    <format dxfId="19">
      <pivotArea field="8" grandRow="1" outline="0" collapsedLevelsAreSubtotals="1" axis="axisCol" fieldPosition="0">
        <references count="1">
          <reference field="8" count="1" selected="0">
            <x v="25"/>
          </reference>
        </references>
      </pivotArea>
    </format>
    <format dxfId="18">
      <pivotArea field="8" grandRow="1" outline="0" collapsedLevelsAreSubtotals="1" axis="axisCol" fieldPosition="0">
        <references count="1">
          <reference field="8" count="2" selected="0">
            <x v="27"/>
            <x v="28"/>
          </reference>
        </references>
      </pivotArea>
    </format>
    <format dxfId="17">
      <pivotArea field="8" grandRow="1" outline="0" collapsedLevelsAreSubtotals="1" axis="axisCol" fieldPosition="0">
        <references count="1">
          <reference field="8" count="1" selected="0">
            <x v="5"/>
          </reference>
        </references>
      </pivotArea>
    </format>
    <format dxfId="16">
      <pivotArea field="8" grandRow="1" outline="0" collapsedLevelsAreSubtotals="1" axis="axisCol" fieldPosition="0">
        <references count="1">
          <reference field="8" count="1" selected="0">
            <x v="13"/>
          </reference>
        </references>
      </pivotArea>
    </format>
    <format dxfId="15">
      <pivotArea field="8" grandRow="1" outline="0" collapsedLevelsAreSubtotals="1" axis="axisCol" fieldPosition="0">
        <references count="1">
          <reference field="8" count="2" selected="0">
            <x v="0"/>
            <x v="1"/>
          </reference>
        </references>
      </pivotArea>
    </format>
    <format dxfId="14">
      <pivotArea field="8" grandRow="1" outline="0" collapsedLevelsAreSubtotals="1" axis="axisCol" fieldPosition="0">
        <references count="1">
          <reference field="8" count="1" selected="0">
            <x v="14"/>
          </reference>
        </references>
      </pivotArea>
    </format>
    <format dxfId="13">
      <pivotArea field="8" grandRow="1" outline="0" collapsedLevelsAreSubtotals="1" axis="axisCol" fieldPosition="0">
        <references count="1">
          <reference field="8" count="1" selected="0">
            <x v="21"/>
          </reference>
        </references>
      </pivotArea>
    </format>
    <format dxfId="12">
      <pivotArea field="8" grandRow="1" outline="0" collapsedLevelsAreSubtotals="1" axis="axisCol" fieldPosition="0">
        <references count="1">
          <reference field="8" count="1" selected="0">
            <x v="23"/>
          </reference>
        </references>
      </pivotArea>
    </format>
    <format dxfId="11">
      <pivotArea field="8" grandRow="1" outline="0" collapsedLevelsAreSubtotals="1" axis="axisCol" fieldPosition="0">
        <references count="1">
          <reference field="8" count="2" selected="0">
            <x v="29"/>
            <x v="30"/>
          </reference>
        </references>
      </pivotArea>
    </format>
    <format dxfId="10">
      <pivotArea field="8" grandRow="1" outline="0" collapsedLevelsAreSubtotals="1" axis="axisCol" fieldPosition="0">
        <references count="1">
          <reference field="8" count="1" selected="0">
            <x v="32"/>
          </reference>
        </references>
      </pivotArea>
    </format>
    <format dxfId="9">
      <pivotArea field="8" grandRow="1" outline="0" collapsedLevelsAreSubtotals="1" axis="axisCol" fieldPosition="0">
        <references count="1">
          <reference field="8" count="1" selected="0">
            <x v="34"/>
          </reference>
        </references>
      </pivotArea>
    </format>
    <format dxfId="8">
      <pivotArea field="8" grandRow="1" outline="0" collapsedLevelsAreSubtotals="1" axis="axisCol" fieldPosition="0">
        <references count="1">
          <reference field="8" count="1" selected="0">
            <x v="4"/>
          </reference>
        </references>
      </pivotArea>
    </format>
    <format dxfId="7">
      <pivotArea field="8" grandRow="1" outline="0" collapsedLevelsAreSubtotals="1" axis="axisCol" fieldPosition="0">
        <references count="1">
          <reference field="8" count="1" selected="0">
            <x v="19"/>
          </reference>
        </references>
      </pivotArea>
    </format>
    <format dxfId="6">
      <pivotArea grandRow="1" grandCol="1" outline="0" collapsedLevelsAreSubtotals="1" fieldPosition="0"/>
    </format>
  </formats>
  <pivotTableStyleInfo name="PivotStyleMedium6"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4"/>
  <sheetViews>
    <sheetView tabSelected="1" workbookViewId="0">
      <pane xSplit="1" topLeftCell="X1" activePane="topRight" state="frozen"/>
      <selection pane="topRight" activeCell="AF19" sqref="AF19"/>
    </sheetView>
  </sheetViews>
  <sheetFormatPr defaultColWidth="9.33203125" defaultRowHeight="13.8" x14ac:dyDescent="0.3"/>
  <cols>
    <col min="1" max="1" width="52.21875" style="356" customWidth="1"/>
    <col min="2" max="8" width="9.6640625" style="356" hidden="1" customWidth="1"/>
    <col min="9" max="12" width="8.88671875" style="356" hidden="1" customWidth="1"/>
    <col min="13" max="13" width="9.88671875" style="356" hidden="1" customWidth="1"/>
    <col min="14" max="20" width="8.88671875" style="356" hidden="1" customWidth="1"/>
    <col min="21" max="22" width="9.6640625" style="356" hidden="1" customWidth="1"/>
    <col min="23" max="23" width="9.88671875" style="356" hidden="1" customWidth="1"/>
    <col min="24" max="26" width="9.88671875" style="356" bestFit="1" customWidth="1"/>
    <col min="27" max="27" width="10.33203125" style="356" hidden="1" customWidth="1"/>
    <col min="28" max="28" width="10.21875" style="356" hidden="1" customWidth="1"/>
    <col min="29" max="29" width="13.6640625" style="356" bestFit="1" customWidth="1"/>
    <col min="30" max="16384" width="9.33203125" style="356"/>
  </cols>
  <sheetData>
    <row r="1" spans="1:29" ht="15.6" x14ac:dyDescent="0.3">
      <c r="A1" s="484" t="s">
        <v>587</v>
      </c>
    </row>
    <row r="2" spans="1:29" x14ac:dyDescent="0.3">
      <c r="A2" s="356" t="s">
        <v>588</v>
      </c>
      <c r="T2" s="367"/>
    </row>
    <row r="3" spans="1:29" ht="14.4" thickBot="1" x14ac:dyDescent="0.35"/>
    <row r="4" spans="1:29" s="357" customFormat="1" ht="16.2" thickBot="1" x14ac:dyDescent="0.35">
      <c r="A4" s="364" t="s">
        <v>529</v>
      </c>
      <c r="B4" s="376">
        <v>1994</v>
      </c>
      <c r="C4" s="376">
        <v>1995</v>
      </c>
      <c r="D4" s="376">
        <v>1996</v>
      </c>
      <c r="E4" s="376">
        <v>1997</v>
      </c>
      <c r="F4" s="376">
        <v>1998</v>
      </c>
      <c r="G4" s="376">
        <v>1999</v>
      </c>
      <c r="H4" s="376">
        <v>2000</v>
      </c>
      <c r="I4" s="376">
        <v>2001</v>
      </c>
      <c r="J4" s="376">
        <v>2002</v>
      </c>
      <c r="K4" s="376">
        <v>2003</v>
      </c>
      <c r="L4" s="376">
        <v>2004</v>
      </c>
      <c r="M4" s="376">
        <v>2005</v>
      </c>
      <c r="N4" s="376">
        <v>2006</v>
      </c>
      <c r="O4" s="376">
        <v>2007</v>
      </c>
      <c r="P4" s="376">
        <v>2008</v>
      </c>
      <c r="Q4" s="376">
        <v>2009</v>
      </c>
      <c r="R4" s="376">
        <v>2010</v>
      </c>
      <c r="S4" s="376">
        <v>2011</v>
      </c>
      <c r="T4" s="376">
        <v>2012</v>
      </c>
      <c r="U4" s="376">
        <v>2013</v>
      </c>
      <c r="V4" s="376">
        <v>2014</v>
      </c>
      <c r="W4" s="376">
        <v>2015</v>
      </c>
      <c r="X4" s="376">
        <v>2016</v>
      </c>
      <c r="Y4" s="376">
        <v>2017</v>
      </c>
      <c r="Z4" s="376">
        <v>2018</v>
      </c>
      <c r="AA4" s="376">
        <v>2019</v>
      </c>
      <c r="AB4" s="376">
        <v>2020</v>
      </c>
      <c r="AC4" s="499">
        <v>2021</v>
      </c>
    </row>
    <row r="5" spans="1:29" ht="14.4" thickBot="1" x14ac:dyDescent="0.35">
      <c r="A5" s="366" t="s">
        <v>528</v>
      </c>
      <c r="B5" s="370">
        <v>3872375</v>
      </c>
      <c r="C5" s="370">
        <v>3790016</v>
      </c>
      <c r="D5" s="370">
        <v>3690981.29</v>
      </c>
      <c r="E5" s="370">
        <v>4029644</v>
      </c>
      <c r="F5" s="370">
        <v>4118020</v>
      </c>
      <c r="G5" s="370">
        <v>4351691</v>
      </c>
      <c r="H5" s="370">
        <v>4517162.37</v>
      </c>
      <c r="I5" s="370">
        <v>4545015</v>
      </c>
      <c r="J5" s="370">
        <v>4604831</v>
      </c>
      <c r="K5" s="370">
        <v>4712166</v>
      </c>
      <c r="L5" s="370">
        <v>4917870.3350000018</v>
      </c>
      <c r="M5" s="370">
        <v>5060502.33</v>
      </c>
      <c r="N5" s="370">
        <v>5258076.38</v>
      </c>
      <c r="O5" s="370">
        <v>5309295.92</v>
      </c>
      <c r="P5" s="370">
        <v>4978496.51</v>
      </c>
      <c r="Q5" s="370">
        <v>4614045.28</v>
      </c>
      <c r="R5" s="370">
        <v>4548275.0999999996</v>
      </c>
      <c r="S5" s="370">
        <v>4377843.12</v>
      </c>
      <c r="T5" s="370">
        <v>4396880.3600000003</v>
      </c>
      <c r="U5" s="370">
        <v>4486592.41</v>
      </c>
      <c r="V5" s="370">
        <f>GETPIVOTDATA("Amount",'2014'!$A$2,"WasteTypeName","Municipal/Commercial Solid Waste")</f>
        <v>4589537.1100000003</v>
      </c>
      <c r="W5" s="370">
        <v>4780385.1899999995</v>
      </c>
      <c r="X5" s="370">
        <v>5095890.32</v>
      </c>
      <c r="Y5" s="370">
        <v>5275557.5599999996</v>
      </c>
      <c r="Z5" s="370">
        <v>5369115.3399999989</v>
      </c>
      <c r="AA5" s="498" t="s">
        <v>586</v>
      </c>
      <c r="AB5" s="498" t="s">
        <v>586</v>
      </c>
      <c r="AC5" s="500">
        <v>6136189.7400000002</v>
      </c>
    </row>
    <row r="6" spans="1:29" x14ac:dyDescent="0.3">
      <c r="A6" s="363" t="s">
        <v>522</v>
      </c>
      <c r="B6" s="358">
        <v>102008</v>
      </c>
      <c r="C6" s="358">
        <v>115275</v>
      </c>
      <c r="D6" s="358">
        <v>109133</v>
      </c>
      <c r="E6" s="358">
        <v>173863</v>
      </c>
      <c r="F6" s="358">
        <v>158256</v>
      </c>
      <c r="G6" s="358">
        <v>129070</v>
      </c>
      <c r="H6" s="358">
        <v>93752</v>
      </c>
      <c r="I6" s="358">
        <v>66391</v>
      </c>
      <c r="J6" s="358">
        <v>99048</v>
      </c>
      <c r="K6" s="358">
        <v>93036</v>
      </c>
      <c r="L6" s="358" t="s">
        <v>530</v>
      </c>
      <c r="M6" s="358" t="s">
        <v>530</v>
      </c>
      <c r="N6" s="358" t="s">
        <v>530</v>
      </c>
      <c r="O6" s="358" t="s">
        <v>530</v>
      </c>
      <c r="P6" s="358" t="s">
        <v>530</v>
      </c>
      <c r="Q6" s="358" t="s">
        <v>530</v>
      </c>
      <c r="R6" s="358" t="s">
        <v>530</v>
      </c>
      <c r="S6" s="358" t="s">
        <v>530</v>
      </c>
      <c r="T6" s="358" t="s">
        <v>530</v>
      </c>
      <c r="U6" s="358" t="s">
        <v>530</v>
      </c>
      <c r="V6" s="358" t="s">
        <v>530</v>
      </c>
      <c r="W6" s="358" t="s">
        <v>530</v>
      </c>
      <c r="X6" s="358" t="s">
        <v>530</v>
      </c>
      <c r="Y6" s="358" t="s">
        <v>530</v>
      </c>
      <c r="Z6" s="358" t="s">
        <v>530</v>
      </c>
      <c r="AA6" s="498" t="s">
        <v>586</v>
      </c>
      <c r="AB6" s="498" t="s">
        <v>586</v>
      </c>
      <c r="AC6" s="500" t="s">
        <v>530</v>
      </c>
    </row>
    <row r="7" spans="1:29" x14ac:dyDescent="0.3">
      <c r="A7" s="365" t="s">
        <v>517</v>
      </c>
      <c r="B7" s="358">
        <v>479479</v>
      </c>
      <c r="C7" s="358">
        <v>482118</v>
      </c>
      <c r="D7" s="358">
        <v>502425.01</v>
      </c>
      <c r="E7" s="358">
        <v>462784</v>
      </c>
      <c r="F7" s="358">
        <v>529515</v>
      </c>
      <c r="G7" s="358">
        <v>530417</v>
      </c>
      <c r="H7" s="358">
        <v>685799</v>
      </c>
      <c r="I7" s="358">
        <v>759586</v>
      </c>
      <c r="J7" s="358">
        <v>835400</v>
      </c>
      <c r="K7" s="358">
        <v>650473</v>
      </c>
      <c r="L7" s="358">
        <v>884567.42</v>
      </c>
      <c r="M7" s="358">
        <v>1014525.52</v>
      </c>
      <c r="N7" s="358">
        <v>1127022.24</v>
      </c>
      <c r="O7" s="358">
        <v>1085976.9300000002</v>
      </c>
      <c r="P7" s="358">
        <v>857134.72</v>
      </c>
      <c r="Q7" s="358">
        <v>672067.16</v>
      </c>
      <c r="R7" s="358">
        <v>617817.03</v>
      </c>
      <c r="S7" s="358">
        <v>631248.37</v>
      </c>
      <c r="T7" s="358">
        <v>674479.85</v>
      </c>
      <c r="U7" s="358">
        <v>979894.95</v>
      </c>
      <c r="V7" s="358">
        <f>GETPIVOTDATA("Amount",'2014'!$A$2,"WasteTypeName","Construction &amp; Demolition Debris")+GETPIVOTDATA("Amount",'2014'!$A$2,"WasteTypeName","Roofing materials")+GETPIVOTDATA("Amount",'2014'!$A$2,"WasteTypeName","Asphaltic Materials (excluding roofing)")</f>
        <v>1000728.64</v>
      </c>
      <c r="W7" s="358">
        <v>1140449.3700000001</v>
      </c>
      <c r="X7" s="358">
        <v>1072182.08</v>
      </c>
      <c r="Y7" s="358">
        <v>997879.6100000001</v>
      </c>
      <c r="Z7" s="358">
        <v>965190.27999999991</v>
      </c>
      <c r="AA7" s="498" t="s">
        <v>586</v>
      </c>
      <c r="AB7" s="498" t="s">
        <v>586</v>
      </c>
      <c r="AC7" s="501">
        <v>1029393.8900000001</v>
      </c>
    </row>
    <row r="8" spans="1:29" x14ac:dyDescent="0.3">
      <c r="A8" s="363" t="s">
        <v>439</v>
      </c>
      <c r="B8" s="358">
        <v>187506</v>
      </c>
      <c r="C8" s="358">
        <v>155141</v>
      </c>
      <c r="D8" s="358">
        <v>184219.94</v>
      </c>
      <c r="E8" s="358">
        <v>206169</v>
      </c>
      <c r="F8" s="358">
        <v>208398</v>
      </c>
      <c r="G8" s="358">
        <v>325135</v>
      </c>
      <c r="H8" s="358">
        <v>157633.54</v>
      </c>
      <c r="I8" s="358">
        <v>563249</v>
      </c>
      <c r="J8" s="358">
        <v>546299</v>
      </c>
      <c r="K8" s="358">
        <v>743042</v>
      </c>
      <c r="L8" s="358">
        <v>1356415.31</v>
      </c>
      <c r="M8" s="358">
        <v>1092305.01</v>
      </c>
      <c r="N8" s="358">
        <v>535347</v>
      </c>
      <c r="O8" s="358">
        <v>554103.63</v>
      </c>
      <c r="P8" s="358">
        <v>388677.30999999994</v>
      </c>
      <c r="Q8" s="358">
        <v>277690.51</v>
      </c>
      <c r="R8" s="358">
        <v>446520.93</v>
      </c>
      <c r="S8" s="358">
        <v>279214.56</v>
      </c>
      <c r="T8" s="358">
        <v>270861.62</v>
      </c>
      <c r="U8" s="358">
        <v>261344.77</v>
      </c>
      <c r="V8" s="358">
        <f>GETPIVOTDATA("Amount",'2014'!$A$2,"WasteTypeName","Industrial Waste")+GETPIVOTDATA("Amount",'2014'!$A$2,"WasteTypeName","Lime")</f>
        <v>495423.1</v>
      </c>
      <c r="W8" s="358">
        <v>298990.75999999995</v>
      </c>
      <c r="X8" s="358">
        <v>279273.69</v>
      </c>
      <c r="Y8" s="358">
        <v>372675.29</v>
      </c>
      <c r="Z8" s="358">
        <v>385209.33000000007</v>
      </c>
      <c r="AA8" s="498" t="s">
        <v>586</v>
      </c>
      <c r="AB8" s="498" t="s">
        <v>586</v>
      </c>
      <c r="AC8" s="500">
        <v>617972.18000000005</v>
      </c>
    </row>
    <row r="9" spans="1:29" x14ac:dyDescent="0.3">
      <c r="A9" s="363" t="s">
        <v>541</v>
      </c>
      <c r="B9" s="358">
        <v>11385</v>
      </c>
      <c r="C9" s="358">
        <v>5154</v>
      </c>
      <c r="D9" s="358">
        <v>4091</v>
      </c>
      <c r="E9" s="358">
        <v>117512</v>
      </c>
      <c r="F9" s="358">
        <v>107452</v>
      </c>
      <c r="G9" s="358">
        <v>23875</v>
      </c>
      <c r="H9" s="358">
        <v>19542.439999999999</v>
      </c>
      <c r="I9" s="358">
        <v>428789</v>
      </c>
      <c r="J9" s="358">
        <v>321451</v>
      </c>
      <c r="K9" s="358">
        <v>280358</v>
      </c>
      <c r="L9" s="358">
        <v>419115.25</v>
      </c>
      <c r="M9" s="358">
        <v>1337371.83</v>
      </c>
      <c r="N9" s="358">
        <v>1029559.4</v>
      </c>
      <c r="O9" s="358">
        <v>1402421.29</v>
      </c>
      <c r="P9" s="358">
        <v>1362142.59</v>
      </c>
      <c r="Q9" s="358">
        <v>552681.81000000006</v>
      </c>
      <c r="R9" s="358">
        <v>986335.41</v>
      </c>
      <c r="S9" s="358">
        <v>525016.14</v>
      </c>
      <c r="T9" s="358">
        <v>1050917.02</v>
      </c>
      <c r="U9" s="358">
        <v>1198014.6399999999</v>
      </c>
      <c r="V9" s="358">
        <f>GETPIVOTDATA("Amount",'2014'!$A$2,"WasteTypeName","Brick and Masonry")+GETPIVOTDATA("Amount",'2014'!$A$2,"WasteTypeName","Ceramic Materials")+GETPIVOTDATA("Amount",'2014'!$A$2,"WasteTypeName","Concrete")+GETPIVOTDATA("Amount",'2014'!$A$2,"WasteTypeName","Cured Concrete")+GETPIVOTDATA("Amount",'2014'!$A$2,"WasteTypeName","Glass")+GETPIVOTDATA("Amount",'2014'!$A$2,"WasteTypeName","Inert Waste")+GETPIVOTDATA("Amount",'2014'!$A$2,"WasteTypeName","Soil, rock, gravel")+GETPIVOTDATA("Amount",'2014'!$A$2,"WasteTypeName","Soils (uncontaminated)")</f>
        <v>1543308.31</v>
      </c>
      <c r="W9" s="358">
        <v>1630932.6099999999</v>
      </c>
      <c r="X9" s="358">
        <v>1741053</v>
      </c>
      <c r="Y9" s="358">
        <v>1608375.1099999999</v>
      </c>
      <c r="Z9" s="358">
        <v>1728709.3200000003</v>
      </c>
      <c r="AA9" s="498" t="s">
        <v>586</v>
      </c>
      <c r="AB9" s="498" t="s">
        <v>586</v>
      </c>
      <c r="AC9" s="500">
        <v>211116.20999999996</v>
      </c>
    </row>
    <row r="10" spans="1:29" x14ac:dyDescent="0.3">
      <c r="A10" s="363" t="s">
        <v>518</v>
      </c>
      <c r="B10" s="358">
        <v>39190</v>
      </c>
      <c r="C10" s="358">
        <v>41615</v>
      </c>
      <c r="D10" s="358">
        <v>58354.59</v>
      </c>
      <c r="E10" s="358">
        <v>221437</v>
      </c>
      <c r="F10" s="358">
        <v>89142</v>
      </c>
      <c r="G10" s="358">
        <v>158022</v>
      </c>
      <c r="H10" s="358">
        <v>197928.76</v>
      </c>
      <c r="I10" s="358">
        <v>246754</v>
      </c>
      <c r="J10" s="358">
        <v>91697</v>
      </c>
      <c r="K10" s="358">
        <v>90303</v>
      </c>
      <c r="L10" s="358">
        <v>89905.33</v>
      </c>
      <c r="M10" s="358">
        <v>61917.599999999999</v>
      </c>
      <c r="N10" s="358">
        <v>52832.99</v>
      </c>
      <c r="O10" s="358">
        <v>40579.22</v>
      </c>
      <c r="P10" s="358">
        <v>39925.58</v>
      </c>
      <c r="Q10" s="358">
        <v>29449.15</v>
      </c>
      <c r="R10" s="358">
        <v>8822.09</v>
      </c>
      <c r="S10" s="358">
        <v>9725.6</v>
      </c>
      <c r="T10" s="358">
        <v>23828.26</v>
      </c>
      <c r="U10" s="358">
        <v>21200.18</v>
      </c>
      <c r="V10" s="358">
        <f>GETPIVOTDATA("Amount",'2014'!$A$2,"WasteTypeName","Wood Waste")</f>
        <v>69291.83</v>
      </c>
      <c r="W10" s="358">
        <v>18985.53</v>
      </c>
      <c r="X10" s="358">
        <v>89558.13</v>
      </c>
      <c r="Y10" s="358">
        <v>118726.83099999999</v>
      </c>
      <c r="Z10" s="358">
        <v>125111.45000000001</v>
      </c>
      <c r="AA10" s="498" t="s">
        <v>586</v>
      </c>
      <c r="AB10" s="498" t="s">
        <v>586</v>
      </c>
      <c r="AC10" s="500">
        <v>17071.87</v>
      </c>
    </row>
    <row r="11" spans="1:29" x14ac:dyDescent="0.3">
      <c r="A11" s="362" t="s">
        <v>519</v>
      </c>
      <c r="B11" s="372" t="s">
        <v>530</v>
      </c>
      <c r="C11" s="372" t="s">
        <v>530</v>
      </c>
      <c r="D11" s="372" t="s">
        <v>530</v>
      </c>
      <c r="E11" s="372" t="s">
        <v>530</v>
      </c>
      <c r="F11" s="372" t="s">
        <v>530</v>
      </c>
      <c r="G11" s="372" t="s">
        <v>530</v>
      </c>
      <c r="H11" s="358">
        <v>102047.71</v>
      </c>
      <c r="I11" s="372" t="s">
        <v>530</v>
      </c>
      <c r="J11" s="372" t="s">
        <v>530</v>
      </c>
      <c r="K11" s="372" t="s">
        <v>530</v>
      </c>
      <c r="L11" s="358">
        <v>536651</v>
      </c>
      <c r="M11" s="358">
        <v>420222.02</v>
      </c>
      <c r="N11" s="358">
        <v>148544.64000000001</v>
      </c>
      <c r="O11" s="358">
        <v>88092.82</v>
      </c>
      <c r="P11" s="358">
        <v>76942.850000000006</v>
      </c>
      <c r="Q11" s="358">
        <v>129071.74</v>
      </c>
      <c r="R11" s="358">
        <v>189625.99</v>
      </c>
      <c r="S11" s="358">
        <v>164340.04</v>
      </c>
      <c r="T11" s="358">
        <v>131437.5</v>
      </c>
      <c r="U11" s="358">
        <v>169188.28</v>
      </c>
      <c r="V11" s="358">
        <f>GETPIVOTDATA("Amount",'2014'!$A$2,"WasteTypeName","Ash (other than special incinerator ash)")</f>
        <v>158903.94999999998</v>
      </c>
      <c r="W11" s="358">
        <v>131732.69</v>
      </c>
      <c r="X11" s="358">
        <v>120610.74</v>
      </c>
      <c r="Y11" s="358">
        <v>57947.009999999995</v>
      </c>
      <c r="Z11" s="358">
        <v>167096.57</v>
      </c>
      <c r="AA11" s="498" t="s">
        <v>586</v>
      </c>
      <c r="AB11" s="498" t="s">
        <v>586</v>
      </c>
      <c r="AC11" s="500">
        <v>122764.86</v>
      </c>
    </row>
    <row r="12" spans="1:29" x14ac:dyDescent="0.3">
      <c r="A12" s="363" t="s">
        <v>525</v>
      </c>
      <c r="B12" s="358">
        <v>76675</v>
      </c>
      <c r="C12" s="358">
        <v>71941</v>
      </c>
      <c r="D12" s="358">
        <v>55584.31</v>
      </c>
      <c r="E12" s="358">
        <v>72747</v>
      </c>
      <c r="F12" s="358">
        <v>65440</v>
      </c>
      <c r="G12" s="358">
        <v>62919</v>
      </c>
      <c r="H12" s="358">
        <v>95050.01</v>
      </c>
      <c r="I12" s="358">
        <v>1473</v>
      </c>
      <c r="J12" s="358">
        <v>1762</v>
      </c>
      <c r="K12" s="358">
        <v>22835</v>
      </c>
      <c r="L12" s="358">
        <v>8853</v>
      </c>
      <c r="M12" s="358">
        <v>12457.66</v>
      </c>
      <c r="N12" s="358">
        <v>10419</v>
      </c>
      <c r="O12" s="358">
        <v>2031</v>
      </c>
      <c r="P12" s="358">
        <v>1885</v>
      </c>
      <c r="Q12" s="358">
        <v>16550.2</v>
      </c>
      <c r="R12" s="358">
        <v>1985.19</v>
      </c>
      <c r="S12" s="358">
        <v>418.52</v>
      </c>
      <c r="T12" s="358">
        <v>479.67</v>
      </c>
      <c r="U12" s="358">
        <v>1252.3599999999999</v>
      </c>
      <c r="V12" s="358">
        <f>GETPIVOTDATA("Amount",'2014'!$A$2,"WasteTypeName","Biosolids/ Sewage Sludge")</f>
        <v>808</v>
      </c>
      <c r="W12" s="358">
        <v>19445.21</v>
      </c>
      <c r="X12" s="358">
        <v>44129.279999999999</v>
      </c>
      <c r="Y12" s="358">
        <v>74798.25999999998</v>
      </c>
      <c r="Z12" s="358">
        <v>63857.16</v>
      </c>
      <c r="AA12" s="498" t="s">
        <v>586</v>
      </c>
      <c r="AB12" s="498" t="s">
        <v>586</v>
      </c>
      <c r="AC12" s="500">
        <v>55957.090000000011</v>
      </c>
    </row>
    <row r="13" spans="1:29" x14ac:dyDescent="0.3">
      <c r="A13" s="363" t="s">
        <v>284</v>
      </c>
      <c r="B13" s="358">
        <v>23897</v>
      </c>
      <c r="C13" s="358">
        <v>10369</v>
      </c>
      <c r="D13" s="358">
        <v>9384.93</v>
      </c>
      <c r="E13" s="358">
        <v>13130</v>
      </c>
      <c r="F13" s="358">
        <v>13044</v>
      </c>
      <c r="G13" s="358">
        <v>12961</v>
      </c>
      <c r="H13" s="358">
        <v>11776.67</v>
      </c>
      <c r="I13" s="358">
        <v>10929</v>
      </c>
      <c r="J13" s="358">
        <v>11177</v>
      </c>
      <c r="K13" s="358">
        <v>15455</v>
      </c>
      <c r="L13" s="358">
        <v>18251.71</v>
      </c>
      <c r="M13" s="358">
        <v>21951.22</v>
      </c>
      <c r="N13" s="358">
        <v>29699.57</v>
      </c>
      <c r="O13" s="358">
        <v>103686.26</v>
      </c>
      <c r="P13" s="358">
        <v>11913.8</v>
      </c>
      <c r="Q13" s="358">
        <v>12653.76</v>
      </c>
      <c r="R13" s="358">
        <v>12683.25</v>
      </c>
      <c r="S13" s="358">
        <v>13677.12</v>
      </c>
      <c r="T13" s="358">
        <v>11897.96</v>
      </c>
      <c r="U13" s="358">
        <v>11026.29</v>
      </c>
      <c r="V13" s="358">
        <f>GETPIVOTDATA("Amount",'2014'!$A$2,"WasteTypeName","Asbestos")</f>
        <v>16193.450000000003</v>
      </c>
      <c r="W13" s="358">
        <v>20721.439999999995</v>
      </c>
      <c r="X13" s="358">
        <v>12020.74</v>
      </c>
      <c r="Y13" s="358">
        <v>16822.54</v>
      </c>
      <c r="Z13" s="358">
        <v>12103.47</v>
      </c>
      <c r="AA13" s="498" t="s">
        <v>586</v>
      </c>
      <c r="AB13" s="498" t="s">
        <v>586</v>
      </c>
      <c r="AC13" s="500">
        <v>22305.380000000005</v>
      </c>
    </row>
    <row r="14" spans="1:29" x14ac:dyDescent="0.3">
      <c r="A14" s="363" t="s">
        <v>374</v>
      </c>
      <c r="B14" s="358">
        <v>242981</v>
      </c>
      <c r="C14" s="358">
        <v>214174</v>
      </c>
      <c r="D14" s="358">
        <v>270979.78999999998</v>
      </c>
      <c r="E14" s="358">
        <v>474907</v>
      </c>
      <c r="F14" s="358">
        <v>198082</v>
      </c>
      <c r="G14" s="358">
        <v>372734</v>
      </c>
      <c r="H14" s="358">
        <v>284778.40999999997</v>
      </c>
      <c r="I14" s="358">
        <v>616725</v>
      </c>
      <c r="J14" s="358">
        <v>784703</v>
      </c>
      <c r="K14" s="358">
        <v>568681</v>
      </c>
      <c r="L14" s="358">
        <v>635939.26</v>
      </c>
      <c r="M14" s="358">
        <v>1189215.57</v>
      </c>
      <c r="N14" s="358">
        <v>965829.09</v>
      </c>
      <c r="O14" s="358">
        <v>1057534.92</v>
      </c>
      <c r="P14" s="358">
        <v>1182509.55</v>
      </c>
      <c r="Q14" s="358">
        <v>1114679.1099999999</v>
      </c>
      <c r="R14" s="358">
        <v>1214866.3599999999</v>
      </c>
      <c r="S14" s="358">
        <v>1347021.85</v>
      </c>
      <c r="T14" s="358">
        <v>875427.49</v>
      </c>
      <c r="U14" s="358">
        <v>1529897.97</v>
      </c>
      <c r="V14" s="358">
        <f>GETPIVOTDATA("Amount",'2014'!$A$2,"WasteTypeName","Contaminated Soils (other)")+GETPIVOTDATA("Amount",'2014'!$A$2,"WasteTypeName","Petroleum Contaminated Soils")+GETPIVOTDATA("Amount",'2014'!$A$2,"WasteTypeName","Dredged Materials")</f>
        <v>1501316.2299999997</v>
      </c>
      <c r="W14" s="358">
        <v>1516019.48</v>
      </c>
      <c r="X14" s="358">
        <v>1150843.1399999999</v>
      </c>
      <c r="Y14" s="358">
        <v>1387789.3200000003</v>
      </c>
      <c r="Z14" s="358">
        <v>939124.42</v>
      </c>
      <c r="AA14" s="498" t="s">
        <v>586</v>
      </c>
      <c r="AB14" s="498" t="s">
        <v>586</v>
      </c>
      <c r="AC14" s="500">
        <v>1003548.3800000001</v>
      </c>
    </row>
    <row r="15" spans="1:29" x14ac:dyDescent="0.3">
      <c r="A15" s="363" t="s">
        <v>532</v>
      </c>
      <c r="B15" s="358">
        <v>11082</v>
      </c>
      <c r="C15" s="358">
        <v>25023</v>
      </c>
      <c r="D15" s="358">
        <v>5226.4799999999996</v>
      </c>
      <c r="E15" s="358">
        <v>2724</v>
      </c>
      <c r="F15" s="358">
        <v>12129</v>
      </c>
      <c r="G15" s="358">
        <v>10362</v>
      </c>
      <c r="H15" s="358">
        <v>40907.69</v>
      </c>
      <c r="I15" s="358">
        <v>7752</v>
      </c>
      <c r="J15" s="358">
        <v>4919</v>
      </c>
      <c r="K15" s="358">
        <v>5102</v>
      </c>
      <c r="L15" s="358">
        <v>3482</v>
      </c>
      <c r="M15" s="358">
        <v>5864</v>
      </c>
      <c r="N15" s="358">
        <v>6057</v>
      </c>
      <c r="O15" s="358">
        <v>24893</v>
      </c>
      <c r="P15" s="358">
        <v>7740</v>
      </c>
      <c r="Q15" s="358">
        <v>3891</v>
      </c>
      <c r="R15" s="358">
        <v>2116</v>
      </c>
      <c r="S15" s="358">
        <v>1905</v>
      </c>
      <c r="T15" s="358">
        <v>1312</v>
      </c>
      <c r="U15" s="358">
        <v>1776</v>
      </c>
      <c r="V15" s="358">
        <f>GETPIVOTDATA("Amount",'2014'!$A$2,"WasteTypeName","Tires (disposed)")</f>
        <v>1287.77</v>
      </c>
      <c r="W15" s="358">
        <v>1519.4500000000003</v>
      </c>
      <c r="X15" s="358">
        <v>3578.85</v>
      </c>
      <c r="Y15" s="358">
        <v>10797.880000000001</v>
      </c>
      <c r="Z15" s="358">
        <v>9941.7100000000028</v>
      </c>
      <c r="AA15" s="498" t="s">
        <v>586</v>
      </c>
      <c r="AB15" s="498" t="s">
        <v>586</v>
      </c>
      <c r="AC15" s="501">
        <v>10534.199999999999</v>
      </c>
    </row>
    <row r="16" spans="1:29" x14ac:dyDescent="0.3">
      <c r="A16" s="363" t="s">
        <v>533</v>
      </c>
      <c r="B16" s="358" t="s">
        <v>530</v>
      </c>
      <c r="C16" s="358" t="s">
        <v>530</v>
      </c>
      <c r="D16" s="358" t="s">
        <v>530</v>
      </c>
      <c r="E16" s="358" t="s">
        <v>530</v>
      </c>
      <c r="F16" s="358" t="s">
        <v>530</v>
      </c>
      <c r="G16" s="358" t="s">
        <v>530</v>
      </c>
      <c r="H16" s="372" t="s">
        <v>530</v>
      </c>
      <c r="I16" s="358" t="s">
        <v>530</v>
      </c>
      <c r="J16" s="358" t="s">
        <v>530</v>
      </c>
      <c r="K16" s="358">
        <v>17124</v>
      </c>
      <c r="L16" s="358">
        <v>11730</v>
      </c>
      <c r="M16" s="358">
        <v>16582</v>
      </c>
      <c r="N16" s="358">
        <v>27641</v>
      </c>
      <c r="O16" s="358">
        <v>25811</v>
      </c>
      <c r="P16" s="358">
        <v>17801</v>
      </c>
      <c r="Q16" s="358">
        <v>24943</v>
      </c>
      <c r="R16" s="358">
        <v>21159</v>
      </c>
      <c r="S16" s="358">
        <v>12251</v>
      </c>
      <c r="T16" s="358">
        <v>13554</v>
      </c>
      <c r="U16" s="358">
        <v>16207</v>
      </c>
      <c r="V16" s="358">
        <v>18137</v>
      </c>
      <c r="W16" s="358">
        <v>11367.04</v>
      </c>
      <c r="X16" s="358">
        <v>8744.7900000000009</v>
      </c>
      <c r="Y16" s="358">
        <v>13131.31</v>
      </c>
      <c r="Z16" s="358">
        <v>10674.01</v>
      </c>
      <c r="AA16" s="498" t="s">
        <v>586</v>
      </c>
      <c r="AB16" s="498" t="s">
        <v>586</v>
      </c>
      <c r="AC16" s="501">
        <v>6085.07</v>
      </c>
    </row>
    <row r="17" spans="1:29" x14ac:dyDescent="0.3">
      <c r="A17" s="363" t="s">
        <v>520</v>
      </c>
      <c r="B17" s="358" t="s">
        <v>530</v>
      </c>
      <c r="C17" s="358" t="s">
        <v>530</v>
      </c>
      <c r="D17" s="358">
        <v>5212.5200000000004</v>
      </c>
      <c r="E17" s="358">
        <v>7469</v>
      </c>
      <c r="F17" s="358">
        <v>7704</v>
      </c>
      <c r="G17" s="358">
        <v>5474</v>
      </c>
      <c r="H17" s="358">
        <v>6348.74</v>
      </c>
      <c r="I17" s="358">
        <v>5255</v>
      </c>
      <c r="J17" s="358">
        <v>2417</v>
      </c>
      <c r="K17" s="358">
        <v>2498</v>
      </c>
      <c r="L17" s="358">
        <v>2624.29</v>
      </c>
      <c r="M17" s="358">
        <v>2651.37</v>
      </c>
      <c r="N17" s="358">
        <v>2898.88</v>
      </c>
      <c r="O17" s="358">
        <v>3997.61</v>
      </c>
      <c r="P17" s="358">
        <v>3012.8999999999996</v>
      </c>
      <c r="Q17" s="358">
        <v>2982.63</v>
      </c>
      <c r="R17" s="358">
        <v>11617.89</v>
      </c>
      <c r="S17" s="358">
        <v>7063.81</v>
      </c>
      <c r="T17" s="358">
        <v>8252.09</v>
      </c>
      <c r="U17" s="358">
        <v>9398.2199999999993</v>
      </c>
      <c r="V17" s="358">
        <f>GETPIVOTDATA("Amount",'2014'!$A$2,"WasteTypeName","Medical Waste ")</f>
        <v>10401.050000000001</v>
      </c>
      <c r="W17" s="358">
        <v>5065.1100000000006</v>
      </c>
      <c r="X17" s="358">
        <v>2984.52</v>
      </c>
      <c r="Y17" s="358">
        <v>10803.260000000002</v>
      </c>
      <c r="Z17" s="358">
        <v>9175.6800000000021</v>
      </c>
      <c r="AA17" s="498" t="s">
        <v>586</v>
      </c>
      <c r="AB17" s="498" t="s">
        <v>586</v>
      </c>
      <c r="AC17" s="500">
        <v>12648.67</v>
      </c>
    </row>
    <row r="18" spans="1:29" x14ac:dyDescent="0.3">
      <c r="A18" s="377" t="s">
        <v>542</v>
      </c>
      <c r="B18" s="378" t="s">
        <v>530</v>
      </c>
      <c r="C18" s="378" t="s">
        <v>530</v>
      </c>
      <c r="D18" s="378" t="s">
        <v>530</v>
      </c>
      <c r="E18" s="378" t="s">
        <v>530</v>
      </c>
      <c r="F18" s="378" t="s">
        <v>530</v>
      </c>
      <c r="G18" s="378" t="s">
        <v>530</v>
      </c>
      <c r="H18" s="378" t="s">
        <v>530</v>
      </c>
      <c r="I18" s="378" t="s">
        <v>530</v>
      </c>
      <c r="J18" s="378" t="s">
        <v>530</v>
      </c>
      <c r="K18" s="378" t="s">
        <v>530</v>
      </c>
      <c r="L18" s="378" t="s">
        <v>530</v>
      </c>
      <c r="M18" s="378" t="s">
        <v>530</v>
      </c>
      <c r="N18" s="378" t="s">
        <v>530</v>
      </c>
      <c r="O18" s="378" t="s">
        <v>530</v>
      </c>
      <c r="P18" s="378">
        <v>202278.03</v>
      </c>
      <c r="Q18" s="378">
        <v>176892.66</v>
      </c>
      <c r="R18" s="378">
        <v>146891</v>
      </c>
      <c r="S18" s="378">
        <v>225709</v>
      </c>
      <c r="T18" s="378">
        <v>230157</v>
      </c>
      <c r="U18" s="378">
        <v>189528</v>
      </c>
      <c r="V18" s="378">
        <f>GETPIVOTDATA("Amount",'2014'!$A$2,"WasteTypeName","Auto fluff")</f>
        <v>168893.63</v>
      </c>
      <c r="W18" s="378">
        <v>163620</v>
      </c>
      <c r="X18" s="378">
        <v>172063</v>
      </c>
      <c r="Y18" s="378">
        <v>189805</v>
      </c>
      <c r="Z18" s="378">
        <v>212559</v>
      </c>
      <c r="AA18" s="498" t="s">
        <v>586</v>
      </c>
      <c r="AB18" s="498" t="s">
        <v>586</v>
      </c>
      <c r="AC18" s="500">
        <v>277674.88</v>
      </c>
    </row>
    <row r="19" spans="1:29" x14ac:dyDescent="0.3">
      <c r="A19" s="377" t="s">
        <v>536</v>
      </c>
      <c r="B19" s="505" t="s">
        <v>544</v>
      </c>
      <c r="C19" s="506"/>
      <c r="D19" s="506"/>
      <c r="E19" s="506"/>
      <c r="F19" s="506"/>
      <c r="G19" s="506"/>
      <c r="H19" s="506"/>
      <c r="I19" s="506"/>
      <c r="J19" s="506"/>
      <c r="K19" s="506"/>
      <c r="L19" s="506"/>
      <c r="M19" s="506"/>
      <c r="N19" s="506"/>
      <c r="O19" s="506"/>
      <c r="P19" s="506"/>
      <c r="Q19" s="506"/>
      <c r="R19" s="506"/>
      <c r="S19" s="506"/>
      <c r="T19" s="506"/>
      <c r="U19" s="507"/>
      <c r="V19" s="378">
        <f>GETPIVOTDATA("Amount",'2014'!$A$2,"WasteTypeName","Recycling residuals")</f>
        <v>20576.39</v>
      </c>
      <c r="W19" s="378">
        <v>41340.19</v>
      </c>
      <c r="X19" s="378">
        <v>47948.72</v>
      </c>
      <c r="Y19" s="378">
        <v>65712.320000000007</v>
      </c>
      <c r="Z19" s="378">
        <v>90078.19</v>
      </c>
      <c r="AA19" s="498" t="s">
        <v>586</v>
      </c>
      <c r="AB19" s="498" t="s">
        <v>586</v>
      </c>
      <c r="AC19" s="500">
        <v>159162.32999999999</v>
      </c>
    </row>
    <row r="20" spans="1:29" x14ac:dyDescent="0.3">
      <c r="A20" s="490" t="s">
        <v>580</v>
      </c>
      <c r="B20" s="491"/>
      <c r="C20" s="492"/>
      <c r="D20" s="492"/>
      <c r="E20" s="492"/>
      <c r="F20" s="492"/>
      <c r="G20" s="492"/>
      <c r="H20" s="492"/>
      <c r="I20" s="492"/>
      <c r="J20" s="492"/>
      <c r="K20" s="492"/>
      <c r="L20" s="492"/>
      <c r="M20" s="492"/>
      <c r="N20" s="492"/>
      <c r="O20" s="492"/>
      <c r="P20" s="492"/>
      <c r="Q20" s="492"/>
      <c r="R20" s="492"/>
      <c r="S20" s="492"/>
      <c r="T20" s="492"/>
      <c r="U20" s="493"/>
      <c r="V20" s="494"/>
      <c r="W20" s="494"/>
      <c r="X20" s="494"/>
      <c r="Y20" s="494"/>
      <c r="Z20" s="494"/>
      <c r="AA20" s="498" t="s">
        <v>586</v>
      </c>
      <c r="AB20" s="498" t="s">
        <v>586</v>
      </c>
      <c r="AC20" s="500">
        <v>6631.51</v>
      </c>
    </row>
    <row r="21" spans="1:29" x14ac:dyDescent="0.3">
      <c r="A21" s="490" t="s">
        <v>579</v>
      </c>
      <c r="B21" s="491"/>
      <c r="C21" s="492"/>
      <c r="D21" s="492"/>
      <c r="E21" s="492"/>
      <c r="F21" s="492"/>
      <c r="G21" s="492"/>
      <c r="H21" s="492"/>
      <c r="I21" s="492"/>
      <c r="J21" s="492"/>
      <c r="K21" s="492"/>
      <c r="L21" s="492"/>
      <c r="M21" s="492"/>
      <c r="N21" s="492"/>
      <c r="O21" s="492"/>
      <c r="P21" s="492"/>
      <c r="Q21" s="492"/>
      <c r="R21" s="492"/>
      <c r="S21" s="492"/>
      <c r="T21" s="492"/>
      <c r="U21" s="493"/>
      <c r="V21" s="494"/>
      <c r="W21" s="494"/>
      <c r="X21" s="494"/>
      <c r="Y21" s="494"/>
      <c r="Z21" s="494"/>
      <c r="AA21" s="498" t="s">
        <v>586</v>
      </c>
      <c r="AB21" s="498" t="s">
        <v>586</v>
      </c>
      <c r="AC21" s="500">
        <v>25</v>
      </c>
    </row>
    <row r="22" spans="1:29" ht="14.4" thickBot="1" x14ac:dyDescent="0.35">
      <c r="A22" s="374" t="s">
        <v>286</v>
      </c>
      <c r="B22" s="375">
        <v>81573</v>
      </c>
      <c r="C22" s="375">
        <v>144115</v>
      </c>
      <c r="D22" s="375">
        <v>121051.14</v>
      </c>
      <c r="E22" s="375">
        <v>10794</v>
      </c>
      <c r="F22" s="375">
        <v>41866</v>
      </c>
      <c r="G22" s="375">
        <v>28450</v>
      </c>
      <c r="H22" s="375">
        <v>178156.34</v>
      </c>
      <c r="I22" s="375">
        <v>198259</v>
      </c>
      <c r="J22" s="375">
        <v>124512</v>
      </c>
      <c r="K22" s="375">
        <v>270992</v>
      </c>
      <c r="L22" s="375">
        <v>196793.14</v>
      </c>
      <c r="M22" s="375">
        <v>197009.52</v>
      </c>
      <c r="N22" s="375">
        <v>256626.56</v>
      </c>
      <c r="O22" s="375">
        <v>189315.54</v>
      </c>
      <c r="P22" s="375">
        <v>48377.819999999978</v>
      </c>
      <c r="Q22" s="375">
        <v>49708.130000000005</v>
      </c>
      <c r="R22" s="375">
        <v>63867.350000000006</v>
      </c>
      <c r="S22" s="375">
        <v>81336.77999999997</v>
      </c>
      <c r="T22" s="375">
        <v>333849.61</v>
      </c>
      <c r="U22" s="375">
        <v>186911.49</v>
      </c>
      <c r="V22" s="375">
        <f>GETPIVOTDATA("Amount",'2014'!$A$2,"WasteTypeName","Aluminum")+GETPIVOTDATA("Amount",'2014'!$A$2,"WasteTypeName","Appliances/White Goods")+GETPIVOTDATA("Amount",'2014'!$A$2,"WasteTypeName","Food Processing Waste")+GETPIVOTDATA("Amount",'2014'!$A$2,"WasteTypeName","Mortalities and other animal parts")+GETPIVOTDATA("Amount",'2014'!$A$2,"WasteTypeName","Other")+GETPIVOTDATA("Amount",'2014'!$A$2,"WasteTypeName","Special Waste (permitted)")+GETPIVOTDATA("Amount",'2014'!$A$2,"WasteTypeName","Stainless Steel")+GETPIVOTDATA("Amount",'2014'!$A$2,"WasteTypeName","Vactor/Street Sweeping Wastes")+GETPIVOTDATA("Amount",'2014'!$A$2,"WasteTypeName","Yard Debris")+GETPIVOTDATA("Amount",'2014'!$A$2,"WasteTypeName","Landclearing Debris")</f>
        <v>77419.250000000015</v>
      </c>
      <c r="W22" s="375">
        <v>246464.79</v>
      </c>
      <c r="X22" s="375">
        <v>235455.2</v>
      </c>
      <c r="Y22" s="375">
        <v>105404.45</v>
      </c>
      <c r="Z22" s="375">
        <v>110200.83000000003</v>
      </c>
      <c r="AA22" s="498" t="s">
        <v>586</v>
      </c>
      <c r="AB22" s="498" t="s">
        <v>586</v>
      </c>
      <c r="AC22" s="500">
        <v>160613.75</v>
      </c>
    </row>
    <row r="23" spans="1:29" s="359" customFormat="1" ht="28.2" thickBot="1" x14ac:dyDescent="0.35">
      <c r="A23" s="472" t="s">
        <v>543</v>
      </c>
      <c r="B23" s="371">
        <f t="shared" ref="B23:G23" si="0">SUM(B5:B22)</f>
        <v>5128151</v>
      </c>
      <c r="C23" s="371">
        <f t="shared" si="0"/>
        <v>5054941</v>
      </c>
      <c r="D23" s="371">
        <f t="shared" si="0"/>
        <v>5016643.9999999991</v>
      </c>
      <c r="E23" s="371">
        <f t="shared" si="0"/>
        <v>5793180</v>
      </c>
      <c r="F23" s="371">
        <f t="shared" si="0"/>
        <v>5549048</v>
      </c>
      <c r="G23" s="371">
        <f t="shared" si="0"/>
        <v>6011110</v>
      </c>
      <c r="H23" s="371">
        <f>SUM(H5:H22)-H11</f>
        <v>6288835.9700000007</v>
      </c>
      <c r="I23" s="371">
        <f>SUM(I5:I22)</f>
        <v>7450177</v>
      </c>
      <c r="J23" s="371">
        <f>SUM(J5:J22)</f>
        <v>7428216</v>
      </c>
      <c r="K23" s="371">
        <f>SUM(K5:K22)</f>
        <v>7472065</v>
      </c>
      <c r="L23" s="371">
        <f t="shared" ref="L23:T23" si="1">SUM(L5:L22)</f>
        <v>9082198.0450000018</v>
      </c>
      <c r="M23" s="371">
        <f t="shared" si="1"/>
        <v>10432575.649999999</v>
      </c>
      <c r="N23" s="371">
        <f t="shared" si="1"/>
        <v>9450553.7500000019</v>
      </c>
      <c r="O23" s="371">
        <f t="shared" si="1"/>
        <v>9887739.1399999987</v>
      </c>
      <c r="P23" s="371">
        <f t="shared" si="1"/>
        <v>9178837.6599999983</v>
      </c>
      <c r="Q23" s="371">
        <f t="shared" si="1"/>
        <v>7677306.1400000006</v>
      </c>
      <c r="R23" s="371">
        <f t="shared" si="1"/>
        <v>8272582.5899999989</v>
      </c>
      <c r="S23" s="371">
        <f t="shared" si="1"/>
        <v>7676770.9099999983</v>
      </c>
      <c r="T23" s="371">
        <f t="shared" si="1"/>
        <v>8023334.4299999997</v>
      </c>
      <c r="U23" s="371">
        <f t="shared" ref="U23:X23" si="2">SUM(U5:U22)</f>
        <v>9062232.5600000005</v>
      </c>
      <c r="V23" s="371">
        <f t="shared" si="2"/>
        <v>9672225.7100000028</v>
      </c>
      <c r="W23" s="371">
        <f t="shared" si="2"/>
        <v>10027038.859999998</v>
      </c>
      <c r="X23" s="371">
        <f t="shared" si="2"/>
        <v>10076336.199999999</v>
      </c>
      <c r="Y23" s="371">
        <f>SUM(Y5:Y22)</f>
        <v>10306225.751</v>
      </c>
      <c r="Z23" s="371">
        <f>SUM(Z5:Z22)</f>
        <v>10198146.76</v>
      </c>
      <c r="AA23" s="495"/>
      <c r="AB23" s="496"/>
      <c r="AC23" s="502">
        <f>SUM(AC5:AC22)</f>
        <v>9849695.0100000016</v>
      </c>
    </row>
    <row r="24" spans="1:29" x14ac:dyDescent="0.3">
      <c r="A24" s="367"/>
      <c r="B24" s="360"/>
      <c r="C24" s="360"/>
      <c r="D24" s="360"/>
      <c r="E24" s="360"/>
      <c r="F24" s="360"/>
      <c r="G24" s="361"/>
      <c r="H24" s="360"/>
      <c r="I24" s="360"/>
      <c r="J24" s="361"/>
      <c r="K24" s="361"/>
      <c r="L24" s="360"/>
      <c r="M24" s="360"/>
      <c r="N24" s="360"/>
      <c r="O24" s="360"/>
      <c r="P24" s="360"/>
      <c r="Q24" s="360"/>
      <c r="R24" s="360"/>
      <c r="S24" s="360"/>
      <c r="T24" s="361"/>
      <c r="U24" s="360"/>
      <c r="V24" s="373"/>
    </row>
    <row r="25" spans="1:29" x14ac:dyDescent="0.3">
      <c r="A25" s="359" t="s">
        <v>521</v>
      </c>
    </row>
    <row r="26" spans="1:29" x14ac:dyDescent="0.3">
      <c r="A26" s="356" t="s">
        <v>540</v>
      </c>
    </row>
    <row r="27" spans="1:29" x14ac:dyDescent="0.3">
      <c r="A27" s="356" t="s">
        <v>516</v>
      </c>
      <c r="AB27" s="356" t="s">
        <v>578</v>
      </c>
    </row>
    <row r="28" spans="1:29" x14ac:dyDescent="0.3">
      <c r="A28" s="356" t="s">
        <v>534</v>
      </c>
    </row>
    <row r="29" spans="1:29" x14ac:dyDescent="0.3">
      <c r="A29" s="356" t="s">
        <v>531</v>
      </c>
    </row>
    <row r="30" spans="1:29" x14ac:dyDescent="0.3">
      <c r="A30" s="356" t="s">
        <v>535</v>
      </c>
    </row>
    <row r="33" spans="22:24" x14ac:dyDescent="0.3">
      <c r="X33" s="360"/>
    </row>
    <row r="34" spans="22:24" x14ac:dyDescent="0.3">
      <c r="V34" s="485"/>
    </row>
  </sheetData>
  <mergeCells count="1">
    <mergeCell ref="B19:U19"/>
  </mergeCells>
  <pageMargins left="0.7" right="0.7" top="0.75" bottom="0.75" header="0.3" footer="0.3"/>
  <pageSetup paperSize="5" scale="65" orientation="landscape" r:id="rId1"/>
  <ignoredErrors>
    <ignoredError sqref="C23 K23:S23 E23:G23 I23" formulaRange="1"/>
    <ignoredError sqref="H23"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223"/>
  <sheetViews>
    <sheetView showGridLines="0" workbookViewId="0">
      <selection activeCell="R2" sqref="R2"/>
    </sheetView>
  </sheetViews>
  <sheetFormatPr defaultColWidth="8.88671875" defaultRowHeight="13.2" x14ac:dyDescent="0.25"/>
  <cols>
    <col min="1" max="1" width="12" style="410" customWidth="1"/>
    <col min="2" max="2" width="22.33203125" style="411" customWidth="1"/>
    <col min="3" max="3" width="17" style="441" customWidth="1"/>
    <col min="4" max="4" width="14" style="441" customWidth="1"/>
    <col min="5" max="5" width="12.44140625" style="441" customWidth="1"/>
    <col min="6" max="6" width="15.6640625" style="411" customWidth="1"/>
    <col min="7" max="12" width="12.44140625" style="441" customWidth="1"/>
    <col min="13" max="13" width="14.88671875" style="411" customWidth="1"/>
    <col min="14" max="15" width="12.44140625" style="441" customWidth="1"/>
    <col min="16" max="16" width="14" style="411" customWidth="1"/>
    <col min="17" max="17" width="17" style="441" customWidth="1"/>
    <col min="18" max="18" width="12" style="411" customWidth="1"/>
    <col min="19" max="19" width="8.88671875" style="411"/>
    <col min="20" max="20" width="11.6640625" style="411" bestFit="1" customWidth="1"/>
    <col min="21" max="16384" width="8.88671875" style="411"/>
  </cols>
  <sheetData>
    <row r="1" spans="1:18" ht="25.95" customHeight="1" x14ac:dyDescent="0.4">
      <c r="A1" s="439">
        <v>2011</v>
      </c>
      <c r="B1" s="440" t="s">
        <v>485</v>
      </c>
      <c r="K1" s="440"/>
    </row>
    <row r="2" spans="1:18" s="410" customFormat="1" ht="66" x14ac:dyDescent="0.25">
      <c r="B2" s="439"/>
      <c r="C2" s="442" t="s">
        <v>459</v>
      </c>
      <c r="D2" s="442" t="s">
        <v>472</v>
      </c>
      <c r="E2" s="442" t="s">
        <v>486</v>
      </c>
      <c r="F2" s="442" t="s">
        <v>487</v>
      </c>
      <c r="G2" s="442" t="s">
        <v>474</v>
      </c>
      <c r="H2" s="442" t="s">
        <v>285</v>
      </c>
      <c r="I2" s="442" t="s">
        <v>447</v>
      </c>
      <c r="J2" s="442" t="s">
        <v>287</v>
      </c>
      <c r="K2" s="442" t="s">
        <v>284</v>
      </c>
      <c r="L2" s="442" t="s">
        <v>453</v>
      </c>
      <c r="M2" s="442" t="s">
        <v>488</v>
      </c>
      <c r="N2" s="442" t="s">
        <v>457</v>
      </c>
      <c r="O2" s="442" t="s">
        <v>451</v>
      </c>
      <c r="P2" s="442" t="s">
        <v>476</v>
      </c>
      <c r="Q2" s="442" t="s">
        <v>459</v>
      </c>
    </row>
    <row r="3" spans="1:18" s="446" customFormat="1" ht="12.75" customHeight="1" x14ac:dyDescent="0.25">
      <c r="A3" s="442" t="s">
        <v>470</v>
      </c>
      <c r="B3" s="443"/>
      <c r="C3" s="444">
        <v>7664519.6500000004</v>
      </c>
      <c r="D3" s="444">
        <v>4377843.12</v>
      </c>
      <c r="E3" s="444">
        <v>631248.37</v>
      </c>
      <c r="F3" s="444">
        <v>279214.56</v>
      </c>
      <c r="G3" s="444">
        <v>525016.14</v>
      </c>
      <c r="H3" s="444">
        <v>9725.6</v>
      </c>
      <c r="I3" s="444">
        <v>164340.04</v>
      </c>
      <c r="J3" s="444">
        <v>418.52</v>
      </c>
      <c r="K3" s="445">
        <v>13677.12</v>
      </c>
      <c r="L3" s="444">
        <v>582541.19999999995</v>
      </c>
      <c r="M3" s="444">
        <v>764480.65</v>
      </c>
      <c r="N3" s="444">
        <v>1904.74</v>
      </c>
      <c r="O3" s="444">
        <v>7063.81</v>
      </c>
      <c r="P3" s="444">
        <v>307045.77999999997</v>
      </c>
      <c r="Q3" s="444">
        <v>7664519.6500000004</v>
      </c>
    </row>
    <row r="4" spans="1:18" ht="26.4" x14ac:dyDescent="0.25">
      <c r="A4" s="447" t="s">
        <v>304</v>
      </c>
      <c r="B4" s="418" t="s">
        <v>311</v>
      </c>
      <c r="C4" s="448">
        <v>8265.49</v>
      </c>
      <c r="D4" s="448">
        <v>8265.49</v>
      </c>
      <c r="E4" s="448">
        <v>0</v>
      </c>
      <c r="F4" s="411">
        <v>0</v>
      </c>
      <c r="G4" s="448">
        <v>0</v>
      </c>
      <c r="H4" s="448"/>
      <c r="I4" s="448"/>
      <c r="J4" s="448"/>
      <c r="K4" s="448"/>
      <c r="L4" s="448"/>
      <c r="M4" s="411">
        <v>0</v>
      </c>
      <c r="N4" s="448"/>
      <c r="O4" s="448"/>
      <c r="P4" s="411">
        <v>0</v>
      </c>
      <c r="Q4" s="448">
        <v>8265.49</v>
      </c>
      <c r="R4" s="508" t="s">
        <v>304</v>
      </c>
    </row>
    <row r="5" spans="1:18" ht="26.4" x14ac:dyDescent="0.25">
      <c r="A5" s="447"/>
      <c r="B5" s="418" t="s">
        <v>312</v>
      </c>
      <c r="C5" s="448">
        <v>51.47</v>
      </c>
      <c r="D5" s="448">
        <v>51.47</v>
      </c>
      <c r="E5" s="448">
        <v>0</v>
      </c>
      <c r="F5" s="411">
        <v>0</v>
      </c>
      <c r="G5" s="448">
        <v>0</v>
      </c>
      <c r="H5" s="448"/>
      <c r="I5" s="448"/>
      <c r="J5" s="448"/>
      <c r="K5" s="448"/>
      <c r="L5" s="448"/>
      <c r="M5" s="411">
        <v>0</v>
      </c>
      <c r="N5" s="448"/>
      <c r="O5" s="448"/>
      <c r="P5" s="411">
        <v>0</v>
      </c>
      <c r="Q5" s="448">
        <v>51.47</v>
      </c>
      <c r="R5" s="510"/>
    </row>
    <row r="6" spans="1:18" ht="26.4" x14ac:dyDescent="0.25">
      <c r="A6" s="447"/>
      <c r="B6" s="418" t="s">
        <v>306</v>
      </c>
      <c r="C6" s="448">
        <v>109.97</v>
      </c>
      <c r="D6" s="448">
        <v>0</v>
      </c>
      <c r="E6" s="448">
        <v>7</v>
      </c>
      <c r="F6" s="411">
        <v>0</v>
      </c>
      <c r="G6" s="448">
        <v>0</v>
      </c>
      <c r="H6" s="448"/>
      <c r="I6" s="448"/>
      <c r="J6" s="448"/>
      <c r="K6" s="448">
        <v>38.5</v>
      </c>
      <c r="L6" s="448"/>
      <c r="M6" s="411">
        <v>64.47</v>
      </c>
      <c r="N6" s="448"/>
      <c r="O6" s="448"/>
      <c r="P6" s="411">
        <v>0</v>
      </c>
      <c r="Q6" s="448">
        <v>109.97</v>
      </c>
      <c r="R6" s="510"/>
    </row>
    <row r="7" spans="1:18" ht="26.4" x14ac:dyDescent="0.25">
      <c r="A7" s="447"/>
      <c r="B7" s="418" t="s">
        <v>307</v>
      </c>
      <c r="C7" s="448">
        <v>59.18</v>
      </c>
      <c r="D7" s="448">
        <v>59.18</v>
      </c>
      <c r="E7" s="448">
        <v>0</v>
      </c>
      <c r="F7" s="411">
        <v>0</v>
      </c>
      <c r="G7" s="448">
        <v>0</v>
      </c>
      <c r="H7" s="448"/>
      <c r="I7" s="448"/>
      <c r="J7" s="448"/>
      <c r="K7" s="448"/>
      <c r="L7" s="448"/>
      <c r="M7" s="411">
        <v>0</v>
      </c>
      <c r="N7" s="448"/>
      <c r="O7" s="448"/>
      <c r="P7" s="411">
        <v>0</v>
      </c>
      <c r="Q7" s="448">
        <v>59.18</v>
      </c>
      <c r="R7" s="510"/>
    </row>
    <row r="8" spans="1:18" ht="26.4" x14ac:dyDescent="0.25">
      <c r="A8" s="447"/>
      <c r="B8" s="418" t="s">
        <v>308</v>
      </c>
      <c r="C8" s="448">
        <v>9403.35</v>
      </c>
      <c r="D8" s="448">
        <v>8370.92</v>
      </c>
      <c r="E8" s="448">
        <v>0</v>
      </c>
      <c r="F8" s="411">
        <v>294.61</v>
      </c>
      <c r="G8" s="448">
        <v>0</v>
      </c>
      <c r="H8" s="448"/>
      <c r="I8" s="448"/>
      <c r="J8" s="448"/>
      <c r="K8" s="448"/>
      <c r="L8" s="448"/>
      <c r="M8" s="411">
        <v>737.82</v>
      </c>
      <c r="N8" s="448"/>
      <c r="O8" s="448"/>
      <c r="P8" s="411">
        <v>0</v>
      </c>
      <c r="Q8" s="448">
        <v>9403.35</v>
      </c>
      <c r="R8" s="510"/>
    </row>
    <row r="9" spans="1:18" s="424" customFormat="1" x14ac:dyDescent="0.25">
      <c r="A9" s="447"/>
      <c r="B9" s="421" t="s">
        <v>460</v>
      </c>
      <c r="C9" s="449">
        <v>17889.46</v>
      </c>
      <c r="D9" s="449">
        <v>16747.060000000001</v>
      </c>
      <c r="E9" s="449">
        <v>7</v>
      </c>
      <c r="F9" s="424">
        <v>294.61</v>
      </c>
      <c r="G9" s="449">
        <v>0</v>
      </c>
      <c r="H9" s="449"/>
      <c r="I9" s="449"/>
      <c r="J9" s="449"/>
      <c r="K9" s="449">
        <v>38.5</v>
      </c>
      <c r="L9" s="449"/>
      <c r="M9" s="424">
        <v>802.29</v>
      </c>
      <c r="N9" s="449"/>
      <c r="O9" s="449"/>
      <c r="P9" s="424">
        <v>0</v>
      </c>
      <c r="Q9" s="449">
        <v>17889.46</v>
      </c>
      <c r="R9" s="510"/>
    </row>
    <row r="10" spans="1:18" ht="26.4" x14ac:dyDescent="0.25">
      <c r="A10" s="447" t="s">
        <v>231</v>
      </c>
      <c r="B10" s="418" t="s">
        <v>309</v>
      </c>
      <c r="C10" s="448">
        <v>19405.099999999999</v>
      </c>
      <c r="D10" s="448">
        <v>19405.099999999999</v>
      </c>
      <c r="E10" s="448">
        <v>0</v>
      </c>
      <c r="F10" s="411">
        <v>0</v>
      </c>
      <c r="G10" s="448">
        <v>0</v>
      </c>
      <c r="H10" s="448"/>
      <c r="I10" s="448"/>
      <c r="J10" s="448"/>
      <c r="K10" s="448"/>
      <c r="L10" s="448"/>
      <c r="M10" s="411">
        <v>0</v>
      </c>
      <c r="N10" s="448"/>
      <c r="O10" s="448"/>
      <c r="P10" s="411">
        <v>0</v>
      </c>
      <c r="Q10" s="448">
        <v>19405.099999999999</v>
      </c>
      <c r="R10" s="508" t="s">
        <v>231</v>
      </c>
    </row>
    <row r="11" spans="1:18" ht="26.4" x14ac:dyDescent="0.25">
      <c r="A11" s="447"/>
      <c r="B11" s="418" t="s">
        <v>306</v>
      </c>
      <c r="C11" s="448">
        <v>7.2</v>
      </c>
      <c r="D11" s="448">
        <v>0</v>
      </c>
      <c r="E11" s="448">
        <v>3</v>
      </c>
      <c r="F11" s="411">
        <v>0</v>
      </c>
      <c r="G11" s="448">
        <v>0</v>
      </c>
      <c r="H11" s="448"/>
      <c r="I11" s="448"/>
      <c r="J11" s="448"/>
      <c r="K11" s="448">
        <v>4.2</v>
      </c>
      <c r="L11" s="448"/>
      <c r="M11" s="411">
        <v>0</v>
      </c>
      <c r="N11" s="448"/>
      <c r="O11" s="448"/>
      <c r="P11" s="411">
        <v>0</v>
      </c>
      <c r="Q11" s="448">
        <v>7.2</v>
      </c>
      <c r="R11" s="510"/>
    </row>
    <row r="12" spans="1:18" s="424" customFormat="1" x14ac:dyDescent="0.25">
      <c r="A12" s="447"/>
      <c r="B12" s="421" t="s">
        <v>460</v>
      </c>
      <c r="C12" s="449">
        <v>19412.3</v>
      </c>
      <c r="D12" s="449">
        <v>19405.099999999999</v>
      </c>
      <c r="E12" s="449">
        <v>3</v>
      </c>
      <c r="F12" s="424">
        <v>0</v>
      </c>
      <c r="G12" s="449">
        <v>0</v>
      </c>
      <c r="H12" s="449"/>
      <c r="I12" s="449"/>
      <c r="J12" s="449"/>
      <c r="K12" s="449">
        <v>4.2</v>
      </c>
      <c r="L12" s="449"/>
      <c r="M12" s="424">
        <v>0</v>
      </c>
      <c r="N12" s="449"/>
      <c r="O12" s="449"/>
      <c r="P12" s="424">
        <v>0</v>
      </c>
      <c r="Q12" s="449">
        <v>19412.3</v>
      </c>
      <c r="R12" s="510"/>
    </row>
    <row r="13" spans="1:18" ht="26.4" x14ac:dyDescent="0.25">
      <c r="A13" s="447" t="s">
        <v>232</v>
      </c>
      <c r="B13" s="418" t="s">
        <v>310</v>
      </c>
      <c r="C13" s="448">
        <v>1337</v>
      </c>
      <c r="D13" s="448">
        <v>0</v>
      </c>
      <c r="E13" s="448">
        <v>0</v>
      </c>
      <c r="F13" s="411">
        <v>0</v>
      </c>
      <c r="G13" s="448">
        <v>150</v>
      </c>
      <c r="H13" s="448"/>
      <c r="I13" s="448"/>
      <c r="J13" s="448"/>
      <c r="K13" s="448"/>
      <c r="L13" s="448"/>
      <c r="M13" s="411">
        <v>0</v>
      </c>
      <c r="N13" s="448"/>
      <c r="O13" s="448"/>
      <c r="P13" s="411">
        <v>1187</v>
      </c>
      <c r="Q13" s="448">
        <v>1337</v>
      </c>
      <c r="R13" s="508" t="s">
        <v>232</v>
      </c>
    </row>
    <row r="14" spans="1:18" ht="26.4" x14ac:dyDescent="0.25">
      <c r="A14" s="447"/>
      <c r="B14" s="418" t="s">
        <v>311</v>
      </c>
      <c r="C14" s="448">
        <v>80412.800000000003</v>
      </c>
      <c r="D14" s="448">
        <v>79555.12</v>
      </c>
      <c r="E14" s="448">
        <v>0</v>
      </c>
      <c r="F14" s="411">
        <v>857.68</v>
      </c>
      <c r="G14" s="448">
        <v>0</v>
      </c>
      <c r="H14" s="448"/>
      <c r="I14" s="448"/>
      <c r="J14" s="448"/>
      <c r="K14" s="448"/>
      <c r="L14" s="448"/>
      <c r="M14" s="411">
        <v>0</v>
      </c>
      <c r="N14" s="448"/>
      <c r="O14" s="448"/>
      <c r="P14" s="411">
        <v>0</v>
      </c>
      <c r="Q14" s="448">
        <v>80412.800000000003</v>
      </c>
      <c r="R14" s="510"/>
    </row>
    <row r="15" spans="1:18" ht="26.4" x14ac:dyDescent="0.25">
      <c r="A15" s="447"/>
      <c r="B15" s="418" t="s">
        <v>312</v>
      </c>
      <c r="C15" s="448">
        <v>37700.300000000003</v>
      </c>
      <c r="D15" s="448">
        <v>37700.300000000003</v>
      </c>
      <c r="E15" s="448">
        <v>0</v>
      </c>
      <c r="F15" s="411">
        <v>0</v>
      </c>
      <c r="G15" s="448">
        <v>0</v>
      </c>
      <c r="H15" s="448"/>
      <c r="I15" s="448"/>
      <c r="J15" s="448"/>
      <c r="K15" s="448"/>
      <c r="L15" s="448"/>
      <c r="M15" s="411">
        <v>0</v>
      </c>
      <c r="N15" s="448"/>
      <c r="O15" s="448"/>
      <c r="P15" s="411">
        <v>0</v>
      </c>
      <c r="Q15" s="448">
        <v>37700.300000000003</v>
      </c>
      <c r="R15" s="510"/>
    </row>
    <row r="16" spans="1:18" ht="26.4" x14ac:dyDescent="0.25">
      <c r="A16" s="447"/>
      <c r="B16" s="418" t="s">
        <v>306</v>
      </c>
      <c r="C16" s="448">
        <v>100.32</v>
      </c>
      <c r="D16" s="448">
        <v>0</v>
      </c>
      <c r="E16" s="448">
        <v>0</v>
      </c>
      <c r="F16" s="411">
        <v>0</v>
      </c>
      <c r="G16" s="448">
        <v>0</v>
      </c>
      <c r="H16" s="448"/>
      <c r="I16" s="448"/>
      <c r="J16" s="448"/>
      <c r="K16" s="448">
        <v>15.75</v>
      </c>
      <c r="L16" s="448"/>
      <c r="M16" s="411">
        <v>0</v>
      </c>
      <c r="N16" s="448"/>
      <c r="O16" s="448"/>
      <c r="P16" s="411">
        <v>84.57</v>
      </c>
      <c r="Q16" s="448">
        <v>100.32</v>
      </c>
      <c r="R16" s="510"/>
    </row>
    <row r="17" spans="1:18" ht="26.4" x14ac:dyDescent="0.25">
      <c r="A17" s="447"/>
      <c r="B17" s="418" t="s">
        <v>462</v>
      </c>
      <c r="C17" s="448">
        <v>49127.41</v>
      </c>
      <c r="D17" s="448">
        <v>28409.97</v>
      </c>
      <c r="E17" s="448">
        <v>17704.21</v>
      </c>
      <c r="F17" s="411">
        <v>0</v>
      </c>
      <c r="G17" s="448">
        <v>2829.55</v>
      </c>
      <c r="H17" s="448"/>
      <c r="I17" s="448"/>
      <c r="J17" s="448"/>
      <c r="K17" s="448"/>
      <c r="L17" s="448">
        <v>174.66</v>
      </c>
      <c r="M17" s="411">
        <v>0</v>
      </c>
      <c r="N17" s="448">
        <v>9.02</v>
      </c>
      <c r="O17" s="448"/>
      <c r="P17" s="411">
        <v>0</v>
      </c>
      <c r="Q17" s="448">
        <v>49127.41</v>
      </c>
      <c r="R17" s="510"/>
    </row>
    <row r="18" spans="1:18" ht="26.4" x14ac:dyDescent="0.25">
      <c r="A18" s="447"/>
      <c r="B18" s="418" t="s">
        <v>463</v>
      </c>
      <c r="C18" s="448">
        <v>160.25</v>
      </c>
      <c r="D18" s="448">
        <v>0</v>
      </c>
      <c r="E18" s="448">
        <v>0</v>
      </c>
      <c r="F18" s="411">
        <v>0</v>
      </c>
      <c r="G18" s="448">
        <v>56.25</v>
      </c>
      <c r="H18" s="448"/>
      <c r="I18" s="448"/>
      <c r="J18" s="448"/>
      <c r="K18" s="448"/>
      <c r="L18" s="448"/>
      <c r="M18" s="411">
        <v>0</v>
      </c>
      <c r="N18" s="448"/>
      <c r="O18" s="448"/>
      <c r="P18" s="411">
        <v>104</v>
      </c>
      <c r="Q18" s="448">
        <v>160.25</v>
      </c>
      <c r="R18" s="510"/>
    </row>
    <row r="19" spans="1:18" ht="26.4" x14ac:dyDescent="0.25">
      <c r="A19" s="447"/>
      <c r="B19" s="418" t="s">
        <v>308</v>
      </c>
      <c r="C19" s="448">
        <v>796.72</v>
      </c>
      <c r="D19" s="448">
        <v>0</v>
      </c>
      <c r="E19" s="448">
        <v>345.7</v>
      </c>
      <c r="F19" s="411">
        <v>0</v>
      </c>
      <c r="G19" s="448">
        <v>0</v>
      </c>
      <c r="H19" s="448"/>
      <c r="I19" s="448"/>
      <c r="J19" s="448"/>
      <c r="K19" s="448">
        <v>38.1</v>
      </c>
      <c r="L19" s="448">
        <v>303.37</v>
      </c>
      <c r="M19" s="411">
        <v>109.55</v>
      </c>
      <c r="N19" s="448"/>
      <c r="O19" s="448"/>
      <c r="P19" s="411">
        <v>0</v>
      </c>
      <c r="Q19" s="448">
        <v>796.72</v>
      </c>
      <c r="R19" s="510"/>
    </row>
    <row r="20" spans="1:18" s="424" customFormat="1" x14ac:dyDescent="0.25">
      <c r="A20" s="447"/>
      <c r="B20" s="421" t="s">
        <v>460</v>
      </c>
      <c r="C20" s="449">
        <v>169634.8</v>
      </c>
      <c r="D20" s="449">
        <v>145665.39000000001</v>
      </c>
      <c r="E20" s="449">
        <v>18049.91</v>
      </c>
      <c r="F20" s="424">
        <v>857.68</v>
      </c>
      <c r="G20" s="449">
        <v>3035.8</v>
      </c>
      <c r="H20" s="449"/>
      <c r="I20" s="449"/>
      <c r="J20" s="449"/>
      <c r="K20" s="449">
        <v>53.85</v>
      </c>
      <c r="L20" s="449">
        <v>478.03</v>
      </c>
      <c r="M20" s="424">
        <v>109.55</v>
      </c>
      <c r="N20" s="449">
        <v>9.02</v>
      </c>
      <c r="O20" s="449"/>
      <c r="P20" s="424">
        <v>1375.57</v>
      </c>
      <c r="Q20" s="449">
        <v>169634.8</v>
      </c>
      <c r="R20" s="510"/>
    </row>
    <row r="21" spans="1:18" ht="26.4" x14ac:dyDescent="0.25">
      <c r="A21" s="447" t="s">
        <v>235</v>
      </c>
      <c r="B21" s="418" t="s">
        <v>430</v>
      </c>
      <c r="C21" s="448">
        <v>98</v>
      </c>
      <c r="D21" s="448">
        <v>0</v>
      </c>
      <c r="E21" s="448">
        <v>98</v>
      </c>
      <c r="F21" s="411">
        <v>0</v>
      </c>
      <c r="G21" s="448">
        <v>0</v>
      </c>
      <c r="H21" s="448"/>
      <c r="I21" s="448"/>
      <c r="J21" s="448"/>
      <c r="K21" s="448"/>
      <c r="L21" s="448"/>
      <c r="M21" s="411">
        <v>0</v>
      </c>
      <c r="N21" s="448"/>
      <c r="O21" s="448"/>
      <c r="P21" s="411">
        <v>0</v>
      </c>
      <c r="Q21" s="448">
        <v>98</v>
      </c>
      <c r="R21" s="508" t="s">
        <v>235</v>
      </c>
    </row>
    <row r="22" spans="1:18" x14ac:dyDescent="0.25">
      <c r="A22" s="447"/>
      <c r="B22" s="418" t="s">
        <v>314</v>
      </c>
      <c r="C22" s="448">
        <v>540</v>
      </c>
      <c r="D22" s="448">
        <v>0</v>
      </c>
      <c r="E22" s="448">
        <v>0</v>
      </c>
      <c r="F22" s="411">
        <v>0</v>
      </c>
      <c r="G22" s="448">
        <v>540</v>
      </c>
      <c r="H22" s="448"/>
      <c r="I22" s="448"/>
      <c r="J22" s="448"/>
      <c r="K22" s="448"/>
      <c r="L22" s="448"/>
      <c r="M22" s="411">
        <v>0</v>
      </c>
      <c r="N22" s="448"/>
      <c r="O22" s="448"/>
      <c r="P22" s="411">
        <v>0</v>
      </c>
      <c r="Q22" s="448">
        <v>540</v>
      </c>
      <c r="R22" s="510"/>
    </row>
    <row r="23" spans="1:18" ht="26.4" x14ac:dyDescent="0.25">
      <c r="A23" s="447"/>
      <c r="B23" s="418" t="s">
        <v>306</v>
      </c>
      <c r="C23" s="448">
        <v>6.45</v>
      </c>
      <c r="D23" s="448">
        <v>0</v>
      </c>
      <c r="E23" s="448">
        <v>1.5</v>
      </c>
      <c r="F23" s="411">
        <v>0</v>
      </c>
      <c r="G23" s="448">
        <v>0</v>
      </c>
      <c r="H23" s="448"/>
      <c r="I23" s="448"/>
      <c r="J23" s="448"/>
      <c r="K23" s="448">
        <v>4.95</v>
      </c>
      <c r="L23" s="448"/>
      <c r="M23" s="411">
        <v>0</v>
      </c>
      <c r="N23" s="448"/>
      <c r="O23" s="448"/>
      <c r="P23" s="411">
        <v>0</v>
      </c>
      <c r="Q23" s="448">
        <v>6.45</v>
      </c>
      <c r="R23" s="510"/>
    </row>
    <row r="24" spans="1:18" ht="26.4" x14ac:dyDescent="0.25">
      <c r="A24" s="447"/>
      <c r="B24" s="418" t="s">
        <v>307</v>
      </c>
      <c r="C24" s="448">
        <v>100683.22</v>
      </c>
      <c r="D24" s="448">
        <v>70209.539999999994</v>
      </c>
      <c r="E24" s="448">
        <v>3248.2</v>
      </c>
      <c r="F24" s="411">
        <v>0</v>
      </c>
      <c r="G24" s="448">
        <v>2904.6499999999996</v>
      </c>
      <c r="H24" s="448">
        <v>307.69</v>
      </c>
      <c r="I24" s="448"/>
      <c r="J24" s="448"/>
      <c r="K24" s="448">
        <v>278.85000000000002</v>
      </c>
      <c r="L24" s="448">
        <v>20075.59</v>
      </c>
      <c r="M24" s="411">
        <v>0</v>
      </c>
      <c r="N24" s="448"/>
      <c r="O24" s="448"/>
      <c r="P24" s="411">
        <v>3658.7</v>
      </c>
      <c r="Q24" s="448">
        <v>100683.22</v>
      </c>
      <c r="R24" s="510"/>
    </row>
    <row r="25" spans="1:18" ht="26.4" x14ac:dyDescent="0.25">
      <c r="A25" s="447"/>
      <c r="B25" s="418" t="s">
        <v>489</v>
      </c>
      <c r="C25" s="448">
        <v>5000</v>
      </c>
      <c r="D25" s="448">
        <v>0</v>
      </c>
      <c r="E25" s="448">
        <v>0</v>
      </c>
      <c r="F25" s="411">
        <v>0</v>
      </c>
      <c r="G25" s="448">
        <v>5000</v>
      </c>
      <c r="H25" s="448"/>
      <c r="I25" s="448"/>
      <c r="J25" s="448"/>
      <c r="K25" s="448"/>
      <c r="L25" s="448"/>
      <c r="M25" s="411">
        <v>0</v>
      </c>
      <c r="N25" s="448"/>
      <c r="O25" s="448"/>
      <c r="P25" s="411">
        <v>0</v>
      </c>
      <c r="Q25" s="448">
        <v>5000</v>
      </c>
      <c r="R25" s="510"/>
    </row>
    <row r="26" spans="1:18" s="424" customFormat="1" x14ac:dyDescent="0.25">
      <c r="A26" s="447"/>
      <c r="B26" s="421" t="s">
        <v>460</v>
      </c>
      <c r="C26" s="449">
        <v>106327.67</v>
      </c>
      <c r="D26" s="449">
        <v>70209.539999999994</v>
      </c>
      <c r="E26" s="449">
        <v>3347.7</v>
      </c>
      <c r="F26" s="424">
        <v>0</v>
      </c>
      <c r="G26" s="449">
        <v>8444.65</v>
      </c>
      <c r="H26" s="449">
        <v>307.69</v>
      </c>
      <c r="I26" s="449"/>
      <c r="J26" s="449"/>
      <c r="K26" s="449">
        <v>283.8</v>
      </c>
      <c r="L26" s="449">
        <v>20075.59</v>
      </c>
      <c r="M26" s="424">
        <v>0</v>
      </c>
      <c r="N26" s="449"/>
      <c r="O26" s="449"/>
      <c r="P26" s="424">
        <v>3658.7</v>
      </c>
      <c r="Q26" s="449">
        <v>106327.67</v>
      </c>
      <c r="R26" s="510"/>
    </row>
    <row r="27" spans="1:18" ht="26.4" x14ac:dyDescent="0.25">
      <c r="A27" s="447" t="s">
        <v>236</v>
      </c>
      <c r="B27" s="418" t="s">
        <v>311</v>
      </c>
      <c r="C27" s="448">
        <v>11209.29</v>
      </c>
      <c r="D27" s="448">
        <v>0</v>
      </c>
      <c r="E27" s="448">
        <v>129.32</v>
      </c>
      <c r="F27" s="411">
        <v>10334.57</v>
      </c>
      <c r="G27" s="448">
        <v>0</v>
      </c>
      <c r="H27" s="448"/>
      <c r="I27" s="448"/>
      <c r="J27" s="448"/>
      <c r="K27" s="448"/>
      <c r="L27" s="448">
        <v>636.32000000000005</v>
      </c>
      <c r="M27" s="411">
        <v>109.08</v>
      </c>
      <c r="N27" s="448"/>
      <c r="O27" s="448"/>
      <c r="P27" s="411">
        <v>0</v>
      </c>
      <c r="Q27" s="448">
        <v>11209.29</v>
      </c>
      <c r="R27" s="508" t="s">
        <v>236</v>
      </c>
    </row>
    <row r="28" spans="1:18" ht="26.4" x14ac:dyDescent="0.25">
      <c r="A28" s="447"/>
      <c r="B28" s="418" t="s">
        <v>307</v>
      </c>
      <c r="C28" s="448">
        <v>12.31</v>
      </c>
      <c r="D28" s="448">
        <v>12.31</v>
      </c>
      <c r="E28" s="448">
        <v>0</v>
      </c>
      <c r="F28" s="411">
        <v>0</v>
      </c>
      <c r="G28" s="448">
        <v>0</v>
      </c>
      <c r="H28" s="448"/>
      <c r="I28" s="448"/>
      <c r="J28" s="448"/>
      <c r="K28" s="448"/>
      <c r="L28" s="448"/>
      <c r="M28" s="411">
        <v>0</v>
      </c>
      <c r="N28" s="448"/>
      <c r="O28" s="448"/>
      <c r="P28" s="411">
        <v>0</v>
      </c>
      <c r="Q28" s="448">
        <v>12.31</v>
      </c>
      <c r="R28" s="510"/>
    </row>
    <row r="29" spans="1:18" ht="26.4" x14ac:dyDescent="0.25">
      <c r="A29" s="447"/>
      <c r="B29" s="418" t="s">
        <v>388</v>
      </c>
      <c r="C29" s="448">
        <v>12317</v>
      </c>
      <c r="D29" s="448">
        <v>0</v>
      </c>
      <c r="E29" s="448">
        <v>0</v>
      </c>
      <c r="F29" s="411">
        <v>0</v>
      </c>
      <c r="G29" s="448">
        <v>0</v>
      </c>
      <c r="H29" s="448"/>
      <c r="I29" s="448">
        <v>12317</v>
      </c>
      <c r="J29" s="448"/>
      <c r="K29" s="448"/>
      <c r="L29" s="448"/>
      <c r="M29" s="411">
        <v>0</v>
      </c>
      <c r="N29" s="448"/>
      <c r="O29" s="448"/>
      <c r="P29" s="411">
        <v>0</v>
      </c>
      <c r="Q29" s="448">
        <v>12317</v>
      </c>
      <c r="R29" s="510"/>
    </row>
    <row r="30" spans="1:18" ht="26.4" x14ac:dyDescent="0.25">
      <c r="A30" s="447"/>
      <c r="B30" s="418" t="s">
        <v>308</v>
      </c>
      <c r="C30" s="448">
        <v>54731.23</v>
      </c>
      <c r="D30" s="448">
        <v>42644.47</v>
      </c>
      <c r="E30" s="448">
        <v>0</v>
      </c>
      <c r="F30" s="411">
        <v>0</v>
      </c>
      <c r="G30" s="448">
        <v>0</v>
      </c>
      <c r="H30" s="448"/>
      <c r="I30" s="448"/>
      <c r="J30" s="448"/>
      <c r="K30" s="448">
        <v>2.2599999999999998</v>
      </c>
      <c r="L30" s="448">
        <v>12086.76</v>
      </c>
      <c r="M30" s="411">
        <v>0</v>
      </c>
      <c r="N30" s="448"/>
      <c r="O30" s="448"/>
      <c r="P30" s="411">
        <v>0</v>
      </c>
      <c r="Q30" s="448">
        <v>54733.49</v>
      </c>
      <c r="R30" s="510"/>
    </row>
    <row r="31" spans="1:18" s="424" customFormat="1" x14ac:dyDescent="0.25">
      <c r="A31" s="447"/>
      <c r="B31" s="421" t="s">
        <v>460</v>
      </c>
      <c r="C31" s="449">
        <v>78269.83</v>
      </c>
      <c r="D31" s="449">
        <v>42656.78</v>
      </c>
      <c r="E31" s="449">
        <v>129.32</v>
      </c>
      <c r="F31" s="424">
        <v>10334.57</v>
      </c>
      <c r="G31" s="449">
        <v>0</v>
      </c>
      <c r="H31" s="449"/>
      <c r="I31" s="449">
        <v>12317</v>
      </c>
      <c r="J31" s="449"/>
      <c r="K31" s="449">
        <v>2.2599999999999998</v>
      </c>
      <c r="L31" s="449">
        <v>12723.08</v>
      </c>
      <c r="M31" s="424">
        <v>109.08</v>
      </c>
      <c r="N31" s="449"/>
      <c r="O31" s="449"/>
      <c r="P31" s="424">
        <v>0</v>
      </c>
      <c r="Q31" s="449">
        <v>78272.09</v>
      </c>
      <c r="R31" s="510"/>
    </row>
    <row r="32" spans="1:18" ht="26.4" x14ac:dyDescent="0.25">
      <c r="A32" s="447" t="s">
        <v>239</v>
      </c>
      <c r="B32" s="418" t="s">
        <v>311</v>
      </c>
      <c r="C32" s="448">
        <v>962.63</v>
      </c>
      <c r="D32" s="448">
        <v>0</v>
      </c>
      <c r="E32" s="448">
        <v>0</v>
      </c>
      <c r="F32" s="411">
        <v>962.63</v>
      </c>
      <c r="G32" s="448">
        <v>0</v>
      </c>
      <c r="H32" s="448"/>
      <c r="I32" s="448"/>
      <c r="J32" s="448"/>
      <c r="K32" s="448"/>
      <c r="L32" s="448"/>
      <c r="M32" s="411">
        <v>0</v>
      </c>
      <c r="N32" s="448"/>
      <c r="O32" s="448"/>
      <c r="P32" s="411">
        <v>0</v>
      </c>
      <c r="Q32" s="448">
        <v>962.63</v>
      </c>
      <c r="R32" s="508" t="s">
        <v>239</v>
      </c>
    </row>
    <row r="33" spans="1:18" ht="26.4" x14ac:dyDescent="0.25">
      <c r="A33" s="447"/>
      <c r="B33" s="418" t="s">
        <v>312</v>
      </c>
      <c r="C33" s="448">
        <v>212842.1</v>
      </c>
      <c r="D33" s="448">
        <v>207831.15</v>
      </c>
      <c r="E33" s="448">
        <v>1182.8499999999999</v>
      </c>
      <c r="F33" s="411">
        <v>2096.04</v>
      </c>
      <c r="G33" s="448">
        <v>0</v>
      </c>
      <c r="H33" s="448"/>
      <c r="I33" s="448">
        <v>1725.86</v>
      </c>
      <c r="J33" s="448"/>
      <c r="K33" s="448">
        <v>6.2</v>
      </c>
      <c r="L33" s="448"/>
      <c r="M33" s="411">
        <v>0</v>
      </c>
      <c r="N33" s="448"/>
      <c r="O33" s="448"/>
      <c r="P33" s="411">
        <v>0</v>
      </c>
      <c r="Q33" s="448">
        <v>212842.1</v>
      </c>
      <c r="R33" s="510"/>
    </row>
    <row r="34" spans="1:18" ht="26.4" x14ac:dyDescent="0.25">
      <c r="A34" s="447"/>
      <c r="B34" s="418" t="s">
        <v>306</v>
      </c>
      <c r="C34" s="448">
        <v>0.9</v>
      </c>
      <c r="D34" s="448">
        <v>0</v>
      </c>
      <c r="E34" s="448">
        <v>0</v>
      </c>
      <c r="F34" s="411">
        <v>0</v>
      </c>
      <c r="G34" s="448">
        <v>0</v>
      </c>
      <c r="H34" s="448"/>
      <c r="I34" s="448"/>
      <c r="J34" s="448"/>
      <c r="K34" s="448">
        <v>0.9</v>
      </c>
      <c r="L34" s="448"/>
      <c r="M34" s="411">
        <v>0</v>
      </c>
      <c r="N34" s="448"/>
      <c r="O34" s="448"/>
      <c r="P34" s="411">
        <v>0</v>
      </c>
      <c r="Q34" s="448">
        <v>0.9</v>
      </c>
      <c r="R34" s="510"/>
    </row>
    <row r="35" spans="1:18" x14ac:dyDescent="0.25">
      <c r="A35" s="447"/>
      <c r="B35" s="418" t="s">
        <v>317</v>
      </c>
      <c r="C35" s="448">
        <v>6669</v>
      </c>
      <c r="D35" s="448">
        <v>0</v>
      </c>
      <c r="E35" s="448">
        <v>0</v>
      </c>
      <c r="F35" s="411">
        <v>0</v>
      </c>
      <c r="G35" s="448">
        <v>6669</v>
      </c>
      <c r="H35" s="448"/>
      <c r="I35" s="448"/>
      <c r="J35" s="448"/>
      <c r="K35" s="448"/>
      <c r="L35" s="448"/>
      <c r="M35" s="411">
        <v>0</v>
      </c>
      <c r="N35" s="448"/>
      <c r="O35" s="448"/>
      <c r="P35" s="411">
        <v>0</v>
      </c>
      <c r="Q35" s="448">
        <v>6669</v>
      </c>
      <c r="R35" s="510"/>
    </row>
    <row r="36" spans="1:18" ht="26.4" x14ac:dyDescent="0.25">
      <c r="A36" s="447"/>
      <c r="B36" s="418" t="s">
        <v>308</v>
      </c>
      <c r="C36" s="448">
        <v>10092.18</v>
      </c>
      <c r="D36" s="448">
        <v>0</v>
      </c>
      <c r="E36" s="448">
        <v>0</v>
      </c>
      <c r="F36" s="411">
        <v>0</v>
      </c>
      <c r="G36" s="448">
        <v>0</v>
      </c>
      <c r="H36" s="448"/>
      <c r="I36" s="448"/>
      <c r="J36" s="448"/>
      <c r="K36" s="448"/>
      <c r="L36" s="448">
        <v>10092.18</v>
      </c>
      <c r="M36" s="411">
        <v>0</v>
      </c>
      <c r="N36" s="448"/>
      <c r="O36" s="448"/>
      <c r="P36" s="411">
        <v>0</v>
      </c>
      <c r="Q36" s="448">
        <v>10092.18</v>
      </c>
      <c r="R36" s="510"/>
    </row>
    <row r="37" spans="1:18" ht="26.4" x14ac:dyDescent="0.25">
      <c r="A37" s="447"/>
      <c r="B37" s="418" t="s">
        <v>318</v>
      </c>
      <c r="C37" s="448">
        <v>20732.13</v>
      </c>
      <c r="D37" s="448">
        <v>20173.02</v>
      </c>
      <c r="E37" s="448">
        <v>0</v>
      </c>
      <c r="F37" s="411">
        <v>559.11</v>
      </c>
      <c r="G37" s="448">
        <v>0</v>
      </c>
      <c r="H37" s="448"/>
      <c r="I37" s="448"/>
      <c r="J37" s="448"/>
      <c r="K37" s="448"/>
      <c r="L37" s="448"/>
      <c r="M37" s="411">
        <v>0</v>
      </c>
      <c r="N37" s="448"/>
      <c r="O37" s="448"/>
      <c r="P37" s="411">
        <v>0</v>
      </c>
      <c r="Q37" s="448">
        <v>20732.13</v>
      </c>
      <c r="R37" s="510"/>
    </row>
    <row r="38" spans="1:18" ht="26.4" x14ac:dyDescent="0.25">
      <c r="A38" s="447"/>
      <c r="B38" s="418" t="s">
        <v>319</v>
      </c>
      <c r="C38" s="448">
        <v>1345</v>
      </c>
      <c r="D38" s="448">
        <v>0</v>
      </c>
      <c r="E38" s="448">
        <v>1345</v>
      </c>
      <c r="F38" s="411">
        <v>0</v>
      </c>
      <c r="G38" s="448">
        <v>0</v>
      </c>
      <c r="H38" s="448"/>
      <c r="I38" s="448"/>
      <c r="J38" s="448"/>
      <c r="K38" s="448"/>
      <c r="L38" s="448"/>
      <c r="M38" s="411">
        <v>0</v>
      </c>
      <c r="N38" s="448"/>
      <c r="O38" s="448"/>
      <c r="P38" s="411">
        <v>0</v>
      </c>
      <c r="Q38" s="448">
        <v>1345</v>
      </c>
      <c r="R38" s="510"/>
    </row>
    <row r="39" spans="1:18" s="424" customFormat="1" x14ac:dyDescent="0.25">
      <c r="A39" s="447"/>
      <c r="B39" s="421" t="s">
        <v>460</v>
      </c>
      <c r="C39" s="449">
        <v>252643.94</v>
      </c>
      <c r="D39" s="449">
        <v>228004.17</v>
      </c>
      <c r="E39" s="449">
        <v>2527.85</v>
      </c>
      <c r="F39" s="424">
        <v>3617.78</v>
      </c>
      <c r="G39" s="449">
        <v>6669</v>
      </c>
      <c r="H39" s="449"/>
      <c r="I39" s="449">
        <v>1725.86</v>
      </c>
      <c r="J39" s="449"/>
      <c r="K39" s="449">
        <v>7.1</v>
      </c>
      <c r="L39" s="449">
        <v>10092.18</v>
      </c>
      <c r="M39" s="424">
        <v>0</v>
      </c>
      <c r="N39" s="449"/>
      <c r="O39" s="449"/>
      <c r="P39" s="424">
        <v>0</v>
      </c>
      <c r="Q39" s="449">
        <v>252643.94</v>
      </c>
      <c r="R39" s="510"/>
    </row>
    <row r="40" spans="1:18" ht="26.4" x14ac:dyDescent="0.25">
      <c r="A40" s="447" t="s">
        <v>320</v>
      </c>
      <c r="B40" s="418" t="s">
        <v>312</v>
      </c>
      <c r="C40" s="448">
        <v>2449.69</v>
      </c>
      <c r="D40" s="448">
        <v>2449.69</v>
      </c>
      <c r="E40" s="448">
        <v>0</v>
      </c>
      <c r="F40" s="411">
        <v>0</v>
      </c>
      <c r="G40" s="448">
        <v>0</v>
      </c>
      <c r="H40" s="448"/>
      <c r="I40" s="448"/>
      <c r="J40" s="448"/>
      <c r="K40" s="448"/>
      <c r="L40" s="448"/>
      <c r="M40" s="411">
        <v>0</v>
      </c>
      <c r="N40" s="448"/>
      <c r="O40" s="448"/>
      <c r="P40" s="411">
        <v>0</v>
      </c>
      <c r="Q40" s="448">
        <v>2449.69</v>
      </c>
      <c r="R40" s="508" t="s">
        <v>320</v>
      </c>
    </row>
    <row r="41" spans="1:18" ht="26.4" x14ac:dyDescent="0.25">
      <c r="A41" s="447"/>
      <c r="B41" s="418" t="s">
        <v>306</v>
      </c>
      <c r="C41" s="448">
        <v>0.3</v>
      </c>
      <c r="D41" s="448">
        <v>0</v>
      </c>
      <c r="E41" s="448">
        <v>0</v>
      </c>
      <c r="F41" s="411">
        <v>0</v>
      </c>
      <c r="G41" s="448">
        <v>0</v>
      </c>
      <c r="H41" s="448"/>
      <c r="I41" s="448"/>
      <c r="J41" s="448"/>
      <c r="K41" s="448">
        <v>0.3</v>
      </c>
      <c r="L41" s="448"/>
      <c r="M41" s="411">
        <v>0</v>
      </c>
      <c r="N41" s="448"/>
      <c r="O41" s="448"/>
      <c r="P41" s="411">
        <v>0</v>
      </c>
      <c r="Q41" s="448">
        <v>0.3</v>
      </c>
      <c r="R41" s="510"/>
    </row>
    <row r="42" spans="1:18" ht="26.4" x14ac:dyDescent="0.25">
      <c r="A42" s="447"/>
      <c r="B42" s="418" t="s">
        <v>478</v>
      </c>
      <c r="C42" s="448">
        <v>72.75</v>
      </c>
      <c r="D42" s="448">
        <v>72.75</v>
      </c>
      <c r="E42" s="448">
        <v>0</v>
      </c>
      <c r="F42" s="411">
        <v>0</v>
      </c>
      <c r="G42" s="448">
        <v>0</v>
      </c>
      <c r="H42" s="448"/>
      <c r="I42" s="448"/>
      <c r="J42" s="448"/>
      <c r="K42" s="448"/>
      <c r="L42" s="448"/>
      <c r="M42" s="411">
        <v>0</v>
      </c>
      <c r="N42" s="448"/>
      <c r="O42" s="448"/>
      <c r="P42" s="411">
        <v>0</v>
      </c>
      <c r="Q42" s="448">
        <v>72.75</v>
      </c>
      <c r="R42" s="510"/>
    </row>
    <row r="43" spans="1:18" s="424" customFormat="1" x14ac:dyDescent="0.25">
      <c r="A43" s="447"/>
      <c r="B43" s="421" t="s">
        <v>460</v>
      </c>
      <c r="C43" s="449">
        <v>2522.7399999999998</v>
      </c>
      <c r="D43" s="449">
        <v>2522.44</v>
      </c>
      <c r="E43" s="449">
        <v>0</v>
      </c>
      <c r="F43" s="424">
        <v>0</v>
      </c>
      <c r="G43" s="449">
        <v>0</v>
      </c>
      <c r="H43" s="449"/>
      <c r="I43" s="449"/>
      <c r="J43" s="449"/>
      <c r="K43" s="449">
        <v>0.3</v>
      </c>
      <c r="L43" s="449"/>
      <c r="M43" s="424">
        <v>0</v>
      </c>
      <c r="N43" s="449"/>
      <c r="O43" s="449"/>
      <c r="P43" s="424">
        <v>0</v>
      </c>
      <c r="Q43" s="449">
        <v>2522.7399999999998</v>
      </c>
      <c r="R43" s="510"/>
    </row>
    <row r="44" spans="1:18" ht="26.4" x14ac:dyDescent="0.25">
      <c r="A44" s="447" t="s">
        <v>238</v>
      </c>
      <c r="B44" s="418" t="s">
        <v>311</v>
      </c>
      <c r="C44" s="448">
        <v>32.340000000000003</v>
      </c>
      <c r="D44" s="448">
        <v>0</v>
      </c>
      <c r="E44" s="448">
        <v>0</v>
      </c>
      <c r="F44" s="411">
        <v>20.350000000000001</v>
      </c>
      <c r="G44" s="448">
        <v>0</v>
      </c>
      <c r="H44" s="448"/>
      <c r="I44" s="448"/>
      <c r="J44" s="448"/>
      <c r="K44" s="448">
        <v>11.99</v>
      </c>
      <c r="L44" s="448"/>
      <c r="M44" s="411">
        <v>0</v>
      </c>
      <c r="N44" s="448"/>
      <c r="O44" s="448"/>
      <c r="P44" s="411">
        <v>0</v>
      </c>
      <c r="Q44" s="448">
        <v>32.340000000000003</v>
      </c>
      <c r="R44" s="508" t="s">
        <v>238</v>
      </c>
    </row>
    <row r="45" spans="1:18" ht="26.4" x14ac:dyDescent="0.25">
      <c r="A45" s="447"/>
      <c r="B45" s="418" t="s">
        <v>464</v>
      </c>
      <c r="C45" s="448">
        <v>93378</v>
      </c>
      <c r="D45" s="448">
        <v>89536</v>
      </c>
      <c r="E45" s="448">
        <v>3639</v>
      </c>
      <c r="F45" s="411">
        <v>203</v>
      </c>
      <c r="G45" s="448">
        <v>0</v>
      </c>
      <c r="H45" s="448"/>
      <c r="I45" s="448"/>
      <c r="J45" s="448"/>
      <c r="K45" s="448"/>
      <c r="L45" s="448"/>
      <c r="M45" s="411">
        <v>0</v>
      </c>
      <c r="N45" s="448"/>
      <c r="O45" s="448"/>
      <c r="P45" s="411">
        <v>0</v>
      </c>
      <c r="Q45" s="448">
        <v>93378</v>
      </c>
      <c r="R45" s="510"/>
    </row>
    <row r="46" spans="1:18" ht="26.4" x14ac:dyDescent="0.25">
      <c r="A46" s="447"/>
      <c r="B46" s="418" t="s">
        <v>319</v>
      </c>
      <c r="C46" s="448">
        <v>187032</v>
      </c>
      <c r="D46" s="448">
        <v>0</v>
      </c>
      <c r="E46" s="448">
        <v>7089</v>
      </c>
      <c r="F46" s="411">
        <v>115797</v>
      </c>
      <c r="G46" s="448">
        <v>0</v>
      </c>
      <c r="H46" s="448"/>
      <c r="I46" s="448">
        <v>61566</v>
      </c>
      <c r="J46" s="448"/>
      <c r="K46" s="448"/>
      <c r="L46" s="448">
        <v>2580</v>
      </c>
      <c r="M46" s="411">
        <v>0</v>
      </c>
      <c r="N46" s="448"/>
      <c r="O46" s="448"/>
      <c r="P46" s="411">
        <v>0</v>
      </c>
      <c r="Q46" s="448">
        <v>187032</v>
      </c>
      <c r="R46" s="510"/>
    </row>
    <row r="47" spans="1:18" s="424" customFormat="1" x14ac:dyDescent="0.25">
      <c r="A47" s="447"/>
      <c r="B47" s="421" t="s">
        <v>460</v>
      </c>
      <c r="C47" s="449">
        <v>280442.34000000003</v>
      </c>
      <c r="D47" s="449">
        <v>89536</v>
      </c>
      <c r="E47" s="449">
        <v>10728</v>
      </c>
      <c r="F47" s="424">
        <v>116020.35</v>
      </c>
      <c r="G47" s="449">
        <v>0</v>
      </c>
      <c r="H47" s="449"/>
      <c r="I47" s="449">
        <v>61566</v>
      </c>
      <c r="J47" s="449"/>
      <c r="K47" s="449">
        <v>11.99</v>
      </c>
      <c r="L47" s="449">
        <v>2580</v>
      </c>
      <c r="M47" s="424">
        <v>0</v>
      </c>
      <c r="N47" s="449"/>
      <c r="O47" s="449"/>
      <c r="P47" s="424">
        <v>0</v>
      </c>
      <c r="Q47" s="449">
        <v>280442.34000000003</v>
      </c>
      <c r="R47" s="510"/>
    </row>
    <row r="48" spans="1:18" ht="26.4" x14ac:dyDescent="0.25">
      <c r="A48" s="447" t="s">
        <v>233</v>
      </c>
      <c r="B48" s="418" t="s">
        <v>322</v>
      </c>
      <c r="C48" s="448">
        <v>720</v>
      </c>
      <c r="D48" s="448">
        <v>0</v>
      </c>
      <c r="E48" s="448">
        <v>0</v>
      </c>
      <c r="F48" s="411">
        <v>0</v>
      </c>
      <c r="G48" s="448">
        <v>720</v>
      </c>
      <c r="H48" s="448"/>
      <c r="I48" s="448"/>
      <c r="J48" s="448"/>
      <c r="K48" s="448"/>
      <c r="L48" s="448"/>
      <c r="M48" s="411">
        <v>0</v>
      </c>
      <c r="N48" s="448"/>
      <c r="O48" s="448"/>
      <c r="P48" s="411">
        <v>0</v>
      </c>
      <c r="Q48" s="448">
        <v>720</v>
      </c>
      <c r="R48" s="508" t="s">
        <v>233</v>
      </c>
    </row>
    <row r="49" spans="1:18" ht="26.4" x14ac:dyDescent="0.25">
      <c r="A49" s="447"/>
      <c r="B49" s="418" t="s">
        <v>306</v>
      </c>
      <c r="C49" s="448">
        <v>1.2</v>
      </c>
      <c r="D49" s="448">
        <v>0</v>
      </c>
      <c r="E49" s="448">
        <v>0</v>
      </c>
      <c r="F49" s="411">
        <v>0</v>
      </c>
      <c r="G49" s="448">
        <v>0</v>
      </c>
      <c r="H49" s="448"/>
      <c r="I49" s="448"/>
      <c r="J49" s="448"/>
      <c r="K49" s="448">
        <v>1.2</v>
      </c>
      <c r="L49" s="448"/>
      <c r="M49" s="411">
        <v>0</v>
      </c>
      <c r="N49" s="448"/>
      <c r="O49" s="448"/>
      <c r="P49" s="411">
        <v>0</v>
      </c>
      <c r="Q49" s="448">
        <v>1.2</v>
      </c>
      <c r="R49" s="510"/>
    </row>
    <row r="50" spans="1:18" ht="26.4" x14ac:dyDescent="0.25">
      <c r="A50" s="447"/>
      <c r="B50" s="418" t="s">
        <v>307</v>
      </c>
      <c r="C50" s="448">
        <v>28020.55</v>
      </c>
      <c r="D50" s="448">
        <v>22816.5</v>
      </c>
      <c r="E50" s="448">
        <v>1683.05</v>
      </c>
      <c r="F50" s="411">
        <v>0</v>
      </c>
      <c r="G50" s="448">
        <v>1262.3900000000001</v>
      </c>
      <c r="H50" s="448">
        <v>8.84</v>
      </c>
      <c r="I50" s="448"/>
      <c r="J50" s="448">
        <v>57.52</v>
      </c>
      <c r="K50" s="448">
        <v>680.78</v>
      </c>
      <c r="L50" s="448">
        <v>1421.19</v>
      </c>
      <c r="M50" s="411">
        <v>0</v>
      </c>
      <c r="N50" s="448"/>
      <c r="O50" s="448"/>
      <c r="P50" s="411">
        <v>90.28</v>
      </c>
      <c r="Q50" s="448">
        <v>28020.55</v>
      </c>
      <c r="R50" s="510"/>
    </row>
    <row r="51" spans="1:18" ht="26.4" x14ac:dyDescent="0.25">
      <c r="A51" s="447"/>
      <c r="B51" s="418" t="s">
        <v>323</v>
      </c>
      <c r="C51" s="448">
        <v>5078.34</v>
      </c>
      <c r="D51" s="448">
        <v>5078.34</v>
      </c>
      <c r="E51" s="448">
        <v>0</v>
      </c>
      <c r="F51" s="411">
        <v>0</v>
      </c>
      <c r="G51" s="448">
        <v>0</v>
      </c>
      <c r="H51" s="448"/>
      <c r="I51" s="448"/>
      <c r="J51" s="448"/>
      <c r="K51" s="448"/>
      <c r="L51" s="448"/>
      <c r="M51" s="411">
        <v>0</v>
      </c>
      <c r="N51" s="448"/>
      <c r="O51" s="448"/>
      <c r="P51" s="411">
        <v>0</v>
      </c>
      <c r="Q51" s="448">
        <v>5078.34</v>
      </c>
      <c r="R51" s="510"/>
    </row>
    <row r="52" spans="1:18" ht="26.4" x14ac:dyDescent="0.25">
      <c r="A52" s="447"/>
      <c r="B52" s="418" t="s">
        <v>432</v>
      </c>
      <c r="C52" s="448">
        <v>8024</v>
      </c>
      <c r="D52" s="448">
        <v>0</v>
      </c>
      <c r="E52" s="448">
        <v>0</v>
      </c>
      <c r="F52" s="411">
        <v>0</v>
      </c>
      <c r="G52" s="448">
        <v>8024</v>
      </c>
      <c r="H52" s="448"/>
      <c r="I52" s="448"/>
      <c r="J52" s="448"/>
      <c r="K52" s="448"/>
      <c r="L52" s="448"/>
      <c r="M52" s="411">
        <v>0</v>
      </c>
      <c r="N52" s="448"/>
      <c r="O52" s="448"/>
      <c r="P52" s="411">
        <v>0</v>
      </c>
      <c r="Q52" s="448">
        <v>8024</v>
      </c>
      <c r="R52" s="510"/>
    </row>
    <row r="53" spans="1:18" ht="26.4" x14ac:dyDescent="0.25">
      <c r="A53" s="447"/>
      <c r="B53" s="418" t="s">
        <v>489</v>
      </c>
      <c r="C53" s="448">
        <v>17000</v>
      </c>
      <c r="D53" s="448">
        <v>0</v>
      </c>
      <c r="E53" s="448">
        <v>0</v>
      </c>
      <c r="F53" s="411">
        <v>0</v>
      </c>
      <c r="G53" s="448">
        <v>17000</v>
      </c>
      <c r="H53" s="448"/>
      <c r="I53" s="448"/>
      <c r="J53" s="448"/>
      <c r="K53" s="448"/>
      <c r="L53" s="448"/>
      <c r="M53" s="411">
        <v>0</v>
      </c>
      <c r="N53" s="448"/>
      <c r="O53" s="448"/>
      <c r="P53" s="411">
        <v>0</v>
      </c>
      <c r="Q53" s="448">
        <v>17000</v>
      </c>
      <c r="R53" s="510"/>
    </row>
    <row r="54" spans="1:18" s="424" customFormat="1" x14ac:dyDescent="0.25">
      <c r="A54" s="447"/>
      <c r="B54" s="421" t="s">
        <v>460</v>
      </c>
      <c r="C54" s="449">
        <v>58844.09</v>
      </c>
      <c r="D54" s="449">
        <v>27894.84</v>
      </c>
      <c r="E54" s="449">
        <v>1683.05</v>
      </c>
      <c r="F54" s="424">
        <v>0</v>
      </c>
      <c r="G54" s="449">
        <v>27006.39</v>
      </c>
      <c r="H54" s="449">
        <v>8.84</v>
      </c>
      <c r="I54" s="449"/>
      <c r="J54" s="449">
        <v>57.52</v>
      </c>
      <c r="K54" s="449">
        <v>681.98</v>
      </c>
      <c r="L54" s="449">
        <v>1421.19</v>
      </c>
      <c r="M54" s="424">
        <v>0</v>
      </c>
      <c r="N54" s="449"/>
      <c r="O54" s="449"/>
      <c r="P54" s="424">
        <v>90.28</v>
      </c>
      <c r="Q54" s="449">
        <v>58844.09</v>
      </c>
      <c r="R54" s="510"/>
    </row>
    <row r="55" spans="1:18" ht="26.4" x14ac:dyDescent="0.25">
      <c r="A55" s="447" t="s">
        <v>325</v>
      </c>
      <c r="B55" s="418" t="s">
        <v>306</v>
      </c>
      <c r="C55" s="448">
        <v>743.61</v>
      </c>
      <c r="D55" s="448">
        <v>0</v>
      </c>
      <c r="E55" s="448">
        <v>0</v>
      </c>
      <c r="F55" s="411">
        <v>0</v>
      </c>
      <c r="G55" s="448">
        <v>0</v>
      </c>
      <c r="H55" s="448"/>
      <c r="I55" s="448"/>
      <c r="J55" s="448"/>
      <c r="K55" s="448"/>
      <c r="L55" s="448"/>
      <c r="M55" s="411">
        <v>743.61</v>
      </c>
      <c r="N55" s="448"/>
      <c r="O55" s="448"/>
      <c r="P55" s="411">
        <v>0</v>
      </c>
      <c r="Q55" s="448">
        <v>743.61</v>
      </c>
      <c r="R55" s="508" t="s">
        <v>325</v>
      </c>
    </row>
    <row r="56" spans="1:18" ht="26.4" x14ac:dyDescent="0.25">
      <c r="A56" s="447"/>
      <c r="B56" s="418" t="s">
        <v>308</v>
      </c>
      <c r="C56" s="448">
        <v>2125.85</v>
      </c>
      <c r="D56" s="448">
        <v>2125.85</v>
      </c>
      <c r="E56" s="448">
        <v>0</v>
      </c>
      <c r="F56" s="411">
        <v>0</v>
      </c>
      <c r="G56" s="448">
        <v>0</v>
      </c>
      <c r="H56" s="448"/>
      <c r="I56" s="448"/>
      <c r="J56" s="448"/>
      <c r="K56" s="448"/>
      <c r="L56" s="448"/>
      <c r="M56" s="411">
        <v>0</v>
      </c>
      <c r="N56" s="448"/>
      <c r="O56" s="448"/>
      <c r="P56" s="411">
        <v>0</v>
      </c>
      <c r="Q56" s="448">
        <v>2125.85</v>
      </c>
      <c r="R56" s="510"/>
    </row>
    <row r="57" spans="1:18" ht="26.4" x14ac:dyDescent="0.25">
      <c r="A57" s="447"/>
      <c r="B57" s="418" t="s">
        <v>479</v>
      </c>
      <c r="C57" s="448">
        <v>612.27</v>
      </c>
      <c r="D57" s="448">
        <v>612.27</v>
      </c>
      <c r="E57" s="448">
        <v>0</v>
      </c>
      <c r="F57" s="411">
        <v>0</v>
      </c>
      <c r="G57" s="448">
        <v>0</v>
      </c>
      <c r="H57" s="448"/>
      <c r="I57" s="448"/>
      <c r="J57" s="448"/>
      <c r="K57" s="448"/>
      <c r="L57" s="448"/>
      <c r="M57" s="411">
        <v>0</v>
      </c>
      <c r="N57" s="448"/>
      <c r="O57" s="448"/>
      <c r="P57" s="411">
        <v>0</v>
      </c>
      <c r="Q57" s="448">
        <v>612.27</v>
      </c>
      <c r="R57" s="510"/>
    </row>
    <row r="58" spans="1:18" s="424" customFormat="1" x14ac:dyDescent="0.25">
      <c r="A58" s="447"/>
      <c r="B58" s="421" t="s">
        <v>460</v>
      </c>
      <c r="C58" s="449">
        <v>3481.73</v>
      </c>
      <c r="D58" s="449">
        <v>2738.12</v>
      </c>
      <c r="E58" s="449">
        <v>0</v>
      </c>
      <c r="F58" s="424">
        <v>0</v>
      </c>
      <c r="G58" s="449">
        <v>0</v>
      </c>
      <c r="H58" s="449"/>
      <c r="I58" s="449"/>
      <c r="J58" s="449"/>
      <c r="K58" s="449"/>
      <c r="L58" s="449"/>
      <c r="M58" s="424">
        <v>743.61</v>
      </c>
      <c r="N58" s="449"/>
      <c r="O58" s="449"/>
      <c r="P58" s="424">
        <v>0</v>
      </c>
      <c r="Q58" s="449">
        <v>3481.73</v>
      </c>
      <c r="R58" s="510"/>
    </row>
    <row r="59" spans="1:18" ht="26.4" x14ac:dyDescent="0.25">
      <c r="A59" s="447" t="s">
        <v>243</v>
      </c>
      <c r="B59" s="418" t="s">
        <v>311</v>
      </c>
      <c r="C59" s="448">
        <v>7.04</v>
      </c>
      <c r="D59" s="448">
        <v>0</v>
      </c>
      <c r="E59" s="448">
        <v>0</v>
      </c>
      <c r="F59" s="411">
        <v>0</v>
      </c>
      <c r="G59" s="448">
        <v>0</v>
      </c>
      <c r="H59" s="448"/>
      <c r="I59" s="448"/>
      <c r="J59" s="448"/>
      <c r="K59" s="448"/>
      <c r="L59" s="448"/>
      <c r="M59" s="411">
        <v>0</v>
      </c>
      <c r="N59" s="448"/>
      <c r="O59" s="448"/>
      <c r="P59" s="411">
        <v>7.04</v>
      </c>
      <c r="Q59" s="448">
        <v>7.04</v>
      </c>
      <c r="R59" s="508" t="s">
        <v>243</v>
      </c>
    </row>
    <row r="60" spans="1:18" ht="26.4" x14ac:dyDescent="0.25">
      <c r="A60" s="447"/>
      <c r="B60" s="418" t="s">
        <v>312</v>
      </c>
      <c r="C60" s="448">
        <v>97088.320000000007</v>
      </c>
      <c r="D60" s="448">
        <v>97088.320000000007</v>
      </c>
      <c r="E60" s="448">
        <v>0</v>
      </c>
      <c r="F60" s="411">
        <v>0</v>
      </c>
      <c r="G60" s="448">
        <v>0</v>
      </c>
      <c r="H60" s="448"/>
      <c r="I60" s="448"/>
      <c r="J60" s="448"/>
      <c r="K60" s="448"/>
      <c r="L60" s="448"/>
      <c r="M60" s="411">
        <v>0</v>
      </c>
      <c r="N60" s="448"/>
      <c r="O60" s="448"/>
      <c r="P60" s="411">
        <v>0</v>
      </c>
      <c r="Q60" s="448">
        <v>97088.320000000007</v>
      </c>
      <c r="R60" s="510"/>
    </row>
    <row r="61" spans="1:18" ht="26.4" x14ac:dyDescent="0.25">
      <c r="A61" s="447"/>
      <c r="B61" s="418" t="s">
        <v>306</v>
      </c>
      <c r="C61" s="448">
        <v>176.37</v>
      </c>
      <c r="D61" s="448">
        <v>0</v>
      </c>
      <c r="E61" s="448">
        <v>2</v>
      </c>
      <c r="F61" s="411">
        <v>0</v>
      </c>
      <c r="G61" s="448">
        <v>0</v>
      </c>
      <c r="H61" s="448"/>
      <c r="I61" s="448"/>
      <c r="J61" s="448"/>
      <c r="K61" s="448">
        <v>3.6</v>
      </c>
      <c r="L61" s="448"/>
      <c r="M61" s="411">
        <v>0</v>
      </c>
      <c r="N61" s="448"/>
      <c r="O61" s="448"/>
      <c r="P61" s="411">
        <v>170.77</v>
      </c>
      <c r="Q61" s="448">
        <v>176.37</v>
      </c>
      <c r="R61" s="510"/>
    </row>
    <row r="62" spans="1:18" ht="26.4" x14ac:dyDescent="0.25">
      <c r="A62" s="447"/>
      <c r="B62" s="418" t="s">
        <v>462</v>
      </c>
      <c r="C62" s="448">
        <v>10</v>
      </c>
      <c r="D62" s="448">
        <v>10</v>
      </c>
      <c r="E62" s="448">
        <v>0</v>
      </c>
      <c r="F62" s="411">
        <v>0</v>
      </c>
      <c r="G62" s="448">
        <v>0</v>
      </c>
      <c r="H62" s="448"/>
      <c r="I62" s="448"/>
      <c r="J62" s="448"/>
      <c r="K62" s="448"/>
      <c r="L62" s="448"/>
      <c r="M62" s="411">
        <v>0</v>
      </c>
      <c r="N62" s="448"/>
      <c r="O62" s="448"/>
      <c r="P62" s="411">
        <v>0</v>
      </c>
      <c r="Q62" s="448">
        <v>10</v>
      </c>
      <c r="R62" s="510"/>
    </row>
    <row r="63" spans="1:18" ht="26.4" x14ac:dyDescent="0.25">
      <c r="A63" s="447"/>
      <c r="B63" s="418" t="s">
        <v>308</v>
      </c>
      <c r="C63" s="448">
        <v>1263.3900000000001</v>
      </c>
      <c r="D63" s="448">
        <v>0</v>
      </c>
      <c r="E63" s="448">
        <v>841.55</v>
      </c>
      <c r="F63" s="411">
        <v>181.19</v>
      </c>
      <c r="G63" s="448">
        <v>0</v>
      </c>
      <c r="H63" s="448"/>
      <c r="I63" s="448"/>
      <c r="J63" s="448"/>
      <c r="K63" s="448"/>
      <c r="L63" s="448">
        <v>25.6</v>
      </c>
      <c r="M63" s="411">
        <v>215.05</v>
      </c>
      <c r="N63" s="448"/>
      <c r="O63" s="448"/>
      <c r="P63" s="411">
        <v>0</v>
      </c>
      <c r="Q63" s="448">
        <v>1263.3900000000001</v>
      </c>
      <c r="R63" s="510"/>
    </row>
    <row r="64" spans="1:18" s="424" customFormat="1" x14ac:dyDescent="0.25">
      <c r="A64" s="447"/>
      <c r="B64" s="421" t="s">
        <v>460</v>
      </c>
      <c r="C64" s="449">
        <v>98545.12</v>
      </c>
      <c r="D64" s="449">
        <v>97098.32</v>
      </c>
      <c r="E64" s="449">
        <v>843.55</v>
      </c>
      <c r="F64" s="424">
        <v>181.19</v>
      </c>
      <c r="G64" s="449">
        <v>0</v>
      </c>
      <c r="H64" s="449"/>
      <c r="I64" s="449"/>
      <c r="J64" s="449"/>
      <c r="K64" s="449">
        <v>3.6</v>
      </c>
      <c r="L64" s="449">
        <v>25.6</v>
      </c>
      <c r="M64" s="424">
        <v>215.05</v>
      </c>
      <c r="N64" s="449"/>
      <c r="O64" s="449"/>
      <c r="P64" s="424">
        <v>177.81</v>
      </c>
      <c r="Q64" s="449">
        <v>98545.12</v>
      </c>
      <c r="R64" s="510"/>
    </row>
    <row r="65" spans="1:18" ht="26.4" x14ac:dyDescent="0.25">
      <c r="A65" s="447" t="s">
        <v>328</v>
      </c>
      <c r="B65" s="418" t="s">
        <v>309</v>
      </c>
      <c r="C65" s="448">
        <v>1271.5</v>
      </c>
      <c r="D65" s="448">
        <v>1271.5</v>
      </c>
      <c r="E65" s="448">
        <v>0</v>
      </c>
      <c r="F65" s="411">
        <v>0</v>
      </c>
      <c r="G65" s="448">
        <v>0</v>
      </c>
      <c r="H65" s="448"/>
      <c r="I65" s="448"/>
      <c r="J65" s="448"/>
      <c r="K65" s="448"/>
      <c r="L65" s="448"/>
      <c r="M65" s="411">
        <v>0</v>
      </c>
      <c r="N65" s="448"/>
      <c r="O65" s="448"/>
      <c r="P65" s="411">
        <v>0</v>
      </c>
      <c r="Q65" s="448">
        <v>1271.5</v>
      </c>
      <c r="R65" s="508" t="s">
        <v>328</v>
      </c>
    </row>
    <row r="66" spans="1:18" ht="26.4" x14ac:dyDescent="0.25">
      <c r="A66" s="447"/>
      <c r="B66" s="418" t="s">
        <v>306</v>
      </c>
      <c r="C66" s="448">
        <v>2.57</v>
      </c>
      <c r="D66" s="448">
        <v>0</v>
      </c>
      <c r="E66" s="448">
        <v>1.25</v>
      </c>
      <c r="F66" s="411">
        <v>0</v>
      </c>
      <c r="G66" s="448">
        <v>0</v>
      </c>
      <c r="H66" s="448"/>
      <c r="I66" s="448"/>
      <c r="J66" s="448"/>
      <c r="K66" s="448">
        <v>1.32</v>
      </c>
      <c r="L66" s="448"/>
      <c r="M66" s="411">
        <v>0</v>
      </c>
      <c r="N66" s="448"/>
      <c r="O66" s="448"/>
      <c r="P66" s="411">
        <v>0</v>
      </c>
      <c r="Q66" s="448">
        <v>2.57</v>
      </c>
      <c r="R66" s="510"/>
    </row>
    <row r="67" spans="1:18" s="424" customFormat="1" x14ac:dyDescent="0.25">
      <c r="A67" s="447"/>
      <c r="B67" s="421" t="s">
        <v>460</v>
      </c>
      <c r="C67" s="449">
        <v>1274.07</v>
      </c>
      <c r="D67" s="449">
        <v>1271.5</v>
      </c>
      <c r="E67" s="449">
        <v>1.25</v>
      </c>
      <c r="F67" s="424">
        <v>0</v>
      </c>
      <c r="G67" s="449">
        <v>0</v>
      </c>
      <c r="H67" s="449"/>
      <c r="I67" s="449"/>
      <c r="J67" s="449"/>
      <c r="K67" s="449">
        <v>1.32</v>
      </c>
      <c r="L67" s="449"/>
      <c r="M67" s="424">
        <v>0</v>
      </c>
      <c r="N67" s="449"/>
      <c r="O67" s="449"/>
      <c r="P67" s="424">
        <v>0</v>
      </c>
      <c r="Q67" s="449">
        <v>1274.07</v>
      </c>
      <c r="R67" s="510"/>
    </row>
    <row r="68" spans="1:18" ht="26.4" x14ac:dyDescent="0.25">
      <c r="A68" s="447" t="s">
        <v>241</v>
      </c>
      <c r="B68" s="418" t="s">
        <v>311</v>
      </c>
      <c r="C68" s="448">
        <v>4.8099999999999996</v>
      </c>
      <c r="D68" s="448">
        <v>0</v>
      </c>
      <c r="E68" s="448">
        <v>0</v>
      </c>
      <c r="F68" s="411">
        <v>4.8099999999999996</v>
      </c>
      <c r="G68" s="448">
        <v>0</v>
      </c>
      <c r="H68" s="448"/>
      <c r="I68" s="448"/>
      <c r="J68" s="448"/>
      <c r="K68" s="448"/>
      <c r="L68" s="448"/>
      <c r="M68" s="411">
        <v>0</v>
      </c>
      <c r="N68" s="448"/>
      <c r="O68" s="448"/>
      <c r="P68" s="411">
        <v>0</v>
      </c>
      <c r="Q68" s="448">
        <v>4.8099999999999996</v>
      </c>
      <c r="R68" s="508" t="s">
        <v>241</v>
      </c>
    </row>
    <row r="69" spans="1:18" x14ac:dyDescent="0.25">
      <c r="A69" s="447"/>
      <c r="B69" s="418" t="s">
        <v>47</v>
      </c>
      <c r="C69" s="448">
        <v>89205.96</v>
      </c>
      <c r="D69" s="448">
        <v>89070.5</v>
      </c>
      <c r="E69" s="448">
        <v>0</v>
      </c>
      <c r="F69" s="411">
        <v>0</v>
      </c>
      <c r="G69" s="448">
        <v>0</v>
      </c>
      <c r="H69" s="448"/>
      <c r="I69" s="448"/>
      <c r="J69" s="448"/>
      <c r="K69" s="448">
        <v>135.46</v>
      </c>
      <c r="L69" s="448"/>
      <c r="M69" s="411">
        <v>0</v>
      </c>
      <c r="N69" s="448"/>
      <c r="O69" s="448"/>
      <c r="P69" s="411">
        <v>0</v>
      </c>
      <c r="Q69" s="448">
        <v>89205.96</v>
      </c>
      <c r="R69" s="510"/>
    </row>
    <row r="70" spans="1:18" ht="26.4" x14ac:dyDescent="0.25">
      <c r="A70" s="447"/>
      <c r="B70" s="418" t="s">
        <v>306</v>
      </c>
      <c r="C70" s="448">
        <v>289.64</v>
      </c>
      <c r="D70" s="448">
        <v>0</v>
      </c>
      <c r="E70" s="448">
        <v>14.63</v>
      </c>
      <c r="F70" s="411">
        <v>0</v>
      </c>
      <c r="G70" s="448">
        <v>0</v>
      </c>
      <c r="H70" s="448"/>
      <c r="I70" s="448"/>
      <c r="J70" s="448"/>
      <c r="K70" s="448">
        <v>18.53</v>
      </c>
      <c r="L70" s="448"/>
      <c r="M70" s="411">
        <v>26.47</v>
      </c>
      <c r="N70" s="448"/>
      <c r="O70" s="448"/>
      <c r="P70" s="411">
        <v>227.76</v>
      </c>
      <c r="Q70" s="448">
        <v>287.38</v>
      </c>
      <c r="R70" s="510"/>
    </row>
    <row r="71" spans="1:18" ht="26.4" x14ac:dyDescent="0.25">
      <c r="A71" s="447"/>
      <c r="B71" s="418" t="s">
        <v>307</v>
      </c>
      <c r="C71" s="448">
        <v>3098.8</v>
      </c>
      <c r="D71" s="448">
        <v>402.22</v>
      </c>
      <c r="E71" s="448">
        <v>28.89</v>
      </c>
      <c r="F71" s="411">
        <v>0</v>
      </c>
      <c r="G71" s="448">
        <v>7.91</v>
      </c>
      <c r="H71" s="448"/>
      <c r="I71" s="448"/>
      <c r="J71" s="448"/>
      <c r="K71" s="448">
        <v>9.19</v>
      </c>
      <c r="L71" s="448">
        <v>46.36</v>
      </c>
      <c r="M71" s="411">
        <v>0</v>
      </c>
      <c r="N71" s="448"/>
      <c r="O71" s="448"/>
      <c r="P71" s="411">
        <v>2604.23</v>
      </c>
      <c r="Q71" s="448">
        <v>3098.8</v>
      </c>
      <c r="R71" s="510"/>
    </row>
    <row r="72" spans="1:18" s="424" customFormat="1" x14ac:dyDescent="0.25">
      <c r="A72" s="447"/>
      <c r="B72" s="421" t="s">
        <v>460</v>
      </c>
      <c r="C72" s="449">
        <v>92599.21</v>
      </c>
      <c r="D72" s="449">
        <v>89472.72</v>
      </c>
      <c r="E72" s="449">
        <v>43.52</v>
      </c>
      <c r="F72" s="424">
        <v>4.8099999999999996</v>
      </c>
      <c r="G72" s="449">
        <v>7.91</v>
      </c>
      <c r="H72" s="449"/>
      <c r="I72" s="449"/>
      <c r="J72" s="449"/>
      <c r="K72" s="449">
        <v>163.18</v>
      </c>
      <c r="L72" s="449">
        <v>46.36</v>
      </c>
      <c r="M72" s="424">
        <v>26.47</v>
      </c>
      <c r="N72" s="449"/>
      <c r="O72" s="449"/>
      <c r="P72" s="424">
        <v>2831.99</v>
      </c>
      <c r="Q72" s="449">
        <v>92596.96</v>
      </c>
      <c r="R72" s="510"/>
    </row>
    <row r="73" spans="1:18" ht="26.4" x14ac:dyDescent="0.25">
      <c r="A73" s="447" t="s">
        <v>245</v>
      </c>
      <c r="B73" s="418" t="s">
        <v>311</v>
      </c>
      <c r="C73" s="448">
        <v>69.86</v>
      </c>
      <c r="D73" s="448">
        <v>0</v>
      </c>
      <c r="E73" s="448">
        <v>0</v>
      </c>
      <c r="F73" s="411">
        <v>0</v>
      </c>
      <c r="G73" s="448">
        <v>0</v>
      </c>
      <c r="H73" s="448"/>
      <c r="I73" s="448"/>
      <c r="J73" s="448"/>
      <c r="K73" s="448"/>
      <c r="L73" s="448">
        <v>69.86</v>
      </c>
      <c r="M73" s="411">
        <v>0</v>
      </c>
      <c r="N73" s="448"/>
      <c r="O73" s="448"/>
      <c r="P73" s="411">
        <v>0</v>
      </c>
      <c r="Q73" s="448">
        <v>69.86</v>
      </c>
      <c r="R73" s="508" t="s">
        <v>245</v>
      </c>
    </row>
    <row r="74" spans="1:18" x14ac:dyDescent="0.25">
      <c r="A74" s="447"/>
      <c r="B74" s="418" t="s">
        <v>391</v>
      </c>
      <c r="C74" s="448">
        <v>1343</v>
      </c>
      <c r="D74" s="448">
        <v>0</v>
      </c>
      <c r="E74" s="448">
        <v>0</v>
      </c>
      <c r="F74" s="411">
        <v>0</v>
      </c>
      <c r="G74" s="448">
        <v>1343</v>
      </c>
      <c r="H74" s="448"/>
      <c r="I74" s="448"/>
      <c r="J74" s="448"/>
      <c r="K74" s="448"/>
      <c r="L74" s="448"/>
      <c r="M74" s="411">
        <v>0</v>
      </c>
      <c r="N74" s="448"/>
      <c r="O74" s="448"/>
      <c r="P74" s="411">
        <v>0</v>
      </c>
      <c r="Q74" s="448">
        <v>1343</v>
      </c>
      <c r="R74" s="510"/>
    </row>
    <row r="75" spans="1:18" ht="26.4" x14ac:dyDescent="0.25">
      <c r="A75" s="447"/>
      <c r="B75" s="418" t="s">
        <v>308</v>
      </c>
      <c r="C75" s="448">
        <v>51076.97</v>
      </c>
      <c r="D75" s="448">
        <v>50671.63</v>
      </c>
      <c r="E75" s="448">
        <v>0</v>
      </c>
      <c r="F75" s="411">
        <v>0</v>
      </c>
      <c r="G75" s="448">
        <v>0</v>
      </c>
      <c r="H75" s="448"/>
      <c r="I75" s="448"/>
      <c r="J75" s="448"/>
      <c r="K75" s="448">
        <v>41.23</v>
      </c>
      <c r="L75" s="448"/>
      <c r="M75" s="411">
        <v>364.11</v>
      </c>
      <c r="N75" s="448"/>
      <c r="O75" s="448"/>
      <c r="P75" s="411">
        <v>0</v>
      </c>
      <c r="Q75" s="448">
        <v>51076.97</v>
      </c>
      <c r="R75" s="510"/>
    </row>
    <row r="76" spans="1:18" ht="26.4" x14ac:dyDescent="0.25">
      <c r="A76" s="447"/>
      <c r="B76" s="418" t="s">
        <v>330</v>
      </c>
      <c r="C76" s="448">
        <v>24523</v>
      </c>
      <c r="D76" s="448">
        <v>0</v>
      </c>
      <c r="E76" s="448">
        <v>11451</v>
      </c>
      <c r="F76" s="411">
        <v>0</v>
      </c>
      <c r="G76" s="448">
        <v>5146</v>
      </c>
      <c r="H76" s="448">
        <v>7926</v>
      </c>
      <c r="I76" s="448"/>
      <c r="J76" s="448"/>
      <c r="K76" s="448"/>
      <c r="L76" s="448"/>
      <c r="M76" s="411">
        <v>0</v>
      </c>
      <c r="N76" s="448"/>
      <c r="O76" s="448"/>
      <c r="P76" s="411">
        <v>0</v>
      </c>
      <c r="Q76" s="448">
        <v>24523</v>
      </c>
      <c r="R76" s="510"/>
    </row>
    <row r="77" spans="1:18" ht="26.4" x14ac:dyDescent="0.25">
      <c r="A77" s="447"/>
      <c r="B77" s="418" t="s">
        <v>319</v>
      </c>
      <c r="C77" s="448">
        <v>6166</v>
      </c>
      <c r="D77" s="448">
        <v>0</v>
      </c>
      <c r="E77" s="448">
        <v>0</v>
      </c>
      <c r="F77" s="411">
        <v>6166</v>
      </c>
      <c r="G77" s="448">
        <v>0</v>
      </c>
      <c r="H77" s="448"/>
      <c r="I77" s="448"/>
      <c r="J77" s="448"/>
      <c r="K77" s="448"/>
      <c r="L77" s="448"/>
      <c r="M77" s="411">
        <v>0</v>
      </c>
      <c r="N77" s="448"/>
      <c r="O77" s="448"/>
      <c r="P77" s="411">
        <v>0</v>
      </c>
      <c r="Q77" s="448">
        <v>6166</v>
      </c>
      <c r="R77" s="510"/>
    </row>
    <row r="78" spans="1:18" s="424" customFormat="1" x14ac:dyDescent="0.25">
      <c r="A78" s="447"/>
      <c r="B78" s="421" t="s">
        <v>460</v>
      </c>
      <c r="C78" s="449">
        <v>83178.83</v>
      </c>
      <c r="D78" s="449">
        <v>50671.63</v>
      </c>
      <c r="E78" s="449">
        <v>11451</v>
      </c>
      <c r="F78" s="424">
        <v>6166</v>
      </c>
      <c r="G78" s="449">
        <v>6489</v>
      </c>
      <c r="H78" s="449">
        <v>7926</v>
      </c>
      <c r="I78" s="449"/>
      <c r="J78" s="449"/>
      <c r="K78" s="449">
        <v>41.23</v>
      </c>
      <c r="L78" s="449">
        <v>69.86</v>
      </c>
      <c r="M78" s="424">
        <v>364.11</v>
      </c>
      <c r="N78" s="449"/>
      <c r="O78" s="449"/>
      <c r="P78" s="424">
        <v>0</v>
      </c>
      <c r="Q78" s="449">
        <v>83178.83</v>
      </c>
      <c r="R78" s="510"/>
    </row>
    <row r="79" spans="1:18" ht="26.4" x14ac:dyDescent="0.25">
      <c r="A79" s="447" t="s">
        <v>246</v>
      </c>
      <c r="B79" s="418" t="s">
        <v>311</v>
      </c>
      <c r="C79" s="448">
        <v>48.35</v>
      </c>
      <c r="D79" s="448">
        <v>0</v>
      </c>
      <c r="E79" s="448">
        <v>0</v>
      </c>
      <c r="F79" s="411">
        <v>3.9</v>
      </c>
      <c r="G79" s="448">
        <v>0</v>
      </c>
      <c r="H79" s="448"/>
      <c r="I79" s="448"/>
      <c r="J79" s="448"/>
      <c r="K79" s="448">
        <v>32.93</v>
      </c>
      <c r="L79" s="448">
        <v>11.52</v>
      </c>
      <c r="M79" s="411">
        <v>0</v>
      </c>
      <c r="N79" s="448"/>
      <c r="O79" s="448"/>
      <c r="P79" s="411">
        <v>0</v>
      </c>
      <c r="Q79" s="448">
        <v>48.35</v>
      </c>
      <c r="R79" s="508" t="s">
        <v>246</v>
      </c>
    </row>
    <row r="80" spans="1:18" ht="26.4" x14ac:dyDescent="0.25">
      <c r="A80" s="447"/>
      <c r="B80" s="418" t="s">
        <v>308</v>
      </c>
      <c r="C80" s="448">
        <v>43713.3</v>
      </c>
      <c r="D80" s="448">
        <v>42505.59</v>
      </c>
      <c r="E80" s="448">
        <v>1075.95</v>
      </c>
      <c r="F80" s="411">
        <v>109.47</v>
      </c>
      <c r="G80" s="448">
        <v>0</v>
      </c>
      <c r="H80" s="448"/>
      <c r="I80" s="448"/>
      <c r="J80" s="448"/>
      <c r="K80" s="448">
        <v>22.29</v>
      </c>
      <c r="L80" s="448"/>
      <c r="M80" s="411">
        <v>0</v>
      </c>
      <c r="N80" s="448"/>
      <c r="O80" s="448"/>
      <c r="P80" s="411">
        <v>0</v>
      </c>
      <c r="Q80" s="448">
        <v>43713.3</v>
      </c>
      <c r="R80" s="510"/>
    </row>
    <row r="81" spans="1:18" s="424" customFormat="1" x14ac:dyDescent="0.25">
      <c r="A81" s="447"/>
      <c r="B81" s="421" t="s">
        <v>460</v>
      </c>
      <c r="C81" s="449">
        <v>43761.65</v>
      </c>
      <c r="D81" s="449">
        <v>42505.59</v>
      </c>
      <c r="E81" s="449">
        <v>1075.95</v>
      </c>
      <c r="F81" s="424">
        <v>113.37</v>
      </c>
      <c r="G81" s="449">
        <v>0</v>
      </c>
      <c r="H81" s="449"/>
      <c r="I81" s="449"/>
      <c r="J81" s="449"/>
      <c r="K81" s="449">
        <v>55.22</v>
      </c>
      <c r="L81" s="449">
        <v>11.52</v>
      </c>
      <c r="M81" s="424">
        <v>0</v>
      </c>
      <c r="N81" s="449"/>
      <c r="O81" s="449"/>
      <c r="P81" s="424">
        <v>0</v>
      </c>
      <c r="Q81" s="449">
        <v>43761.65</v>
      </c>
      <c r="R81" s="510"/>
    </row>
    <row r="82" spans="1:18" ht="26.4" x14ac:dyDescent="0.25">
      <c r="A82" s="447" t="s">
        <v>247</v>
      </c>
      <c r="B82" s="418" t="s">
        <v>311</v>
      </c>
      <c r="C82" s="448">
        <v>237.68</v>
      </c>
      <c r="D82" s="448">
        <v>0</v>
      </c>
      <c r="E82" s="448">
        <v>118.96</v>
      </c>
      <c r="F82" s="411">
        <v>0</v>
      </c>
      <c r="G82" s="448">
        <v>0</v>
      </c>
      <c r="H82" s="448"/>
      <c r="I82" s="448"/>
      <c r="J82" s="448"/>
      <c r="K82" s="448"/>
      <c r="L82" s="448"/>
      <c r="M82" s="411">
        <v>118.72</v>
      </c>
      <c r="N82" s="448"/>
      <c r="O82" s="448"/>
      <c r="P82" s="411">
        <v>0</v>
      </c>
      <c r="Q82" s="448">
        <v>237.68</v>
      </c>
      <c r="R82" s="508" t="s">
        <v>247</v>
      </c>
    </row>
    <row r="83" spans="1:18" ht="26.4" x14ac:dyDescent="0.25">
      <c r="A83" s="447"/>
      <c r="B83" s="418" t="s">
        <v>331</v>
      </c>
      <c r="C83" s="448">
        <v>5547</v>
      </c>
      <c r="D83" s="448">
        <v>0</v>
      </c>
      <c r="E83" s="448">
        <v>0</v>
      </c>
      <c r="F83" s="411">
        <v>518</v>
      </c>
      <c r="G83" s="448">
        <v>0</v>
      </c>
      <c r="H83" s="448"/>
      <c r="I83" s="448">
        <v>5029</v>
      </c>
      <c r="J83" s="448"/>
      <c r="K83" s="448"/>
      <c r="L83" s="448"/>
      <c r="M83" s="411">
        <v>0</v>
      </c>
      <c r="N83" s="448"/>
      <c r="O83" s="448"/>
      <c r="P83" s="411">
        <v>0</v>
      </c>
      <c r="Q83" s="448">
        <v>5547</v>
      </c>
      <c r="R83" s="510"/>
    </row>
    <row r="84" spans="1:18" ht="26.4" x14ac:dyDescent="0.25">
      <c r="A84" s="447"/>
      <c r="B84" s="418" t="s">
        <v>308</v>
      </c>
      <c r="C84" s="448">
        <v>16872.29</v>
      </c>
      <c r="D84" s="448">
        <v>16856.62</v>
      </c>
      <c r="E84" s="448">
        <v>15.67</v>
      </c>
      <c r="F84" s="411">
        <v>0</v>
      </c>
      <c r="G84" s="448">
        <v>0</v>
      </c>
      <c r="H84" s="448"/>
      <c r="I84" s="448"/>
      <c r="J84" s="448"/>
      <c r="K84" s="448"/>
      <c r="L84" s="448"/>
      <c r="M84" s="411">
        <v>0</v>
      </c>
      <c r="N84" s="448"/>
      <c r="O84" s="448"/>
      <c r="P84" s="411">
        <v>0</v>
      </c>
      <c r="Q84" s="448">
        <v>16872.29</v>
      </c>
      <c r="R84" s="510"/>
    </row>
    <row r="85" spans="1:18" ht="26.4" x14ac:dyDescent="0.25">
      <c r="A85" s="447"/>
      <c r="B85" s="418" t="s">
        <v>319</v>
      </c>
      <c r="C85" s="448">
        <v>2500</v>
      </c>
      <c r="D85" s="448">
        <v>0</v>
      </c>
      <c r="E85" s="448">
        <v>0</v>
      </c>
      <c r="F85" s="411">
        <v>0</v>
      </c>
      <c r="G85" s="448">
        <v>0</v>
      </c>
      <c r="H85" s="448"/>
      <c r="I85" s="448"/>
      <c r="J85" s="448"/>
      <c r="K85" s="448"/>
      <c r="L85" s="448">
        <v>2500</v>
      </c>
      <c r="M85" s="411">
        <v>0</v>
      </c>
      <c r="N85" s="448"/>
      <c r="O85" s="448"/>
      <c r="P85" s="411">
        <v>0</v>
      </c>
      <c r="Q85" s="448">
        <v>2500</v>
      </c>
      <c r="R85" s="510"/>
    </row>
    <row r="86" spans="1:18" s="424" customFormat="1" x14ac:dyDescent="0.25">
      <c r="A86" s="447"/>
      <c r="B86" s="421" t="s">
        <v>460</v>
      </c>
      <c r="C86" s="449">
        <v>25156.97</v>
      </c>
      <c r="D86" s="449">
        <v>16856.62</v>
      </c>
      <c r="E86" s="449">
        <v>134.63</v>
      </c>
      <c r="F86" s="424">
        <v>518</v>
      </c>
      <c r="G86" s="449">
        <v>0</v>
      </c>
      <c r="H86" s="449"/>
      <c r="I86" s="449">
        <v>5029</v>
      </c>
      <c r="J86" s="449"/>
      <c r="K86" s="449"/>
      <c r="L86" s="449">
        <v>2500</v>
      </c>
      <c r="M86" s="424">
        <v>118.72</v>
      </c>
      <c r="N86" s="449"/>
      <c r="O86" s="449"/>
      <c r="P86" s="424">
        <v>0</v>
      </c>
      <c r="Q86" s="449">
        <v>25156.97</v>
      </c>
      <c r="R86" s="510"/>
    </row>
    <row r="87" spans="1:18" ht="26.4" x14ac:dyDescent="0.25">
      <c r="A87" s="447" t="s">
        <v>248</v>
      </c>
      <c r="B87" s="418" t="s">
        <v>416</v>
      </c>
      <c r="C87" s="448">
        <v>63999</v>
      </c>
      <c r="D87" s="448">
        <v>0</v>
      </c>
      <c r="E87" s="448">
        <v>0</v>
      </c>
      <c r="F87" s="411">
        <v>0</v>
      </c>
      <c r="G87" s="448">
        <v>63999</v>
      </c>
      <c r="H87" s="448"/>
      <c r="I87" s="448"/>
      <c r="J87" s="448"/>
      <c r="K87" s="448"/>
      <c r="L87" s="448"/>
      <c r="M87" s="411">
        <v>0</v>
      </c>
      <c r="N87" s="448"/>
      <c r="O87" s="448"/>
      <c r="P87" s="411">
        <v>0</v>
      </c>
      <c r="Q87" s="448">
        <v>63999</v>
      </c>
      <c r="R87" s="508" t="s">
        <v>248</v>
      </c>
    </row>
    <row r="88" spans="1:18" ht="26.4" x14ac:dyDescent="0.25">
      <c r="A88" s="447"/>
      <c r="B88" s="418" t="s">
        <v>414</v>
      </c>
      <c r="C88" s="448">
        <v>8599</v>
      </c>
      <c r="D88" s="448">
        <v>0</v>
      </c>
      <c r="E88" s="448">
        <v>8599</v>
      </c>
      <c r="F88" s="411">
        <v>0</v>
      </c>
      <c r="G88" s="448">
        <v>0</v>
      </c>
      <c r="H88" s="448"/>
      <c r="I88" s="448"/>
      <c r="J88" s="448"/>
      <c r="K88" s="448"/>
      <c r="L88" s="448"/>
      <c r="M88" s="411">
        <v>0</v>
      </c>
      <c r="N88" s="448"/>
      <c r="O88" s="448"/>
      <c r="P88" s="411">
        <v>0</v>
      </c>
      <c r="Q88" s="448">
        <v>8599</v>
      </c>
      <c r="R88" s="510"/>
    </row>
    <row r="89" spans="1:18" ht="26.4" x14ac:dyDescent="0.25">
      <c r="A89" s="447"/>
      <c r="B89" s="418" t="s">
        <v>430</v>
      </c>
      <c r="C89" s="448">
        <v>22700</v>
      </c>
      <c r="D89" s="448">
        <v>0</v>
      </c>
      <c r="E89" s="448">
        <v>22700</v>
      </c>
      <c r="F89" s="411">
        <v>0</v>
      </c>
      <c r="G89" s="448">
        <v>0</v>
      </c>
      <c r="H89" s="448"/>
      <c r="I89" s="448"/>
      <c r="J89" s="448"/>
      <c r="K89" s="448"/>
      <c r="L89" s="448"/>
      <c r="M89" s="411">
        <v>0</v>
      </c>
      <c r="N89" s="448"/>
      <c r="O89" s="448"/>
      <c r="P89" s="411">
        <v>0</v>
      </c>
      <c r="Q89" s="448">
        <v>22700</v>
      </c>
      <c r="R89" s="510"/>
    </row>
    <row r="90" spans="1:18" ht="26.4" x14ac:dyDescent="0.25">
      <c r="A90" s="447"/>
      <c r="B90" s="418" t="s">
        <v>465</v>
      </c>
      <c r="C90" s="448">
        <v>812684</v>
      </c>
      <c r="D90" s="448">
        <v>807978</v>
      </c>
      <c r="E90" s="448">
        <v>0</v>
      </c>
      <c r="F90" s="411">
        <v>1234.5</v>
      </c>
      <c r="G90" s="448">
        <v>0</v>
      </c>
      <c r="H90" s="448"/>
      <c r="I90" s="448"/>
      <c r="J90" s="448"/>
      <c r="K90" s="448">
        <v>16</v>
      </c>
      <c r="L90" s="448">
        <v>2</v>
      </c>
      <c r="M90" s="411">
        <v>218</v>
      </c>
      <c r="N90" s="448"/>
      <c r="O90" s="448">
        <v>1</v>
      </c>
      <c r="P90" s="411">
        <v>3234.5</v>
      </c>
      <c r="Q90" s="448">
        <v>812684</v>
      </c>
      <c r="R90" s="510"/>
    </row>
    <row r="91" spans="1:18" ht="26.4" x14ac:dyDescent="0.25">
      <c r="A91" s="447"/>
      <c r="B91" s="418" t="s">
        <v>434</v>
      </c>
      <c r="C91" s="448">
        <v>108620</v>
      </c>
      <c r="D91" s="448">
        <v>0</v>
      </c>
      <c r="E91" s="448">
        <v>0</v>
      </c>
      <c r="F91" s="411">
        <v>0</v>
      </c>
      <c r="G91" s="448">
        <v>0</v>
      </c>
      <c r="H91" s="448"/>
      <c r="I91" s="448"/>
      <c r="J91" s="448"/>
      <c r="K91" s="448"/>
      <c r="L91" s="448"/>
      <c r="M91" s="411">
        <v>108620</v>
      </c>
      <c r="N91" s="448"/>
      <c r="O91" s="448"/>
      <c r="P91" s="411">
        <v>0</v>
      </c>
      <c r="Q91" s="448">
        <v>108620</v>
      </c>
      <c r="R91" s="510"/>
    </row>
    <row r="92" spans="1:18" ht="26.4" x14ac:dyDescent="0.25">
      <c r="A92" s="447"/>
      <c r="B92" s="418" t="s">
        <v>311</v>
      </c>
      <c r="C92" s="448">
        <v>682037.2</v>
      </c>
      <c r="D92" s="448">
        <v>319073.38</v>
      </c>
      <c r="E92" s="448">
        <v>152951.85999999999</v>
      </c>
      <c r="F92" s="411">
        <v>39292.58</v>
      </c>
      <c r="G92" s="448">
        <v>0</v>
      </c>
      <c r="H92" s="448"/>
      <c r="I92" s="448"/>
      <c r="J92" s="448"/>
      <c r="K92" s="448">
        <v>3935.81</v>
      </c>
      <c r="L92" s="448">
        <v>100667.81</v>
      </c>
      <c r="M92" s="411">
        <v>11916.93</v>
      </c>
      <c r="N92" s="448">
        <v>231.39</v>
      </c>
      <c r="O92" s="448">
        <v>172.4</v>
      </c>
      <c r="P92" s="411">
        <v>53795.040000000001</v>
      </c>
      <c r="Q92" s="448">
        <v>682037.2</v>
      </c>
      <c r="R92" s="510"/>
    </row>
    <row r="93" spans="1:18" ht="26.4" x14ac:dyDescent="0.25">
      <c r="A93" s="447"/>
      <c r="B93" s="418" t="s">
        <v>306</v>
      </c>
      <c r="C93" s="448">
        <v>21.96</v>
      </c>
      <c r="D93" s="448">
        <v>0</v>
      </c>
      <c r="E93" s="448">
        <v>18.88</v>
      </c>
      <c r="F93" s="411">
        <v>0</v>
      </c>
      <c r="G93" s="448">
        <v>0</v>
      </c>
      <c r="H93" s="448"/>
      <c r="I93" s="448"/>
      <c r="J93" s="448"/>
      <c r="K93" s="448">
        <v>3.08</v>
      </c>
      <c r="L93" s="448"/>
      <c r="M93" s="411">
        <v>0</v>
      </c>
      <c r="N93" s="448"/>
      <c r="O93" s="448"/>
      <c r="P93" s="411">
        <v>0</v>
      </c>
      <c r="Q93" s="448">
        <v>21.96</v>
      </c>
      <c r="R93" s="510"/>
    </row>
    <row r="94" spans="1:18" ht="26.4" x14ac:dyDescent="0.25">
      <c r="A94" s="447"/>
      <c r="B94" s="418" t="s">
        <v>307</v>
      </c>
      <c r="C94" s="448">
        <v>15647.76</v>
      </c>
      <c r="D94" s="448">
        <v>0</v>
      </c>
      <c r="E94" s="448">
        <v>0</v>
      </c>
      <c r="F94" s="411">
        <v>0</v>
      </c>
      <c r="G94" s="448">
        <v>0</v>
      </c>
      <c r="H94" s="448"/>
      <c r="I94" s="448"/>
      <c r="J94" s="448"/>
      <c r="K94" s="448"/>
      <c r="L94" s="448">
        <v>135.84</v>
      </c>
      <c r="M94" s="411">
        <v>0</v>
      </c>
      <c r="N94" s="448"/>
      <c r="O94" s="448"/>
      <c r="P94" s="411">
        <v>15511.92</v>
      </c>
      <c r="Q94" s="448">
        <v>15647.76</v>
      </c>
      <c r="R94" s="510"/>
    </row>
    <row r="95" spans="1:18" ht="26.4" x14ac:dyDescent="0.25">
      <c r="A95" s="447"/>
      <c r="B95" s="418" t="s">
        <v>308</v>
      </c>
      <c r="C95" s="448">
        <v>557882.14</v>
      </c>
      <c r="D95" s="448">
        <v>40.65</v>
      </c>
      <c r="E95" s="448">
        <v>139365.44</v>
      </c>
      <c r="F95" s="411">
        <v>63896.61</v>
      </c>
      <c r="G95" s="448">
        <v>0</v>
      </c>
      <c r="H95" s="448"/>
      <c r="I95" s="448"/>
      <c r="J95" s="448"/>
      <c r="K95" s="448">
        <v>1803.59</v>
      </c>
      <c r="L95" s="448">
        <v>322938.98</v>
      </c>
      <c r="M95" s="411">
        <v>29836.870000000003</v>
      </c>
      <c r="N95" s="448"/>
      <c r="O95" s="448"/>
      <c r="P95" s="411">
        <v>0</v>
      </c>
      <c r="Q95" s="448">
        <v>557882.14</v>
      </c>
      <c r="R95" s="510"/>
    </row>
    <row r="96" spans="1:18" ht="26.4" x14ac:dyDescent="0.25">
      <c r="A96" s="447"/>
      <c r="B96" s="418" t="s">
        <v>394</v>
      </c>
      <c r="C96" s="448">
        <v>7000</v>
      </c>
      <c r="D96" s="448">
        <v>0</v>
      </c>
      <c r="E96" s="448">
        <v>0</v>
      </c>
      <c r="F96" s="411">
        <v>0</v>
      </c>
      <c r="G96" s="448">
        <v>7000</v>
      </c>
      <c r="H96" s="448"/>
      <c r="I96" s="448"/>
      <c r="J96" s="448"/>
      <c r="K96" s="448"/>
      <c r="L96" s="448"/>
      <c r="M96" s="411">
        <v>0</v>
      </c>
      <c r="N96" s="448"/>
      <c r="O96" s="448"/>
      <c r="P96" s="411">
        <v>0</v>
      </c>
      <c r="Q96" s="448">
        <v>7000</v>
      </c>
      <c r="R96" s="510"/>
    </row>
    <row r="97" spans="1:18" ht="26.4" x14ac:dyDescent="0.25">
      <c r="A97" s="447"/>
      <c r="B97" s="418" t="s">
        <v>319</v>
      </c>
      <c r="C97" s="448">
        <v>13649</v>
      </c>
      <c r="D97" s="448">
        <v>0</v>
      </c>
      <c r="E97" s="448">
        <v>13196</v>
      </c>
      <c r="F97" s="411">
        <v>453</v>
      </c>
      <c r="G97" s="448">
        <v>0</v>
      </c>
      <c r="H97" s="448"/>
      <c r="I97" s="448"/>
      <c r="J97" s="448"/>
      <c r="K97" s="448"/>
      <c r="L97" s="448"/>
      <c r="M97" s="411">
        <v>0</v>
      </c>
      <c r="N97" s="448"/>
      <c r="O97" s="448"/>
      <c r="P97" s="411">
        <v>0</v>
      </c>
      <c r="Q97" s="448">
        <v>13649</v>
      </c>
      <c r="R97" s="510"/>
    </row>
    <row r="98" spans="1:18" s="424" customFormat="1" x14ac:dyDescent="0.25">
      <c r="A98" s="447"/>
      <c r="B98" s="421" t="s">
        <v>460</v>
      </c>
      <c r="C98" s="449">
        <v>2292840.06</v>
      </c>
      <c r="D98" s="449">
        <v>1127092.03</v>
      </c>
      <c r="E98" s="449">
        <v>336831.18</v>
      </c>
      <c r="F98" s="424">
        <v>104876.69</v>
      </c>
      <c r="G98" s="449">
        <v>70999</v>
      </c>
      <c r="H98" s="449"/>
      <c r="I98" s="449"/>
      <c r="J98" s="449"/>
      <c r="K98" s="449">
        <v>5758.48</v>
      </c>
      <c r="L98" s="449">
        <v>423744.63</v>
      </c>
      <c r="M98" s="424">
        <v>150591.79999999999</v>
      </c>
      <c r="N98" s="449">
        <v>231.39</v>
      </c>
      <c r="O98" s="449">
        <v>173.4</v>
      </c>
      <c r="P98" s="424">
        <v>72541.459999999992</v>
      </c>
      <c r="Q98" s="449">
        <v>2292840.06</v>
      </c>
      <c r="R98" s="510"/>
    </row>
    <row r="99" spans="1:18" ht="26.4" x14ac:dyDescent="0.25">
      <c r="A99" s="447" t="s">
        <v>253</v>
      </c>
      <c r="B99" s="418" t="s">
        <v>311</v>
      </c>
      <c r="C99" s="448">
        <v>203866.4</v>
      </c>
      <c r="D99" s="448">
        <v>177803.73</v>
      </c>
      <c r="E99" s="448">
        <v>9228.7099999999991</v>
      </c>
      <c r="F99" s="411">
        <v>203.26</v>
      </c>
      <c r="G99" s="448">
        <v>0</v>
      </c>
      <c r="H99" s="448"/>
      <c r="I99" s="448"/>
      <c r="J99" s="448"/>
      <c r="K99" s="448">
        <v>359.99</v>
      </c>
      <c r="L99" s="448">
        <v>9948.98</v>
      </c>
      <c r="M99" s="411">
        <v>3265.08</v>
      </c>
      <c r="N99" s="448"/>
      <c r="O99" s="448"/>
      <c r="P99" s="411">
        <v>3056.6499999999996</v>
      </c>
      <c r="Q99" s="448">
        <v>203866.4</v>
      </c>
      <c r="R99" s="508" t="s">
        <v>253</v>
      </c>
    </row>
    <row r="100" spans="1:18" ht="26.4" x14ac:dyDescent="0.25">
      <c r="A100" s="447"/>
      <c r="B100" s="418" t="s">
        <v>308</v>
      </c>
      <c r="C100" s="448">
        <v>511.9</v>
      </c>
      <c r="D100" s="448">
        <v>0</v>
      </c>
      <c r="E100" s="448">
        <v>404.74</v>
      </c>
      <c r="F100" s="411">
        <v>0</v>
      </c>
      <c r="G100" s="448">
        <v>0</v>
      </c>
      <c r="H100" s="448"/>
      <c r="I100" s="448"/>
      <c r="J100" s="448"/>
      <c r="K100" s="448">
        <v>52.36</v>
      </c>
      <c r="L100" s="448">
        <v>54.8</v>
      </c>
      <c r="M100" s="411">
        <v>0</v>
      </c>
      <c r="N100" s="448"/>
      <c r="O100" s="448"/>
      <c r="P100" s="411">
        <v>0</v>
      </c>
      <c r="Q100" s="448">
        <v>511.9</v>
      </c>
      <c r="R100" s="510"/>
    </row>
    <row r="101" spans="1:18" s="424" customFormat="1" x14ac:dyDescent="0.25">
      <c r="A101" s="447"/>
      <c r="B101" s="421" t="s">
        <v>460</v>
      </c>
      <c r="C101" s="449">
        <v>204378.3</v>
      </c>
      <c r="D101" s="449">
        <v>177803.73</v>
      </c>
      <c r="E101" s="449">
        <v>9633.4500000000007</v>
      </c>
      <c r="F101" s="424">
        <v>203.26</v>
      </c>
      <c r="G101" s="449">
        <v>0</v>
      </c>
      <c r="H101" s="449"/>
      <c r="I101" s="449"/>
      <c r="J101" s="449"/>
      <c r="K101" s="449">
        <v>412.35</v>
      </c>
      <c r="L101" s="449">
        <v>10003.780000000001</v>
      </c>
      <c r="M101" s="424">
        <v>3265.08</v>
      </c>
      <c r="N101" s="449"/>
      <c r="O101" s="449"/>
      <c r="P101" s="424">
        <v>3056.6499999999996</v>
      </c>
      <c r="Q101" s="449">
        <v>204378.3</v>
      </c>
      <c r="R101" s="510"/>
    </row>
    <row r="102" spans="1:18" ht="26.4" x14ac:dyDescent="0.25">
      <c r="A102" s="447" t="s">
        <v>251</v>
      </c>
      <c r="B102" s="418" t="s">
        <v>430</v>
      </c>
      <c r="C102" s="448">
        <v>560</v>
      </c>
      <c r="D102" s="448">
        <v>0</v>
      </c>
      <c r="E102" s="448">
        <v>560</v>
      </c>
      <c r="F102" s="411">
        <v>0</v>
      </c>
      <c r="G102" s="448">
        <v>0</v>
      </c>
      <c r="H102" s="448"/>
      <c r="I102" s="448"/>
      <c r="J102" s="448"/>
      <c r="K102" s="448"/>
      <c r="L102" s="448"/>
      <c r="M102" s="411">
        <v>0</v>
      </c>
      <c r="N102" s="448"/>
      <c r="O102" s="448"/>
      <c r="P102" s="411">
        <v>0</v>
      </c>
      <c r="Q102" s="448">
        <v>560</v>
      </c>
      <c r="R102" s="508" t="s">
        <v>251</v>
      </c>
    </row>
    <row r="103" spans="1:18" ht="26.4" x14ac:dyDescent="0.25">
      <c r="A103" s="447"/>
      <c r="B103" s="418" t="s">
        <v>311</v>
      </c>
      <c r="C103" s="448">
        <v>22.77</v>
      </c>
      <c r="D103" s="448">
        <v>0</v>
      </c>
      <c r="E103" s="448">
        <v>0</v>
      </c>
      <c r="F103" s="411">
        <v>0</v>
      </c>
      <c r="G103" s="448">
        <v>0</v>
      </c>
      <c r="H103" s="448"/>
      <c r="I103" s="448"/>
      <c r="J103" s="448"/>
      <c r="K103" s="448"/>
      <c r="L103" s="448">
        <v>22.77</v>
      </c>
      <c r="M103" s="411">
        <v>0</v>
      </c>
      <c r="N103" s="448"/>
      <c r="O103" s="448"/>
      <c r="P103" s="411">
        <v>0</v>
      </c>
      <c r="Q103" s="448">
        <v>22.77</v>
      </c>
      <c r="R103" s="510"/>
    </row>
    <row r="104" spans="1:18" ht="26.4" x14ac:dyDescent="0.25">
      <c r="A104" s="447"/>
      <c r="B104" s="418" t="s">
        <v>306</v>
      </c>
      <c r="C104" s="448">
        <v>2.23</v>
      </c>
      <c r="D104" s="448">
        <v>0</v>
      </c>
      <c r="E104" s="448">
        <v>0</v>
      </c>
      <c r="F104" s="411">
        <v>0</v>
      </c>
      <c r="G104" s="448">
        <v>0</v>
      </c>
      <c r="H104" s="448"/>
      <c r="I104" s="448"/>
      <c r="J104" s="448"/>
      <c r="K104" s="448">
        <v>1.35</v>
      </c>
      <c r="L104" s="448"/>
      <c r="M104" s="411">
        <v>0.88</v>
      </c>
      <c r="N104" s="448"/>
      <c r="O104" s="448"/>
      <c r="P104" s="411">
        <v>0</v>
      </c>
      <c r="Q104" s="448">
        <v>2.23</v>
      </c>
      <c r="R104" s="510"/>
    </row>
    <row r="105" spans="1:18" ht="26.4" x14ac:dyDescent="0.25">
      <c r="A105" s="447"/>
      <c r="B105" s="418" t="s">
        <v>307</v>
      </c>
      <c r="C105" s="448">
        <v>29635.09</v>
      </c>
      <c r="D105" s="448">
        <v>28570.07</v>
      </c>
      <c r="E105" s="448">
        <v>0</v>
      </c>
      <c r="F105" s="411">
        <v>0</v>
      </c>
      <c r="G105" s="448">
        <v>23.1</v>
      </c>
      <c r="H105" s="448">
        <v>8.0500000000000007</v>
      </c>
      <c r="I105" s="448"/>
      <c r="J105" s="448"/>
      <c r="K105" s="448">
        <v>156.86000000000001</v>
      </c>
      <c r="L105" s="448">
        <v>152.74</v>
      </c>
      <c r="M105" s="411">
        <v>0</v>
      </c>
      <c r="N105" s="448"/>
      <c r="O105" s="448"/>
      <c r="P105" s="411">
        <v>724.27</v>
      </c>
      <c r="Q105" s="448">
        <v>29635.09</v>
      </c>
      <c r="R105" s="510"/>
    </row>
    <row r="106" spans="1:18" ht="39.6" x14ac:dyDescent="0.25">
      <c r="A106" s="447"/>
      <c r="B106" s="418" t="s">
        <v>337</v>
      </c>
      <c r="C106" s="448">
        <v>3154</v>
      </c>
      <c r="D106" s="448">
        <v>0</v>
      </c>
      <c r="E106" s="448">
        <v>3154</v>
      </c>
      <c r="F106" s="411">
        <v>0</v>
      </c>
      <c r="G106" s="448">
        <v>0</v>
      </c>
      <c r="H106" s="448"/>
      <c r="I106" s="448"/>
      <c r="J106" s="448"/>
      <c r="K106" s="448"/>
      <c r="L106" s="448"/>
      <c r="M106" s="411">
        <v>0</v>
      </c>
      <c r="N106" s="448"/>
      <c r="O106" s="448"/>
      <c r="P106" s="411">
        <v>0</v>
      </c>
      <c r="Q106" s="448">
        <v>3154</v>
      </c>
      <c r="R106" s="510"/>
    </row>
    <row r="107" spans="1:18" ht="26.4" x14ac:dyDescent="0.25">
      <c r="A107" s="447"/>
      <c r="B107" s="418" t="s">
        <v>308</v>
      </c>
      <c r="C107" s="448">
        <v>6.47</v>
      </c>
      <c r="D107" s="448">
        <v>0</v>
      </c>
      <c r="E107" s="448">
        <v>0</v>
      </c>
      <c r="F107" s="411">
        <v>0</v>
      </c>
      <c r="G107" s="448">
        <v>0</v>
      </c>
      <c r="H107" s="448"/>
      <c r="I107" s="448"/>
      <c r="J107" s="448"/>
      <c r="K107" s="448"/>
      <c r="L107" s="448"/>
      <c r="M107" s="411">
        <v>6.47</v>
      </c>
      <c r="N107" s="448"/>
      <c r="O107" s="448"/>
      <c r="P107" s="411">
        <v>0</v>
      </c>
      <c r="Q107" s="448">
        <v>6.47</v>
      </c>
      <c r="R107" s="510"/>
    </row>
    <row r="108" spans="1:18" s="424" customFormat="1" x14ac:dyDescent="0.25">
      <c r="A108" s="447"/>
      <c r="B108" s="421" t="s">
        <v>460</v>
      </c>
      <c r="C108" s="449">
        <v>33380.559999999998</v>
      </c>
      <c r="D108" s="449">
        <v>28570.07</v>
      </c>
      <c r="E108" s="449">
        <v>3714</v>
      </c>
      <c r="F108" s="424">
        <v>0</v>
      </c>
      <c r="G108" s="449">
        <v>23.1</v>
      </c>
      <c r="H108" s="449">
        <v>8.0500000000000007</v>
      </c>
      <c r="I108" s="449"/>
      <c r="J108" s="449"/>
      <c r="K108" s="449">
        <v>158.21</v>
      </c>
      <c r="L108" s="449">
        <v>175.51</v>
      </c>
      <c r="M108" s="424">
        <v>7.35</v>
      </c>
      <c r="N108" s="449"/>
      <c r="O108" s="449"/>
      <c r="P108" s="424">
        <v>724.27</v>
      </c>
      <c r="Q108" s="449">
        <v>33380.559999999998</v>
      </c>
      <c r="R108" s="510"/>
    </row>
    <row r="109" spans="1:18" ht="26.4" x14ac:dyDescent="0.25">
      <c r="A109" s="447" t="s">
        <v>228</v>
      </c>
      <c r="B109" s="418" t="s">
        <v>311</v>
      </c>
      <c r="C109" s="448">
        <v>3373.53</v>
      </c>
      <c r="D109" s="448">
        <v>0</v>
      </c>
      <c r="E109" s="448">
        <v>0</v>
      </c>
      <c r="F109" s="411">
        <v>388.29</v>
      </c>
      <c r="G109" s="448">
        <v>0</v>
      </c>
      <c r="H109" s="448"/>
      <c r="I109" s="448"/>
      <c r="J109" s="448"/>
      <c r="K109" s="448">
        <v>1182.81</v>
      </c>
      <c r="L109" s="448">
        <v>13.62</v>
      </c>
      <c r="M109" s="411">
        <v>1788.81</v>
      </c>
      <c r="N109" s="448"/>
      <c r="O109" s="448"/>
      <c r="P109" s="411">
        <v>0</v>
      </c>
      <c r="Q109" s="448">
        <v>3373.53</v>
      </c>
      <c r="R109" s="508" t="s">
        <v>228</v>
      </c>
    </row>
    <row r="110" spans="1:18" ht="26.4" x14ac:dyDescent="0.25">
      <c r="A110" s="447"/>
      <c r="B110" s="418" t="s">
        <v>306</v>
      </c>
      <c r="C110" s="448">
        <v>4.96</v>
      </c>
      <c r="D110" s="448">
        <v>0</v>
      </c>
      <c r="E110" s="448">
        <v>0</v>
      </c>
      <c r="F110" s="411">
        <v>0</v>
      </c>
      <c r="G110" s="448">
        <v>0</v>
      </c>
      <c r="H110" s="448"/>
      <c r="I110" s="448"/>
      <c r="J110" s="448"/>
      <c r="K110" s="448">
        <v>4.2</v>
      </c>
      <c r="L110" s="448"/>
      <c r="M110" s="411">
        <v>0</v>
      </c>
      <c r="N110" s="448"/>
      <c r="O110" s="448"/>
      <c r="P110" s="411">
        <v>0.76</v>
      </c>
      <c r="Q110" s="448">
        <v>4.96</v>
      </c>
      <c r="R110" s="510"/>
    </row>
    <row r="111" spans="1:18" ht="26.4" x14ac:dyDescent="0.25">
      <c r="A111" s="447"/>
      <c r="B111" s="418" t="s">
        <v>308</v>
      </c>
      <c r="C111" s="448">
        <v>20617.400000000001</v>
      </c>
      <c r="D111" s="448">
        <v>17868.62</v>
      </c>
      <c r="E111" s="448">
        <v>449.44</v>
      </c>
      <c r="F111" s="411">
        <v>2293.89</v>
      </c>
      <c r="G111" s="448">
        <v>0</v>
      </c>
      <c r="H111" s="448"/>
      <c r="I111" s="448"/>
      <c r="J111" s="448"/>
      <c r="K111" s="448">
        <v>5.45</v>
      </c>
      <c r="L111" s="448"/>
      <c r="M111" s="411">
        <v>0</v>
      </c>
      <c r="N111" s="448"/>
      <c r="O111" s="448"/>
      <c r="P111" s="411">
        <v>0</v>
      </c>
      <c r="Q111" s="448">
        <v>20617.400000000001</v>
      </c>
      <c r="R111" s="510"/>
    </row>
    <row r="112" spans="1:18" ht="26.4" x14ac:dyDescent="0.25">
      <c r="A112" s="447"/>
      <c r="B112" s="418" t="s">
        <v>318</v>
      </c>
      <c r="C112" s="448">
        <v>5</v>
      </c>
      <c r="D112" s="448">
        <v>5</v>
      </c>
      <c r="E112" s="448">
        <v>0</v>
      </c>
      <c r="F112" s="411">
        <v>0</v>
      </c>
      <c r="G112" s="448">
        <v>0</v>
      </c>
      <c r="H112" s="448"/>
      <c r="I112" s="448"/>
      <c r="J112" s="448"/>
      <c r="K112" s="448"/>
      <c r="L112" s="448"/>
      <c r="M112" s="411">
        <v>0</v>
      </c>
      <c r="N112" s="448"/>
      <c r="O112" s="448"/>
      <c r="P112" s="411">
        <v>0</v>
      </c>
      <c r="Q112" s="448">
        <v>5</v>
      </c>
      <c r="R112" s="510"/>
    </row>
    <row r="113" spans="1:18" s="424" customFormat="1" x14ac:dyDescent="0.25">
      <c r="A113" s="447"/>
      <c r="B113" s="421" t="s">
        <v>460</v>
      </c>
      <c r="C113" s="449">
        <v>24000.89</v>
      </c>
      <c r="D113" s="449">
        <v>17873.62</v>
      </c>
      <c r="E113" s="449">
        <v>449.44</v>
      </c>
      <c r="F113" s="424">
        <v>2682.18</v>
      </c>
      <c r="G113" s="449">
        <v>0</v>
      </c>
      <c r="H113" s="449"/>
      <c r="I113" s="449"/>
      <c r="J113" s="449"/>
      <c r="K113" s="449">
        <v>1192.46</v>
      </c>
      <c r="L113" s="449">
        <v>13.62</v>
      </c>
      <c r="M113" s="424">
        <v>1788.81</v>
      </c>
      <c r="N113" s="449"/>
      <c r="O113" s="449"/>
      <c r="P113" s="424">
        <v>0.76</v>
      </c>
      <c r="Q113" s="449">
        <v>24000.89</v>
      </c>
      <c r="R113" s="510"/>
    </row>
    <row r="114" spans="1:18" ht="26.4" x14ac:dyDescent="0.25">
      <c r="A114" s="447" t="s">
        <v>252</v>
      </c>
      <c r="B114" s="418" t="s">
        <v>311</v>
      </c>
      <c r="C114" s="448">
        <v>40.35</v>
      </c>
      <c r="D114" s="448">
        <v>0</v>
      </c>
      <c r="E114" s="448">
        <v>0</v>
      </c>
      <c r="F114" s="411">
        <v>0</v>
      </c>
      <c r="G114" s="448">
        <v>0</v>
      </c>
      <c r="H114" s="448"/>
      <c r="I114" s="448"/>
      <c r="J114" s="448"/>
      <c r="K114" s="448"/>
      <c r="L114" s="448"/>
      <c r="M114" s="411">
        <v>40.35</v>
      </c>
      <c r="N114" s="448"/>
      <c r="O114" s="448"/>
      <c r="P114" s="411">
        <v>0</v>
      </c>
      <c r="Q114" s="448">
        <v>40.35</v>
      </c>
      <c r="R114" s="508" t="s">
        <v>252</v>
      </c>
    </row>
    <row r="115" spans="1:18" ht="26.4" x14ac:dyDescent="0.25">
      <c r="A115" s="447"/>
      <c r="B115" s="418" t="s">
        <v>308</v>
      </c>
      <c r="C115" s="448">
        <v>75628.87</v>
      </c>
      <c r="D115" s="448">
        <v>62804.02</v>
      </c>
      <c r="E115" s="448">
        <v>4534.1000000000004</v>
      </c>
      <c r="F115" s="411">
        <v>2474.73</v>
      </c>
      <c r="G115" s="448">
        <v>0</v>
      </c>
      <c r="H115" s="448"/>
      <c r="I115" s="448"/>
      <c r="J115" s="448"/>
      <c r="K115" s="448">
        <v>176.57</v>
      </c>
      <c r="L115" s="448">
        <v>18.36</v>
      </c>
      <c r="M115" s="411">
        <v>0</v>
      </c>
      <c r="N115" s="448">
        <v>73.290000000000006</v>
      </c>
      <c r="O115" s="448">
        <v>5547.8</v>
      </c>
      <c r="P115" s="411">
        <v>0</v>
      </c>
      <c r="Q115" s="448">
        <v>75628.87</v>
      </c>
      <c r="R115" s="510"/>
    </row>
    <row r="116" spans="1:18" ht="26.4" x14ac:dyDescent="0.25">
      <c r="A116" s="447"/>
      <c r="B116" s="418" t="s">
        <v>259</v>
      </c>
      <c r="C116" s="448">
        <v>59035</v>
      </c>
      <c r="D116" s="448">
        <v>0</v>
      </c>
      <c r="E116" s="448">
        <v>0</v>
      </c>
      <c r="F116" s="411">
        <v>0</v>
      </c>
      <c r="G116" s="448">
        <v>0</v>
      </c>
      <c r="H116" s="448"/>
      <c r="I116" s="448">
        <v>58908</v>
      </c>
      <c r="J116" s="448"/>
      <c r="K116" s="448"/>
      <c r="L116" s="448"/>
      <c r="M116" s="411">
        <v>0</v>
      </c>
      <c r="N116" s="448"/>
      <c r="O116" s="448"/>
      <c r="P116" s="411">
        <v>127</v>
      </c>
      <c r="Q116" s="448">
        <v>59035</v>
      </c>
      <c r="R116" s="510"/>
    </row>
    <row r="117" spans="1:18" ht="26.4" x14ac:dyDescent="0.25">
      <c r="A117" s="447"/>
      <c r="B117" s="418" t="s">
        <v>319</v>
      </c>
      <c r="C117" s="448">
        <v>997</v>
      </c>
      <c r="D117" s="448">
        <v>0</v>
      </c>
      <c r="E117" s="448">
        <v>360</v>
      </c>
      <c r="F117" s="411">
        <v>440</v>
      </c>
      <c r="G117" s="448">
        <v>0</v>
      </c>
      <c r="H117" s="448"/>
      <c r="I117" s="448"/>
      <c r="J117" s="448"/>
      <c r="K117" s="448"/>
      <c r="L117" s="448">
        <v>197</v>
      </c>
      <c r="M117" s="411">
        <v>0</v>
      </c>
      <c r="N117" s="448"/>
      <c r="O117" s="448"/>
      <c r="P117" s="411">
        <v>0</v>
      </c>
      <c r="Q117" s="448">
        <v>997</v>
      </c>
      <c r="R117" s="510"/>
    </row>
    <row r="118" spans="1:18" s="424" customFormat="1" x14ac:dyDescent="0.25">
      <c r="A118" s="447"/>
      <c r="B118" s="421" t="s">
        <v>460</v>
      </c>
      <c r="C118" s="449">
        <v>135701.22</v>
      </c>
      <c r="D118" s="449">
        <v>62804.02</v>
      </c>
      <c r="E118" s="449">
        <v>4894.1000000000004</v>
      </c>
      <c r="F118" s="424">
        <v>2914.73</v>
      </c>
      <c r="G118" s="449">
        <v>0</v>
      </c>
      <c r="H118" s="449"/>
      <c r="I118" s="449">
        <v>58908</v>
      </c>
      <c r="J118" s="449"/>
      <c r="K118" s="449">
        <v>176.57</v>
      </c>
      <c r="L118" s="449">
        <v>215.36</v>
      </c>
      <c r="M118" s="424">
        <v>40.35</v>
      </c>
      <c r="N118" s="449">
        <v>73.290000000000006</v>
      </c>
      <c r="O118" s="449">
        <v>5547.8</v>
      </c>
      <c r="P118" s="424">
        <v>127</v>
      </c>
      <c r="Q118" s="449">
        <v>135701.22</v>
      </c>
      <c r="R118" s="510"/>
    </row>
    <row r="119" spans="1:18" ht="26.4" x14ac:dyDescent="0.25">
      <c r="A119" s="447" t="s">
        <v>338</v>
      </c>
      <c r="B119" s="418" t="s">
        <v>306</v>
      </c>
      <c r="C119" s="448">
        <v>324.98</v>
      </c>
      <c r="D119" s="448">
        <v>0</v>
      </c>
      <c r="E119" s="448">
        <v>166.73</v>
      </c>
      <c r="F119" s="411">
        <v>0</v>
      </c>
      <c r="G119" s="448"/>
      <c r="H119" s="448"/>
      <c r="I119" s="448"/>
      <c r="J119" s="448"/>
      <c r="K119" s="448">
        <v>39.08</v>
      </c>
      <c r="L119" s="448"/>
      <c r="M119" s="411">
        <v>68.63</v>
      </c>
      <c r="N119" s="448">
        <v>2.2599999999999998</v>
      </c>
      <c r="O119" s="448"/>
      <c r="P119" s="411">
        <v>0</v>
      </c>
      <c r="Q119" s="448">
        <v>276.7</v>
      </c>
      <c r="R119" s="508" t="s">
        <v>338</v>
      </c>
    </row>
    <row r="120" spans="1:18" ht="26.4" x14ac:dyDescent="0.25">
      <c r="A120" s="447"/>
      <c r="B120" s="418" t="s">
        <v>307</v>
      </c>
      <c r="C120" s="448">
        <v>21.86</v>
      </c>
      <c r="D120" s="448">
        <v>0</v>
      </c>
      <c r="E120" s="448">
        <v>0</v>
      </c>
      <c r="F120" s="411">
        <v>0</v>
      </c>
      <c r="G120" s="448">
        <v>0</v>
      </c>
      <c r="H120" s="448"/>
      <c r="I120" s="448"/>
      <c r="J120" s="448"/>
      <c r="K120" s="448"/>
      <c r="L120" s="448"/>
      <c r="M120" s="411">
        <v>0</v>
      </c>
      <c r="N120" s="448"/>
      <c r="O120" s="448"/>
      <c r="P120" s="411">
        <v>21.86</v>
      </c>
      <c r="Q120" s="448">
        <v>21.86</v>
      </c>
      <c r="R120" s="510"/>
    </row>
    <row r="121" spans="1:18" ht="26.4" x14ac:dyDescent="0.25">
      <c r="A121" s="447"/>
      <c r="B121" s="418" t="s">
        <v>308</v>
      </c>
      <c r="C121" s="448">
        <v>2348.25</v>
      </c>
      <c r="D121" s="448">
        <v>2348.25</v>
      </c>
      <c r="E121" s="448">
        <v>0</v>
      </c>
      <c r="F121" s="411">
        <v>0</v>
      </c>
      <c r="G121" s="448">
        <v>0</v>
      </c>
      <c r="H121" s="448"/>
      <c r="I121" s="448"/>
      <c r="J121" s="448"/>
      <c r="K121" s="448"/>
      <c r="L121" s="448"/>
      <c r="M121" s="411">
        <v>0</v>
      </c>
      <c r="N121" s="448"/>
      <c r="O121" s="448"/>
      <c r="P121" s="411">
        <v>0</v>
      </c>
      <c r="Q121" s="448">
        <v>2348.25</v>
      </c>
      <c r="R121" s="510"/>
    </row>
    <row r="122" spans="1:18" ht="39.6" x14ac:dyDescent="0.25">
      <c r="A122" s="447"/>
      <c r="B122" s="418" t="s">
        <v>339</v>
      </c>
      <c r="C122" s="448">
        <v>60.23</v>
      </c>
      <c r="D122" s="448">
        <v>60.23</v>
      </c>
      <c r="E122" s="448">
        <v>0</v>
      </c>
      <c r="F122" s="411">
        <v>0</v>
      </c>
      <c r="G122" s="448">
        <v>0</v>
      </c>
      <c r="H122" s="448"/>
      <c r="I122" s="448"/>
      <c r="J122" s="448"/>
      <c r="K122" s="448"/>
      <c r="L122" s="448"/>
      <c r="M122" s="411">
        <v>0</v>
      </c>
      <c r="N122" s="448"/>
      <c r="O122" s="448"/>
      <c r="P122" s="411">
        <v>0</v>
      </c>
      <c r="Q122" s="448">
        <v>60.23</v>
      </c>
      <c r="R122" s="510"/>
    </row>
    <row r="123" spans="1:18" s="424" customFormat="1" x14ac:dyDescent="0.25">
      <c r="A123" s="447"/>
      <c r="B123" s="421" t="s">
        <v>460</v>
      </c>
      <c r="C123" s="449">
        <v>2755.32</v>
      </c>
      <c r="D123" s="449">
        <v>2408.48</v>
      </c>
      <c r="E123" s="449">
        <v>166.73</v>
      </c>
      <c r="F123" s="424">
        <v>0</v>
      </c>
      <c r="G123" s="449"/>
      <c r="H123" s="449"/>
      <c r="I123" s="449"/>
      <c r="J123" s="449"/>
      <c r="K123" s="449">
        <v>39.08</v>
      </c>
      <c r="L123" s="449"/>
      <c r="M123" s="424">
        <v>68.63</v>
      </c>
      <c r="N123" s="449">
        <v>2.2599999999999998</v>
      </c>
      <c r="O123" s="449"/>
      <c r="P123" s="424">
        <v>21.86</v>
      </c>
      <c r="Q123" s="449">
        <v>2707.04</v>
      </c>
      <c r="R123" s="510"/>
    </row>
    <row r="124" spans="1:18" ht="26.4" x14ac:dyDescent="0.25">
      <c r="A124" s="447" t="s">
        <v>254</v>
      </c>
      <c r="B124" s="418" t="s">
        <v>311</v>
      </c>
      <c r="C124" s="448">
        <v>34.15</v>
      </c>
      <c r="D124" s="448">
        <v>0</v>
      </c>
      <c r="E124" s="448">
        <v>0</v>
      </c>
      <c r="F124" s="411">
        <v>0</v>
      </c>
      <c r="G124" s="448">
        <v>0</v>
      </c>
      <c r="H124" s="448"/>
      <c r="I124" s="448"/>
      <c r="J124" s="448"/>
      <c r="K124" s="448"/>
      <c r="L124" s="448">
        <v>34.15</v>
      </c>
      <c r="M124" s="411">
        <v>0</v>
      </c>
      <c r="N124" s="448"/>
      <c r="O124" s="448"/>
      <c r="P124" s="411">
        <v>0</v>
      </c>
      <c r="Q124" s="448">
        <v>34.15</v>
      </c>
      <c r="R124" s="508" t="s">
        <v>254</v>
      </c>
    </row>
    <row r="125" spans="1:18" ht="26.4" x14ac:dyDescent="0.25">
      <c r="A125" s="447"/>
      <c r="B125" s="418" t="s">
        <v>308</v>
      </c>
      <c r="C125" s="448">
        <v>27874.639999999999</v>
      </c>
      <c r="D125" s="448">
        <v>27874.639999999999</v>
      </c>
      <c r="E125" s="448">
        <v>0</v>
      </c>
      <c r="F125" s="411">
        <v>0</v>
      </c>
      <c r="G125" s="448">
        <v>0</v>
      </c>
      <c r="H125" s="448"/>
      <c r="I125" s="448"/>
      <c r="J125" s="448"/>
      <c r="K125" s="448"/>
      <c r="L125" s="448"/>
      <c r="M125" s="411">
        <v>0</v>
      </c>
      <c r="N125" s="448"/>
      <c r="O125" s="448"/>
      <c r="P125" s="411">
        <v>0</v>
      </c>
      <c r="Q125" s="448">
        <v>27874.639999999999</v>
      </c>
      <c r="R125" s="510"/>
    </row>
    <row r="126" spans="1:18" s="424" customFormat="1" x14ac:dyDescent="0.25">
      <c r="A126" s="447"/>
      <c r="B126" s="421" t="s">
        <v>460</v>
      </c>
      <c r="C126" s="449">
        <v>27908.79</v>
      </c>
      <c r="D126" s="449">
        <v>27874.639999999999</v>
      </c>
      <c r="E126" s="449">
        <v>0</v>
      </c>
      <c r="F126" s="424">
        <v>0</v>
      </c>
      <c r="G126" s="449">
        <v>0</v>
      </c>
      <c r="H126" s="449"/>
      <c r="I126" s="449"/>
      <c r="J126" s="449"/>
      <c r="K126" s="449"/>
      <c r="L126" s="449">
        <v>34.15</v>
      </c>
      <c r="M126" s="424">
        <v>0</v>
      </c>
      <c r="N126" s="449"/>
      <c r="O126" s="449"/>
      <c r="P126" s="424">
        <v>0</v>
      </c>
      <c r="Q126" s="449">
        <v>27908.79</v>
      </c>
      <c r="R126" s="510"/>
    </row>
    <row r="127" spans="1:18" ht="26.4" x14ac:dyDescent="0.25">
      <c r="A127" s="447" t="s">
        <v>240</v>
      </c>
      <c r="B127" s="418" t="s">
        <v>306</v>
      </c>
      <c r="C127" s="448">
        <v>4.6399999999999997</v>
      </c>
      <c r="D127" s="448">
        <v>0</v>
      </c>
      <c r="E127" s="448">
        <v>0</v>
      </c>
      <c r="F127" s="411">
        <v>0</v>
      </c>
      <c r="G127" s="448">
        <v>0</v>
      </c>
      <c r="H127" s="448"/>
      <c r="I127" s="448"/>
      <c r="J127" s="448"/>
      <c r="K127" s="448">
        <v>4.6399999999999997</v>
      </c>
      <c r="L127" s="448"/>
      <c r="M127" s="411">
        <v>0</v>
      </c>
      <c r="N127" s="448"/>
      <c r="O127" s="448"/>
      <c r="P127" s="411">
        <v>0</v>
      </c>
      <c r="Q127" s="448">
        <v>4.6399999999999997</v>
      </c>
      <c r="R127" s="508" t="s">
        <v>240</v>
      </c>
    </row>
    <row r="128" spans="1:18" ht="26.4" x14ac:dyDescent="0.25">
      <c r="A128" s="447"/>
      <c r="B128" s="418" t="s">
        <v>307</v>
      </c>
      <c r="C128" s="448">
        <v>17.02</v>
      </c>
      <c r="D128" s="448">
        <v>0</v>
      </c>
      <c r="E128" s="448">
        <v>11.66</v>
      </c>
      <c r="F128" s="411">
        <v>0</v>
      </c>
      <c r="G128" s="448">
        <v>0</v>
      </c>
      <c r="H128" s="448"/>
      <c r="I128" s="448"/>
      <c r="J128" s="448"/>
      <c r="K128" s="448">
        <v>5.36</v>
      </c>
      <c r="L128" s="448"/>
      <c r="M128" s="411">
        <v>0</v>
      </c>
      <c r="N128" s="448"/>
      <c r="O128" s="448"/>
      <c r="P128" s="411">
        <v>0</v>
      </c>
      <c r="Q128" s="448">
        <v>17.02</v>
      </c>
      <c r="R128" s="510"/>
    </row>
    <row r="129" spans="1:18" ht="26.4" x14ac:dyDescent="0.25">
      <c r="A129" s="447"/>
      <c r="B129" s="418" t="s">
        <v>323</v>
      </c>
      <c r="C129" s="448">
        <v>23396</v>
      </c>
      <c r="D129" s="448">
        <v>23299.85</v>
      </c>
      <c r="E129" s="448">
        <v>0</v>
      </c>
      <c r="F129" s="411">
        <v>0</v>
      </c>
      <c r="G129" s="448">
        <v>0</v>
      </c>
      <c r="H129" s="448"/>
      <c r="I129" s="448"/>
      <c r="J129" s="448"/>
      <c r="K129" s="448">
        <v>9.26</v>
      </c>
      <c r="L129" s="448"/>
      <c r="M129" s="411">
        <v>0</v>
      </c>
      <c r="N129" s="448">
        <v>10.43</v>
      </c>
      <c r="O129" s="448"/>
      <c r="P129" s="411">
        <v>76.459999999999994</v>
      </c>
      <c r="Q129" s="448">
        <v>23396</v>
      </c>
      <c r="R129" s="510"/>
    </row>
    <row r="130" spans="1:18" s="424" customFormat="1" x14ac:dyDescent="0.25">
      <c r="A130" s="447"/>
      <c r="B130" s="421" t="s">
        <v>460</v>
      </c>
      <c r="C130" s="449">
        <v>23417.66</v>
      </c>
      <c r="D130" s="449">
        <v>23299.85</v>
      </c>
      <c r="E130" s="449">
        <v>11.66</v>
      </c>
      <c r="F130" s="424">
        <v>0</v>
      </c>
      <c r="G130" s="449">
        <v>0</v>
      </c>
      <c r="H130" s="449"/>
      <c r="I130" s="449"/>
      <c r="J130" s="449"/>
      <c r="K130" s="449">
        <v>19.260000000000002</v>
      </c>
      <c r="L130" s="449"/>
      <c r="M130" s="424">
        <v>0</v>
      </c>
      <c r="N130" s="449">
        <v>10.43</v>
      </c>
      <c r="O130" s="449"/>
      <c r="P130" s="424">
        <v>76.459999999999994</v>
      </c>
      <c r="Q130" s="449">
        <v>23417.66</v>
      </c>
      <c r="R130" s="510"/>
    </row>
    <row r="131" spans="1:18" ht="26.4" x14ac:dyDescent="0.25">
      <c r="A131" s="447" t="s">
        <v>341</v>
      </c>
      <c r="B131" s="418" t="s">
        <v>318</v>
      </c>
      <c r="C131" s="448">
        <v>14834.5</v>
      </c>
      <c r="D131" s="448">
        <v>13985.61</v>
      </c>
      <c r="E131" s="448">
        <v>810.67</v>
      </c>
      <c r="F131" s="411">
        <v>0</v>
      </c>
      <c r="G131" s="448">
        <v>0</v>
      </c>
      <c r="H131" s="448">
        <v>38.22</v>
      </c>
      <c r="I131" s="448"/>
      <c r="J131" s="448"/>
      <c r="K131" s="448"/>
      <c r="L131" s="448"/>
      <c r="M131" s="411">
        <v>0</v>
      </c>
      <c r="N131" s="448"/>
      <c r="O131" s="448"/>
      <c r="P131" s="411">
        <v>0</v>
      </c>
      <c r="Q131" s="448">
        <v>14834.5</v>
      </c>
      <c r="R131" s="508" t="s">
        <v>341</v>
      </c>
    </row>
    <row r="132" spans="1:18" s="424" customFormat="1" x14ac:dyDescent="0.25">
      <c r="A132" s="447"/>
      <c r="B132" s="421" t="s">
        <v>460</v>
      </c>
      <c r="C132" s="449">
        <v>14834.5</v>
      </c>
      <c r="D132" s="449">
        <v>13985.61</v>
      </c>
      <c r="E132" s="449">
        <v>810.67</v>
      </c>
      <c r="F132" s="424">
        <v>0</v>
      </c>
      <c r="G132" s="449">
        <v>0</v>
      </c>
      <c r="H132" s="449">
        <v>38.22</v>
      </c>
      <c r="I132" s="449"/>
      <c r="J132" s="449"/>
      <c r="K132" s="449"/>
      <c r="L132" s="449"/>
      <c r="M132" s="424">
        <v>0</v>
      </c>
      <c r="N132" s="449"/>
      <c r="O132" s="449"/>
      <c r="P132" s="424">
        <v>0</v>
      </c>
      <c r="Q132" s="449">
        <v>14834.5</v>
      </c>
      <c r="R132" s="510"/>
    </row>
    <row r="133" spans="1:18" ht="26.4" x14ac:dyDescent="0.25">
      <c r="A133" s="447" t="s">
        <v>255</v>
      </c>
      <c r="B133" s="418" t="s">
        <v>306</v>
      </c>
      <c r="C133" s="448">
        <v>675.03</v>
      </c>
      <c r="D133" s="448">
        <v>0</v>
      </c>
      <c r="E133" s="448">
        <v>87.45</v>
      </c>
      <c r="F133" s="411">
        <v>0</v>
      </c>
      <c r="G133" s="448">
        <v>0</v>
      </c>
      <c r="H133" s="448"/>
      <c r="I133" s="448"/>
      <c r="J133" s="448"/>
      <c r="K133" s="448">
        <v>9.08</v>
      </c>
      <c r="L133" s="448"/>
      <c r="M133" s="411">
        <v>536.11</v>
      </c>
      <c r="N133" s="448"/>
      <c r="O133" s="448"/>
      <c r="P133" s="411">
        <v>42.39</v>
      </c>
      <c r="Q133" s="448">
        <v>675.03</v>
      </c>
      <c r="R133" s="508" t="s">
        <v>255</v>
      </c>
    </row>
    <row r="134" spans="1:18" ht="26.4" x14ac:dyDescent="0.25">
      <c r="A134" s="447"/>
      <c r="B134" s="418" t="s">
        <v>308</v>
      </c>
      <c r="C134" s="448">
        <v>7060.09</v>
      </c>
      <c r="D134" s="448">
        <v>7060.09</v>
      </c>
      <c r="E134" s="448">
        <v>0</v>
      </c>
      <c r="F134" s="411">
        <v>0</v>
      </c>
      <c r="G134" s="448">
        <v>0</v>
      </c>
      <c r="H134" s="448"/>
      <c r="I134" s="448"/>
      <c r="J134" s="448"/>
      <c r="K134" s="448"/>
      <c r="L134" s="448"/>
      <c r="M134" s="411">
        <v>0</v>
      </c>
      <c r="N134" s="448"/>
      <c r="O134" s="448"/>
      <c r="P134" s="411">
        <v>0</v>
      </c>
      <c r="Q134" s="448">
        <v>7060.09</v>
      </c>
      <c r="R134" s="510"/>
    </row>
    <row r="135" spans="1:18" ht="39.6" x14ac:dyDescent="0.25">
      <c r="A135" s="447"/>
      <c r="B135" s="418" t="s">
        <v>339</v>
      </c>
      <c r="C135" s="448">
        <v>5.97</v>
      </c>
      <c r="D135" s="448">
        <v>5.97</v>
      </c>
      <c r="E135" s="448">
        <v>0</v>
      </c>
      <c r="F135" s="411">
        <v>0</v>
      </c>
      <c r="G135" s="448">
        <v>0</v>
      </c>
      <c r="H135" s="448"/>
      <c r="I135" s="448"/>
      <c r="J135" s="448"/>
      <c r="K135" s="448"/>
      <c r="L135" s="448"/>
      <c r="M135" s="411">
        <v>0</v>
      </c>
      <c r="N135" s="448"/>
      <c r="O135" s="448"/>
      <c r="P135" s="411">
        <v>0</v>
      </c>
      <c r="Q135" s="448">
        <v>5.97</v>
      </c>
      <c r="R135" s="510"/>
    </row>
    <row r="136" spans="1:18" s="424" customFormat="1" x14ac:dyDescent="0.25">
      <c r="A136" s="447"/>
      <c r="B136" s="421" t="s">
        <v>460</v>
      </c>
      <c r="C136" s="449">
        <v>7741.09</v>
      </c>
      <c r="D136" s="449">
        <v>7066.06</v>
      </c>
      <c r="E136" s="449">
        <v>87.45</v>
      </c>
      <c r="F136" s="424">
        <v>0</v>
      </c>
      <c r="G136" s="449">
        <v>0</v>
      </c>
      <c r="H136" s="449"/>
      <c r="I136" s="449"/>
      <c r="J136" s="449"/>
      <c r="K136" s="449">
        <v>9.08</v>
      </c>
      <c r="L136" s="449"/>
      <c r="M136" s="424">
        <v>536.11</v>
      </c>
      <c r="N136" s="449"/>
      <c r="O136" s="449"/>
      <c r="P136" s="424">
        <v>42.39</v>
      </c>
      <c r="Q136" s="449">
        <v>7741.09</v>
      </c>
      <c r="R136" s="510"/>
    </row>
    <row r="137" spans="1:18" ht="26.4" x14ac:dyDescent="0.25">
      <c r="A137" s="447" t="s">
        <v>237</v>
      </c>
      <c r="B137" s="418" t="s">
        <v>430</v>
      </c>
      <c r="C137" s="448">
        <v>8591</v>
      </c>
      <c r="D137" s="448">
        <v>0</v>
      </c>
      <c r="E137" s="448">
        <v>8591</v>
      </c>
      <c r="F137" s="411">
        <v>0</v>
      </c>
      <c r="G137" s="448">
        <v>0</v>
      </c>
      <c r="H137" s="448"/>
      <c r="I137" s="448"/>
      <c r="J137" s="448"/>
      <c r="K137" s="448"/>
      <c r="L137" s="448"/>
      <c r="M137" s="411">
        <v>0</v>
      </c>
      <c r="N137" s="448"/>
      <c r="O137" s="448"/>
      <c r="P137" s="411">
        <v>0</v>
      </c>
      <c r="Q137" s="448">
        <v>8591</v>
      </c>
      <c r="R137" s="508" t="s">
        <v>237</v>
      </c>
    </row>
    <row r="138" spans="1:18" ht="26.4" x14ac:dyDescent="0.25">
      <c r="A138" s="447"/>
      <c r="B138" s="418" t="s">
        <v>311</v>
      </c>
      <c r="C138" s="448">
        <v>11537.95</v>
      </c>
      <c r="D138" s="448">
        <v>0</v>
      </c>
      <c r="E138" s="448">
        <v>2236.85</v>
      </c>
      <c r="F138" s="411">
        <v>1454.67</v>
      </c>
      <c r="G138" s="448">
        <v>0</v>
      </c>
      <c r="H138" s="448"/>
      <c r="I138" s="448"/>
      <c r="J138" s="448"/>
      <c r="K138" s="448">
        <v>639.89</v>
      </c>
      <c r="L138" s="448">
        <v>1148.68</v>
      </c>
      <c r="M138" s="411">
        <v>6057.86</v>
      </c>
      <c r="N138" s="448"/>
      <c r="O138" s="448"/>
      <c r="P138" s="411">
        <v>0</v>
      </c>
      <c r="Q138" s="448">
        <v>11537.95</v>
      </c>
      <c r="R138" s="510"/>
    </row>
    <row r="139" spans="1:18" ht="26.4" x14ac:dyDescent="0.25">
      <c r="A139" s="447"/>
      <c r="B139" s="418" t="s">
        <v>480</v>
      </c>
      <c r="C139" s="448">
        <v>2.5</v>
      </c>
      <c r="D139" s="448">
        <v>0</v>
      </c>
      <c r="E139" s="448">
        <v>0</v>
      </c>
      <c r="F139" s="411">
        <v>0</v>
      </c>
      <c r="G139" s="448">
        <v>2.5</v>
      </c>
      <c r="H139" s="448"/>
      <c r="I139" s="448"/>
      <c r="J139" s="448"/>
      <c r="K139" s="448"/>
      <c r="L139" s="448"/>
      <c r="M139" s="411">
        <v>0</v>
      </c>
      <c r="N139" s="448"/>
      <c r="O139" s="448"/>
      <c r="P139" s="411">
        <v>0</v>
      </c>
      <c r="Q139" s="448">
        <v>2.5</v>
      </c>
      <c r="R139" s="510"/>
    </row>
    <row r="140" spans="1:18" ht="39.6" x14ac:dyDescent="0.25">
      <c r="A140" s="447"/>
      <c r="B140" s="418" t="s">
        <v>481</v>
      </c>
      <c r="C140" s="448">
        <v>117.5</v>
      </c>
      <c r="D140" s="448">
        <v>0</v>
      </c>
      <c r="E140" s="448">
        <v>0</v>
      </c>
      <c r="F140" s="411">
        <v>0</v>
      </c>
      <c r="G140" s="448">
        <v>117.5</v>
      </c>
      <c r="H140" s="448"/>
      <c r="I140" s="448"/>
      <c r="J140" s="448"/>
      <c r="K140" s="448"/>
      <c r="L140" s="448"/>
      <c r="M140" s="411">
        <v>0</v>
      </c>
      <c r="N140" s="448"/>
      <c r="O140" s="448"/>
      <c r="P140" s="411">
        <v>0</v>
      </c>
      <c r="Q140" s="448">
        <v>117.5</v>
      </c>
      <c r="R140" s="510"/>
    </row>
    <row r="141" spans="1:18" x14ac:dyDescent="0.25">
      <c r="A141" s="447"/>
      <c r="B141" s="418" t="s">
        <v>344</v>
      </c>
      <c r="C141" s="448">
        <v>1120973</v>
      </c>
      <c r="D141" s="448">
        <v>412231</v>
      </c>
      <c r="E141" s="448">
        <v>20177</v>
      </c>
      <c r="F141" s="411">
        <v>0</v>
      </c>
      <c r="G141" s="448">
        <v>0</v>
      </c>
      <c r="H141" s="448"/>
      <c r="I141" s="448"/>
      <c r="J141" s="448">
        <v>361</v>
      </c>
      <c r="K141" s="448">
        <v>1116</v>
      </c>
      <c r="L141" s="448"/>
      <c r="M141" s="411">
        <v>489304</v>
      </c>
      <c r="N141" s="448"/>
      <c r="O141" s="448">
        <v>1284</v>
      </c>
      <c r="P141" s="411">
        <v>196500</v>
      </c>
      <c r="Q141" s="448">
        <v>1120973</v>
      </c>
      <c r="R141" s="510"/>
    </row>
    <row r="142" spans="1:18" ht="26.4" x14ac:dyDescent="0.25">
      <c r="A142" s="447"/>
      <c r="B142" s="418" t="s">
        <v>308</v>
      </c>
      <c r="C142" s="448">
        <v>20669.990000000002</v>
      </c>
      <c r="D142" s="448">
        <v>69.209999999999994</v>
      </c>
      <c r="E142" s="448">
        <v>12464.09</v>
      </c>
      <c r="F142" s="411">
        <v>388.88</v>
      </c>
      <c r="G142" s="448">
        <v>0</v>
      </c>
      <c r="H142" s="448"/>
      <c r="I142" s="448"/>
      <c r="J142" s="448"/>
      <c r="K142" s="448">
        <v>231.4</v>
      </c>
      <c r="L142" s="448">
        <v>212.65</v>
      </c>
      <c r="M142" s="411">
        <v>6377.06</v>
      </c>
      <c r="N142" s="448">
        <v>926.7</v>
      </c>
      <c r="O142" s="448"/>
      <c r="P142" s="411">
        <v>0</v>
      </c>
      <c r="Q142" s="448">
        <v>20669.990000000002</v>
      </c>
      <c r="R142" s="510"/>
    </row>
    <row r="143" spans="1:18" ht="26.4" x14ac:dyDescent="0.25">
      <c r="A143" s="447"/>
      <c r="B143" s="418" t="s">
        <v>482</v>
      </c>
      <c r="C143" s="448">
        <v>117132.86</v>
      </c>
      <c r="D143" s="448">
        <v>117132.86</v>
      </c>
      <c r="E143" s="448">
        <v>0</v>
      </c>
      <c r="F143" s="411">
        <v>0</v>
      </c>
      <c r="G143" s="448">
        <v>0</v>
      </c>
      <c r="H143" s="448"/>
      <c r="I143" s="448"/>
      <c r="J143" s="448"/>
      <c r="K143" s="448"/>
      <c r="L143" s="448"/>
      <c r="M143" s="411">
        <v>0</v>
      </c>
      <c r="N143" s="448"/>
      <c r="O143" s="448"/>
      <c r="P143" s="411">
        <v>0</v>
      </c>
      <c r="Q143" s="448">
        <v>117132.86</v>
      </c>
      <c r="R143" s="510"/>
    </row>
    <row r="144" spans="1:18" ht="26.4" x14ac:dyDescent="0.25">
      <c r="A144" s="447"/>
      <c r="B144" s="418" t="s">
        <v>394</v>
      </c>
      <c r="C144" s="448">
        <v>174149</v>
      </c>
      <c r="D144" s="448">
        <v>0</v>
      </c>
      <c r="E144" s="448">
        <v>0</v>
      </c>
      <c r="F144" s="411">
        <v>0</v>
      </c>
      <c r="G144" s="448">
        <v>174149</v>
      </c>
      <c r="H144" s="448"/>
      <c r="I144" s="448"/>
      <c r="J144" s="448"/>
      <c r="K144" s="448"/>
      <c r="L144" s="448"/>
      <c r="M144" s="411">
        <v>0</v>
      </c>
      <c r="N144" s="448"/>
      <c r="O144" s="448"/>
      <c r="P144" s="411">
        <v>0</v>
      </c>
      <c r="Q144" s="448">
        <v>174149</v>
      </c>
      <c r="R144" s="510"/>
    </row>
    <row r="145" spans="1:18" ht="26.4" x14ac:dyDescent="0.25">
      <c r="A145" s="447"/>
      <c r="B145" s="418" t="s">
        <v>319</v>
      </c>
      <c r="C145" s="448">
        <v>1208</v>
      </c>
      <c r="D145" s="448">
        <v>0</v>
      </c>
      <c r="E145" s="448">
        <v>1208</v>
      </c>
      <c r="F145" s="411">
        <v>0</v>
      </c>
      <c r="G145" s="448">
        <v>0</v>
      </c>
      <c r="H145" s="448"/>
      <c r="I145" s="448"/>
      <c r="J145" s="448"/>
      <c r="K145" s="448"/>
      <c r="L145" s="448"/>
      <c r="M145" s="411">
        <v>0</v>
      </c>
      <c r="N145" s="448"/>
      <c r="O145" s="448"/>
      <c r="P145" s="411">
        <v>0</v>
      </c>
      <c r="Q145" s="448">
        <v>1208</v>
      </c>
      <c r="R145" s="510"/>
    </row>
    <row r="146" spans="1:18" s="424" customFormat="1" x14ac:dyDescent="0.25">
      <c r="A146" s="447"/>
      <c r="B146" s="421" t="s">
        <v>460</v>
      </c>
      <c r="C146" s="449">
        <v>1454381.8</v>
      </c>
      <c r="D146" s="449">
        <v>529433.06999999995</v>
      </c>
      <c r="E146" s="449">
        <v>44676.94</v>
      </c>
      <c r="F146" s="424">
        <v>1843.55</v>
      </c>
      <c r="G146" s="449">
        <v>174269</v>
      </c>
      <c r="H146" s="449"/>
      <c r="I146" s="449"/>
      <c r="J146" s="449">
        <v>361</v>
      </c>
      <c r="K146" s="449">
        <v>1987.29</v>
      </c>
      <c r="L146" s="449">
        <v>1361.33</v>
      </c>
      <c r="M146" s="424">
        <v>501738.92</v>
      </c>
      <c r="N146" s="449">
        <v>926.7</v>
      </c>
      <c r="O146" s="449">
        <v>1284</v>
      </c>
      <c r="P146" s="424">
        <v>196500</v>
      </c>
      <c r="Q146" s="449">
        <v>1454381.8</v>
      </c>
      <c r="R146" s="510"/>
    </row>
    <row r="147" spans="1:18" ht="26.4" x14ac:dyDescent="0.25">
      <c r="A147" s="447" t="s">
        <v>346</v>
      </c>
      <c r="B147" s="418" t="s">
        <v>311</v>
      </c>
      <c r="C147" s="448">
        <v>7259.16</v>
      </c>
      <c r="D147" s="448">
        <v>7083.31</v>
      </c>
      <c r="E147" s="448">
        <v>0</v>
      </c>
      <c r="F147" s="411">
        <v>0</v>
      </c>
      <c r="G147" s="448">
        <v>0</v>
      </c>
      <c r="H147" s="448"/>
      <c r="I147" s="448"/>
      <c r="J147" s="448"/>
      <c r="K147" s="448"/>
      <c r="L147" s="448">
        <v>175.85</v>
      </c>
      <c r="M147" s="411">
        <v>0</v>
      </c>
      <c r="N147" s="448"/>
      <c r="O147" s="448"/>
      <c r="P147" s="411">
        <v>0</v>
      </c>
      <c r="Q147" s="448">
        <v>7259.16</v>
      </c>
      <c r="R147" s="508" t="s">
        <v>346</v>
      </c>
    </row>
    <row r="148" spans="1:18" s="424" customFormat="1" x14ac:dyDescent="0.25">
      <c r="A148" s="447"/>
      <c r="B148" s="421" t="s">
        <v>460</v>
      </c>
      <c r="C148" s="449">
        <v>7259.16</v>
      </c>
      <c r="D148" s="449">
        <v>7083.31</v>
      </c>
      <c r="E148" s="449">
        <v>0</v>
      </c>
      <c r="F148" s="424">
        <v>0</v>
      </c>
      <c r="G148" s="449">
        <v>0</v>
      </c>
      <c r="H148" s="449"/>
      <c r="I148" s="449"/>
      <c r="J148" s="449"/>
      <c r="K148" s="449"/>
      <c r="L148" s="449">
        <v>175.85</v>
      </c>
      <c r="M148" s="424">
        <v>0</v>
      </c>
      <c r="N148" s="449"/>
      <c r="O148" s="449"/>
      <c r="P148" s="424">
        <v>0</v>
      </c>
      <c r="Q148" s="449">
        <v>7259.16</v>
      </c>
      <c r="R148" s="510"/>
    </row>
    <row r="149" spans="1:18" ht="26.4" x14ac:dyDescent="0.25">
      <c r="A149" s="447" t="s">
        <v>265</v>
      </c>
      <c r="B149" s="418" t="s">
        <v>311</v>
      </c>
      <c r="C149" s="448">
        <v>10076.799999999999</v>
      </c>
      <c r="D149" s="448">
        <v>0</v>
      </c>
      <c r="E149" s="448">
        <v>1688.75</v>
      </c>
      <c r="F149" s="411">
        <v>998.99</v>
      </c>
      <c r="G149" s="448">
        <v>0</v>
      </c>
      <c r="H149" s="448"/>
      <c r="I149" s="448"/>
      <c r="J149" s="448"/>
      <c r="K149" s="448">
        <v>29.03</v>
      </c>
      <c r="L149" s="448">
        <v>5833.81</v>
      </c>
      <c r="M149" s="411">
        <v>1526.22</v>
      </c>
      <c r="N149" s="448"/>
      <c r="O149" s="448"/>
      <c r="P149" s="411">
        <v>0</v>
      </c>
      <c r="Q149" s="448">
        <v>10076.799999999999</v>
      </c>
      <c r="R149" s="508" t="s">
        <v>265</v>
      </c>
    </row>
    <row r="150" spans="1:18" ht="26.4" x14ac:dyDescent="0.25">
      <c r="A150" s="447"/>
      <c r="B150" s="418" t="s">
        <v>307</v>
      </c>
      <c r="C150" s="448">
        <v>32475.47</v>
      </c>
      <c r="D150" s="448">
        <v>0</v>
      </c>
      <c r="E150" s="448">
        <v>6.97</v>
      </c>
      <c r="F150" s="411">
        <v>0</v>
      </c>
      <c r="G150" s="448">
        <v>0</v>
      </c>
      <c r="H150" s="448"/>
      <c r="I150" s="448"/>
      <c r="J150" s="448"/>
      <c r="K150" s="448">
        <v>57.96</v>
      </c>
      <c r="L150" s="448">
        <v>32410.54</v>
      </c>
      <c r="M150" s="411">
        <v>0</v>
      </c>
      <c r="N150" s="448"/>
      <c r="O150" s="448"/>
      <c r="P150" s="411">
        <v>0</v>
      </c>
      <c r="Q150" s="448">
        <v>32475.47</v>
      </c>
      <c r="R150" s="510"/>
    </row>
    <row r="151" spans="1:18" ht="26.4" x14ac:dyDescent="0.25">
      <c r="A151" s="447"/>
      <c r="B151" s="418" t="s">
        <v>308</v>
      </c>
      <c r="C151" s="448">
        <v>96048.24</v>
      </c>
      <c r="D151" s="448">
        <v>86932.53</v>
      </c>
      <c r="E151" s="448">
        <v>79.150000000000006</v>
      </c>
      <c r="F151" s="411">
        <v>17.940000000000001</v>
      </c>
      <c r="G151" s="448">
        <v>0</v>
      </c>
      <c r="H151" s="448"/>
      <c r="I151" s="448"/>
      <c r="J151" s="448"/>
      <c r="K151" s="448"/>
      <c r="L151" s="448">
        <v>1297.54</v>
      </c>
      <c r="M151" s="411">
        <v>7721.08</v>
      </c>
      <c r="N151" s="448"/>
      <c r="O151" s="448"/>
      <c r="P151" s="411">
        <v>0</v>
      </c>
      <c r="Q151" s="448">
        <v>96048.24</v>
      </c>
      <c r="R151" s="510"/>
    </row>
    <row r="152" spans="1:18" ht="26.4" x14ac:dyDescent="0.25">
      <c r="A152" s="447"/>
      <c r="B152" s="418" t="s">
        <v>415</v>
      </c>
      <c r="C152" s="448">
        <v>460</v>
      </c>
      <c r="D152" s="448">
        <v>0</v>
      </c>
      <c r="E152" s="448">
        <v>0</v>
      </c>
      <c r="F152" s="411">
        <v>460</v>
      </c>
      <c r="G152" s="448">
        <v>0</v>
      </c>
      <c r="H152" s="448"/>
      <c r="I152" s="448"/>
      <c r="J152" s="448"/>
      <c r="K152" s="448"/>
      <c r="L152" s="448"/>
      <c r="M152" s="411">
        <v>0</v>
      </c>
      <c r="N152" s="448"/>
      <c r="O152" s="448"/>
      <c r="P152" s="411">
        <v>0</v>
      </c>
      <c r="Q152" s="448">
        <v>460</v>
      </c>
      <c r="R152" s="510"/>
    </row>
    <row r="153" spans="1:18" ht="26.4" x14ac:dyDescent="0.25">
      <c r="A153" s="447"/>
      <c r="B153" s="418" t="s">
        <v>347</v>
      </c>
      <c r="C153" s="448">
        <v>124</v>
      </c>
      <c r="D153" s="448">
        <v>0</v>
      </c>
      <c r="E153" s="448">
        <v>0</v>
      </c>
      <c r="F153" s="411">
        <v>124</v>
      </c>
      <c r="G153" s="448">
        <v>0</v>
      </c>
      <c r="H153" s="448"/>
      <c r="I153" s="448"/>
      <c r="J153" s="448"/>
      <c r="K153" s="448"/>
      <c r="L153" s="448"/>
      <c r="M153" s="411">
        <v>0</v>
      </c>
      <c r="N153" s="448"/>
      <c r="O153" s="448"/>
      <c r="P153" s="411">
        <v>0</v>
      </c>
      <c r="Q153" s="448">
        <v>124</v>
      </c>
      <c r="R153" s="510"/>
    </row>
    <row r="154" spans="1:18" ht="26.4" x14ac:dyDescent="0.25">
      <c r="A154" s="447"/>
      <c r="B154" s="418" t="s">
        <v>319</v>
      </c>
      <c r="C154" s="448">
        <v>2320</v>
      </c>
      <c r="D154" s="448">
        <v>0</v>
      </c>
      <c r="E154" s="448">
        <v>2320</v>
      </c>
      <c r="F154" s="411">
        <v>0</v>
      </c>
      <c r="G154" s="448">
        <v>0</v>
      </c>
      <c r="H154" s="448"/>
      <c r="I154" s="448"/>
      <c r="J154" s="448"/>
      <c r="K154" s="448"/>
      <c r="L154" s="448"/>
      <c r="M154" s="411">
        <v>0</v>
      </c>
      <c r="N154" s="448"/>
      <c r="O154" s="448"/>
      <c r="P154" s="411">
        <v>0</v>
      </c>
      <c r="Q154" s="448">
        <v>2320</v>
      </c>
      <c r="R154" s="510"/>
    </row>
    <row r="155" spans="1:18" s="424" customFormat="1" x14ac:dyDescent="0.25">
      <c r="A155" s="447"/>
      <c r="B155" s="421" t="s">
        <v>460</v>
      </c>
      <c r="C155" s="449">
        <v>141504.51</v>
      </c>
      <c r="D155" s="449">
        <v>86932.53</v>
      </c>
      <c r="E155" s="449">
        <v>4094.87</v>
      </c>
      <c r="F155" s="424">
        <v>1600.93</v>
      </c>
      <c r="G155" s="449">
        <v>0</v>
      </c>
      <c r="H155" s="449"/>
      <c r="I155" s="449"/>
      <c r="J155" s="449"/>
      <c r="K155" s="449">
        <v>86.99</v>
      </c>
      <c r="L155" s="449">
        <v>39541.89</v>
      </c>
      <c r="M155" s="424">
        <v>9247.2999999999993</v>
      </c>
      <c r="N155" s="449"/>
      <c r="O155" s="449"/>
      <c r="P155" s="424">
        <v>0</v>
      </c>
      <c r="Q155" s="449">
        <v>141504.51</v>
      </c>
      <c r="R155" s="510"/>
    </row>
    <row r="156" spans="1:18" ht="26.4" x14ac:dyDescent="0.25">
      <c r="A156" s="447" t="s">
        <v>348</v>
      </c>
      <c r="B156" s="418" t="s">
        <v>318</v>
      </c>
      <c r="C156" s="448">
        <v>2430.3200000000002</v>
      </c>
      <c r="D156" s="448">
        <v>2430.31</v>
      </c>
      <c r="E156" s="448">
        <v>0</v>
      </c>
      <c r="F156" s="411">
        <v>0</v>
      </c>
      <c r="G156" s="448">
        <v>0</v>
      </c>
      <c r="H156" s="448"/>
      <c r="I156" s="448"/>
      <c r="J156" s="448"/>
      <c r="K156" s="448"/>
      <c r="L156" s="448"/>
      <c r="M156" s="411">
        <v>0</v>
      </c>
      <c r="N156" s="448"/>
      <c r="O156" s="448">
        <v>0.01</v>
      </c>
      <c r="P156" s="411">
        <v>0</v>
      </c>
      <c r="Q156" s="448">
        <v>2430.3200000000002</v>
      </c>
      <c r="R156" s="508" t="s">
        <v>348</v>
      </c>
    </row>
    <row r="157" spans="1:18" s="424" customFormat="1" x14ac:dyDescent="0.25">
      <c r="A157" s="447"/>
      <c r="B157" s="421" t="s">
        <v>460</v>
      </c>
      <c r="C157" s="449">
        <v>2430.3200000000002</v>
      </c>
      <c r="D157" s="449">
        <v>2430.31</v>
      </c>
      <c r="E157" s="449">
        <v>0</v>
      </c>
      <c r="F157" s="424">
        <v>0</v>
      </c>
      <c r="G157" s="449">
        <v>0</v>
      </c>
      <c r="H157" s="449"/>
      <c r="I157" s="449"/>
      <c r="J157" s="449"/>
      <c r="K157" s="449"/>
      <c r="L157" s="449"/>
      <c r="M157" s="424">
        <v>0</v>
      </c>
      <c r="N157" s="449"/>
      <c r="O157" s="449">
        <v>0.01</v>
      </c>
      <c r="P157" s="424">
        <v>0</v>
      </c>
      <c r="Q157" s="449">
        <v>2430.3200000000002</v>
      </c>
      <c r="R157" s="510"/>
    </row>
    <row r="158" spans="1:18" ht="26.4" x14ac:dyDescent="0.25">
      <c r="A158" s="447" t="s">
        <v>256</v>
      </c>
      <c r="B158" s="418" t="s">
        <v>416</v>
      </c>
      <c r="C158" s="448">
        <v>54290</v>
      </c>
      <c r="D158" s="448">
        <v>0</v>
      </c>
      <c r="E158" s="448">
        <v>0</v>
      </c>
      <c r="F158" s="411">
        <v>0</v>
      </c>
      <c r="G158" s="448">
        <v>54290</v>
      </c>
      <c r="H158" s="448"/>
      <c r="I158" s="448"/>
      <c r="J158" s="448"/>
      <c r="K158" s="448"/>
      <c r="L158" s="448"/>
      <c r="M158" s="411">
        <v>0</v>
      </c>
      <c r="N158" s="448"/>
      <c r="O158" s="448"/>
      <c r="P158" s="411">
        <v>0</v>
      </c>
      <c r="Q158" s="448">
        <v>54290</v>
      </c>
      <c r="R158" s="508" t="s">
        <v>256</v>
      </c>
    </row>
    <row r="159" spans="1:18" ht="26.4" x14ac:dyDescent="0.25">
      <c r="A159" s="447"/>
      <c r="B159" s="418" t="s">
        <v>414</v>
      </c>
      <c r="C159" s="448">
        <v>3146</v>
      </c>
      <c r="D159" s="448">
        <v>0</v>
      </c>
      <c r="E159" s="448">
        <v>3146</v>
      </c>
      <c r="F159" s="411">
        <v>0</v>
      </c>
      <c r="G159" s="448">
        <v>0</v>
      </c>
      <c r="H159" s="448"/>
      <c r="I159" s="448"/>
      <c r="J159" s="448"/>
      <c r="K159" s="448"/>
      <c r="L159" s="448"/>
      <c r="M159" s="411">
        <v>0</v>
      </c>
      <c r="N159" s="448"/>
      <c r="O159" s="448"/>
      <c r="P159" s="411">
        <v>0</v>
      </c>
      <c r="Q159" s="448">
        <v>3146</v>
      </c>
      <c r="R159" s="510"/>
    </row>
    <row r="160" spans="1:18" ht="26.4" x14ac:dyDescent="0.25">
      <c r="A160" s="447"/>
      <c r="B160" s="418" t="s">
        <v>430</v>
      </c>
      <c r="C160" s="448">
        <v>13308</v>
      </c>
      <c r="D160" s="448">
        <v>0</v>
      </c>
      <c r="E160" s="448">
        <v>13308</v>
      </c>
      <c r="F160" s="411">
        <v>0</v>
      </c>
      <c r="G160" s="448">
        <v>0</v>
      </c>
      <c r="H160" s="448"/>
      <c r="I160" s="448"/>
      <c r="J160" s="448"/>
      <c r="K160" s="448"/>
      <c r="L160" s="448"/>
      <c r="M160" s="411">
        <v>0</v>
      </c>
      <c r="N160" s="448"/>
      <c r="O160" s="448"/>
      <c r="P160" s="411">
        <v>0</v>
      </c>
      <c r="Q160" s="448">
        <v>13308</v>
      </c>
      <c r="R160" s="510"/>
    </row>
    <row r="161" spans="1:18" ht="26.4" x14ac:dyDescent="0.25">
      <c r="A161" s="447"/>
      <c r="B161" s="418" t="s">
        <v>434</v>
      </c>
      <c r="C161" s="448">
        <v>124684</v>
      </c>
      <c r="D161" s="448">
        <v>0</v>
      </c>
      <c r="E161" s="448">
        <v>0</v>
      </c>
      <c r="F161" s="411">
        <v>0</v>
      </c>
      <c r="G161" s="448">
        <v>96718</v>
      </c>
      <c r="H161" s="448"/>
      <c r="I161" s="448"/>
      <c r="J161" s="448"/>
      <c r="K161" s="448"/>
      <c r="L161" s="448"/>
      <c r="M161" s="411">
        <v>27966</v>
      </c>
      <c r="N161" s="448"/>
      <c r="O161" s="448"/>
      <c r="P161" s="411">
        <v>0</v>
      </c>
      <c r="Q161" s="448">
        <v>124684</v>
      </c>
      <c r="R161" s="510"/>
    </row>
    <row r="162" spans="1:18" ht="26.4" x14ac:dyDescent="0.25">
      <c r="A162" s="447"/>
      <c r="B162" s="418" t="s">
        <v>311</v>
      </c>
      <c r="C162" s="448">
        <v>22230.38</v>
      </c>
      <c r="D162" s="448">
        <v>16301.76</v>
      </c>
      <c r="E162" s="448">
        <v>2611</v>
      </c>
      <c r="F162" s="411">
        <v>1898.96</v>
      </c>
      <c r="G162" s="448">
        <v>0</v>
      </c>
      <c r="H162" s="448"/>
      <c r="I162" s="448"/>
      <c r="J162" s="448"/>
      <c r="K162" s="448">
        <v>47.02</v>
      </c>
      <c r="L162" s="448">
        <v>1088.5999999999999</v>
      </c>
      <c r="M162" s="411">
        <v>9.52</v>
      </c>
      <c r="N162" s="448"/>
      <c r="O162" s="448"/>
      <c r="P162" s="411">
        <v>273.52</v>
      </c>
      <c r="Q162" s="448">
        <v>22230.38</v>
      </c>
      <c r="R162" s="510"/>
    </row>
    <row r="163" spans="1:18" ht="26.4" x14ac:dyDescent="0.25">
      <c r="A163" s="447"/>
      <c r="B163" s="418" t="s">
        <v>398</v>
      </c>
      <c r="C163" s="448">
        <v>1412</v>
      </c>
      <c r="D163" s="448">
        <v>0</v>
      </c>
      <c r="E163" s="448">
        <v>0</v>
      </c>
      <c r="F163" s="411">
        <v>1412</v>
      </c>
      <c r="G163" s="448">
        <v>0</v>
      </c>
      <c r="H163" s="448"/>
      <c r="I163" s="448"/>
      <c r="J163" s="448"/>
      <c r="K163" s="448"/>
      <c r="L163" s="448"/>
      <c r="M163" s="411">
        <v>0</v>
      </c>
      <c r="N163" s="448"/>
      <c r="O163" s="448"/>
      <c r="P163" s="411">
        <v>0</v>
      </c>
      <c r="Q163" s="448">
        <v>1412</v>
      </c>
      <c r="R163" s="510"/>
    </row>
    <row r="164" spans="1:18" ht="26.4" x14ac:dyDescent="0.25">
      <c r="A164" s="447"/>
      <c r="B164" s="418" t="s">
        <v>306</v>
      </c>
      <c r="C164" s="448">
        <v>2.5</v>
      </c>
      <c r="D164" s="448">
        <v>0</v>
      </c>
      <c r="E164" s="448">
        <v>2.5</v>
      </c>
      <c r="F164" s="411">
        <v>0</v>
      </c>
      <c r="G164" s="448">
        <v>0</v>
      </c>
      <c r="H164" s="448"/>
      <c r="I164" s="448"/>
      <c r="J164" s="448"/>
      <c r="K164" s="448"/>
      <c r="L164" s="448"/>
      <c r="M164" s="411">
        <v>0</v>
      </c>
      <c r="N164" s="448"/>
      <c r="O164" s="448"/>
      <c r="P164" s="411">
        <v>0</v>
      </c>
      <c r="Q164" s="448">
        <v>2.5</v>
      </c>
      <c r="R164" s="510"/>
    </row>
    <row r="165" spans="1:18" ht="26.4" x14ac:dyDescent="0.25">
      <c r="A165" s="447"/>
      <c r="B165" s="418" t="s">
        <v>307</v>
      </c>
      <c r="C165" s="448">
        <v>2414.5500000000002</v>
      </c>
      <c r="D165" s="448">
        <v>0</v>
      </c>
      <c r="E165" s="448">
        <v>2.95</v>
      </c>
      <c r="F165" s="411">
        <v>0</v>
      </c>
      <c r="G165" s="448">
        <v>0</v>
      </c>
      <c r="H165" s="448"/>
      <c r="I165" s="448"/>
      <c r="J165" s="448"/>
      <c r="K165" s="448"/>
      <c r="L165" s="448"/>
      <c r="M165" s="411">
        <v>0</v>
      </c>
      <c r="N165" s="448"/>
      <c r="O165" s="448"/>
      <c r="P165" s="411">
        <v>2411.6</v>
      </c>
      <c r="Q165" s="448">
        <v>2414.5500000000002</v>
      </c>
      <c r="R165" s="510"/>
    </row>
    <row r="166" spans="1:18" ht="26.4" x14ac:dyDescent="0.25">
      <c r="A166" s="447"/>
      <c r="B166" s="418" t="s">
        <v>308</v>
      </c>
      <c r="C166" s="448">
        <v>433130.07</v>
      </c>
      <c r="D166" s="448">
        <v>394825.97</v>
      </c>
      <c r="E166" s="448">
        <v>11495.06</v>
      </c>
      <c r="F166" s="411">
        <v>7053.77</v>
      </c>
      <c r="G166" s="448">
        <v>0</v>
      </c>
      <c r="H166" s="448"/>
      <c r="I166" s="448"/>
      <c r="J166" s="448"/>
      <c r="K166" s="448">
        <v>302.31</v>
      </c>
      <c r="L166" s="448">
        <v>12731.56</v>
      </c>
      <c r="M166" s="411">
        <v>6721.4</v>
      </c>
      <c r="N166" s="448"/>
      <c r="O166" s="448"/>
      <c r="P166" s="411">
        <v>0</v>
      </c>
      <c r="Q166" s="448">
        <v>433130.07</v>
      </c>
      <c r="R166" s="510"/>
    </row>
    <row r="167" spans="1:18" ht="26.4" x14ac:dyDescent="0.25">
      <c r="A167" s="447"/>
      <c r="B167" s="418" t="s">
        <v>319</v>
      </c>
      <c r="C167" s="448">
        <v>6906</v>
      </c>
      <c r="D167" s="448">
        <v>0</v>
      </c>
      <c r="E167" s="448">
        <v>6906</v>
      </c>
      <c r="F167" s="411">
        <v>0</v>
      </c>
      <c r="G167" s="448">
        <v>0</v>
      </c>
      <c r="H167" s="448"/>
      <c r="I167" s="448"/>
      <c r="J167" s="448"/>
      <c r="K167" s="448"/>
      <c r="L167" s="448"/>
      <c r="M167" s="411">
        <v>0</v>
      </c>
      <c r="N167" s="448"/>
      <c r="O167" s="448"/>
      <c r="P167" s="411">
        <v>0</v>
      </c>
      <c r="Q167" s="448">
        <v>6906</v>
      </c>
      <c r="R167" s="510"/>
    </row>
    <row r="168" spans="1:18" s="424" customFormat="1" x14ac:dyDescent="0.25">
      <c r="A168" s="447"/>
      <c r="B168" s="421" t="s">
        <v>460</v>
      </c>
      <c r="C168" s="449">
        <v>661523.5</v>
      </c>
      <c r="D168" s="449">
        <v>411127.73</v>
      </c>
      <c r="E168" s="449">
        <v>37471.509999999995</v>
      </c>
      <c r="F168" s="424">
        <v>10364.73</v>
      </c>
      <c r="G168" s="449">
        <v>151008</v>
      </c>
      <c r="H168" s="449"/>
      <c r="I168" s="449"/>
      <c r="J168" s="449"/>
      <c r="K168" s="449">
        <v>349.33</v>
      </c>
      <c r="L168" s="449">
        <v>13820.16</v>
      </c>
      <c r="M168" s="424">
        <v>34696.92</v>
      </c>
      <c r="N168" s="449"/>
      <c r="O168" s="449"/>
      <c r="P168" s="424">
        <v>2685.12</v>
      </c>
      <c r="Q168" s="449">
        <v>661523.5</v>
      </c>
      <c r="R168" s="510"/>
    </row>
    <row r="169" spans="1:18" x14ac:dyDescent="0.25">
      <c r="A169" s="447" t="s">
        <v>230</v>
      </c>
      <c r="B169" s="418" t="s">
        <v>349</v>
      </c>
      <c r="C169" s="448">
        <v>81.5</v>
      </c>
      <c r="D169" s="448">
        <v>0</v>
      </c>
      <c r="E169" s="448">
        <v>0</v>
      </c>
      <c r="F169" s="411">
        <v>0</v>
      </c>
      <c r="G169" s="448">
        <v>81.5</v>
      </c>
      <c r="H169" s="448"/>
      <c r="I169" s="448"/>
      <c r="J169" s="448"/>
      <c r="K169" s="448"/>
      <c r="L169" s="448"/>
      <c r="M169" s="411">
        <v>0</v>
      </c>
      <c r="N169" s="448"/>
      <c r="O169" s="448"/>
      <c r="P169" s="411">
        <v>0</v>
      </c>
      <c r="Q169" s="448">
        <v>81.5</v>
      </c>
      <c r="R169" s="508" t="s">
        <v>230</v>
      </c>
    </row>
    <row r="170" spans="1:18" ht="39.6" x14ac:dyDescent="0.25">
      <c r="A170" s="447"/>
      <c r="B170" s="418" t="s">
        <v>467</v>
      </c>
      <c r="C170" s="448">
        <v>17190</v>
      </c>
      <c r="D170" s="448">
        <v>0</v>
      </c>
      <c r="E170" s="448">
        <v>0</v>
      </c>
      <c r="F170" s="411">
        <v>0</v>
      </c>
      <c r="G170" s="448">
        <v>17190</v>
      </c>
      <c r="H170" s="448"/>
      <c r="I170" s="448"/>
      <c r="J170" s="448"/>
      <c r="K170" s="448"/>
      <c r="L170" s="448"/>
      <c r="M170" s="411">
        <v>0</v>
      </c>
      <c r="N170" s="448"/>
      <c r="O170" s="448"/>
      <c r="P170" s="411">
        <v>0</v>
      </c>
      <c r="Q170" s="448">
        <v>17190</v>
      </c>
      <c r="R170" s="510"/>
    </row>
    <row r="171" spans="1:18" ht="26.4" x14ac:dyDescent="0.25">
      <c r="A171" s="447"/>
      <c r="B171" s="418" t="s">
        <v>311</v>
      </c>
      <c r="C171" s="448">
        <v>51.47</v>
      </c>
      <c r="D171" s="448">
        <v>0</v>
      </c>
      <c r="E171" s="448">
        <v>0</v>
      </c>
      <c r="F171" s="411">
        <v>13.8</v>
      </c>
      <c r="G171" s="448">
        <v>0</v>
      </c>
      <c r="H171" s="448"/>
      <c r="I171" s="448"/>
      <c r="J171" s="448"/>
      <c r="K171" s="448"/>
      <c r="L171" s="448">
        <v>37.67</v>
      </c>
      <c r="M171" s="411">
        <v>0</v>
      </c>
      <c r="N171" s="448"/>
      <c r="O171" s="448"/>
      <c r="P171" s="411">
        <v>0</v>
      </c>
      <c r="Q171" s="448">
        <v>51.47</v>
      </c>
      <c r="R171" s="510"/>
    </row>
    <row r="172" spans="1:18" ht="26.4" x14ac:dyDescent="0.25">
      <c r="A172" s="447"/>
      <c r="B172" s="418" t="s">
        <v>306</v>
      </c>
      <c r="C172" s="448">
        <v>139454.43</v>
      </c>
      <c r="D172" s="448">
        <v>0</v>
      </c>
      <c r="E172" s="448">
        <v>49622.3</v>
      </c>
      <c r="F172" s="411">
        <v>0</v>
      </c>
      <c r="G172" s="448">
        <v>8437.26</v>
      </c>
      <c r="H172" s="448"/>
      <c r="I172" s="448"/>
      <c r="J172" s="448"/>
      <c r="K172" s="448">
        <v>1081.8900000000001</v>
      </c>
      <c r="L172" s="448"/>
      <c r="M172" s="411">
        <v>49480.24</v>
      </c>
      <c r="N172" s="448">
        <v>15.44</v>
      </c>
      <c r="O172" s="448"/>
      <c r="P172" s="411">
        <v>18794.77</v>
      </c>
      <c r="Q172" s="448">
        <v>127431.9</v>
      </c>
      <c r="R172" s="510"/>
    </row>
    <row r="173" spans="1:18" ht="26.4" x14ac:dyDescent="0.25">
      <c r="A173" s="447"/>
      <c r="B173" s="418" t="s">
        <v>307</v>
      </c>
      <c r="C173" s="448">
        <v>132.58000000000001</v>
      </c>
      <c r="D173" s="448">
        <v>0</v>
      </c>
      <c r="E173" s="448">
        <v>0</v>
      </c>
      <c r="F173" s="411">
        <v>0</v>
      </c>
      <c r="G173" s="448">
        <v>0</v>
      </c>
      <c r="H173" s="448"/>
      <c r="I173" s="448"/>
      <c r="J173" s="448"/>
      <c r="K173" s="448"/>
      <c r="L173" s="448"/>
      <c r="M173" s="411">
        <v>0</v>
      </c>
      <c r="N173" s="448"/>
      <c r="O173" s="448"/>
      <c r="P173" s="411">
        <v>132.58000000000001</v>
      </c>
      <c r="Q173" s="448">
        <v>132.58000000000001</v>
      </c>
      <c r="R173" s="510"/>
    </row>
    <row r="174" spans="1:18" x14ac:dyDescent="0.25">
      <c r="A174" s="447"/>
      <c r="B174" s="418" t="s">
        <v>354</v>
      </c>
      <c r="C174" s="448">
        <v>3618.5</v>
      </c>
      <c r="D174" s="448">
        <v>3618.5</v>
      </c>
      <c r="E174" s="448">
        <v>0</v>
      </c>
      <c r="F174" s="411">
        <v>0</v>
      </c>
      <c r="G174" s="448">
        <v>0</v>
      </c>
      <c r="H174" s="448"/>
      <c r="I174" s="448"/>
      <c r="J174" s="448"/>
      <c r="K174" s="448"/>
      <c r="L174" s="448"/>
      <c r="M174" s="411">
        <v>0</v>
      </c>
      <c r="N174" s="448"/>
      <c r="O174" s="448"/>
      <c r="P174" s="411">
        <v>0</v>
      </c>
      <c r="Q174" s="448">
        <v>3618.5</v>
      </c>
      <c r="R174" s="510"/>
    </row>
    <row r="175" spans="1:18" ht="26.4" x14ac:dyDescent="0.25">
      <c r="A175" s="447"/>
      <c r="B175" s="418" t="s">
        <v>308</v>
      </c>
      <c r="C175" s="448">
        <v>52800.5</v>
      </c>
      <c r="D175" s="448">
        <v>30020.15</v>
      </c>
      <c r="E175" s="448">
        <v>20557.21</v>
      </c>
      <c r="F175" s="411">
        <v>940.1</v>
      </c>
      <c r="G175" s="448">
        <v>0</v>
      </c>
      <c r="H175" s="448"/>
      <c r="I175" s="448"/>
      <c r="J175" s="448"/>
      <c r="K175" s="448"/>
      <c r="L175" s="448">
        <v>771.59</v>
      </c>
      <c r="M175" s="411">
        <v>0</v>
      </c>
      <c r="N175" s="448">
        <v>511.45</v>
      </c>
      <c r="O175" s="448"/>
      <c r="P175" s="411">
        <v>0</v>
      </c>
      <c r="Q175" s="448">
        <v>52800.5</v>
      </c>
      <c r="R175" s="510"/>
    </row>
    <row r="176" spans="1:18" ht="39.6" x14ac:dyDescent="0.25">
      <c r="A176" s="447"/>
      <c r="B176" s="418" t="s">
        <v>339</v>
      </c>
      <c r="C176" s="448">
        <v>262373.75</v>
      </c>
      <c r="D176" s="448">
        <v>262373.75</v>
      </c>
      <c r="E176" s="448">
        <v>0</v>
      </c>
      <c r="F176" s="411">
        <v>0</v>
      </c>
      <c r="G176" s="448">
        <v>0</v>
      </c>
      <c r="H176" s="448"/>
      <c r="I176" s="448"/>
      <c r="J176" s="448"/>
      <c r="K176" s="448"/>
      <c r="L176" s="448"/>
      <c r="M176" s="411">
        <v>0</v>
      </c>
      <c r="N176" s="448"/>
      <c r="O176" s="448"/>
      <c r="P176" s="411">
        <v>0</v>
      </c>
      <c r="Q176" s="448">
        <v>262373.75</v>
      </c>
      <c r="R176" s="510"/>
    </row>
    <row r="177" spans="1:18" ht="26.4" x14ac:dyDescent="0.25">
      <c r="A177" s="447"/>
      <c r="B177" s="418" t="s">
        <v>435</v>
      </c>
      <c r="C177" s="448">
        <v>15372</v>
      </c>
      <c r="D177" s="448">
        <v>0</v>
      </c>
      <c r="E177" s="448">
        <v>0</v>
      </c>
      <c r="F177" s="411">
        <v>0</v>
      </c>
      <c r="G177" s="448">
        <v>15372</v>
      </c>
      <c r="H177" s="448"/>
      <c r="I177" s="448"/>
      <c r="J177" s="448"/>
      <c r="K177" s="448"/>
      <c r="L177" s="448"/>
      <c r="M177" s="411">
        <v>0</v>
      </c>
      <c r="N177" s="448"/>
      <c r="O177" s="448"/>
      <c r="P177" s="411">
        <v>0</v>
      </c>
      <c r="Q177" s="448">
        <v>15372</v>
      </c>
      <c r="R177" s="510"/>
    </row>
    <row r="178" spans="1:18" s="424" customFormat="1" x14ac:dyDescent="0.25">
      <c r="A178" s="447"/>
      <c r="B178" s="421" t="s">
        <v>460</v>
      </c>
      <c r="C178" s="449">
        <v>491074.73</v>
      </c>
      <c r="D178" s="449">
        <v>296012.40000000002</v>
      </c>
      <c r="E178" s="449">
        <v>70179.509999999995</v>
      </c>
      <c r="F178" s="424">
        <v>953.9</v>
      </c>
      <c r="G178" s="449">
        <v>41080.76</v>
      </c>
      <c r="H178" s="449"/>
      <c r="I178" s="449"/>
      <c r="J178" s="449"/>
      <c r="K178" s="449">
        <v>1081.8900000000001</v>
      </c>
      <c r="L178" s="449">
        <v>809.26</v>
      </c>
      <c r="M178" s="424">
        <v>49480.24</v>
      </c>
      <c r="N178" s="449">
        <v>526.89</v>
      </c>
      <c r="O178" s="449"/>
      <c r="P178" s="424">
        <v>18927.349999999999</v>
      </c>
      <c r="Q178" s="449">
        <v>479052.2</v>
      </c>
      <c r="R178" s="510"/>
    </row>
    <row r="179" spans="1:18" x14ac:dyDescent="0.25">
      <c r="A179" s="447" t="s">
        <v>242</v>
      </c>
      <c r="B179" s="418" t="s">
        <v>356</v>
      </c>
      <c r="C179" s="448">
        <v>20544</v>
      </c>
      <c r="D179" s="448">
        <v>0</v>
      </c>
      <c r="E179" s="448">
        <v>0</v>
      </c>
      <c r="F179" s="411">
        <v>0</v>
      </c>
      <c r="G179" s="448">
        <v>0</v>
      </c>
      <c r="H179" s="448"/>
      <c r="I179" s="448">
        <v>20544</v>
      </c>
      <c r="J179" s="448"/>
      <c r="K179" s="448"/>
      <c r="L179" s="448"/>
      <c r="M179" s="411">
        <v>0</v>
      </c>
      <c r="N179" s="448"/>
      <c r="O179" s="448"/>
      <c r="P179" s="411">
        <v>0</v>
      </c>
      <c r="Q179" s="448">
        <v>20544</v>
      </c>
      <c r="R179" s="508" t="s">
        <v>242</v>
      </c>
    </row>
    <row r="180" spans="1:18" ht="26.4" x14ac:dyDescent="0.25">
      <c r="A180" s="447"/>
      <c r="B180" s="418" t="s">
        <v>306</v>
      </c>
      <c r="C180" s="448">
        <v>402.83</v>
      </c>
      <c r="D180" s="448">
        <v>0</v>
      </c>
      <c r="E180" s="448">
        <v>22.85</v>
      </c>
      <c r="F180" s="411">
        <v>0</v>
      </c>
      <c r="G180" s="448">
        <v>1.6</v>
      </c>
      <c r="H180" s="448"/>
      <c r="I180" s="448"/>
      <c r="J180" s="448"/>
      <c r="K180" s="448">
        <v>6.38</v>
      </c>
      <c r="L180" s="448"/>
      <c r="M180" s="411">
        <v>0</v>
      </c>
      <c r="N180" s="448"/>
      <c r="O180" s="448"/>
      <c r="P180" s="411">
        <v>365.1</v>
      </c>
      <c r="Q180" s="448">
        <v>395.93</v>
      </c>
      <c r="R180" s="510"/>
    </row>
    <row r="181" spans="1:18" ht="39.6" x14ac:dyDescent="0.25">
      <c r="A181" s="447"/>
      <c r="B181" s="418" t="s">
        <v>339</v>
      </c>
      <c r="C181" s="448">
        <v>156.81</v>
      </c>
      <c r="D181" s="448">
        <v>156.81</v>
      </c>
      <c r="E181" s="448">
        <v>0</v>
      </c>
      <c r="F181" s="411">
        <v>0</v>
      </c>
      <c r="G181" s="448">
        <v>0</v>
      </c>
      <c r="H181" s="448"/>
      <c r="I181" s="448"/>
      <c r="J181" s="448"/>
      <c r="K181" s="448"/>
      <c r="L181" s="448"/>
      <c r="M181" s="411">
        <v>0</v>
      </c>
      <c r="N181" s="448"/>
      <c r="O181" s="448"/>
      <c r="P181" s="411">
        <v>0</v>
      </c>
      <c r="Q181" s="448">
        <v>156.81</v>
      </c>
      <c r="R181" s="510"/>
    </row>
    <row r="182" spans="1:18" ht="26.4" x14ac:dyDescent="0.25">
      <c r="A182" s="447"/>
      <c r="B182" s="418" t="s">
        <v>479</v>
      </c>
      <c r="C182" s="448">
        <v>28184.9</v>
      </c>
      <c r="D182" s="448">
        <v>20223.969999999998</v>
      </c>
      <c r="E182" s="448">
        <v>1461.43</v>
      </c>
      <c r="F182" s="411">
        <v>0</v>
      </c>
      <c r="G182" s="448">
        <v>0</v>
      </c>
      <c r="H182" s="448"/>
      <c r="I182" s="448">
        <v>1662.68</v>
      </c>
      <c r="J182" s="448"/>
      <c r="K182" s="448"/>
      <c r="L182" s="448">
        <v>104.61</v>
      </c>
      <c r="M182" s="411">
        <v>4709.3100000000004</v>
      </c>
      <c r="N182" s="448">
        <v>22.9</v>
      </c>
      <c r="O182" s="448"/>
      <c r="P182" s="411">
        <v>0</v>
      </c>
      <c r="Q182" s="448">
        <v>28184.9</v>
      </c>
      <c r="R182" s="510"/>
    </row>
    <row r="183" spans="1:18" s="424" customFormat="1" x14ac:dyDescent="0.25">
      <c r="A183" s="447"/>
      <c r="B183" s="421" t="s">
        <v>460</v>
      </c>
      <c r="C183" s="449">
        <v>49288.54</v>
      </c>
      <c r="D183" s="449">
        <v>20380.78</v>
      </c>
      <c r="E183" s="449">
        <v>1484.28</v>
      </c>
      <c r="F183" s="424">
        <v>0</v>
      </c>
      <c r="G183" s="449">
        <v>1.6</v>
      </c>
      <c r="H183" s="449"/>
      <c r="I183" s="449">
        <v>22206.68</v>
      </c>
      <c r="J183" s="449"/>
      <c r="K183" s="449">
        <v>6.38</v>
      </c>
      <c r="L183" s="449">
        <v>104.61</v>
      </c>
      <c r="M183" s="424">
        <v>4709.3100000000004</v>
      </c>
      <c r="N183" s="449">
        <v>22.9</v>
      </c>
      <c r="O183" s="449"/>
      <c r="P183" s="424">
        <v>365.1</v>
      </c>
      <c r="Q183" s="449">
        <v>49281.64</v>
      </c>
      <c r="R183" s="510"/>
    </row>
    <row r="184" spans="1:18" ht="26.4" x14ac:dyDescent="0.25">
      <c r="A184" s="447" t="s">
        <v>357</v>
      </c>
      <c r="B184" s="418" t="s">
        <v>311</v>
      </c>
      <c r="C184" s="448">
        <v>403.28</v>
      </c>
      <c r="D184" s="448">
        <v>0</v>
      </c>
      <c r="E184" s="448">
        <v>0</v>
      </c>
      <c r="F184" s="411">
        <v>337.28</v>
      </c>
      <c r="G184" s="448">
        <v>0</v>
      </c>
      <c r="H184" s="448"/>
      <c r="I184" s="448"/>
      <c r="J184" s="448"/>
      <c r="K184" s="448">
        <v>29.95</v>
      </c>
      <c r="L184" s="448">
        <v>36.049999999999997</v>
      </c>
      <c r="M184" s="411">
        <v>0</v>
      </c>
      <c r="N184" s="448"/>
      <c r="O184" s="448"/>
      <c r="P184" s="411">
        <v>0</v>
      </c>
      <c r="Q184" s="448">
        <v>403.28</v>
      </c>
      <c r="R184" s="508" t="s">
        <v>357</v>
      </c>
    </row>
    <row r="185" spans="1:18" ht="26.4" x14ac:dyDescent="0.25">
      <c r="A185" s="447"/>
      <c r="B185" s="418" t="s">
        <v>308</v>
      </c>
      <c r="C185" s="448">
        <v>152335.69</v>
      </c>
      <c r="D185" s="448">
        <v>151318.01999999999</v>
      </c>
      <c r="E185" s="448">
        <v>943.65</v>
      </c>
      <c r="F185" s="411">
        <v>0</v>
      </c>
      <c r="G185" s="448">
        <v>0</v>
      </c>
      <c r="H185" s="448"/>
      <c r="I185" s="448"/>
      <c r="J185" s="448"/>
      <c r="K185" s="448">
        <v>49.26</v>
      </c>
      <c r="L185" s="448">
        <v>24.76</v>
      </c>
      <c r="M185" s="411">
        <v>0</v>
      </c>
      <c r="N185" s="448"/>
      <c r="O185" s="448"/>
      <c r="P185" s="411">
        <v>0</v>
      </c>
      <c r="Q185" s="448">
        <v>152335.69</v>
      </c>
      <c r="R185" s="510"/>
    </row>
    <row r="186" spans="1:18" ht="26.4" x14ac:dyDescent="0.25">
      <c r="A186" s="447"/>
      <c r="B186" s="418" t="s">
        <v>319</v>
      </c>
      <c r="C186" s="448">
        <v>26215</v>
      </c>
      <c r="D186" s="448">
        <v>0</v>
      </c>
      <c r="E186" s="448">
        <v>0</v>
      </c>
      <c r="F186" s="411">
        <v>102</v>
      </c>
      <c r="G186" s="448">
        <v>0</v>
      </c>
      <c r="H186" s="448"/>
      <c r="I186" s="448"/>
      <c r="J186" s="448"/>
      <c r="K186" s="448"/>
      <c r="L186" s="448">
        <v>26113</v>
      </c>
      <c r="M186" s="411">
        <v>0</v>
      </c>
      <c r="N186" s="448"/>
      <c r="O186" s="448"/>
      <c r="P186" s="411">
        <v>0</v>
      </c>
      <c r="Q186" s="448">
        <v>26215</v>
      </c>
      <c r="R186" s="510"/>
    </row>
    <row r="187" spans="1:18" s="424" customFormat="1" x14ac:dyDescent="0.25">
      <c r="A187" s="447"/>
      <c r="B187" s="421" t="s">
        <v>460</v>
      </c>
      <c r="C187" s="449">
        <v>178953.97</v>
      </c>
      <c r="D187" s="449">
        <v>151318.01999999999</v>
      </c>
      <c r="E187" s="449">
        <v>943.65</v>
      </c>
      <c r="F187" s="424">
        <v>439.28</v>
      </c>
      <c r="G187" s="449">
        <v>0</v>
      </c>
      <c r="H187" s="449"/>
      <c r="I187" s="449"/>
      <c r="J187" s="449"/>
      <c r="K187" s="449">
        <v>79.209999999999994</v>
      </c>
      <c r="L187" s="449">
        <v>26173.81</v>
      </c>
      <c r="M187" s="424">
        <v>0</v>
      </c>
      <c r="N187" s="449"/>
      <c r="O187" s="449"/>
      <c r="P187" s="424">
        <v>0</v>
      </c>
      <c r="Q187" s="449">
        <v>178953.97</v>
      </c>
      <c r="R187" s="510"/>
    </row>
    <row r="188" spans="1:18" ht="26.4" x14ac:dyDescent="0.25">
      <c r="A188" s="447" t="s">
        <v>358</v>
      </c>
      <c r="B188" s="418" t="s">
        <v>464</v>
      </c>
      <c r="C188" s="448">
        <v>1541</v>
      </c>
      <c r="D188" s="448">
        <v>1541</v>
      </c>
      <c r="E188" s="448">
        <v>0</v>
      </c>
      <c r="F188" s="411">
        <v>0</v>
      </c>
      <c r="G188" s="448">
        <v>0</v>
      </c>
      <c r="H188" s="448"/>
      <c r="I188" s="448"/>
      <c r="J188" s="448"/>
      <c r="K188" s="448"/>
      <c r="L188" s="448"/>
      <c r="M188" s="411">
        <v>0</v>
      </c>
      <c r="N188" s="448"/>
      <c r="O188" s="448"/>
      <c r="P188" s="411">
        <v>0</v>
      </c>
      <c r="Q188" s="448">
        <v>1541</v>
      </c>
      <c r="R188" s="508" t="s">
        <v>358</v>
      </c>
    </row>
    <row r="189" spans="1:18" ht="26.4" x14ac:dyDescent="0.25">
      <c r="A189" s="447"/>
      <c r="B189" s="418" t="s">
        <v>318</v>
      </c>
      <c r="C189" s="448">
        <v>50</v>
      </c>
      <c r="D189" s="448">
        <v>50</v>
      </c>
      <c r="E189" s="448">
        <v>0</v>
      </c>
      <c r="F189" s="411">
        <v>0</v>
      </c>
      <c r="G189" s="448">
        <v>0</v>
      </c>
      <c r="H189" s="448"/>
      <c r="I189" s="448"/>
      <c r="J189" s="448"/>
      <c r="K189" s="448"/>
      <c r="L189" s="448"/>
      <c r="M189" s="411">
        <v>0</v>
      </c>
      <c r="N189" s="448"/>
      <c r="O189" s="448"/>
      <c r="P189" s="411">
        <v>0</v>
      </c>
      <c r="Q189" s="448">
        <v>50</v>
      </c>
      <c r="R189" s="510"/>
    </row>
    <row r="190" spans="1:18" ht="26.4" x14ac:dyDescent="0.25">
      <c r="A190" s="447"/>
      <c r="B190" s="418" t="s">
        <v>319</v>
      </c>
      <c r="C190" s="448">
        <v>56</v>
      </c>
      <c r="D190" s="448">
        <v>0</v>
      </c>
      <c r="E190" s="448">
        <v>56</v>
      </c>
      <c r="F190" s="411">
        <v>0</v>
      </c>
      <c r="G190" s="448">
        <v>0</v>
      </c>
      <c r="H190" s="448"/>
      <c r="I190" s="448"/>
      <c r="J190" s="448"/>
      <c r="K190" s="448"/>
      <c r="L190" s="448"/>
      <c r="M190" s="411">
        <v>0</v>
      </c>
      <c r="N190" s="448"/>
      <c r="O190" s="448"/>
      <c r="P190" s="411">
        <v>0</v>
      </c>
      <c r="Q190" s="448">
        <v>56</v>
      </c>
      <c r="R190" s="510"/>
    </row>
    <row r="191" spans="1:18" s="424" customFormat="1" x14ac:dyDescent="0.25">
      <c r="A191" s="447"/>
      <c r="B191" s="421" t="s">
        <v>460</v>
      </c>
      <c r="C191" s="449">
        <v>1647</v>
      </c>
      <c r="D191" s="449">
        <v>1591</v>
      </c>
      <c r="E191" s="449">
        <v>56</v>
      </c>
      <c r="F191" s="424">
        <v>0</v>
      </c>
      <c r="G191" s="449">
        <v>0</v>
      </c>
      <c r="H191" s="449"/>
      <c r="I191" s="449"/>
      <c r="J191" s="449"/>
      <c r="K191" s="449"/>
      <c r="L191" s="449"/>
      <c r="M191" s="424">
        <v>0</v>
      </c>
      <c r="N191" s="449"/>
      <c r="O191" s="449"/>
      <c r="P191" s="424">
        <v>0</v>
      </c>
      <c r="Q191" s="449">
        <v>1647</v>
      </c>
      <c r="R191" s="510"/>
    </row>
    <row r="192" spans="1:18" ht="26.4" x14ac:dyDescent="0.25">
      <c r="A192" s="447" t="s">
        <v>234</v>
      </c>
      <c r="B192" s="418" t="s">
        <v>311</v>
      </c>
      <c r="C192" s="448">
        <v>114.16</v>
      </c>
      <c r="D192" s="448">
        <v>0</v>
      </c>
      <c r="E192" s="448">
        <v>0</v>
      </c>
      <c r="F192" s="411">
        <v>0</v>
      </c>
      <c r="G192" s="448">
        <v>0</v>
      </c>
      <c r="H192" s="448"/>
      <c r="I192" s="448"/>
      <c r="J192" s="448"/>
      <c r="K192" s="448"/>
      <c r="L192" s="448"/>
      <c r="M192" s="411">
        <v>114.16</v>
      </c>
      <c r="N192" s="448"/>
      <c r="O192" s="448"/>
      <c r="P192" s="411">
        <v>0</v>
      </c>
      <c r="Q192" s="448">
        <v>114.16</v>
      </c>
      <c r="R192" s="508" t="s">
        <v>234</v>
      </c>
    </row>
    <row r="193" spans="1:18" ht="26.4" x14ac:dyDescent="0.25">
      <c r="A193" s="447"/>
      <c r="B193" s="418" t="s">
        <v>312</v>
      </c>
      <c r="C193" s="448">
        <v>13362.87</v>
      </c>
      <c r="D193" s="448">
        <v>13362.87</v>
      </c>
      <c r="E193" s="448">
        <v>0</v>
      </c>
      <c r="F193" s="411">
        <v>0</v>
      </c>
      <c r="G193" s="448">
        <v>0</v>
      </c>
      <c r="H193" s="448"/>
      <c r="I193" s="448"/>
      <c r="J193" s="448"/>
      <c r="K193" s="448"/>
      <c r="L193" s="448"/>
      <c r="M193" s="411">
        <v>0</v>
      </c>
      <c r="N193" s="448"/>
      <c r="O193" s="448"/>
      <c r="P193" s="411">
        <v>0</v>
      </c>
      <c r="Q193" s="448">
        <v>13362.87</v>
      </c>
      <c r="R193" s="510"/>
    </row>
    <row r="194" spans="1:18" ht="26.4" x14ac:dyDescent="0.25">
      <c r="A194" s="447"/>
      <c r="B194" s="418" t="s">
        <v>306</v>
      </c>
      <c r="C194" s="448">
        <v>2.11</v>
      </c>
      <c r="D194" s="448">
        <v>0</v>
      </c>
      <c r="E194" s="448">
        <v>0.38</v>
      </c>
      <c r="F194" s="411">
        <v>0</v>
      </c>
      <c r="G194" s="448">
        <v>0</v>
      </c>
      <c r="H194" s="448"/>
      <c r="I194" s="448"/>
      <c r="J194" s="448"/>
      <c r="K194" s="448">
        <v>1.73</v>
      </c>
      <c r="L194" s="448"/>
      <c r="M194" s="411">
        <v>0</v>
      </c>
      <c r="N194" s="448"/>
      <c r="O194" s="448"/>
      <c r="P194" s="411">
        <v>0</v>
      </c>
      <c r="Q194" s="448">
        <v>2.11</v>
      </c>
      <c r="R194" s="510"/>
    </row>
    <row r="195" spans="1:18" ht="26.4" x14ac:dyDescent="0.25">
      <c r="A195" s="447"/>
      <c r="B195" s="418" t="s">
        <v>308</v>
      </c>
      <c r="C195" s="448">
        <v>22.71</v>
      </c>
      <c r="D195" s="448">
        <v>0</v>
      </c>
      <c r="E195" s="448">
        <v>0</v>
      </c>
      <c r="F195" s="411">
        <v>22.71</v>
      </c>
      <c r="G195" s="448">
        <v>0</v>
      </c>
      <c r="H195" s="448"/>
      <c r="I195" s="448"/>
      <c r="J195" s="448"/>
      <c r="K195" s="448"/>
      <c r="L195" s="448"/>
      <c r="M195" s="411">
        <v>0</v>
      </c>
      <c r="N195" s="448"/>
      <c r="O195" s="448"/>
      <c r="P195" s="411">
        <v>0</v>
      </c>
      <c r="Q195" s="448">
        <v>22.71</v>
      </c>
      <c r="R195" s="510"/>
    </row>
    <row r="196" spans="1:18" ht="26.4" x14ac:dyDescent="0.25">
      <c r="A196" s="447"/>
      <c r="B196" s="418" t="s">
        <v>478</v>
      </c>
      <c r="C196" s="448">
        <v>49561.8</v>
      </c>
      <c r="D196" s="448">
        <v>48526.29</v>
      </c>
      <c r="E196" s="448">
        <v>38.619999999999997</v>
      </c>
      <c r="F196" s="411">
        <v>0</v>
      </c>
      <c r="G196" s="448">
        <v>875.83</v>
      </c>
      <c r="H196" s="448">
        <v>3.8</v>
      </c>
      <c r="I196" s="448"/>
      <c r="J196" s="448"/>
      <c r="K196" s="448">
        <v>58.64</v>
      </c>
      <c r="L196" s="448">
        <v>0.02</v>
      </c>
      <c r="M196" s="411">
        <v>0</v>
      </c>
      <c r="N196" s="448"/>
      <c r="O196" s="448">
        <v>58.6</v>
      </c>
      <c r="P196" s="411">
        <v>0</v>
      </c>
      <c r="Q196" s="448">
        <v>49561.8</v>
      </c>
      <c r="R196" s="510"/>
    </row>
    <row r="197" spans="1:18" s="424" customFormat="1" x14ac:dyDescent="0.25">
      <c r="A197" s="447"/>
      <c r="B197" s="421" t="s">
        <v>460</v>
      </c>
      <c r="C197" s="449">
        <v>63063.65</v>
      </c>
      <c r="D197" s="449">
        <v>61889.16</v>
      </c>
      <c r="E197" s="449">
        <v>39</v>
      </c>
      <c r="F197" s="424">
        <v>22.71</v>
      </c>
      <c r="G197" s="449">
        <v>875.83</v>
      </c>
      <c r="H197" s="449">
        <v>3.8</v>
      </c>
      <c r="I197" s="449"/>
      <c r="J197" s="449"/>
      <c r="K197" s="449">
        <v>60.37</v>
      </c>
      <c r="L197" s="449">
        <v>0.02</v>
      </c>
      <c r="M197" s="424">
        <v>114.16</v>
      </c>
      <c r="N197" s="449"/>
      <c r="O197" s="449">
        <v>58.6</v>
      </c>
      <c r="P197" s="424">
        <v>0</v>
      </c>
      <c r="Q197" s="449">
        <v>63063.65</v>
      </c>
      <c r="R197" s="510"/>
    </row>
    <row r="198" spans="1:18" ht="39.6" x14ac:dyDescent="0.25">
      <c r="A198" s="447" t="s">
        <v>257</v>
      </c>
      <c r="B198" s="418" t="s">
        <v>360</v>
      </c>
      <c r="C198" s="448">
        <v>2338</v>
      </c>
      <c r="D198" s="448">
        <v>0</v>
      </c>
      <c r="E198" s="448">
        <v>0</v>
      </c>
      <c r="F198" s="411">
        <v>0</v>
      </c>
      <c r="G198" s="448">
        <v>2333</v>
      </c>
      <c r="H198" s="448"/>
      <c r="I198" s="448"/>
      <c r="J198" s="448"/>
      <c r="K198" s="448"/>
      <c r="L198" s="448"/>
      <c r="M198" s="411">
        <v>0</v>
      </c>
      <c r="N198" s="448"/>
      <c r="O198" s="448"/>
      <c r="P198" s="411">
        <v>5</v>
      </c>
      <c r="Q198" s="448">
        <v>2338</v>
      </c>
      <c r="R198" s="508" t="s">
        <v>257</v>
      </c>
    </row>
    <row r="199" spans="1:18" ht="26.4" x14ac:dyDescent="0.25">
      <c r="A199" s="447"/>
      <c r="B199" s="418" t="s">
        <v>311</v>
      </c>
      <c r="C199" s="448">
        <v>92264.89</v>
      </c>
      <c r="D199" s="448">
        <v>75317.06</v>
      </c>
      <c r="E199" s="448">
        <v>92.19</v>
      </c>
      <c r="F199" s="411">
        <v>7176.07</v>
      </c>
      <c r="G199" s="448">
        <v>239.85</v>
      </c>
      <c r="H199" s="448"/>
      <c r="I199" s="448"/>
      <c r="J199" s="448"/>
      <c r="K199" s="448">
        <v>122.96</v>
      </c>
      <c r="L199" s="448">
        <v>8861.7199999999993</v>
      </c>
      <c r="M199" s="411">
        <v>243.14</v>
      </c>
      <c r="N199" s="448"/>
      <c r="O199" s="448"/>
      <c r="P199" s="411">
        <v>211.9</v>
      </c>
      <c r="Q199" s="448">
        <v>92264.89</v>
      </c>
      <c r="R199" s="510"/>
    </row>
    <row r="200" spans="1:18" ht="26.4" x14ac:dyDescent="0.25">
      <c r="A200" s="447"/>
      <c r="B200" s="418" t="s">
        <v>306</v>
      </c>
      <c r="C200" s="448">
        <v>198.68</v>
      </c>
      <c r="D200" s="448">
        <v>0</v>
      </c>
      <c r="E200" s="448">
        <v>0</v>
      </c>
      <c r="F200" s="411">
        <v>0</v>
      </c>
      <c r="G200" s="448">
        <v>0</v>
      </c>
      <c r="H200" s="448"/>
      <c r="I200" s="448"/>
      <c r="J200" s="448"/>
      <c r="K200" s="448"/>
      <c r="L200" s="448"/>
      <c r="M200" s="411">
        <v>0</v>
      </c>
      <c r="N200" s="448"/>
      <c r="O200" s="448"/>
      <c r="P200" s="411">
        <v>198.68</v>
      </c>
      <c r="Q200" s="448">
        <v>198.68</v>
      </c>
      <c r="R200" s="510"/>
    </row>
    <row r="201" spans="1:18" ht="26.4" x14ac:dyDescent="0.25">
      <c r="A201" s="447"/>
      <c r="B201" s="418" t="s">
        <v>307</v>
      </c>
      <c r="C201" s="448">
        <v>3068.26</v>
      </c>
      <c r="D201" s="448">
        <v>0</v>
      </c>
      <c r="E201" s="448">
        <v>0</v>
      </c>
      <c r="F201" s="411">
        <v>0</v>
      </c>
      <c r="G201" s="448">
        <v>0</v>
      </c>
      <c r="H201" s="448"/>
      <c r="I201" s="448"/>
      <c r="J201" s="448"/>
      <c r="K201" s="448"/>
      <c r="L201" s="448">
        <v>91.05</v>
      </c>
      <c r="M201" s="411">
        <v>0</v>
      </c>
      <c r="N201" s="448"/>
      <c r="O201" s="448"/>
      <c r="P201" s="411">
        <v>2977.21</v>
      </c>
      <c r="Q201" s="448">
        <v>3068.26</v>
      </c>
      <c r="R201" s="510"/>
    </row>
    <row r="202" spans="1:18" ht="26.4" x14ac:dyDescent="0.25">
      <c r="A202" s="447"/>
      <c r="B202" s="418" t="s">
        <v>308</v>
      </c>
      <c r="C202" s="448">
        <v>67117.259999999995</v>
      </c>
      <c r="D202" s="448">
        <v>54853.64</v>
      </c>
      <c r="E202" s="448">
        <v>347.67</v>
      </c>
      <c r="F202" s="411">
        <v>717</v>
      </c>
      <c r="G202" s="448">
        <v>0</v>
      </c>
      <c r="H202" s="448"/>
      <c r="I202" s="448"/>
      <c r="J202" s="448"/>
      <c r="K202" s="448">
        <v>103.79</v>
      </c>
      <c r="L202" s="448">
        <v>7379.36</v>
      </c>
      <c r="M202" s="411">
        <v>3715.8</v>
      </c>
      <c r="N202" s="448"/>
      <c r="O202" s="448"/>
      <c r="P202" s="411">
        <v>0</v>
      </c>
      <c r="Q202" s="448">
        <v>67117.259999999995</v>
      </c>
      <c r="R202" s="510"/>
    </row>
    <row r="203" spans="1:18" s="424" customFormat="1" x14ac:dyDescent="0.25">
      <c r="A203" s="447"/>
      <c r="B203" s="421" t="s">
        <v>460</v>
      </c>
      <c r="C203" s="449">
        <v>164987.09</v>
      </c>
      <c r="D203" s="449">
        <v>130170.7</v>
      </c>
      <c r="E203" s="449">
        <v>439.86</v>
      </c>
      <c r="F203" s="424">
        <v>7893.07</v>
      </c>
      <c r="G203" s="449">
        <v>2572.85</v>
      </c>
      <c r="H203" s="449"/>
      <c r="I203" s="449"/>
      <c r="J203" s="449"/>
      <c r="K203" s="449">
        <v>226.75</v>
      </c>
      <c r="L203" s="449">
        <v>16332.13</v>
      </c>
      <c r="M203" s="424">
        <v>3958.94</v>
      </c>
      <c r="N203" s="449"/>
      <c r="O203" s="449"/>
      <c r="P203" s="424">
        <v>3392.79</v>
      </c>
      <c r="Q203" s="449">
        <v>164987.09</v>
      </c>
      <c r="R203" s="510"/>
    </row>
    <row r="204" spans="1:18" ht="26.4" x14ac:dyDescent="0.25">
      <c r="A204" s="447" t="s">
        <v>258</v>
      </c>
      <c r="B204" s="418" t="s">
        <v>469</v>
      </c>
      <c r="C204" s="448">
        <v>27551</v>
      </c>
      <c r="D204" s="448">
        <v>0</v>
      </c>
      <c r="E204" s="448">
        <v>0</v>
      </c>
      <c r="F204" s="411">
        <v>0</v>
      </c>
      <c r="G204" s="448">
        <v>27551</v>
      </c>
      <c r="H204" s="448"/>
      <c r="I204" s="448"/>
      <c r="J204" s="448"/>
      <c r="K204" s="448"/>
      <c r="L204" s="448"/>
      <c r="M204" s="411">
        <v>0</v>
      </c>
      <c r="N204" s="448"/>
      <c r="O204" s="448"/>
      <c r="P204" s="411">
        <v>0</v>
      </c>
      <c r="Q204" s="448">
        <v>27551</v>
      </c>
      <c r="R204" s="508" t="s">
        <v>258</v>
      </c>
    </row>
    <row r="205" spans="1:18" ht="26.4" x14ac:dyDescent="0.25">
      <c r="A205" s="447"/>
      <c r="B205" s="418" t="s">
        <v>418</v>
      </c>
      <c r="C205" s="448">
        <v>437.58</v>
      </c>
      <c r="D205" s="448">
        <v>0</v>
      </c>
      <c r="E205" s="448">
        <v>335.91</v>
      </c>
      <c r="F205" s="411">
        <v>0</v>
      </c>
      <c r="G205" s="448">
        <v>0</v>
      </c>
      <c r="H205" s="448"/>
      <c r="I205" s="448"/>
      <c r="J205" s="448"/>
      <c r="K205" s="448">
        <v>101.67</v>
      </c>
      <c r="L205" s="448"/>
      <c r="M205" s="411">
        <v>0</v>
      </c>
      <c r="N205" s="448"/>
      <c r="O205" s="448"/>
      <c r="P205" s="411">
        <v>0</v>
      </c>
      <c r="Q205" s="448">
        <v>437.58</v>
      </c>
      <c r="R205" s="510"/>
    </row>
    <row r="206" spans="1:18" ht="26.4" x14ac:dyDescent="0.25">
      <c r="A206" s="447"/>
      <c r="B206" s="418" t="s">
        <v>311</v>
      </c>
      <c r="C206" s="448">
        <v>23998.05</v>
      </c>
      <c r="D206" s="448">
        <v>23998.05</v>
      </c>
      <c r="E206" s="448">
        <v>0</v>
      </c>
      <c r="F206" s="411">
        <v>0</v>
      </c>
      <c r="G206" s="448">
        <v>0</v>
      </c>
      <c r="H206" s="448"/>
      <c r="I206" s="448"/>
      <c r="J206" s="448"/>
      <c r="K206" s="448"/>
      <c r="L206" s="448"/>
      <c r="M206" s="411">
        <v>0</v>
      </c>
      <c r="N206" s="448"/>
      <c r="O206" s="448"/>
      <c r="P206" s="411">
        <v>0</v>
      </c>
      <c r="Q206" s="448">
        <v>23998.05</v>
      </c>
      <c r="R206" s="510"/>
    </row>
    <row r="207" spans="1:18" ht="26.4" x14ac:dyDescent="0.25">
      <c r="A207" s="447"/>
      <c r="B207" s="418" t="s">
        <v>306</v>
      </c>
      <c r="C207" s="448">
        <v>2122.13</v>
      </c>
      <c r="D207" s="448">
        <v>0</v>
      </c>
      <c r="E207" s="448">
        <v>86.2</v>
      </c>
      <c r="F207" s="411">
        <v>0</v>
      </c>
      <c r="G207" s="448">
        <v>0</v>
      </c>
      <c r="H207" s="448"/>
      <c r="I207" s="448"/>
      <c r="J207" s="448"/>
      <c r="K207" s="448">
        <v>41.4</v>
      </c>
      <c r="L207" s="448"/>
      <c r="M207" s="411">
        <v>1681.04</v>
      </c>
      <c r="N207" s="448">
        <v>101.86</v>
      </c>
      <c r="O207" s="448"/>
      <c r="P207" s="411">
        <v>211.63</v>
      </c>
      <c r="Q207" s="448">
        <v>2122.13</v>
      </c>
      <c r="R207" s="510"/>
    </row>
    <row r="208" spans="1:18" ht="26.4" x14ac:dyDescent="0.25">
      <c r="A208" s="447"/>
      <c r="B208" s="418" t="s">
        <v>307</v>
      </c>
      <c r="C208" s="448">
        <v>16.649999999999999</v>
      </c>
      <c r="D208" s="448">
        <v>0</v>
      </c>
      <c r="E208" s="448">
        <v>0</v>
      </c>
      <c r="F208" s="411">
        <v>0</v>
      </c>
      <c r="G208" s="448">
        <v>0</v>
      </c>
      <c r="H208" s="448"/>
      <c r="I208" s="448"/>
      <c r="J208" s="448"/>
      <c r="K208" s="448"/>
      <c r="L208" s="448"/>
      <c r="M208" s="411">
        <v>0</v>
      </c>
      <c r="N208" s="448"/>
      <c r="O208" s="448"/>
      <c r="P208" s="411">
        <v>16.649999999999999</v>
      </c>
      <c r="Q208" s="448">
        <v>16.649999999999999</v>
      </c>
      <c r="R208" s="510"/>
    </row>
    <row r="209" spans="1:18" ht="39.6" x14ac:dyDescent="0.25">
      <c r="A209" s="447"/>
      <c r="B209" s="418" t="s">
        <v>339</v>
      </c>
      <c r="C209" s="448">
        <v>11.28</v>
      </c>
      <c r="D209" s="448">
        <v>11.28</v>
      </c>
      <c r="E209" s="448">
        <v>0</v>
      </c>
      <c r="F209" s="411">
        <v>0</v>
      </c>
      <c r="G209" s="448">
        <v>0</v>
      </c>
      <c r="H209" s="448"/>
      <c r="I209" s="448"/>
      <c r="J209" s="448"/>
      <c r="K209" s="448"/>
      <c r="L209" s="448"/>
      <c r="M209" s="411">
        <v>0</v>
      </c>
      <c r="N209" s="448"/>
      <c r="O209" s="448"/>
      <c r="P209" s="411">
        <v>0</v>
      </c>
      <c r="Q209" s="448">
        <v>11.28</v>
      </c>
      <c r="R209" s="510"/>
    </row>
    <row r="210" spans="1:18" s="424" customFormat="1" x14ac:dyDescent="0.25">
      <c r="A210" s="447"/>
      <c r="B210" s="421" t="s">
        <v>460</v>
      </c>
      <c r="C210" s="449">
        <v>54136.69</v>
      </c>
      <c r="D210" s="449">
        <v>24009.33</v>
      </c>
      <c r="E210" s="449">
        <v>422.11</v>
      </c>
      <c r="F210" s="424">
        <v>0</v>
      </c>
      <c r="G210" s="449">
        <v>27551</v>
      </c>
      <c r="H210" s="449"/>
      <c r="I210" s="449"/>
      <c r="J210" s="449"/>
      <c r="K210" s="449">
        <v>143.07</v>
      </c>
      <c r="L210" s="449"/>
      <c r="M210" s="424">
        <v>1681.04</v>
      </c>
      <c r="N210" s="449">
        <v>101.86</v>
      </c>
      <c r="O210" s="449"/>
      <c r="P210" s="424">
        <v>228.28</v>
      </c>
      <c r="Q210" s="449">
        <v>54136.69</v>
      </c>
      <c r="R210" s="510"/>
    </row>
    <row r="211" spans="1:18" ht="26.4" x14ac:dyDescent="0.25">
      <c r="A211" s="447" t="s">
        <v>250</v>
      </c>
      <c r="B211" s="418" t="s">
        <v>414</v>
      </c>
      <c r="C211" s="448">
        <v>50980</v>
      </c>
      <c r="D211" s="448">
        <v>0</v>
      </c>
      <c r="E211" s="448">
        <v>50449</v>
      </c>
      <c r="F211" s="411">
        <v>531</v>
      </c>
      <c r="G211" s="448">
        <v>0</v>
      </c>
      <c r="H211" s="448"/>
      <c r="I211" s="448"/>
      <c r="J211" s="448"/>
      <c r="K211" s="448"/>
      <c r="L211" s="448"/>
      <c r="M211" s="411">
        <v>0</v>
      </c>
      <c r="N211" s="448"/>
      <c r="O211" s="448"/>
      <c r="P211" s="411">
        <v>0</v>
      </c>
      <c r="Q211" s="448">
        <v>50980</v>
      </c>
      <c r="R211" s="508" t="s">
        <v>250</v>
      </c>
    </row>
    <row r="212" spans="1:18" ht="26.4" x14ac:dyDescent="0.25">
      <c r="A212" s="447"/>
      <c r="B212" s="418" t="s">
        <v>430</v>
      </c>
      <c r="C212" s="448">
        <v>22291.5</v>
      </c>
      <c r="D212" s="448">
        <v>14</v>
      </c>
      <c r="E212" s="448">
        <v>14323</v>
      </c>
      <c r="F212" s="411">
        <v>102</v>
      </c>
      <c r="G212" s="448">
        <v>4976</v>
      </c>
      <c r="H212" s="448">
        <v>289</v>
      </c>
      <c r="I212" s="448">
        <v>2587.5</v>
      </c>
      <c r="J212" s="448"/>
      <c r="K212" s="448"/>
      <c r="L212" s="448"/>
      <c r="M212" s="411">
        <v>0</v>
      </c>
      <c r="N212" s="448"/>
      <c r="O212" s="448"/>
      <c r="P212" s="411">
        <v>0</v>
      </c>
      <c r="Q212" s="448">
        <v>22291.5</v>
      </c>
      <c r="R212" s="510"/>
    </row>
    <row r="213" spans="1:18" x14ac:dyDescent="0.25">
      <c r="A213" s="447"/>
      <c r="B213" s="418" t="s">
        <v>365</v>
      </c>
      <c r="C213" s="448">
        <v>69755</v>
      </c>
      <c r="D213" s="448">
        <v>69755</v>
      </c>
      <c r="E213" s="448">
        <v>0</v>
      </c>
      <c r="F213" s="411">
        <v>0</v>
      </c>
      <c r="G213" s="448">
        <v>0</v>
      </c>
      <c r="H213" s="448"/>
      <c r="I213" s="448"/>
      <c r="J213" s="448"/>
      <c r="K213" s="448"/>
      <c r="L213" s="448"/>
      <c r="M213" s="411">
        <v>0</v>
      </c>
      <c r="N213" s="448"/>
      <c r="O213" s="448"/>
      <c r="P213" s="411">
        <v>0</v>
      </c>
      <c r="Q213" s="448">
        <v>69755</v>
      </c>
      <c r="R213" s="510"/>
    </row>
    <row r="214" spans="1:18" ht="26.4" x14ac:dyDescent="0.25">
      <c r="A214" s="447"/>
      <c r="B214" s="418" t="s">
        <v>311</v>
      </c>
      <c r="C214" s="448">
        <v>66.81</v>
      </c>
      <c r="D214" s="448">
        <v>0</v>
      </c>
      <c r="E214" s="448">
        <v>0</v>
      </c>
      <c r="F214" s="411">
        <v>0</v>
      </c>
      <c r="G214" s="448">
        <v>0</v>
      </c>
      <c r="H214" s="448"/>
      <c r="I214" s="448"/>
      <c r="J214" s="448"/>
      <c r="K214" s="448"/>
      <c r="L214" s="448"/>
      <c r="M214" s="411">
        <v>66.81</v>
      </c>
      <c r="N214" s="448"/>
      <c r="O214" s="448"/>
      <c r="P214" s="411">
        <v>0</v>
      </c>
      <c r="Q214" s="448">
        <v>66.81</v>
      </c>
      <c r="R214" s="510"/>
    </row>
    <row r="215" spans="1:18" ht="26.4" x14ac:dyDescent="0.25">
      <c r="A215" s="447"/>
      <c r="B215" s="418" t="s">
        <v>306</v>
      </c>
      <c r="C215" s="448">
        <v>23.56</v>
      </c>
      <c r="D215" s="448">
        <v>0</v>
      </c>
      <c r="E215" s="448">
        <v>18.23</v>
      </c>
      <c r="F215" s="411">
        <v>0</v>
      </c>
      <c r="G215" s="448">
        <v>0</v>
      </c>
      <c r="H215" s="448"/>
      <c r="I215" s="448"/>
      <c r="J215" s="448"/>
      <c r="K215" s="448">
        <v>5.33</v>
      </c>
      <c r="L215" s="448"/>
      <c r="M215" s="411">
        <v>0</v>
      </c>
      <c r="N215" s="448"/>
      <c r="O215" s="448"/>
      <c r="P215" s="411">
        <v>0</v>
      </c>
      <c r="Q215" s="448">
        <v>23.56</v>
      </c>
      <c r="R215" s="510"/>
    </row>
    <row r="216" spans="1:18" ht="26.4" x14ac:dyDescent="0.25">
      <c r="A216" s="447"/>
      <c r="B216" s="418" t="s">
        <v>307</v>
      </c>
      <c r="C216" s="448">
        <v>225.23</v>
      </c>
      <c r="D216" s="448">
        <v>0</v>
      </c>
      <c r="E216" s="448">
        <v>0</v>
      </c>
      <c r="F216" s="411">
        <v>0</v>
      </c>
      <c r="G216" s="448">
        <v>0</v>
      </c>
      <c r="H216" s="448"/>
      <c r="I216" s="448"/>
      <c r="J216" s="448"/>
      <c r="K216" s="448">
        <v>3.29</v>
      </c>
      <c r="L216" s="448"/>
      <c r="M216" s="411">
        <v>0</v>
      </c>
      <c r="N216" s="448"/>
      <c r="O216" s="448"/>
      <c r="P216" s="411">
        <v>221.94</v>
      </c>
      <c r="Q216" s="448">
        <v>225.23</v>
      </c>
      <c r="R216" s="510"/>
    </row>
    <row r="217" spans="1:18" ht="26.4" x14ac:dyDescent="0.25">
      <c r="A217" s="447"/>
      <c r="B217" s="418" t="s">
        <v>308</v>
      </c>
      <c r="C217" s="448">
        <v>6966.9</v>
      </c>
      <c r="D217" s="448">
        <v>261.85000000000002</v>
      </c>
      <c r="E217" s="448">
        <v>0</v>
      </c>
      <c r="F217" s="411">
        <v>6678.17</v>
      </c>
      <c r="G217" s="448">
        <v>0</v>
      </c>
      <c r="H217" s="448"/>
      <c r="I217" s="448"/>
      <c r="J217" s="448"/>
      <c r="K217" s="448">
        <v>15.2</v>
      </c>
      <c r="L217" s="448">
        <v>11.68</v>
      </c>
      <c r="M217" s="411">
        <v>0</v>
      </c>
      <c r="N217" s="448"/>
      <c r="O217" s="448"/>
      <c r="P217" s="411">
        <v>0</v>
      </c>
      <c r="Q217" s="448">
        <v>6966.9</v>
      </c>
      <c r="R217" s="510"/>
    </row>
    <row r="218" spans="1:18" ht="26.4" x14ac:dyDescent="0.25">
      <c r="A218" s="447"/>
      <c r="B218" s="418" t="s">
        <v>366</v>
      </c>
      <c r="C218" s="448">
        <v>153918</v>
      </c>
      <c r="D218" s="448">
        <v>153400</v>
      </c>
      <c r="E218" s="448">
        <v>0</v>
      </c>
      <c r="F218" s="411">
        <v>0</v>
      </c>
      <c r="G218" s="448">
        <v>0</v>
      </c>
      <c r="H218" s="448"/>
      <c r="I218" s="448"/>
      <c r="J218" s="448"/>
      <c r="K218" s="448">
        <v>518</v>
      </c>
      <c r="L218" s="448"/>
      <c r="M218" s="411">
        <v>0</v>
      </c>
      <c r="N218" s="448"/>
      <c r="O218" s="448"/>
      <c r="P218" s="411">
        <v>0</v>
      </c>
      <c r="Q218" s="448">
        <v>153918</v>
      </c>
      <c r="R218" s="510"/>
    </row>
    <row r="219" spans="1:18" ht="39.6" x14ac:dyDescent="0.25">
      <c r="A219" s="447"/>
      <c r="B219" s="418" t="s">
        <v>484</v>
      </c>
      <c r="C219" s="448">
        <v>1176.25</v>
      </c>
      <c r="D219" s="448">
        <v>0</v>
      </c>
      <c r="E219" s="448">
        <v>26</v>
      </c>
      <c r="F219" s="411">
        <v>0</v>
      </c>
      <c r="G219" s="448">
        <v>6.25</v>
      </c>
      <c r="H219" s="448">
        <v>1144</v>
      </c>
      <c r="I219" s="448"/>
      <c r="J219" s="448"/>
      <c r="K219" s="448"/>
      <c r="L219" s="448"/>
      <c r="M219" s="411">
        <v>0</v>
      </c>
      <c r="N219" s="448"/>
      <c r="O219" s="448"/>
      <c r="P219" s="411">
        <v>0</v>
      </c>
      <c r="Q219" s="448">
        <v>1176.25</v>
      </c>
      <c r="R219" s="510"/>
    </row>
    <row r="220" spans="1:18" s="424" customFormat="1" x14ac:dyDescent="0.25">
      <c r="A220" s="447"/>
      <c r="B220" s="421" t="s">
        <v>460</v>
      </c>
      <c r="C220" s="449">
        <v>305403.25</v>
      </c>
      <c r="D220" s="449">
        <v>223430.85</v>
      </c>
      <c r="E220" s="449">
        <v>64816.23</v>
      </c>
      <c r="F220" s="424">
        <v>7311.17</v>
      </c>
      <c r="G220" s="449">
        <v>4982.25</v>
      </c>
      <c r="H220" s="449">
        <v>1433</v>
      </c>
      <c r="I220" s="449">
        <v>2587.5</v>
      </c>
      <c r="J220" s="449"/>
      <c r="K220" s="449">
        <v>541.82000000000005</v>
      </c>
      <c r="L220" s="449">
        <v>11.68</v>
      </c>
      <c r="M220" s="424">
        <v>66.81</v>
      </c>
      <c r="N220" s="449"/>
      <c r="O220" s="449"/>
      <c r="P220" s="424">
        <v>221.94</v>
      </c>
      <c r="Q220" s="449">
        <v>305403.25</v>
      </c>
      <c r="R220" s="510"/>
    </row>
    <row r="221" spans="1:18" s="450" customFormat="1" ht="12.75" customHeight="1" x14ac:dyDescent="0.25">
      <c r="A221" s="426" t="s">
        <v>470</v>
      </c>
      <c r="B221" s="421"/>
      <c r="C221" s="444">
        <v>7664519.6500000004</v>
      </c>
      <c r="D221" s="445">
        <v>4377843.12</v>
      </c>
      <c r="E221" s="445">
        <v>631248.37</v>
      </c>
      <c r="F221" s="450">
        <v>279214.56</v>
      </c>
      <c r="G221" s="444">
        <v>525016.14</v>
      </c>
      <c r="H221" s="444">
        <v>9725.6</v>
      </c>
      <c r="I221" s="445">
        <v>164340.04</v>
      </c>
      <c r="J221" s="445">
        <v>418.52</v>
      </c>
      <c r="K221" s="445">
        <v>13677.12</v>
      </c>
      <c r="L221" s="445">
        <v>582541.19999999995</v>
      </c>
      <c r="M221" s="450">
        <v>764480.65</v>
      </c>
      <c r="N221" s="445">
        <v>1904.74</v>
      </c>
      <c r="O221" s="445">
        <v>7063.81</v>
      </c>
      <c r="P221" s="450">
        <v>307045.77999999997</v>
      </c>
      <c r="Q221" s="444">
        <v>7664519.6500000004</v>
      </c>
    </row>
    <row r="222" spans="1:18" ht="409.6" hidden="1" customHeight="1" x14ac:dyDescent="0.25">
      <c r="D222" s="441">
        <v>0</v>
      </c>
      <c r="P222" s="411">
        <v>0</v>
      </c>
    </row>
    <row r="223" spans="1:18" ht="66" x14ac:dyDescent="0.25">
      <c r="B223" s="451"/>
      <c r="C223" s="442" t="s">
        <v>459</v>
      </c>
      <c r="D223" s="442" t="s">
        <v>472</v>
      </c>
      <c r="E223" s="442" t="s">
        <v>486</v>
      </c>
      <c r="F223" s="442" t="s">
        <v>487</v>
      </c>
      <c r="G223" s="442" t="s">
        <v>474</v>
      </c>
      <c r="H223" s="442" t="s">
        <v>285</v>
      </c>
      <c r="I223" s="442" t="s">
        <v>447</v>
      </c>
      <c r="J223" s="442" t="s">
        <v>287</v>
      </c>
      <c r="K223" s="442" t="s">
        <v>284</v>
      </c>
      <c r="L223" s="442" t="s">
        <v>453</v>
      </c>
      <c r="M223" s="442" t="s">
        <v>488</v>
      </c>
      <c r="N223" s="442" t="s">
        <v>457</v>
      </c>
      <c r="O223" s="442" t="s">
        <v>451</v>
      </c>
      <c r="P223" s="442" t="s">
        <v>476</v>
      </c>
      <c r="Q223" s="442" t="s">
        <v>459</v>
      </c>
    </row>
  </sheetData>
  <mergeCells count="39">
    <mergeCell ref="R32:R39"/>
    <mergeCell ref="R4:R9"/>
    <mergeCell ref="R10:R12"/>
    <mergeCell ref="R13:R20"/>
    <mergeCell ref="R21:R26"/>
    <mergeCell ref="R27:R31"/>
    <mergeCell ref="R99:R101"/>
    <mergeCell ref="R40:R43"/>
    <mergeCell ref="R44:R47"/>
    <mergeCell ref="R48:R54"/>
    <mergeCell ref="R55:R58"/>
    <mergeCell ref="R59:R64"/>
    <mergeCell ref="R65:R67"/>
    <mergeCell ref="R68:R72"/>
    <mergeCell ref="R73:R78"/>
    <mergeCell ref="R79:R81"/>
    <mergeCell ref="R82:R86"/>
    <mergeCell ref="R87:R98"/>
    <mergeCell ref="R156:R157"/>
    <mergeCell ref="R102:R108"/>
    <mergeCell ref="R109:R113"/>
    <mergeCell ref="R114:R118"/>
    <mergeCell ref="R119:R123"/>
    <mergeCell ref="R124:R126"/>
    <mergeCell ref="R127:R130"/>
    <mergeCell ref="R131:R132"/>
    <mergeCell ref="R133:R136"/>
    <mergeCell ref="R137:R146"/>
    <mergeCell ref="R147:R148"/>
    <mergeCell ref="R149:R155"/>
    <mergeCell ref="R198:R203"/>
    <mergeCell ref="R204:R210"/>
    <mergeCell ref="R211:R220"/>
    <mergeCell ref="R158:R168"/>
    <mergeCell ref="R169:R178"/>
    <mergeCell ref="R179:R183"/>
    <mergeCell ref="R184:R187"/>
    <mergeCell ref="R188:R191"/>
    <mergeCell ref="R192:R197"/>
  </mergeCells>
  <printOptions gridLines="1"/>
  <pageMargins left="0.5" right="0.5" top="0.5" bottom="1" header="0.5" footer="1"/>
  <pageSetup paperSize="17" scale="81" fitToHeight="6" orientation="landscape" r:id="rId1"/>
  <headerFooter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19"/>
  <sheetViews>
    <sheetView showGridLines="0" workbookViewId="0">
      <selection activeCell="B1" sqref="B1:D1"/>
    </sheetView>
  </sheetViews>
  <sheetFormatPr defaultColWidth="9.109375" defaultRowHeight="13.2" x14ac:dyDescent="0.25"/>
  <cols>
    <col min="1" max="1" width="12" style="391" customWidth="1"/>
    <col min="2" max="2" width="4.33203125" style="391" customWidth="1"/>
    <col min="3" max="3" width="22.33203125" style="387" customWidth="1"/>
    <col min="4" max="4" width="15" style="457" customWidth="1"/>
    <col min="5" max="5" width="12" style="452" hidden="1" customWidth="1"/>
    <col min="6" max="6" width="11.6640625" style="452" bestFit="1" customWidth="1"/>
    <col min="7" max="7" width="11.88671875" style="452" customWidth="1"/>
    <col min="8" max="8" width="12.33203125" style="452" customWidth="1"/>
    <col min="9" max="9" width="10.109375" style="452" bestFit="1" customWidth="1"/>
    <col min="10" max="10" width="9.88671875" style="452" customWidth="1"/>
    <col min="11" max="11" width="13.5546875" style="452" customWidth="1"/>
    <col min="12" max="12" width="11.88671875" style="452" customWidth="1"/>
    <col min="13" max="13" width="12" style="452" customWidth="1"/>
    <col min="14" max="14" width="13.6640625" style="452" customWidth="1"/>
    <col min="15" max="15" width="12.88671875" style="452" customWidth="1"/>
    <col min="16" max="16" width="11.5546875" style="452" customWidth="1"/>
    <col min="17" max="17" width="11" style="452" customWidth="1"/>
    <col min="18" max="18" width="10.109375" style="452" bestFit="1" customWidth="1"/>
    <col min="19" max="19" width="11.6640625" style="453" bestFit="1" customWidth="1"/>
    <col min="20" max="16384" width="9.109375" style="387"/>
  </cols>
  <sheetData>
    <row r="1" spans="1:19" ht="25.95" customHeight="1" x14ac:dyDescent="0.25">
      <c r="B1" s="517" t="s">
        <v>471</v>
      </c>
      <c r="C1" s="518"/>
      <c r="D1" s="518"/>
    </row>
    <row r="2" spans="1:19" s="455" customFormat="1" ht="52.8" x14ac:dyDescent="0.25">
      <c r="A2" s="519">
        <v>2010</v>
      </c>
      <c r="B2" s="520"/>
      <c r="C2" s="520"/>
      <c r="D2" s="454" t="s">
        <v>459</v>
      </c>
      <c r="F2" s="454" t="s">
        <v>472</v>
      </c>
      <c r="G2" s="454" t="s">
        <v>473</v>
      </c>
      <c r="H2" s="454" t="s">
        <v>281</v>
      </c>
      <c r="I2" s="454" t="s">
        <v>474</v>
      </c>
      <c r="J2" s="454" t="s">
        <v>285</v>
      </c>
      <c r="K2" s="454" t="s">
        <v>447</v>
      </c>
      <c r="L2" s="454" t="s">
        <v>287</v>
      </c>
      <c r="M2" s="454" t="s">
        <v>284</v>
      </c>
      <c r="N2" s="454" t="s">
        <v>453</v>
      </c>
      <c r="O2" s="454" t="s">
        <v>475</v>
      </c>
      <c r="P2" s="454" t="s">
        <v>457</v>
      </c>
      <c r="Q2" s="454" t="s">
        <v>451</v>
      </c>
      <c r="R2" s="454" t="s">
        <v>476</v>
      </c>
      <c r="S2" s="454" t="s">
        <v>459</v>
      </c>
    </row>
    <row r="3" spans="1:19" x14ac:dyDescent="0.25">
      <c r="A3" s="521" t="s">
        <v>470</v>
      </c>
      <c r="B3" s="522"/>
      <c r="C3" s="522"/>
      <c r="D3" s="456">
        <v>8251423.6900000004</v>
      </c>
      <c r="E3" s="387"/>
      <c r="F3" s="457">
        <v>4548275.0999999996</v>
      </c>
      <c r="G3" s="456">
        <v>617817.03</v>
      </c>
      <c r="H3" s="456">
        <v>446520.93</v>
      </c>
      <c r="I3" s="457">
        <v>986335.41</v>
      </c>
      <c r="J3" s="456">
        <v>8822.09</v>
      </c>
      <c r="K3" s="456">
        <v>189625.99</v>
      </c>
      <c r="L3" s="456">
        <v>1985.19</v>
      </c>
      <c r="M3" s="456">
        <v>12683.25</v>
      </c>
      <c r="N3" s="456">
        <v>766380.51</v>
      </c>
      <c r="O3" s="457">
        <v>448485.85</v>
      </c>
      <c r="P3" s="456">
        <v>2116.1</v>
      </c>
      <c r="Q3" s="456">
        <v>11617.89</v>
      </c>
      <c r="R3" s="457">
        <v>210758.35</v>
      </c>
      <c r="S3" s="457">
        <f>SUM(F3:R3)</f>
        <v>8251423.6899999985</v>
      </c>
    </row>
    <row r="4" spans="1:19" ht="26.4" x14ac:dyDescent="0.25">
      <c r="A4" s="523" t="s">
        <v>304</v>
      </c>
      <c r="B4" s="522"/>
      <c r="C4" s="393" t="s">
        <v>312</v>
      </c>
      <c r="D4" s="458">
        <v>71.239999999999995</v>
      </c>
      <c r="F4" s="452">
        <v>71.239999999999995</v>
      </c>
      <c r="G4" s="459">
        <v>0</v>
      </c>
      <c r="H4" s="459"/>
      <c r="I4" s="452">
        <v>0</v>
      </c>
      <c r="J4" s="459"/>
      <c r="K4" s="459"/>
      <c r="L4" s="459"/>
      <c r="M4" s="459"/>
      <c r="N4" s="459"/>
      <c r="O4" s="452">
        <v>0</v>
      </c>
      <c r="P4" s="459"/>
      <c r="Q4" s="459"/>
      <c r="R4" s="452">
        <v>0</v>
      </c>
      <c r="S4" s="457">
        <f t="shared" ref="S4:S67" si="0">SUM(F4:R4)</f>
        <v>71.239999999999995</v>
      </c>
    </row>
    <row r="5" spans="1:19" ht="26.4" x14ac:dyDescent="0.25">
      <c r="A5" s="524"/>
      <c r="B5" s="522"/>
      <c r="C5" s="393" t="s">
        <v>306</v>
      </c>
      <c r="D5" s="458">
        <v>4.66</v>
      </c>
      <c r="F5" s="452">
        <v>0</v>
      </c>
      <c r="G5" s="459">
        <v>0</v>
      </c>
      <c r="H5" s="459"/>
      <c r="I5" s="452">
        <v>0</v>
      </c>
      <c r="J5" s="459"/>
      <c r="K5" s="459"/>
      <c r="L5" s="459"/>
      <c r="M5" s="459">
        <v>4.3499999999999996</v>
      </c>
      <c r="N5" s="459"/>
      <c r="O5" s="452">
        <v>0</v>
      </c>
      <c r="P5" s="459"/>
      <c r="Q5" s="459"/>
      <c r="R5" s="452">
        <v>0.31</v>
      </c>
      <c r="S5" s="457">
        <f t="shared" si="0"/>
        <v>4.6599999999999993</v>
      </c>
    </row>
    <row r="6" spans="1:19" ht="26.4" x14ac:dyDescent="0.25">
      <c r="A6" s="524"/>
      <c r="B6" s="522"/>
      <c r="C6" s="393" t="s">
        <v>307</v>
      </c>
      <c r="D6" s="458">
        <v>49.17</v>
      </c>
      <c r="F6" s="452">
        <v>49.17</v>
      </c>
      <c r="G6" s="459">
        <v>0</v>
      </c>
      <c r="H6" s="459"/>
      <c r="I6" s="452">
        <v>0</v>
      </c>
      <c r="J6" s="459"/>
      <c r="K6" s="459"/>
      <c r="L6" s="459"/>
      <c r="M6" s="459"/>
      <c r="N6" s="459"/>
      <c r="O6" s="452">
        <v>0</v>
      </c>
      <c r="P6" s="459"/>
      <c r="Q6" s="459"/>
      <c r="R6" s="452">
        <v>0</v>
      </c>
      <c r="S6" s="457">
        <f t="shared" si="0"/>
        <v>49.17</v>
      </c>
    </row>
    <row r="7" spans="1:19" ht="26.4" x14ac:dyDescent="0.25">
      <c r="A7" s="524"/>
      <c r="B7" s="522"/>
      <c r="C7" s="393" t="s">
        <v>308</v>
      </c>
      <c r="D7" s="458">
        <v>17568</v>
      </c>
      <c r="F7" s="452">
        <v>17277</v>
      </c>
      <c r="G7" s="459">
        <v>0</v>
      </c>
      <c r="H7" s="459">
        <v>291</v>
      </c>
      <c r="I7" s="452">
        <v>0</v>
      </c>
      <c r="J7" s="459"/>
      <c r="K7" s="459"/>
      <c r="L7" s="459"/>
      <c r="M7" s="459"/>
      <c r="N7" s="459"/>
      <c r="O7" s="452">
        <v>0</v>
      </c>
      <c r="P7" s="459"/>
      <c r="Q7" s="459"/>
      <c r="R7" s="452">
        <v>0</v>
      </c>
      <c r="S7" s="457">
        <f t="shared" si="0"/>
        <v>17568</v>
      </c>
    </row>
    <row r="8" spans="1:19" s="462" customFormat="1" x14ac:dyDescent="0.25">
      <c r="A8" s="524"/>
      <c r="B8" s="522"/>
      <c r="C8" s="460" t="s">
        <v>460</v>
      </c>
      <c r="D8" s="461">
        <v>17693.07</v>
      </c>
      <c r="F8" s="463">
        <v>17397.41</v>
      </c>
      <c r="G8" s="464">
        <v>0</v>
      </c>
      <c r="H8" s="464">
        <v>291</v>
      </c>
      <c r="I8" s="463">
        <v>0</v>
      </c>
      <c r="J8" s="464"/>
      <c r="K8" s="464"/>
      <c r="L8" s="464"/>
      <c r="M8" s="464">
        <v>4.3499999999999996</v>
      </c>
      <c r="N8" s="464"/>
      <c r="O8" s="463">
        <v>0</v>
      </c>
      <c r="P8" s="464"/>
      <c r="Q8" s="464"/>
      <c r="R8" s="463">
        <v>0.31</v>
      </c>
      <c r="S8" s="457">
        <f t="shared" si="0"/>
        <v>17693.07</v>
      </c>
    </row>
    <row r="9" spans="1:19" ht="26.4" x14ac:dyDescent="0.25">
      <c r="A9" s="523" t="s">
        <v>231</v>
      </c>
      <c r="B9" s="522"/>
      <c r="C9" s="393" t="s">
        <v>309</v>
      </c>
      <c r="D9" s="458">
        <v>19230</v>
      </c>
      <c r="F9" s="452">
        <v>19230</v>
      </c>
      <c r="G9" s="459">
        <v>0</v>
      </c>
      <c r="H9" s="459"/>
      <c r="I9" s="452">
        <v>0</v>
      </c>
      <c r="J9" s="459"/>
      <c r="K9" s="459"/>
      <c r="L9" s="459"/>
      <c r="M9" s="459"/>
      <c r="N9" s="459"/>
      <c r="O9" s="452">
        <v>0</v>
      </c>
      <c r="P9" s="459"/>
      <c r="Q9" s="459"/>
      <c r="R9" s="452">
        <v>0</v>
      </c>
      <c r="S9" s="457">
        <f t="shared" si="0"/>
        <v>19230</v>
      </c>
    </row>
    <row r="10" spans="1:19" ht="26.4" x14ac:dyDescent="0.25">
      <c r="A10" s="524"/>
      <c r="B10" s="522"/>
      <c r="C10" s="393" t="s">
        <v>306</v>
      </c>
      <c r="D10" s="458">
        <v>2.1</v>
      </c>
      <c r="F10" s="452">
        <v>0</v>
      </c>
      <c r="G10" s="459">
        <v>0</v>
      </c>
      <c r="H10" s="459"/>
      <c r="I10" s="452">
        <v>0</v>
      </c>
      <c r="J10" s="459"/>
      <c r="K10" s="459"/>
      <c r="L10" s="459"/>
      <c r="M10" s="459">
        <v>2.1</v>
      </c>
      <c r="N10" s="459"/>
      <c r="O10" s="452">
        <v>0</v>
      </c>
      <c r="P10" s="459"/>
      <c r="Q10" s="459"/>
      <c r="R10" s="452">
        <v>0</v>
      </c>
      <c r="S10" s="457">
        <f t="shared" si="0"/>
        <v>2.1</v>
      </c>
    </row>
    <row r="11" spans="1:19" s="462" customFormat="1" x14ac:dyDescent="0.25">
      <c r="A11" s="524"/>
      <c r="B11" s="522"/>
      <c r="C11" s="460" t="s">
        <v>460</v>
      </c>
      <c r="D11" s="461">
        <v>19232.099999999999</v>
      </c>
      <c r="F11" s="463">
        <v>19230</v>
      </c>
      <c r="G11" s="464">
        <v>0</v>
      </c>
      <c r="H11" s="464"/>
      <c r="I11" s="463">
        <v>0</v>
      </c>
      <c r="J11" s="464"/>
      <c r="K11" s="464"/>
      <c r="L11" s="464"/>
      <c r="M11" s="464">
        <v>2.1</v>
      </c>
      <c r="N11" s="464"/>
      <c r="O11" s="463">
        <v>0</v>
      </c>
      <c r="P11" s="464"/>
      <c r="Q11" s="464"/>
      <c r="R11" s="463">
        <v>0</v>
      </c>
      <c r="S11" s="457">
        <f t="shared" si="0"/>
        <v>19232.099999999999</v>
      </c>
    </row>
    <row r="12" spans="1:19" ht="26.4" x14ac:dyDescent="0.25">
      <c r="A12" s="523" t="s">
        <v>232</v>
      </c>
      <c r="B12" s="522"/>
      <c r="C12" s="393" t="s">
        <v>310</v>
      </c>
      <c r="D12" s="458">
        <v>1458</v>
      </c>
      <c r="F12" s="452">
        <v>0</v>
      </c>
      <c r="G12" s="459">
        <v>0</v>
      </c>
      <c r="H12" s="459"/>
      <c r="I12" s="452">
        <v>979</v>
      </c>
      <c r="J12" s="459"/>
      <c r="K12" s="459"/>
      <c r="L12" s="459"/>
      <c r="M12" s="459"/>
      <c r="N12" s="459"/>
      <c r="O12" s="452">
        <v>0</v>
      </c>
      <c r="P12" s="459"/>
      <c r="Q12" s="459"/>
      <c r="R12" s="452">
        <v>479</v>
      </c>
      <c r="S12" s="457">
        <f t="shared" si="0"/>
        <v>1458</v>
      </c>
    </row>
    <row r="13" spans="1:19" ht="26.4" x14ac:dyDescent="0.25">
      <c r="A13" s="524"/>
      <c r="B13" s="522"/>
      <c r="C13" s="393" t="s">
        <v>311</v>
      </c>
      <c r="D13" s="458">
        <v>86603.02</v>
      </c>
      <c r="F13" s="452">
        <v>84416.86</v>
      </c>
      <c r="G13" s="459">
        <v>0</v>
      </c>
      <c r="H13" s="459">
        <v>750.64</v>
      </c>
      <c r="I13" s="452">
        <v>0</v>
      </c>
      <c r="J13" s="459"/>
      <c r="K13" s="459"/>
      <c r="L13" s="459"/>
      <c r="M13" s="459">
        <v>347.29</v>
      </c>
      <c r="N13" s="459">
        <v>1088.23</v>
      </c>
      <c r="O13" s="452">
        <v>0</v>
      </c>
      <c r="P13" s="459"/>
      <c r="Q13" s="459"/>
      <c r="R13" s="452">
        <v>0</v>
      </c>
      <c r="S13" s="457">
        <f t="shared" si="0"/>
        <v>86603.01999999999</v>
      </c>
    </row>
    <row r="14" spans="1:19" ht="26.4" x14ac:dyDescent="0.25">
      <c r="A14" s="524"/>
      <c r="B14" s="522"/>
      <c r="C14" s="393" t="s">
        <v>312</v>
      </c>
      <c r="D14" s="458">
        <v>37109.17</v>
      </c>
      <c r="F14" s="452">
        <v>37109.17</v>
      </c>
      <c r="G14" s="459">
        <v>0</v>
      </c>
      <c r="H14" s="459"/>
      <c r="I14" s="452">
        <v>0</v>
      </c>
      <c r="J14" s="459"/>
      <c r="K14" s="459"/>
      <c r="L14" s="459"/>
      <c r="M14" s="459"/>
      <c r="N14" s="459"/>
      <c r="O14" s="452">
        <v>0</v>
      </c>
      <c r="P14" s="459"/>
      <c r="Q14" s="459"/>
      <c r="R14" s="452">
        <v>0</v>
      </c>
      <c r="S14" s="457">
        <f t="shared" si="0"/>
        <v>37109.17</v>
      </c>
    </row>
    <row r="15" spans="1:19" ht="26.4" x14ac:dyDescent="0.25">
      <c r="A15" s="524"/>
      <c r="B15" s="522"/>
      <c r="C15" s="393" t="s">
        <v>306</v>
      </c>
      <c r="D15" s="458">
        <v>8.75</v>
      </c>
      <c r="F15" s="452">
        <v>0</v>
      </c>
      <c r="G15" s="459">
        <v>0</v>
      </c>
      <c r="H15" s="459"/>
      <c r="I15" s="452">
        <v>0</v>
      </c>
      <c r="J15" s="459"/>
      <c r="K15" s="459"/>
      <c r="L15" s="459"/>
      <c r="M15" s="459">
        <v>8.75</v>
      </c>
      <c r="N15" s="459"/>
      <c r="O15" s="452">
        <v>0</v>
      </c>
      <c r="P15" s="459"/>
      <c r="Q15" s="459"/>
      <c r="R15" s="452">
        <v>0</v>
      </c>
      <c r="S15" s="457">
        <f t="shared" si="0"/>
        <v>8.75</v>
      </c>
    </row>
    <row r="16" spans="1:19" ht="26.4" x14ac:dyDescent="0.25">
      <c r="A16" s="524"/>
      <c r="B16" s="522"/>
      <c r="C16" s="393" t="s">
        <v>462</v>
      </c>
      <c r="D16" s="458">
        <v>51180.49</v>
      </c>
      <c r="F16" s="452">
        <v>29366.05</v>
      </c>
      <c r="G16" s="459">
        <v>18014.02</v>
      </c>
      <c r="H16" s="459"/>
      <c r="I16" s="452">
        <v>3626.7</v>
      </c>
      <c r="J16" s="459"/>
      <c r="K16" s="459"/>
      <c r="L16" s="459"/>
      <c r="M16" s="459"/>
      <c r="N16" s="459">
        <v>173.72</v>
      </c>
      <c r="O16" s="452">
        <v>0</v>
      </c>
      <c r="P16" s="459"/>
      <c r="Q16" s="459"/>
      <c r="R16" s="452">
        <v>0</v>
      </c>
      <c r="S16" s="457">
        <f t="shared" si="0"/>
        <v>51180.49</v>
      </c>
    </row>
    <row r="17" spans="1:19" ht="26.4" x14ac:dyDescent="0.25">
      <c r="A17" s="524"/>
      <c r="B17" s="522"/>
      <c r="C17" s="393" t="s">
        <v>463</v>
      </c>
      <c r="D17" s="458">
        <v>250</v>
      </c>
      <c r="F17" s="452">
        <v>0</v>
      </c>
      <c r="G17" s="459">
        <v>0</v>
      </c>
      <c r="H17" s="459"/>
      <c r="I17" s="452">
        <v>68.75</v>
      </c>
      <c r="J17" s="459"/>
      <c r="K17" s="459"/>
      <c r="L17" s="459"/>
      <c r="M17" s="459"/>
      <c r="N17" s="459"/>
      <c r="O17" s="452">
        <v>0</v>
      </c>
      <c r="P17" s="459"/>
      <c r="Q17" s="459"/>
      <c r="R17" s="452">
        <v>181.25</v>
      </c>
      <c r="S17" s="457">
        <f t="shared" si="0"/>
        <v>250</v>
      </c>
    </row>
    <row r="18" spans="1:19" ht="26.4" x14ac:dyDescent="0.25">
      <c r="A18" s="524"/>
      <c r="B18" s="522"/>
      <c r="C18" s="393" t="s">
        <v>308</v>
      </c>
      <c r="D18" s="458">
        <v>477</v>
      </c>
      <c r="F18" s="452">
        <v>0</v>
      </c>
      <c r="G18" s="459">
        <v>0</v>
      </c>
      <c r="H18" s="459">
        <v>368</v>
      </c>
      <c r="I18" s="452">
        <v>0</v>
      </c>
      <c r="J18" s="459"/>
      <c r="K18" s="459"/>
      <c r="L18" s="459"/>
      <c r="M18" s="459">
        <v>109</v>
      </c>
      <c r="N18" s="459"/>
      <c r="O18" s="452">
        <v>0</v>
      </c>
      <c r="P18" s="459"/>
      <c r="Q18" s="459"/>
      <c r="R18" s="452">
        <v>0</v>
      </c>
      <c r="S18" s="457">
        <f t="shared" si="0"/>
        <v>477</v>
      </c>
    </row>
    <row r="19" spans="1:19" s="462" customFormat="1" x14ac:dyDescent="0.25">
      <c r="A19" s="524"/>
      <c r="B19" s="522"/>
      <c r="C19" s="460" t="s">
        <v>460</v>
      </c>
      <c r="D19" s="461">
        <v>177086.43</v>
      </c>
      <c r="F19" s="463">
        <v>150892.07999999999</v>
      </c>
      <c r="G19" s="464">
        <v>18014.02</v>
      </c>
      <c r="H19" s="464">
        <v>1118.6400000000001</v>
      </c>
      <c r="I19" s="463">
        <v>4674.45</v>
      </c>
      <c r="J19" s="464"/>
      <c r="K19" s="464"/>
      <c r="L19" s="464"/>
      <c r="M19" s="464">
        <v>465.04</v>
      </c>
      <c r="N19" s="464">
        <v>1261.95</v>
      </c>
      <c r="O19" s="463">
        <v>0</v>
      </c>
      <c r="P19" s="464"/>
      <c r="Q19" s="464"/>
      <c r="R19" s="463">
        <v>660.25</v>
      </c>
      <c r="S19" s="457">
        <f t="shared" si="0"/>
        <v>177086.43000000002</v>
      </c>
    </row>
    <row r="20" spans="1:19" ht="26.4" x14ac:dyDescent="0.25">
      <c r="A20" s="523" t="s">
        <v>235</v>
      </c>
      <c r="B20" s="522"/>
      <c r="C20" s="393" t="s">
        <v>430</v>
      </c>
      <c r="D20" s="458">
        <v>790</v>
      </c>
      <c r="F20" s="452">
        <v>0</v>
      </c>
      <c r="G20" s="459">
        <v>790</v>
      </c>
      <c r="H20" s="459"/>
      <c r="I20" s="452">
        <v>0</v>
      </c>
      <c r="J20" s="459"/>
      <c r="K20" s="459"/>
      <c r="L20" s="459"/>
      <c r="M20" s="459"/>
      <c r="N20" s="459"/>
      <c r="O20" s="452">
        <v>0</v>
      </c>
      <c r="P20" s="459"/>
      <c r="Q20" s="459"/>
      <c r="R20" s="452">
        <v>0</v>
      </c>
      <c r="S20" s="457">
        <f t="shared" si="0"/>
        <v>790</v>
      </c>
    </row>
    <row r="21" spans="1:19" ht="26.4" x14ac:dyDescent="0.25">
      <c r="A21" s="524"/>
      <c r="B21" s="522"/>
      <c r="C21" s="393" t="s">
        <v>311</v>
      </c>
      <c r="D21" s="458">
        <v>5.9</v>
      </c>
      <c r="F21" s="452">
        <v>0</v>
      </c>
      <c r="G21" s="459">
        <v>0</v>
      </c>
      <c r="H21" s="459">
        <v>5.9</v>
      </c>
      <c r="I21" s="452">
        <v>0</v>
      </c>
      <c r="J21" s="459"/>
      <c r="K21" s="459"/>
      <c r="L21" s="459"/>
      <c r="M21" s="459"/>
      <c r="N21" s="459"/>
      <c r="O21" s="452">
        <v>0</v>
      </c>
      <c r="P21" s="459"/>
      <c r="Q21" s="459"/>
      <c r="R21" s="452">
        <v>0</v>
      </c>
      <c r="S21" s="457">
        <f t="shared" si="0"/>
        <v>5.9</v>
      </c>
    </row>
    <row r="22" spans="1:19" x14ac:dyDescent="0.25">
      <c r="A22" s="524"/>
      <c r="B22" s="522"/>
      <c r="C22" s="393" t="s">
        <v>314</v>
      </c>
      <c r="D22" s="458">
        <v>883</v>
      </c>
      <c r="F22" s="452">
        <v>0</v>
      </c>
      <c r="G22" s="459">
        <v>0</v>
      </c>
      <c r="H22" s="459"/>
      <c r="I22" s="452">
        <v>883</v>
      </c>
      <c r="J22" s="459"/>
      <c r="K22" s="459"/>
      <c r="L22" s="459"/>
      <c r="M22" s="459"/>
      <c r="N22" s="459"/>
      <c r="O22" s="452">
        <v>0</v>
      </c>
      <c r="P22" s="459"/>
      <c r="Q22" s="459"/>
      <c r="R22" s="452">
        <v>0</v>
      </c>
      <c r="S22" s="457">
        <f t="shared" si="0"/>
        <v>883</v>
      </c>
    </row>
    <row r="23" spans="1:19" ht="26.4" x14ac:dyDescent="0.25">
      <c r="A23" s="524"/>
      <c r="B23" s="522"/>
      <c r="C23" s="393" t="s">
        <v>306</v>
      </c>
      <c r="D23" s="458">
        <v>14.31</v>
      </c>
      <c r="F23" s="452">
        <v>0</v>
      </c>
      <c r="G23" s="459">
        <v>1.95</v>
      </c>
      <c r="H23" s="459"/>
      <c r="I23" s="452">
        <v>0</v>
      </c>
      <c r="J23" s="459"/>
      <c r="K23" s="459"/>
      <c r="L23" s="459"/>
      <c r="M23" s="459">
        <v>12.36</v>
      </c>
      <c r="N23" s="459"/>
      <c r="O23" s="452">
        <v>0</v>
      </c>
      <c r="P23" s="459"/>
      <c r="Q23" s="459"/>
      <c r="R23" s="452">
        <v>0</v>
      </c>
      <c r="S23" s="457">
        <f t="shared" si="0"/>
        <v>14.309999999999999</v>
      </c>
    </row>
    <row r="24" spans="1:19" ht="26.4" x14ac:dyDescent="0.25">
      <c r="A24" s="524"/>
      <c r="B24" s="522"/>
      <c r="C24" s="393" t="s">
        <v>307</v>
      </c>
      <c r="D24" s="458">
        <v>94957.97</v>
      </c>
      <c r="F24" s="452">
        <v>87260.72</v>
      </c>
      <c r="G24" s="459">
        <v>0</v>
      </c>
      <c r="H24" s="459"/>
      <c r="I24" s="452">
        <v>0</v>
      </c>
      <c r="J24" s="459"/>
      <c r="K24" s="459"/>
      <c r="L24" s="459"/>
      <c r="M24" s="459"/>
      <c r="N24" s="459">
        <v>108.39</v>
      </c>
      <c r="O24" s="452">
        <v>0</v>
      </c>
      <c r="P24" s="459"/>
      <c r="Q24" s="459"/>
      <c r="R24" s="452">
        <v>7588.86</v>
      </c>
      <c r="S24" s="457">
        <f t="shared" si="0"/>
        <v>94957.97</v>
      </c>
    </row>
    <row r="25" spans="1:19" s="462" customFormat="1" x14ac:dyDescent="0.25">
      <c r="A25" s="524"/>
      <c r="B25" s="522"/>
      <c r="C25" s="460" t="s">
        <v>460</v>
      </c>
      <c r="D25" s="461">
        <v>96651.18</v>
      </c>
      <c r="F25" s="463">
        <v>87260.72</v>
      </c>
      <c r="G25" s="464">
        <v>791.95</v>
      </c>
      <c r="H25" s="464">
        <v>5.9</v>
      </c>
      <c r="I25" s="463">
        <v>883</v>
      </c>
      <c r="J25" s="464"/>
      <c r="K25" s="464"/>
      <c r="L25" s="464"/>
      <c r="M25" s="464">
        <v>12.36</v>
      </c>
      <c r="N25" s="464">
        <v>108.39</v>
      </c>
      <c r="O25" s="463">
        <v>0</v>
      </c>
      <c r="P25" s="464"/>
      <c r="Q25" s="464"/>
      <c r="R25" s="463">
        <v>7588.86</v>
      </c>
      <c r="S25" s="457">
        <f t="shared" si="0"/>
        <v>96651.18</v>
      </c>
    </row>
    <row r="26" spans="1:19" ht="26.4" x14ac:dyDescent="0.25">
      <c r="A26" s="523" t="s">
        <v>236</v>
      </c>
      <c r="B26" s="522"/>
      <c r="C26" s="393" t="s">
        <v>311</v>
      </c>
      <c r="D26" s="458">
        <v>10647.47</v>
      </c>
      <c r="F26" s="452">
        <v>0</v>
      </c>
      <c r="G26" s="459">
        <v>0</v>
      </c>
      <c r="H26" s="459">
        <v>10549.2</v>
      </c>
      <c r="I26" s="452">
        <v>0</v>
      </c>
      <c r="J26" s="459"/>
      <c r="K26" s="459"/>
      <c r="L26" s="459"/>
      <c r="M26" s="459">
        <v>21.09</v>
      </c>
      <c r="N26" s="459">
        <v>77.180000000000007</v>
      </c>
      <c r="O26" s="452">
        <v>0</v>
      </c>
      <c r="P26" s="459"/>
      <c r="Q26" s="459"/>
      <c r="R26" s="452">
        <v>0</v>
      </c>
      <c r="S26" s="457">
        <f t="shared" si="0"/>
        <v>10647.470000000001</v>
      </c>
    </row>
    <row r="27" spans="1:19" ht="26.4" x14ac:dyDescent="0.25">
      <c r="A27" s="524"/>
      <c r="B27" s="522"/>
      <c r="C27" s="393" t="s">
        <v>388</v>
      </c>
      <c r="D27" s="458">
        <v>12853</v>
      </c>
      <c r="F27" s="452">
        <v>0</v>
      </c>
      <c r="G27" s="459">
        <v>0</v>
      </c>
      <c r="H27" s="459">
        <v>12853</v>
      </c>
      <c r="I27" s="452">
        <v>0</v>
      </c>
      <c r="J27" s="459"/>
      <c r="K27" s="459"/>
      <c r="L27" s="459"/>
      <c r="M27" s="459"/>
      <c r="N27" s="459"/>
      <c r="O27" s="452">
        <v>0</v>
      </c>
      <c r="P27" s="459"/>
      <c r="Q27" s="459"/>
      <c r="R27" s="452">
        <v>0</v>
      </c>
      <c r="S27" s="457">
        <f t="shared" si="0"/>
        <v>12853</v>
      </c>
    </row>
    <row r="28" spans="1:19" ht="26.4" x14ac:dyDescent="0.25">
      <c r="A28" s="524"/>
      <c r="B28" s="522"/>
      <c r="C28" s="393" t="s">
        <v>308</v>
      </c>
      <c r="D28" s="458">
        <v>45662</v>
      </c>
      <c r="F28" s="452">
        <v>45650</v>
      </c>
      <c r="G28" s="459">
        <v>12</v>
      </c>
      <c r="H28" s="459"/>
      <c r="I28" s="452">
        <v>0</v>
      </c>
      <c r="J28" s="459"/>
      <c r="K28" s="459"/>
      <c r="L28" s="459"/>
      <c r="M28" s="459"/>
      <c r="N28" s="459"/>
      <c r="O28" s="452">
        <v>0</v>
      </c>
      <c r="P28" s="459"/>
      <c r="Q28" s="459"/>
      <c r="R28" s="452">
        <v>0</v>
      </c>
      <c r="S28" s="457">
        <f t="shared" si="0"/>
        <v>45662</v>
      </c>
    </row>
    <row r="29" spans="1:19" s="462" customFormat="1" x14ac:dyDescent="0.25">
      <c r="A29" s="524"/>
      <c r="B29" s="522"/>
      <c r="C29" s="460" t="s">
        <v>460</v>
      </c>
      <c r="D29" s="461">
        <v>69162.47</v>
      </c>
      <c r="F29" s="463">
        <v>45650</v>
      </c>
      <c r="G29" s="464">
        <v>12</v>
      </c>
      <c r="H29" s="464">
        <v>23402.2</v>
      </c>
      <c r="I29" s="463">
        <v>0</v>
      </c>
      <c r="J29" s="464"/>
      <c r="K29" s="464"/>
      <c r="L29" s="464"/>
      <c r="M29" s="464">
        <v>21.09</v>
      </c>
      <c r="N29" s="464">
        <v>77.180000000000007</v>
      </c>
      <c r="O29" s="463">
        <v>0</v>
      </c>
      <c r="P29" s="464"/>
      <c r="Q29" s="464"/>
      <c r="R29" s="463">
        <v>0</v>
      </c>
      <c r="S29" s="457">
        <f t="shared" si="0"/>
        <v>69162.469999999987</v>
      </c>
    </row>
    <row r="30" spans="1:19" ht="26.4" x14ac:dyDescent="0.25">
      <c r="A30" s="523" t="s">
        <v>239</v>
      </c>
      <c r="B30" s="522"/>
      <c r="C30" s="393" t="s">
        <v>311</v>
      </c>
      <c r="D30" s="458">
        <v>133.55000000000001</v>
      </c>
      <c r="F30" s="452">
        <v>0</v>
      </c>
      <c r="G30" s="459">
        <v>0</v>
      </c>
      <c r="H30" s="459">
        <v>133.55000000000001</v>
      </c>
      <c r="I30" s="452">
        <v>0</v>
      </c>
      <c r="J30" s="459"/>
      <c r="K30" s="459"/>
      <c r="L30" s="459"/>
      <c r="M30" s="459"/>
      <c r="N30" s="459"/>
      <c r="O30" s="452">
        <v>0</v>
      </c>
      <c r="P30" s="459"/>
      <c r="Q30" s="459"/>
      <c r="R30" s="452">
        <v>0</v>
      </c>
      <c r="S30" s="457">
        <f t="shared" si="0"/>
        <v>133.55000000000001</v>
      </c>
    </row>
    <row r="31" spans="1:19" ht="26.4" x14ac:dyDescent="0.25">
      <c r="A31" s="524"/>
      <c r="B31" s="522"/>
      <c r="C31" s="393" t="s">
        <v>312</v>
      </c>
      <c r="D31" s="458">
        <v>215513.3</v>
      </c>
      <c r="F31" s="452">
        <v>211540.74</v>
      </c>
      <c r="G31" s="459">
        <v>0</v>
      </c>
      <c r="H31" s="459">
        <v>2115.91</v>
      </c>
      <c r="I31" s="452">
        <v>0</v>
      </c>
      <c r="J31" s="459"/>
      <c r="K31" s="459">
        <v>1788.38</v>
      </c>
      <c r="L31" s="459"/>
      <c r="M31" s="459">
        <v>7.73</v>
      </c>
      <c r="N31" s="459">
        <v>1.42</v>
      </c>
      <c r="O31" s="452">
        <v>0</v>
      </c>
      <c r="P31" s="459"/>
      <c r="Q31" s="459"/>
      <c r="R31" s="452">
        <v>59.12</v>
      </c>
      <c r="S31" s="457">
        <f t="shared" si="0"/>
        <v>215513.30000000002</v>
      </c>
    </row>
    <row r="32" spans="1:19" x14ac:dyDescent="0.25">
      <c r="A32" s="524"/>
      <c r="B32" s="522"/>
      <c r="C32" s="393" t="s">
        <v>317</v>
      </c>
      <c r="D32" s="458">
        <v>5744</v>
      </c>
      <c r="F32" s="452">
        <v>0</v>
      </c>
      <c r="G32" s="459">
        <v>0</v>
      </c>
      <c r="H32" s="459"/>
      <c r="I32" s="452">
        <v>5000</v>
      </c>
      <c r="J32" s="459">
        <v>744</v>
      </c>
      <c r="K32" s="459"/>
      <c r="L32" s="459"/>
      <c r="M32" s="459"/>
      <c r="N32" s="459"/>
      <c r="O32" s="452">
        <v>0</v>
      </c>
      <c r="P32" s="459"/>
      <c r="Q32" s="459"/>
      <c r="R32" s="452">
        <v>0</v>
      </c>
      <c r="S32" s="457">
        <f t="shared" si="0"/>
        <v>5744</v>
      </c>
    </row>
    <row r="33" spans="1:19" ht="26.4" x14ac:dyDescent="0.25">
      <c r="A33" s="524"/>
      <c r="B33" s="522"/>
      <c r="C33" s="393" t="s">
        <v>308</v>
      </c>
      <c r="D33" s="458">
        <v>38212</v>
      </c>
      <c r="F33" s="452">
        <v>20</v>
      </c>
      <c r="G33" s="459">
        <v>58</v>
      </c>
      <c r="H33" s="459">
        <v>35966</v>
      </c>
      <c r="I33" s="452">
        <v>0</v>
      </c>
      <c r="J33" s="459"/>
      <c r="K33" s="459"/>
      <c r="L33" s="459"/>
      <c r="M33" s="459"/>
      <c r="N33" s="459"/>
      <c r="O33" s="452">
        <v>2168</v>
      </c>
      <c r="P33" s="459"/>
      <c r="Q33" s="459"/>
      <c r="R33" s="452">
        <v>0</v>
      </c>
      <c r="S33" s="457">
        <f t="shared" si="0"/>
        <v>38212</v>
      </c>
    </row>
    <row r="34" spans="1:19" ht="26.4" x14ac:dyDescent="0.25">
      <c r="A34" s="524"/>
      <c r="B34" s="522"/>
      <c r="C34" s="393" t="s">
        <v>318</v>
      </c>
      <c r="D34" s="458">
        <v>20980.58</v>
      </c>
      <c r="F34" s="452">
        <v>20504.14</v>
      </c>
      <c r="G34" s="459">
        <v>0</v>
      </c>
      <c r="H34" s="459">
        <v>476.39</v>
      </c>
      <c r="I34" s="452">
        <v>0</v>
      </c>
      <c r="J34" s="459"/>
      <c r="K34" s="459"/>
      <c r="L34" s="459"/>
      <c r="M34" s="459">
        <v>0.05</v>
      </c>
      <c r="N34" s="459"/>
      <c r="O34" s="452">
        <v>0</v>
      </c>
      <c r="P34" s="459"/>
      <c r="Q34" s="459"/>
      <c r="R34" s="452">
        <v>0</v>
      </c>
      <c r="S34" s="457">
        <f t="shared" si="0"/>
        <v>20980.579999999998</v>
      </c>
    </row>
    <row r="35" spans="1:19" ht="26.4" x14ac:dyDescent="0.25">
      <c r="A35" s="524"/>
      <c r="B35" s="522"/>
      <c r="C35" s="393" t="s">
        <v>319</v>
      </c>
      <c r="D35" s="458">
        <v>1332</v>
      </c>
      <c r="F35" s="452">
        <v>0</v>
      </c>
      <c r="G35" s="459">
        <v>1332</v>
      </c>
      <c r="H35" s="459"/>
      <c r="I35" s="452">
        <v>0</v>
      </c>
      <c r="J35" s="459"/>
      <c r="K35" s="459"/>
      <c r="L35" s="459"/>
      <c r="M35" s="459"/>
      <c r="N35" s="459"/>
      <c r="O35" s="452">
        <v>0</v>
      </c>
      <c r="P35" s="459"/>
      <c r="Q35" s="459"/>
      <c r="R35" s="452">
        <v>0</v>
      </c>
      <c r="S35" s="457">
        <f t="shared" si="0"/>
        <v>1332</v>
      </c>
    </row>
    <row r="36" spans="1:19" s="462" customFormat="1" x14ac:dyDescent="0.25">
      <c r="A36" s="524"/>
      <c r="B36" s="522"/>
      <c r="C36" s="460" t="s">
        <v>460</v>
      </c>
      <c r="D36" s="461">
        <v>281915.43</v>
      </c>
      <c r="F36" s="463">
        <v>232064.88</v>
      </c>
      <c r="G36" s="464">
        <v>1390</v>
      </c>
      <c r="H36" s="464">
        <v>38691.85</v>
      </c>
      <c r="I36" s="463">
        <v>5000</v>
      </c>
      <c r="J36" s="464">
        <v>744</v>
      </c>
      <c r="K36" s="464">
        <v>1788.38</v>
      </c>
      <c r="L36" s="464"/>
      <c r="M36" s="464">
        <v>7.78</v>
      </c>
      <c r="N36" s="464">
        <v>1.42</v>
      </c>
      <c r="O36" s="463">
        <v>2168</v>
      </c>
      <c r="P36" s="464"/>
      <c r="Q36" s="464"/>
      <c r="R36" s="463">
        <v>59.12</v>
      </c>
      <c r="S36" s="457">
        <f t="shared" si="0"/>
        <v>281915.43</v>
      </c>
    </row>
    <row r="37" spans="1:19" ht="26.4" x14ac:dyDescent="0.25">
      <c r="A37" s="523" t="s">
        <v>320</v>
      </c>
      <c r="B37" s="522"/>
      <c r="C37" s="393" t="s">
        <v>312</v>
      </c>
      <c r="D37" s="458">
        <v>2038.76</v>
      </c>
      <c r="F37" s="452">
        <v>2038.76</v>
      </c>
      <c r="G37" s="459">
        <v>0</v>
      </c>
      <c r="H37" s="459"/>
      <c r="I37" s="452">
        <v>0</v>
      </c>
      <c r="J37" s="459"/>
      <c r="K37" s="459"/>
      <c r="L37" s="459"/>
      <c r="M37" s="459"/>
      <c r="N37" s="459"/>
      <c r="O37" s="452">
        <v>0</v>
      </c>
      <c r="P37" s="459"/>
      <c r="Q37" s="459"/>
      <c r="R37" s="452">
        <v>0</v>
      </c>
      <c r="S37" s="457">
        <f t="shared" si="0"/>
        <v>2038.76</v>
      </c>
    </row>
    <row r="38" spans="1:19" x14ac:dyDescent="0.25">
      <c r="A38" s="524"/>
      <c r="B38" s="522"/>
      <c r="C38" s="393" t="s">
        <v>477</v>
      </c>
      <c r="D38" s="458">
        <v>750</v>
      </c>
      <c r="F38" s="452">
        <v>0</v>
      </c>
      <c r="G38" s="459">
        <v>0</v>
      </c>
      <c r="H38" s="459"/>
      <c r="I38" s="452">
        <v>750</v>
      </c>
      <c r="J38" s="459"/>
      <c r="K38" s="459"/>
      <c r="L38" s="459"/>
      <c r="M38" s="459"/>
      <c r="N38" s="459"/>
      <c r="O38" s="452">
        <v>0</v>
      </c>
      <c r="P38" s="459"/>
      <c r="Q38" s="459"/>
      <c r="R38" s="452">
        <v>0</v>
      </c>
      <c r="S38" s="457">
        <f t="shared" si="0"/>
        <v>750</v>
      </c>
    </row>
    <row r="39" spans="1:19" ht="26.4" x14ac:dyDescent="0.25">
      <c r="A39" s="524"/>
      <c r="B39" s="522"/>
      <c r="C39" s="393" t="s">
        <v>478</v>
      </c>
      <c r="D39" s="458">
        <v>12.06</v>
      </c>
      <c r="F39" s="452">
        <v>12.06</v>
      </c>
      <c r="G39" s="459">
        <v>0</v>
      </c>
      <c r="H39" s="459"/>
      <c r="I39" s="452">
        <v>0</v>
      </c>
      <c r="J39" s="459"/>
      <c r="K39" s="459"/>
      <c r="L39" s="459"/>
      <c r="M39" s="459"/>
      <c r="N39" s="459"/>
      <c r="O39" s="452">
        <v>0</v>
      </c>
      <c r="P39" s="459"/>
      <c r="Q39" s="459"/>
      <c r="R39" s="452">
        <v>0</v>
      </c>
      <c r="S39" s="457">
        <f t="shared" si="0"/>
        <v>12.06</v>
      </c>
    </row>
    <row r="40" spans="1:19" s="462" customFormat="1" x14ac:dyDescent="0.25">
      <c r="A40" s="524"/>
      <c r="B40" s="522"/>
      <c r="C40" s="460" t="s">
        <v>460</v>
      </c>
      <c r="D40" s="461">
        <v>2800.82</v>
      </c>
      <c r="F40" s="463">
        <v>2050.8200000000002</v>
      </c>
      <c r="G40" s="464">
        <v>0</v>
      </c>
      <c r="H40" s="464"/>
      <c r="I40" s="463">
        <v>750</v>
      </c>
      <c r="J40" s="464"/>
      <c r="K40" s="464"/>
      <c r="L40" s="464"/>
      <c r="M40" s="464"/>
      <c r="N40" s="464"/>
      <c r="O40" s="463">
        <v>0</v>
      </c>
      <c r="P40" s="464"/>
      <c r="Q40" s="464"/>
      <c r="R40" s="463">
        <v>0</v>
      </c>
      <c r="S40" s="457">
        <f t="shared" si="0"/>
        <v>2800.82</v>
      </c>
    </row>
    <row r="41" spans="1:19" ht="26.4" x14ac:dyDescent="0.25">
      <c r="A41" s="523" t="s">
        <v>238</v>
      </c>
      <c r="B41" s="522"/>
      <c r="C41" s="393" t="s">
        <v>311</v>
      </c>
      <c r="D41" s="458">
        <v>53.48</v>
      </c>
      <c r="F41" s="452">
        <v>0</v>
      </c>
      <c r="G41" s="459">
        <v>0</v>
      </c>
      <c r="H41" s="459">
        <v>53.48</v>
      </c>
      <c r="I41" s="452">
        <v>0</v>
      </c>
      <c r="J41" s="459"/>
      <c r="K41" s="459"/>
      <c r="L41" s="459"/>
      <c r="M41" s="459"/>
      <c r="N41" s="459"/>
      <c r="O41" s="452">
        <v>0</v>
      </c>
      <c r="P41" s="459"/>
      <c r="Q41" s="459"/>
      <c r="R41" s="452">
        <v>0</v>
      </c>
      <c r="S41" s="457">
        <f t="shared" si="0"/>
        <v>53.48</v>
      </c>
    </row>
    <row r="42" spans="1:19" ht="26.4" x14ac:dyDescent="0.25">
      <c r="A42" s="524"/>
      <c r="B42" s="522"/>
      <c r="C42" s="393" t="s">
        <v>464</v>
      </c>
      <c r="D42" s="458">
        <v>95519</v>
      </c>
      <c r="F42" s="452">
        <v>87921</v>
      </c>
      <c r="G42" s="459">
        <v>5820</v>
      </c>
      <c r="H42" s="459">
        <v>1778</v>
      </c>
      <c r="I42" s="452">
        <v>0</v>
      </c>
      <c r="J42" s="459"/>
      <c r="K42" s="459"/>
      <c r="L42" s="459"/>
      <c r="M42" s="459"/>
      <c r="N42" s="459"/>
      <c r="O42" s="452">
        <v>0</v>
      </c>
      <c r="P42" s="459"/>
      <c r="Q42" s="459"/>
      <c r="R42" s="452">
        <v>0</v>
      </c>
      <c r="S42" s="457">
        <f t="shared" si="0"/>
        <v>95519</v>
      </c>
    </row>
    <row r="43" spans="1:19" ht="26.4" x14ac:dyDescent="0.25">
      <c r="A43" s="524"/>
      <c r="B43" s="522"/>
      <c r="C43" s="393" t="s">
        <v>308</v>
      </c>
      <c r="D43" s="458">
        <v>3185</v>
      </c>
      <c r="F43" s="452">
        <v>0</v>
      </c>
      <c r="G43" s="459">
        <v>0</v>
      </c>
      <c r="H43" s="459">
        <v>3154</v>
      </c>
      <c r="I43" s="452">
        <v>0</v>
      </c>
      <c r="J43" s="459"/>
      <c r="K43" s="459"/>
      <c r="L43" s="459"/>
      <c r="M43" s="459">
        <v>4</v>
      </c>
      <c r="N43" s="459">
        <v>27</v>
      </c>
      <c r="O43" s="452">
        <v>0</v>
      </c>
      <c r="P43" s="459"/>
      <c r="Q43" s="459"/>
      <c r="R43" s="452">
        <v>0</v>
      </c>
      <c r="S43" s="457">
        <f t="shared" si="0"/>
        <v>3185</v>
      </c>
    </row>
    <row r="44" spans="1:19" ht="26.4" x14ac:dyDescent="0.25">
      <c r="A44" s="524"/>
      <c r="B44" s="522"/>
      <c r="C44" s="393" t="s">
        <v>319</v>
      </c>
      <c r="D44" s="458">
        <v>252673.8</v>
      </c>
      <c r="F44" s="452">
        <v>0</v>
      </c>
      <c r="G44" s="459">
        <v>13313.8</v>
      </c>
      <c r="H44" s="459">
        <v>133483</v>
      </c>
      <c r="I44" s="452">
        <v>0</v>
      </c>
      <c r="J44" s="459"/>
      <c r="K44" s="459">
        <v>58889</v>
      </c>
      <c r="L44" s="459"/>
      <c r="M44" s="459"/>
      <c r="N44" s="459">
        <v>46988</v>
      </c>
      <c r="O44" s="452">
        <v>0</v>
      </c>
      <c r="P44" s="459"/>
      <c r="Q44" s="459"/>
      <c r="R44" s="452">
        <v>0</v>
      </c>
      <c r="S44" s="457">
        <f t="shared" si="0"/>
        <v>252673.8</v>
      </c>
    </row>
    <row r="45" spans="1:19" s="462" customFormat="1" x14ac:dyDescent="0.25">
      <c r="A45" s="524"/>
      <c r="B45" s="522"/>
      <c r="C45" s="460" t="s">
        <v>460</v>
      </c>
      <c r="D45" s="461">
        <v>351431.28</v>
      </c>
      <c r="F45" s="463">
        <v>87921</v>
      </c>
      <c r="G45" s="464">
        <v>19133.8</v>
      </c>
      <c r="H45" s="464">
        <v>138468.48000000001</v>
      </c>
      <c r="I45" s="463">
        <v>0</v>
      </c>
      <c r="J45" s="464"/>
      <c r="K45" s="464">
        <v>58889</v>
      </c>
      <c r="L45" s="464"/>
      <c r="M45" s="464">
        <v>4</v>
      </c>
      <c r="N45" s="464">
        <v>47015</v>
      </c>
      <c r="O45" s="463">
        <v>0</v>
      </c>
      <c r="P45" s="464"/>
      <c r="Q45" s="464"/>
      <c r="R45" s="463">
        <v>0</v>
      </c>
      <c r="S45" s="457">
        <f t="shared" si="0"/>
        <v>351431.28</v>
      </c>
    </row>
    <row r="46" spans="1:19" ht="26.4" x14ac:dyDescent="0.25">
      <c r="A46" s="523" t="s">
        <v>233</v>
      </c>
      <c r="B46" s="522"/>
      <c r="C46" s="393" t="s">
        <v>322</v>
      </c>
      <c r="D46" s="458">
        <v>678</v>
      </c>
      <c r="F46" s="452">
        <v>0</v>
      </c>
      <c r="G46" s="459">
        <v>0</v>
      </c>
      <c r="H46" s="459"/>
      <c r="I46" s="452">
        <v>678</v>
      </c>
      <c r="J46" s="459"/>
      <c r="K46" s="459"/>
      <c r="L46" s="459"/>
      <c r="M46" s="459"/>
      <c r="N46" s="459"/>
      <c r="O46" s="452">
        <v>0</v>
      </c>
      <c r="P46" s="459"/>
      <c r="Q46" s="459"/>
      <c r="R46" s="452">
        <v>0</v>
      </c>
      <c r="S46" s="457">
        <f t="shared" si="0"/>
        <v>678</v>
      </c>
    </row>
    <row r="47" spans="1:19" ht="26.4" x14ac:dyDescent="0.25">
      <c r="A47" s="524"/>
      <c r="B47" s="522"/>
      <c r="C47" s="393" t="s">
        <v>306</v>
      </c>
      <c r="D47" s="458">
        <v>161.46</v>
      </c>
      <c r="F47" s="452">
        <v>0</v>
      </c>
      <c r="G47" s="459">
        <v>0</v>
      </c>
      <c r="H47" s="459"/>
      <c r="I47" s="452">
        <v>0</v>
      </c>
      <c r="J47" s="459"/>
      <c r="K47" s="459"/>
      <c r="L47" s="459"/>
      <c r="M47" s="459">
        <v>13.36</v>
      </c>
      <c r="N47" s="459">
        <v>148.1</v>
      </c>
      <c r="O47" s="452">
        <v>0</v>
      </c>
      <c r="P47" s="459"/>
      <c r="Q47" s="459"/>
      <c r="R47" s="452">
        <v>0</v>
      </c>
      <c r="S47" s="457">
        <f t="shared" si="0"/>
        <v>161.45999999999998</v>
      </c>
    </row>
    <row r="48" spans="1:19" ht="26.4" x14ac:dyDescent="0.25">
      <c r="A48" s="524"/>
      <c r="B48" s="522"/>
      <c r="C48" s="393" t="s">
        <v>307</v>
      </c>
      <c r="D48" s="458">
        <v>19620.72</v>
      </c>
      <c r="F48" s="452">
        <v>11300.46</v>
      </c>
      <c r="G48" s="459">
        <v>5483.46</v>
      </c>
      <c r="H48" s="459"/>
      <c r="I48" s="452">
        <v>2178.9499999999998</v>
      </c>
      <c r="J48" s="459">
        <v>2.2000000000000002</v>
      </c>
      <c r="K48" s="459"/>
      <c r="L48" s="459">
        <v>65.19</v>
      </c>
      <c r="M48" s="459">
        <v>381.19</v>
      </c>
      <c r="N48" s="459">
        <v>100.13</v>
      </c>
      <c r="O48" s="452">
        <v>0</v>
      </c>
      <c r="P48" s="459">
        <v>98.99</v>
      </c>
      <c r="Q48" s="459"/>
      <c r="R48" s="452">
        <v>10.15</v>
      </c>
      <c r="S48" s="457">
        <f t="shared" si="0"/>
        <v>19620.72</v>
      </c>
    </row>
    <row r="49" spans="1:19" ht="26.4" x14ac:dyDescent="0.25">
      <c r="A49" s="524"/>
      <c r="B49" s="522"/>
      <c r="C49" s="393" t="s">
        <v>323</v>
      </c>
      <c r="D49" s="458">
        <v>4385.38</v>
      </c>
      <c r="F49" s="452">
        <v>4385.38</v>
      </c>
      <c r="G49" s="459">
        <v>0</v>
      </c>
      <c r="H49" s="459"/>
      <c r="I49" s="452">
        <v>0</v>
      </c>
      <c r="J49" s="459"/>
      <c r="K49" s="459"/>
      <c r="L49" s="459"/>
      <c r="M49" s="459"/>
      <c r="N49" s="459"/>
      <c r="O49" s="452">
        <v>0</v>
      </c>
      <c r="P49" s="459"/>
      <c r="Q49" s="459"/>
      <c r="R49" s="452">
        <v>0</v>
      </c>
      <c r="S49" s="457">
        <f t="shared" si="0"/>
        <v>4385.38</v>
      </c>
    </row>
    <row r="50" spans="1:19" ht="26.4" x14ac:dyDescent="0.25">
      <c r="A50" s="524"/>
      <c r="B50" s="522"/>
      <c r="C50" s="393" t="s">
        <v>432</v>
      </c>
      <c r="D50" s="458">
        <v>2097</v>
      </c>
      <c r="F50" s="452">
        <v>0</v>
      </c>
      <c r="G50" s="459">
        <v>0</v>
      </c>
      <c r="H50" s="459"/>
      <c r="I50" s="452">
        <v>2097</v>
      </c>
      <c r="J50" s="459"/>
      <c r="K50" s="459"/>
      <c r="L50" s="459"/>
      <c r="M50" s="459"/>
      <c r="N50" s="459"/>
      <c r="O50" s="452">
        <v>0</v>
      </c>
      <c r="P50" s="459"/>
      <c r="Q50" s="459"/>
      <c r="R50" s="452">
        <v>0</v>
      </c>
      <c r="S50" s="457">
        <f t="shared" si="0"/>
        <v>2097</v>
      </c>
    </row>
    <row r="51" spans="1:19" s="462" customFormat="1" x14ac:dyDescent="0.25">
      <c r="A51" s="524"/>
      <c r="B51" s="522"/>
      <c r="C51" s="460" t="s">
        <v>460</v>
      </c>
      <c r="D51" s="461">
        <v>26942.560000000001</v>
      </c>
      <c r="F51" s="463">
        <v>15685.84</v>
      </c>
      <c r="G51" s="464">
        <v>5483.46</v>
      </c>
      <c r="H51" s="464"/>
      <c r="I51" s="463">
        <v>4953.95</v>
      </c>
      <c r="J51" s="464">
        <v>2.2000000000000002</v>
      </c>
      <c r="K51" s="464"/>
      <c r="L51" s="464">
        <v>65.19</v>
      </c>
      <c r="M51" s="464">
        <v>394.55</v>
      </c>
      <c r="N51" s="464">
        <v>248.23</v>
      </c>
      <c r="O51" s="463">
        <v>0</v>
      </c>
      <c r="P51" s="464">
        <v>98.99</v>
      </c>
      <c r="Q51" s="464"/>
      <c r="R51" s="463">
        <v>10.15</v>
      </c>
      <c r="S51" s="457">
        <f t="shared" si="0"/>
        <v>26942.560000000001</v>
      </c>
    </row>
    <row r="52" spans="1:19" ht="26.4" x14ac:dyDescent="0.25">
      <c r="A52" s="523" t="s">
        <v>325</v>
      </c>
      <c r="B52" s="522"/>
      <c r="C52" s="393" t="s">
        <v>306</v>
      </c>
      <c r="D52" s="458">
        <v>21.91</v>
      </c>
      <c r="F52" s="452">
        <v>0</v>
      </c>
      <c r="G52" s="459">
        <v>18</v>
      </c>
      <c r="H52" s="459"/>
      <c r="I52" s="452">
        <v>0</v>
      </c>
      <c r="J52" s="459"/>
      <c r="K52" s="459"/>
      <c r="L52" s="459"/>
      <c r="M52" s="459"/>
      <c r="N52" s="459">
        <v>3.91</v>
      </c>
      <c r="O52" s="452">
        <v>0</v>
      </c>
      <c r="P52" s="459"/>
      <c r="Q52" s="459"/>
      <c r="R52" s="452">
        <v>0</v>
      </c>
      <c r="S52" s="457">
        <f t="shared" si="0"/>
        <v>21.91</v>
      </c>
    </row>
    <row r="53" spans="1:19" ht="26.4" x14ac:dyDescent="0.25">
      <c r="A53" s="524"/>
      <c r="B53" s="522"/>
      <c r="C53" s="393" t="s">
        <v>308</v>
      </c>
      <c r="D53" s="458">
        <v>2387</v>
      </c>
      <c r="F53" s="452">
        <v>2387</v>
      </c>
      <c r="G53" s="459">
        <v>0</v>
      </c>
      <c r="H53" s="459"/>
      <c r="I53" s="452">
        <v>0</v>
      </c>
      <c r="J53" s="459"/>
      <c r="K53" s="459"/>
      <c r="L53" s="459"/>
      <c r="M53" s="459"/>
      <c r="N53" s="459"/>
      <c r="O53" s="452">
        <v>0</v>
      </c>
      <c r="P53" s="459"/>
      <c r="Q53" s="459"/>
      <c r="R53" s="452">
        <v>0</v>
      </c>
      <c r="S53" s="457">
        <f t="shared" si="0"/>
        <v>2387</v>
      </c>
    </row>
    <row r="54" spans="1:19" ht="26.4" x14ac:dyDescent="0.25">
      <c r="A54" s="524"/>
      <c r="B54" s="522"/>
      <c r="C54" s="393" t="s">
        <v>479</v>
      </c>
      <c r="D54" s="458">
        <v>730.38</v>
      </c>
      <c r="F54" s="452">
        <v>730.38</v>
      </c>
      <c r="G54" s="459">
        <v>0</v>
      </c>
      <c r="H54" s="459"/>
      <c r="I54" s="452">
        <v>0</v>
      </c>
      <c r="J54" s="459"/>
      <c r="K54" s="459"/>
      <c r="L54" s="459"/>
      <c r="M54" s="459"/>
      <c r="N54" s="459"/>
      <c r="O54" s="452">
        <v>0</v>
      </c>
      <c r="P54" s="459"/>
      <c r="Q54" s="459"/>
      <c r="R54" s="452">
        <v>0</v>
      </c>
      <c r="S54" s="457">
        <f t="shared" si="0"/>
        <v>730.38</v>
      </c>
    </row>
    <row r="55" spans="1:19" s="462" customFormat="1" x14ac:dyDescent="0.25">
      <c r="A55" s="524"/>
      <c r="B55" s="522"/>
      <c r="C55" s="460" t="s">
        <v>460</v>
      </c>
      <c r="D55" s="461">
        <v>3139.29</v>
      </c>
      <c r="F55" s="463">
        <v>3117.38</v>
      </c>
      <c r="G55" s="464">
        <v>18</v>
      </c>
      <c r="H55" s="464"/>
      <c r="I55" s="463">
        <v>0</v>
      </c>
      <c r="J55" s="464"/>
      <c r="K55" s="464"/>
      <c r="L55" s="464"/>
      <c r="M55" s="464"/>
      <c r="N55" s="464">
        <v>3.91</v>
      </c>
      <c r="O55" s="463">
        <v>0</v>
      </c>
      <c r="P55" s="464"/>
      <c r="Q55" s="464"/>
      <c r="R55" s="463">
        <v>0</v>
      </c>
      <c r="S55" s="457">
        <f t="shared" si="0"/>
        <v>3139.29</v>
      </c>
    </row>
    <row r="56" spans="1:19" ht="26.4" x14ac:dyDescent="0.25">
      <c r="A56" s="523" t="s">
        <v>243</v>
      </c>
      <c r="B56" s="522"/>
      <c r="C56" s="393" t="s">
        <v>312</v>
      </c>
      <c r="D56" s="458">
        <v>95698.91</v>
      </c>
      <c r="F56" s="452">
        <v>95004.59</v>
      </c>
      <c r="G56" s="459">
        <v>0</v>
      </c>
      <c r="H56" s="459"/>
      <c r="I56" s="452">
        <v>0</v>
      </c>
      <c r="J56" s="459"/>
      <c r="K56" s="459"/>
      <c r="L56" s="459"/>
      <c r="M56" s="459">
        <v>694.32</v>
      </c>
      <c r="N56" s="459"/>
      <c r="O56" s="452">
        <v>0</v>
      </c>
      <c r="P56" s="459"/>
      <c r="Q56" s="459"/>
      <c r="R56" s="452">
        <v>0</v>
      </c>
      <c r="S56" s="457">
        <f t="shared" si="0"/>
        <v>95698.91</v>
      </c>
    </row>
    <row r="57" spans="1:19" ht="26.4" x14ac:dyDescent="0.25">
      <c r="A57" s="524"/>
      <c r="B57" s="522"/>
      <c r="C57" s="393" t="s">
        <v>306</v>
      </c>
      <c r="D57" s="458">
        <v>0.75</v>
      </c>
      <c r="F57" s="452">
        <v>0</v>
      </c>
      <c r="G57" s="459">
        <v>0</v>
      </c>
      <c r="H57" s="459"/>
      <c r="I57" s="452">
        <v>0</v>
      </c>
      <c r="J57" s="459"/>
      <c r="K57" s="459"/>
      <c r="L57" s="459"/>
      <c r="M57" s="459">
        <v>0.75</v>
      </c>
      <c r="N57" s="459"/>
      <c r="O57" s="452">
        <v>0</v>
      </c>
      <c r="P57" s="459"/>
      <c r="Q57" s="459"/>
      <c r="R57" s="452">
        <v>0</v>
      </c>
      <c r="S57" s="457">
        <f t="shared" si="0"/>
        <v>0.75</v>
      </c>
    </row>
    <row r="58" spans="1:19" ht="26.4" x14ac:dyDescent="0.25">
      <c r="A58" s="524"/>
      <c r="B58" s="522"/>
      <c r="C58" s="393" t="s">
        <v>462</v>
      </c>
      <c r="D58" s="458">
        <v>10</v>
      </c>
      <c r="F58" s="452">
        <v>0</v>
      </c>
      <c r="G58" s="459">
        <v>10</v>
      </c>
      <c r="H58" s="459"/>
      <c r="I58" s="452">
        <v>0</v>
      </c>
      <c r="J58" s="459"/>
      <c r="K58" s="459"/>
      <c r="L58" s="459"/>
      <c r="M58" s="459"/>
      <c r="N58" s="459"/>
      <c r="O58" s="452">
        <v>0</v>
      </c>
      <c r="P58" s="459"/>
      <c r="Q58" s="459"/>
      <c r="R58" s="452">
        <v>0</v>
      </c>
      <c r="S58" s="457">
        <f t="shared" si="0"/>
        <v>10</v>
      </c>
    </row>
    <row r="59" spans="1:19" ht="26.4" x14ac:dyDescent="0.25">
      <c r="A59" s="524"/>
      <c r="B59" s="522"/>
      <c r="C59" s="393" t="s">
        <v>308</v>
      </c>
      <c r="D59" s="458">
        <v>1301</v>
      </c>
      <c r="F59" s="452">
        <v>0</v>
      </c>
      <c r="G59" s="459">
        <v>122</v>
      </c>
      <c r="H59" s="459">
        <v>1139</v>
      </c>
      <c r="I59" s="452">
        <v>0</v>
      </c>
      <c r="J59" s="459"/>
      <c r="K59" s="459"/>
      <c r="L59" s="459"/>
      <c r="M59" s="459"/>
      <c r="N59" s="459">
        <v>40</v>
      </c>
      <c r="O59" s="452">
        <v>0</v>
      </c>
      <c r="P59" s="459"/>
      <c r="Q59" s="459"/>
      <c r="R59" s="452">
        <v>0</v>
      </c>
      <c r="S59" s="457">
        <f t="shared" si="0"/>
        <v>1301</v>
      </c>
    </row>
    <row r="60" spans="1:19" s="462" customFormat="1" x14ac:dyDescent="0.25">
      <c r="A60" s="524"/>
      <c r="B60" s="522"/>
      <c r="C60" s="460" t="s">
        <v>460</v>
      </c>
      <c r="D60" s="461">
        <v>97010.66</v>
      </c>
      <c r="F60" s="463">
        <v>95004.59</v>
      </c>
      <c r="G60" s="464">
        <v>132</v>
      </c>
      <c r="H60" s="464">
        <v>1139</v>
      </c>
      <c r="I60" s="463">
        <v>0</v>
      </c>
      <c r="J60" s="464"/>
      <c r="K60" s="464"/>
      <c r="L60" s="464"/>
      <c r="M60" s="464">
        <v>695.07</v>
      </c>
      <c r="N60" s="464">
        <v>40</v>
      </c>
      <c r="O60" s="463">
        <v>0</v>
      </c>
      <c r="P60" s="464"/>
      <c r="Q60" s="464"/>
      <c r="R60" s="463">
        <v>0</v>
      </c>
      <c r="S60" s="457">
        <f t="shared" si="0"/>
        <v>97010.66</v>
      </c>
    </row>
    <row r="61" spans="1:19" ht="26.4" x14ac:dyDescent="0.25">
      <c r="A61" s="523" t="s">
        <v>328</v>
      </c>
      <c r="B61" s="522"/>
      <c r="C61" s="393" t="s">
        <v>309</v>
      </c>
      <c r="D61" s="458">
        <v>1300</v>
      </c>
      <c r="F61" s="452">
        <v>1300</v>
      </c>
      <c r="G61" s="459">
        <v>0</v>
      </c>
      <c r="H61" s="459"/>
      <c r="I61" s="452">
        <v>0</v>
      </c>
      <c r="J61" s="459"/>
      <c r="K61" s="459"/>
      <c r="L61" s="459"/>
      <c r="M61" s="459"/>
      <c r="N61" s="459"/>
      <c r="O61" s="452">
        <v>0</v>
      </c>
      <c r="P61" s="459"/>
      <c r="Q61" s="459"/>
      <c r="R61" s="452">
        <v>0</v>
      </c>
      <c r="S61" s="457">
        <f t="shared" si="0"/>
        <v>1300</v>
      </c>
    </row>
    <row r="62" spans="1:19" ht="26.4" x14ac:dyDescent="0.25">
      <c r="A62" s="524"/>
      <c r="B62" s="522"/>
      <c r="C62" s="393" t="s">
        <v>306</v>
      </c>
      <c r="D62" s="458">
        <v>4.2</v>
      </c>
      <c r="F62" s="452">
        <v>0</v>
      </c>
      <c r="G62" s="459">
        <v>0</v>
      </c>
      <c r="H62" s="459"/>
      <c r="I62" s="452">
        <v>0</v>
      </c>
      <c r="J62" s="459"/>
      <c r="K62" s="459"/>
      <c r="L62" s="459"/>
      <c r="M62" s="459">
        <v>4.2</v>
      </c>
      <c r="N62" s="459"/>
      <c r="O62" s="452">
        <v>0</v>
      </c>
      <c r="P62" s="459"/>
      <c r="Q62" s="459"/>
      <c r="R62" s="452">
        <v>0</v>
      </c>
      <c r="S62" s="457">
        <f t="shared" si="0"/>
        <v>4.2</v>
      </c>
    </row>
    <row r="63" spans="1:19" s="462" customFormat="1" x14ac:dyDescent="0.25">
      <c r="A63" s="524"/>
      <c r="B63" s="522"/>
      <c r="C63" s="460" t="s">
        <v>460</v>
      </c>
      <c r="D63" s="461">
        <v>1304.2</v>
      </c>
      <c r="F63" s="463">
        <v>1300</v>
      </c>
      <c r="G63" s="464">
        <v>0</v>
      </c>
      <c r="H63" s="464"/>
      <c r="I63" s="463">
        <v>0</v>
      </c>
      <c r="J63" s="464"/>
      <c r="K63" s="464"/>
      <c r="L63" s="464"/>
      <c r="M63" s="464">
        <v>4.2</v>
      </c>
      <c r="N63" s="464"/>
      <c r="O63" s="463">
        <v>0</v>
      </c>
      <c r="P63" s="464"/>
      <c r="Q63" s="464"/>
      <c r="R63" s="463">
        <v>0</v>
      </c>
      <c r="S63" s="457">
        <f t="shared" si="0"/>
        <v>1304.2</v>
      </c>
    </row>
    <row r="64" spans="1:19" ht="26.4" x14ac:dyDescent="0.25">
      <c r="A64" s="523" t="s">
        <v>241</v>
      </c>
      <c r="B64" s="522"/>
      <c r="C64" s="393" t="s">
        <v>311</v>
      </c>
      <c r="D64" s="458">
        <v>21690.65</v>
      </c>
      <c r="F64" s="452">
        <v>0</v>
      </c>
      <c r="G64" s="459">
        <v>0</v>
      </c>
      <c r="H64" s="459">
        <v>21690.65</v>
      </c>
      <c r="I64" s="452">
        <v>0</v>
      </c>
      <c r="J64" s="459"/>
      <c r="K64" s="459"/>
      <c r="L64" s="459"/>
      <c r="M64" s="459"/>
      <c r="N64" s="459"/>
      <c r="O64" s="452">
        <v>0</v>
      </c>
      <c r="P64" s="459"/>
      <c r="Q64" s="459"/>
      <c r="R64" s="452">
        <v>0</v>
      </c>
      <c r="S64" s="457">
        <f t="shared" si="0"/>
        <v>21690.65</v>
      </c>
    </row>
    <row r="65" spans="1:19" x14ac:dyDescent="0.25">
      <c r="A65" s="524"/>
      <c r="B65" s="522"/>
      <c r="C65" s="393" t="s">
        <v>47</v>
      </c>
      <c r="D65" s="458">
        <v>99104.91</v>
      </c>
      <c r="F65" s="452">
        <v>98784.66</v>
      </c>
      <c r="G65" s="459">
        <v>0</v>
      </c>
      <c r="H65" s="459"/>
      <c r="I65" s="452">
        <v>0</v>
      </c>
      <c r="J65" s="459"/>
      <c r="K65" s="459"/>
      <c r="L65" s="459"/>
      <c r="M65" s="459">
        <v>320.25</v>
      </c>
      <c r="N65" s="459"/>
      <c r="O65" s="452">
        <v>0</v>
      </c>
      <c r="P65" s="459"/>
      <c r="Q65" s="459"/>
      <c r="R65" s="452">
        <v>0</v>
      </c>
      <c r="S65" s="457">
        <f t="shared" si="0"/>
        <v>99104.91</v>
      </c>
    </row>
    <row r="66" spans="1:19" ht="26.4" x14ac:dyDescent="0.25">
      <c r="A66" s="524"/>
      <c r="B66" s="522"/>
      <c r="C66" s="393" t="s">
        <v>306</v>
      </c>
      <c r="D66" s="458">
        <v>50.11</v>
      </c>
      <c r="F66" s="452">
        <v>0</v>
      </c>
      <c r="G66" s="459">
        <v>1.95</v>
      </c>
      <c r="H66" s="459"/>
      <c r="I66" s="452">
        <v>0</v>
      </c>
      <c r="J66" s="459"/>
      <c r="K66" s="459"/>
      <c r="L66" s="459"/>
      <c r="M66" s="459">
        <v>30.53</v>
      </c>
      <c r="N66" s="459"/>
      <c r="O66" s="452">
        <v>0</v>
      </c>
      <c r="P66" s="459"/>
      <c r="Q66" s="459"/>
      <c r="R66" s="452">
        <v>17.63</v>
      </c>
      <c r="S66" s="457">
        <f t="shared" si="0"/>
        <v>50.11</v>
      </c>
    </row>
    <row r="67" spans="1:19" ht="26.4" x14ac:dyDescent="0.25">
      <c r="A67" s="524"/>
      <c r="B67" s="522"/>
      <c r="C67" s="393" t="s">
        <v>307</v>
      </c>
      <c r="D67" s="458">
        <v>3839.07</v>
      </c>
      <c r="F67" s="452">
        <v>2983.47</v>
      </c>
      <c r="G67" s="459">
        <v>0</v>
      </c>
      <c r="H67" s="459"/>
      <c r="I67" s="452">
        <v>0</v>
      </c>
      <c r="J67" s="459"/>
      <c r="K67" s="459"/>
      <c r="L67" s="459"/>
      <c r="M67" s="459"/>
      <c r="N67" s="459">
        <v>723.43</v>
      </c>
      <c r="O67" s="452">
        <v>0</v>
      </c>
      <c r="P67" s="459"/>
      <c r="Q67" s="459"/>
      <c r="R67" s="452">
        <v>132.16999999999999</v>
      </c>
      <c r="S67" s="457">
        <f t="shared" si="0"/>
        <v>3839.0699999999997</v>
      </c>
    </row>
    <row r="68" spans="1:19" s="462" customFormat="1" x14ac:dyDescent="0.25">
      <c r="A68" s="524"/>
      <c r="B68" s="522"/>
      <c r="C68" s="460" t="s">
        <v>460</v>
      </c>
      <c r="D68" s="461">
        <v>124684.74</v>
      </c>
      <c r="F68" s="463">
        <v>101768.13</v>
      </c>
      <c r="G68" s="464">
        <v>1.95</v>
      </c>
      <c r="H68" s="464">
        <v>21690.65</v>
      </c>
      <c r="I68" s="463">
        <v>0</v>
      </c>
      <c r="J68" s="464"/>
      <c r="K68" s="464"/>
      <c r="L68" s="464"/>
      <c r="M68" s="464">
        <v>350.78</v>
      </c>
      <c r="N68" s="464">
        <v>723.43</v>
      </c>
      <c r="O68" s="463">
        <v>0</v>
      </c>
      <c r="P68" s="464"/>
      <c r="Q68" s="464"/>
      <c r="R68" s="463">
        <v>149.80000000000001</v>
      </c>
      <c r="S68" s="457">
        <f t="shared" ref="S68:S131" si="1">SUM(F68:R68)</f>
        <v>124684.74</v>
      </c>
    </row>
    <row r="69" spans="1:19" ht="26.4" x14ac:dyDescent="0.25">
      <c r="A69" s="523" t="s">
        <v>245</v>
      </c>
      <c r="B69" s="522"/>
      <c r="C69" s="393" t="s">
        <v>311</v>
      </c>
      <c r="D69" s="458">
        <v>22.38</v>
      </c>
      <c r="F69" s="452">
        <v>0</v>
      </c>
      <c r="G69" s="459">
        <v>22.38</v>
      </c>
      <c r="H69" s="459"/>
      <c r="I69" s="452">
        <v>0</v>
      </c>
      <c r="J69" s="459"/>
      <c r="K69" s="459"/>
      <c r="L69" s="459"/>
      <c r="M69" s="459"/>
      <c r="N69" s="459"/>
      <c r="O69" s="452">
        <v>0</v>
      </c>
      <c r="P69" s="459"/>
      <c r="Q69" s="459"/>
      <c r="R69" s="452">
        <v>0</v>
      </c>
      <c r="S69" s="457">
        <f t="shared" si="1"/>
        <v>22.38</v>
      </c>
    </row>
    <row r="70" spans="1:19" x14ac:dyDescent="0.25">
      <c r="A70" s="524"/>
      <c r="B70" s="522"/>
      <c r="C70" s="393" t="s">
        <v>391</v>
      </c>
      <c r="D70" s="458">
        <v>4071.25</v>
      </c>
      <c r="F70" s="452">
        <v>0</v>
      </c>
      <c r="G70" s="459">
        <v>0</v>
      </c>
      <c r="H70" s="459"/>
      <c r="I70" s="452">
        <v>4071.25</v>
      </c>
      <c r="J70" s="459"/>
      <c r="K70" s="459"/>
      <c r="L70" s="459"/>
      <c r="M70" s="459"/>
      <c r="N70" s="459"/>
      <c r="O70" s="452">
        <v>0</v>
      </c>
      <c r="P70" s="459"/>
      <c r="Q70" s="459"/>
      <c r="R70" s="452">
        <v>0</v>
      </c>
      <c r="S70" s="457">
        <f t="shared" si="1"/>
        <v>4071.25</v>
      </c>
    </row>
    <row r="71" spans="1:19" ht="26.4" x14ac:dyDescent="0.25">
      <c r="A71" s="524"/>
      <c r="B71" s="522"/>
      <c r="C71" s="393" t="s">
        <v>308</v>
      </c>
      <c r="D71" s="458">
        <v>50789</v>
      </c>
      <c r="F71" s="452">
        <v>50640</v>
      </c>
      <c r="G71" s="459">
        <v>97</v>
      </c>
      <c r="H71" s="459"/>
      <c r="I71" s="452">
        <v>0</v>
      </c>
      <c r="J71" s="459"/>
      <c r="K71" s="459"/>
      <c r="L71" s="459"/>
      <c r="M71" s="459">
        <v>52</v>
      </c>
      <c r="N71" s="459"/>
      <c r="O71" s="452">
        <v>0</v>
      </c>
      <c r="P71" s="459"/>
      <c r="Q71" s="459"/>
      <c r="R71" s="452">
        <v>0</v>
      </c>
      <c r="S71" s="457">
        <f t="shared" si="1"/>
        <v>50789</v>
      </c>
    </row>
    <row r="72" spans="1:19" ht="26.4" x14ac:dyDescent="0.25">
      <c r="A72" s="524"/>
      <c r="B72" s="522"/>
      <c r="C72" s="393" t="s">
        <v>330</v>
      </c>
      <c r="D72" s="458">
        <v>34177.01</v>
      </c>
      <c r="F72" s="452">
        <v>0</v>
      </c>
      <c r="G72" s="459">
        <v>19114.009999999998</v>
      </c>
      <c r="H72" s="459"/>
      <c r="I72" s="452">
        <v>9327</v>
      </c>
      <c r="J72" s="459">
        <v>5736</v>
      </c>
      <c r="K72" s="459"/>
      <c r="L72" s="459"/>
      <c r="M72" s="459"/>
      <c r="N72" s="459"/>
      <c r="O72" s="452">
        <v>0</v>
      </c>
      <c r="P72" s="459"/>
      <c r="Q72" s="459"/>
      <c r="R72" s="452">
        <v>0</v>
      </c>
      <c r="S72" s="457">
        <f t="shared" si="1"/>
        <v>34177.009999999995</v>
      </c>
    </row>
    <row r="73" spans="1:19" ht="26.4" x14ac:dyDescent="0.25">
      <c r="A73" s="524"/>
      <c r="B73" s="522"/>
      <c r="C73" s="393" t="s">
        <v>319</v>
      </c>
      <c r="D73" s="458">
        <v>22.2</v>
      </c>
      <c r="F73" s="452">
        <v>0</v>
      </c>
      <c r="G73" s="459">
        <v>0.2</v>
      </c>
      <c r="H73" s="459"/>
      <c r="I73" s="452">
        <v>0</v>
      </c>
      <c r="J73" s="459"/>
      <c r="K73" s="459"/>
      <c r="L73" s="459"/>
      <c r="M73" s="459"/>
      <c r="N73" s="459">
        <v>22</v>
      </c>
      <c r="O73" s="452">
        <v>0</v>
      </c>
      <c r="P73" s="459"/>
      <c r="Q73" s="459"/>
      <c r="R73" s="452">
        <v>0</v>
      </c>
      <c r="S73" s="457">
        <f t="shared" si="1"/>
        <v>22.2</v>
      </c>
    </row>
    <row r="74" spans="1:19" s="462" customFormat="1" x14ac:dyDescent="0.25">
      <c r="A74" s="524"/>
      <c r="B74" s="522"/>
      <c r="C74" s="460" t="s">
        <v>460</v>
      </c>
      <c r="D74" s="461">
        <v>89081.84</v>
      </c>
      <c r="F74" s="463">
        <v>50640</v>
      </c>
      <c r="G74" s="464">
        <v>19233.59</v>
      </c>
      <c r="H74" s="464"/>
      <c r="I74" s="463">
        <v>13398.25</v>
      </c>
      <c r="J74" s="464">
        <v>5736</v>
      </c>
      <c r="K74" s="464"/>
      <c r="L74" s="464"/>
      <c r="M74" s="464">
        <v>52</v>
      </c>
      <c r="N74" s="464">
        <v>22</v>
      </c>
      <c r="O74" s="463">
        <v>0</v>
      </c>
      <c r="P74" s="464"/>
      <c r="Q74" s="464"/>
      <c r="R74" s="463">
        <v>0</v>
      </c>
      <c r="S74" s="457">
        <f t="shared" si="1"/>
        <v>89081.84</v>
      </c>
    </row>
    <row r="75" spans="1:19" ht="26.4" x14ac:dyDescent="0.25">
      <c r="A75" s="523" t="s">
        <v>246</v>
      </c>
      <c r="B75" s="522"/>
      <c r="C75" s="393" t="s">
        <v>311</v>
      </c>
      <c r="D75" s="458">
        <v>924.86</v>
      </c>
      <c r="F75" s="452">
        <v>0</v>
      </c>
      <c r="G75" s="459">
        <v>832.53</v>
      </c>
      <c r="H75" s="459"/>
      <c r="I75" s="452">
        <v>0</v>
      </c>
      <c r="J75" s="459"/>
      <c r="K75" s="459"/>
      <c r="L75" s="459"/>
      <c r="M75" s="459">
        <v>92.33</v>
      </c>
      <c r="N75" s="459"/>
      <c r="O75" s="452">
        <v>0</v>
      </c>
      <c r="P75" s="459"/>
      <c r="Q75" s="459"/>
      <c r="R75" s="452">
        <v>0</v>
      </c>
      <c r="S75" s="457">
        <f t="shared" si="1"/>
        <v>924.86</v>
      </c>
    </row>
    <row r="76" spans="1:19" ht="26.4" x14ac:dyDescent="0.25">
      <c r="A76" s="524"/>
      <c r="B76" s="522"/>
      <c r="C76" s="393" t="s">
        <v>308</v>
      </c>
      <c r="D76" s="458">
        <v>45476</v>
      </c>
      <c r="F76" s="452">
        <v>44858</v>
      </c>
      <c r="G76" s="459">
        <v>300</v>
      </c>
      <c r="H76" s="459"/>
      <c r="I76" s="452">
        <v>0</v>
      </c>
      <c r="J76" s="459"/>
      <c r="K76" s="459"/>
      <c r="L76" s="459"/>
      <c r="M76" s="459">
        <v>152</v>
      </c>
      <c r="N76" s="459"/>
      <c r="O76" s="452">
        <v>166</v>
      </c>
      <c r="P76" s="459"/>
      <c r="Q76" s="459"/>
      <c r="R76" s="452">
        <v>0</v>
      </c>
      <c r="S76" s="457">
        <f t="shared" si="1"/>
        <v>45476</v>
      </c>
    </row>
    <row r="77" spans="1:19" s="462" customFormat="1" x14ac:dyDescent="0.25">
      <c r="A77" s="524"/>
      <c r="B77" s="522"/>
      <c r="C77" s="460" t="s">
        <v>460</v>
      </c>
      <c r="D77" s="461">
        <v>46400.86</v>
      </c>
      <c r="F77" s="463">
        <v>44858</v>
      </c>
      <c r="G77" s="464">
        <v>1132.53</v>
      </c>
      <c r="H77" s="464"/>
      <c r="I77" s="463">
        <v>0</v>
      </c>
      <c r="J77" s="464"/>
      <c r="K77" s="464"/>
      <c r="L77" s="464"/>
      <c r="M77" s="464">
        <v>244.33</v>
      </c>
      <c r="N77" s="464"/>
      <c r="O77" s="463">
        <v>166</v>
      </c>
      <c r="P77" s="464"/>
      <c r="Q77" s="464"/>
      <c r="R77" s="463">
        <v>0</v>
      </c>
      <c r="S77" s="457">
        <f t="shared" si="1"/>
        <v>46400.86</v>
      </c>
    </row>
    <row r="78" spans="1:19" ht="26.4" x14ac:dyDescent="0.25">
      <c r="A78" s="523" t="s">
        <v>247</v>
      </c>
      <c r="B78" s="522"/>
      <c r="C78" s="393" t="s">
        <v>311</v>
      </c>
      <c r="D78" s="458">
        <v>14</v>
      </c>
      <c r="F78" s="452">
        <v>0</v>
      </c>
      <c r="G78" s="459">
        <v>0</v>
      </c>
      <c r="H78" s="459">
        <v>8.31</v>
      </c>
      <c r="I78" s="452">
        <v>0</v>
      </c>
      <c r="J78" s="459"/>
      <c r="K78" s="459"/>
      <c r="L78" s="459"/>
      <c r="M78" s="459"/>
      <c r="N78" s="459">
        <v>5.69</v>
      </c>
      <c r="O78" s="452">
        <v>0</v>
      </c>
      <c r="P78" s="459"/>
      <c r="Q78" s="459"/>
      <c r="R78" s="452">
        <v>0</v>
      </c>
      <c r="S78" s="457">
        <f t="shared" si="1"/>
        <v>14</v>
      </c>
    </row>
    <row r="79" spans="1:19" ht="39.6" x14ac:dyDescent="0.25">
      <c r="A79" s="524"/>
      <c r="B79" s="522"/>
      <c r="C79" s="393" t="s">
        <v>433</v>
      </c>
      <c r="D79" s="458">
        <v>126.2</v>
      </c>
      <c r="F79" s="452">
        <v>0</v>
      </c>
      <c r="G79" s="459">
        <v>0</v>
      </c>
      <c r="H79" s="459"/>
      <c r="I79" s="452">
        <v>126.2</v>
      </c>
      <c r="J79" s="459"/>
      <c r="K79" s="459"/>
      <c r="L79" s="459"/>
      <c r="M79" s="459"/>
      <c r="N79" s="459"/>
      <c r="O79" s="452">
        <v>0</v>
      </c>
      <c r="P79" s="459"/>
      <c r="Q79" s="459"/>
      <c r="R79" s="452">
        <v>0</v>
      </c>
      <c r="S79" s="457">
        <f t="shared" si="1"/>
        <v>126.2</v>
      </c>
    </row>
    <row r="80" spans="1:19" ht="26.4" x14ac:dyDescent="0.25">
      <c r="A80" s="524"/>
      <c r="B80" s="522"/>
      <c r="C80" s="393" t="s">
        <v>331</v>
      </c>
      <c r="D80" s="458">
        <v>6256</v>
      </c>
      <c r="F80" s="452">
        <v>0</v>
      </c>
      <c r="G80" s="459">
        <v>0</v>
      </c>
      <c r="H80" s="459">
        <v>945</v>
      </c>
      <c r="I80" s="452">
        <v>0</v>
      </c>
      <c r="J80" s="459"/>
      <c r="K80" s="459">
        <v>5311</v>
      </c>
      <c r="L80" s="459"/>
      <c r="M80" s="459"/>
      <c r="N80" s="459"/>
      <c r="O80" s="452">
        <v>0</v>
      </c>
      <c r="P80" s="459"/>
      <c r="Q80" s="459"/>
      <c r="R80" s="452">
        <v>0</v>
      </c>
      <c r="S80" s="457">
        <f t="shared" si="1"/>
        <v>6256</v>
      </c>
    </row>
    <row r="81" spans="1:19" ht="26.4" x14ac:dyDescent="0.25">
      <c r="A81" s="524"/>
      <c r="B81" s="522"/>
      <c r="C81" s="393" t="s">
        <v>308</v>
      </c>
      <c r="D81" s="458">
        <v>18269</v>
      </c>
      <c r="F81" s="452">
        <v>18105</v>
      </c>
      <c r="G81" s="459">
        <v>164</v>
      </c>
      <c r="H81" s="459"/>
      <c r="I81" s="452">
        <v>0</v>
      </c>
      <c r="J81" s="459"/>
      <c r="K81" s="459"/>
      <c r="L81" s="459"/>
      <c r="M81" s="459"/>
      <c r="N81" s="459"/>
      <c r="O81" s="452">
        <v>0</v>
      </c>
      <c r="P81" s="459"/>
      <c r="Q81" s="459"/>
      <c r="R81" s="452">
        <v>0</v>
      </c>
      <c r="S81" s="457">
        <f t="shared" si="1"/>
        <v>18269</v>
      </c>
    </row>
    <row r="82" spans="1:19" s="462" customFormat="1" x14ac:dyDescent="0.25">
      <c r="A82" s="524"/>
      <c r="B82" s="522"/>
      <c r="C82" s="460" t="s">
        <v>460</v>
      </c>
      <c r="D82" s="461">
        <v>24665.200000000001</v>
      </c>
      <c r="F82" s="463">
        <v>18105</v>
      </c>
      <c r="G82" s="464">
        <v>164</v>
      </c>
      <c r="H82" s="464">
        <v>953.31</v>
      </c>
      <c r="I82" s="463">
        <v>126.2</v>
      </c>
      <c r="J82" s="464"/>
      <c r="K82" s="464">
        <v>5311</v>
      </c>
      <c r="L82" s="464"/>
      <c r="M82" s="464"/>
      <c r="N82" s="464">
        <v>5.69</v>
      </c>
      <c r="O82" s="463">
        <v>0</v>
      </c>
      <c r="P82" s="464"/>
      <c r="Q82" s="464"/>
      <c r="R82" s="463">
        <v>0</v>
      </c>
      <c r="S82" s="457">
        <f t="shared" si="1"/>
        <v>24665.200000000001</v>
      </c>
    </row>
    <row r="83" spans="1:19" ht="26.4" x14ac:dyDescent="0.25">
      <c r="A83" s="523" t="s">
        <v>248</v>
      </c>
      <c r="B83" s="522"/>
      <c r="C83" s="393" t="s">
        <v>416</v>
      </c>
      <c r="D83" s="458">
        <v>164497</v>
      </c>
      <c r="F83" s="452">
        <v>0</v>
      </c>
      <c r="G83" s="459">
        <v>0</v>
      </c>
      <c r="H83" s="459"/>
      <c r="I83" s="452">
        <v>164497</v>
      </c>
      <c r="J83" s="459"/>
      <c r="K83" s="459"/>
      <c r="L83" s="459"/>
      <c r="M83" s="459"/>
      <c r="N83" s="459"/>
      <c r="O83" s="452">
        <v>0</v>
      </c>
      <c r="P83" s="459"/>
      <c r="Q83" s="459"/>
      <c r="R83" s="452">
        <v>0</v>
      </c>
      <c r="S83" s="457">
        <f t="shared" si="1"/>
        <v>164497</v>
      </c>
    </row>
    <row r="84" spans="1:19" ht="26.4" x14ac:dyDescent="0.25">
      <c r="A84" s="524"/>
      <c r="B84" s="522"/>
      <c r="C84" s="393" t="s">
        <v>430</v>
      </c>
      <c r="D84" s="458">
        <v>12680</v>
      </c>
      <c r="F84" s="452">
        <v>0</v>
      </c>
      <c r="G84" s="459">
        <v>12680</v>
      </c>
      <c r="H84" s="459"/>
      <c r="I84" s="452">
        <v>0</v>
      </c>
      <c r="J84" s="459"/>
      <c r="K84" s="459"/>
      <c r="L84" s="459"/>
      <c r="M84" s="459"/>
      <c r="N84" s="459"/>
      <c r="O84" s="452">
        <v>0</v>
      </c>
      <c r="P84" s="459"/>
      <c r="Q84" s="459"/>
      <c r="R84" s="452">
        <v>0</v>
      </c>
      <c r="S84" s="457">
        <f t="shared" si="1"/>
        <v>12680</v>
      </c>
    </row>
    <row r="85" spans="1:19" ht="26.4" x14ac:dyDescent="0.25">
      <c r="A85" s="524"/>
      <c r="B85" s="522"/>
      <c r="C85" s="393" t="s">
        <v>465</v>
      </c>
      <c r="D85" s="458">
        <v>830881.6</v>
      </c>
      <c r="F85" s="452">
        <v>826700</v>
      </c>
      <c r="G85" s="459">
        <v>0</v>
      </c>
      <c r="H85" s="459">
        <v>224</v>
      </c>
      <c r="I85" s="452">
        <v>0</v>
      </c>
      <c r="J85" s="459"/>
      <c r="K85" s="459"/>
      <c r="L85" s="459"/>
      <c r="M85" s="459"/>
      <c r="N85" s="459">
        <v>6</v>
      </c>
      <c r="O85" s="452">
        <v>124</v>
      </c>
      <c r="P85" s="459"/>
      <c r="Q85" s="459">
        <v>0.6</v>
      </c>
      <c r="R85" s="452">
        <v>3827</v>
      </c>
      <c r="S85" s="457">
        <f t="shared" si="1"/>
        <v>830881.6</v>
      </c>
    </row>
    <row r="86" spans="1:19" ht="26.4" x14ac:dyDescent="0.25">
      <c r="A86" s="524"/>
      <c r="B86" s="522"/>
      <c r="C86" s="393" t="s">
        <v>434</v>
      </c>
      <c r="D86" s="458">
        <v>112659</v>
      </c>
      <c r="F86" s="452">
        <v>0</v>
      </c>
      <c r="G86" s="459">
        <v>0</v>
      </c>
      <c r="H86" s="459"/>
      <c r="I86" s="452">
        <v>97040</v>
      </c>
      <c r="J86" s="459"/>
      <c r="K86" s="459"/>
      <c r="L86" s="459"/>
      <c r="M86" s="459"/>
      <c r="N86" s="459"/>
      <c r="O86" s="452">
        <v>15619</v>
      </c>
      <c r="P86" s="459"/>
      <c r="Q86" s="459"/>
      <c r="R86" s="452">
        <v>0</v>
      </c>
      <c r="S86" s="457">
        <f t="shared" si="1"/>
        <v>112659</v>
      </c>
    </row>
    <row r="87" spans="1:19" ht="26.4" x14ac:dyDescent="0.25">
      <c r="A87" s="524"/>
      <c r="B87" s="522"/>
      <c r="C87" s="393" t="s">
        <v>311</v>
      </c>
      <c r="D87" s="458">
        <v>698991.23</v>
      </c>
      <c r="F87" s="452">
        <v>335388.58</v>
      </c>
      <c r="G87" s="459">
        <v>142489.82999999999</v>
      </c>
      <c r="H87" s="459">
        <v>60976.2</v>
      </c>
      <c r="I87" s="452">
        <v>0</v>
      </c>
      <c r="J87" s="459"/>
      <c r="K87" s="459"/>
      <c r="L87" s="459"/>
      <c r="M87" s="459">
        <v>3357.94</v>
      </c>
      <c r="N87" s="459">
        <v>109688.48</v>
      </c>
      <c r="O87" s="452">
        <v>23078.98</v>
      </c>
      <c r="P87" s="459"/>
      <c r="Q87" s="459">
        <v>63.32</v>
      </c>
      <c r="R87" s="452">
        <v>23947.9</v>
      </c>
      <c r="S87" s="457">
        <f t="shared" si="1"/>
        <v>698991.22999999986</v>
      </c>
    </row>
    <row r="88" spans="1:19" ht="26.4" x14ac:dyDescent="0.25">
      <c r="A88" s="524"/>
      <c r="B88" s="522"/>
      <c r="C88" s="393" t="s">
        <v>306</v>
      </c>
      <c r="D88" s="458">
        <v>4.58</v>
      </c>
      <c r="F88" s="452">
        <v>0</v>
      </c>
      <c r="G88" s="459">
        <v>0</v>
      </c>
      <c r="H88" s="459"/>
      <c r="I88" s="452">
        <v>0</v>
      </c>
      <c r="J88" s="459"/>
      <c r="K88" s="459"/>
      <c r="L88" s="459"/>
      <c r="M88" s="459">
        <v>4.58</v>
      </c>
      <c r="N88" s="459"/>
      <c r="O88" s="452">
        <v>0</v>
      </c>
      <c r="P88" s="459"/>
      <c r="Q88" s="459"/>
      <c r="R88" s="452">
        <v>0</v>
      </c>
      <c r="S88" s="457">
        <f t="shared" si="1"/>
        <v>4.58</v>
      </c>
    </row>
    <row r="89" spans="1:19" ht="26.4" x14ac:dyDescent="0.25">
      <c r="A89" s="524"/>
      <c r="B89" s="522"/>
      <c r="C89" s="393" t="s">
        <v>307</v>
      </c>
      <c r="D89" s="458">
        <v>5559.85</v>
      </c>
      <c r="F89" s="452">
        <v>0</v>
      </c>
      <c r="G89" s="459">
        <v>0</v>
      </c>
      <c r="H89" s="459"/>
      <c r="I89" s="452">
        <v>0</v>
      </c>
      <c r="J89" s="459"/>
      <c r="K89" s="459"/>
      <c r="L89" s="459"/>
      <c r="M89" s="459"/>
      <c r="N89" s="459">
        <v>2788.83</v>
      </c>
      <c r="O89" s="452">
        <v>0</v>
      </c>
      <c r="P89" s="459"/>
      <c r="Q89" s="459"/>
      <c r="R89" s="452">
        <v>2771.02</v>
      </c>
      <c r="S89" s="457">
        <f t="shared" si="1"/>
        <v>5559.85</v>
      </c>
    </row>
    <row r="90" spans="1:19" ht="26.4" x14ac:dyDescent="0.25">
      <c r="A90" s="524"/>
      <c r="B90" s="522"/>
      <c r="C90" s="393" t="s">
        <v>308</v>
      </c>
      <c r="D90" s="458">
        <v>507776</v>
      </c>
      <c r="F90" s="452">
        <v>0</v>
      </c>
      <c r="G90" s="459">
        <v>128444</v>
      </c>
      <c r="H90" s="459">
        <v>71644</v>
      </c>
      <c r="I90" s="452">
        <v>0</v>
      </c>
      <c r="J90" s="459"/>
      <c r="K90" s="459"/>
      <c r="L90" s="459"/>
      <c r="M90" s="459">
        <v>1896</v>
      </c>
      <c r="N90" s="459">
        <v>299463</v>
      </c>
      <c r="O90" s="452">
        <v>6329</v>
      </c>
      <c r="P90" s="459"/>
      <c r="Q90" s="459"/>
      <c r="R90" s="452">
        <v>0</v>
      </c>
      <c r="S90" s="457">
        <f t="shared" si="1"/>
        <v>507776</v>
      </c>
    </row>
    <row r="91" spans="1:19" ht="26.4" x14ac:dyDescent="0.25">
      <c r="A91" s="524"/>
      <c r="B91" s="522"/>
      <c r="C91" s="393" t="s">
        <v>394</v>
      </c>
      <c r="D91" s="458">
        <v>6000</v>
      </c>
      <c r="F91" s="452">
        <v>0</v>
      </c>
      <c r="G91" s="459">
        <v>0</v>
      </c>
      <c r="H91" s="459"/>
      <c r="I91" s="452">
        <v>6000</v>
      </c>
      <c r="J91" s="459"/>
      <c r="K91" s="459"/>
      <c r="L91" s="459"/>
      <c r="M91" s="459"/>
      <c r="N91" s="459"/>
      <c r="O91" s="452">
        <v>0</v>
      </c>
      <c r="P91" s="459"/>
      <c r="Q91" s="459"/>
      <c r="R91" s="452">
        <v>0</v>
      </c>
      <c r="S91" s="457">
        <f t="shared" si="1"/>
        <v>6000</v>
      </c>
    </row>
    <row r="92" spans="1:19" ht="26.4" x14ac:dyDescent="0.25">
      <c r="A92" s="524"/>
      <c r="B92" s="522"/>
      <c r="C92" s="393" t="s">
        <v>319</v>
      </c>
      <c r="D92" s="458">
        <v>8245</v>
      </c>
      <c r="F92" s="452">
        <v>0</v>
      </c>
      <c r="G92" s="459">
        <v>8245</v>
      </c>
      <c r="H92" s="459"/>
      <c r="I92" s="452">
        <v>0</v>
      </c>
      <c r="J92" s="459"/>
      <c r="K92" s="459"/>
      <c r="L92" s="459"/>
      <c r="M92" s="459"/>
      <c r="N92" s="459"/>
      <c r="O92" s="452">
        <v>0</v>
      </c>
      <c r="P92" s="459"/>
      <c r="Q92" s="459"/>
      <c r="R92" s="452">
        <v>0</v>
      </c>
      <c r="S92" s="457">
        <f t="shared" si="1"/>
        <v>8245</v>
      </c>
    </row>
    <row r="93" spans="1:19" s="462" customFormat="1" x14ac:dyDescent="0.25">
      <c r="A93" s="524"/>
      <c r="B93" s="522"/>
      <c r="C93" s="460" t="s">
        <v>460</v>
      </c>
      <c r="D93" s="461">
        <v>2347294.2599999998</v>
      </c>
      <c r="F93" s="463">
        <v>1162088.58</v>
      </c>
      <c r="G93" s="464">
        <v>291858.83</v>
      </c>
      <c r="H93" s="464">
        <v>132844.20000000001</v>
      </c>
      <c r="I93" s="463">
        <v>267537</v>
      </c>
      <c r="J93" s="464"/>
      <c r="K93" s="464"/>
      <c r="L93" s="464"/>
      <c r="M93" s="464">
        <v>5258.52</v>
      </c>
      <c r="N93" s="464">
        <v>411946.31</v>
      </c>
      <c r="O93" s="463">
        <v>45150.98</v>
      </c>
      <c r="P93" s="464"/>
      <c r="Q93" s="464">
        <v>63.92</v>
      </c>
      <c r="R93" s="463">
        <v>30545.920000000002</v>
      </c>
      <c r="S93" s="457">
        <f t="shared" si="1"/>
        <v>2347294.2599999998</v>
      </c>
    </row>
    <row r="94" spans="1:19" ht="26.4" x14ac:dyDescent="0.25">
      <c r="A94" s="523" t="s">
        <v>253</v>
      </c>
      <c r="B94" s="522"/>
      <c r="C94" s="393" t="s">
        <v>311</v>
      </c>
      <c r="D94" s="458">
        <v>206491.54</v>
      </c>
      <c r="F94" s="452">
        <v>180582.57</v>
      </c>
      <c r="G94" s="459">
        <v>4981.71</v>
      </c>
      <c r="H94" s="459">
        <v>6713.59</v>
      </c>
      <c r="I94" s="452">
        <v>0</v>
      </c>
      <c r="J94" s="459"/>
      <c r="K94" s="459"/>
      <c r="L94" s="459"/>
      <c r="M94" s="459">
        <v>350.79</v>
      </c>
      <c r="N94" s="459">
        <v>11110.06</v>
      </c>
      <c r="O94" s="452">
        <v>2743.88</v>
      </c>
      <c r="P94" s="459"/>
      <c r="Q94" s="459"/>
      <c r="R94" s="452">
        <v>8.94</v>
      </c>
      <c r="S94" s="457">
        <f t="shared" si="1"/>
        <v>206491.54</v>
      </c>
    </row>
    <row r="95" spans="1:19" ht="26.4" x14ac:dyDescent="0.25">
      <c r="A95" s="524"/>
      <c r="B95" s="522"/>
      <c r="C95" s="393" t="s">
        <v>306</v>
      </c>
      <c r="D95" s="458">
        <v>15.37</v>
      </c>
      <c r="F95" s="452">
        <v>0</v>
      </c>
      <c r="G95" s="459">
        <v>0</v>
      </c>
      <c r="H95" s="459"/>
      <c r="I95" s="452">
        <v>0</v>
      </c>
      <c r="J95" s="459"/>
      <c r="K95" s="459"/>
      <c r="L95" s="459"/>
      <c r="M95" s="459"/>
      <c r="N95" s="459">
        <v>15.37</v>
      </c>
      <c r="O95" s="452">
        <v>0</v>
      </c>
      <c r="P95" s="459"/>
      <c r="Q95" s="459"/>
      <c r="R95" s="452">
        <v>0</v>
      </c>
      <c r="S95" s="457">
        <f t="shared" si="1"/>
        <v>15.37</v>
      </c>
    </row>
    <row r="96" spans="1:19" ht="26.4" x14ac:dyDescent="0.25">
      <c r="A96" s="524"/>
      <c r="B96" s="522"/>
      <c r="C96" s="393" t="s">
        <v>308</v>
      </c>
      <c r="D96" s="458">
        <v>4677</v>
      </c>
      <c r="F96" s="452">
        <v>0</v>
      </c>
      <c r="G96" s="459">
        <v>276</v>
      </c>
      <c r="H96" s="459"/>
      <c r="I96" s="452">
        <v>0</v>
      </c>
      <c r="J96" s="459"/>
      <c r="K96" s="459"/>
      <c r="L96" s="459">
        <v>422</v>
      </c>
      <c r="M96" s="459"/>
      <c r="N96" s="459">
        <v>3943</v>
      </c>
      <c r="O96" s="452">
        <v>36</v>
      </c>
      <c r="P96" s="459"/>
      <c r="Q96" s="459"/>
      <c r="R96" s="452">
        <v>0</v>
      </c>
      <c r="S96" s="457">
        <f t="shared" si="1"/>
        <v>4677</v>
      </c>
    </row>
    <row r="97" spans="1:19" s="462" customFormat="1" x14ac:dyDescent="0.25">
      <c r="A97" s="524"/>
      <c r="B97" s="522"/>
      <c r="C97" s="460" t="s">
        <v>460</v>
      </c>
      <c r="D97" s="461">
        <v>211183.91</v>
      </c>
      <c r="F97" s="463">
        <v>180582.57</v>
      </c>
      <c r="G97" s="464">
        <v>5257.71</v>
      </c>
      <c r="H97" s="464">
        <v>6713.59</v>
      </c>
      <c r="I97" s="463">
        <v>0</v>
      </c>
      <c r="J97" s="464"/>
      <c r="K97" s="464"/>
      <c r="L97" s="464">
        <v>422</v>
      </c>
      <c r="M97" s="464">
        <v>350.79</v>
      </c>
      <c r="N97" s="464">
        <v>15068.43</v>
      </c>
      <c r="O97" s="463">
        <v>2779.88</v>
      </c>
      <c r="P97" s="464"/>
      <c r="Q97" s="464"/>
      <c r="R97" s="463">
        <v>8.94</v>
      </c>
      <c r="S97" s="457">
        <f t="shared" si="1"/>
        <v>211183.91</v>
      </c>
    </row>
    <row r="98" spans="1:19" ht="26.4" x14ac:dyDescent="0.25">
      <c r="A98" s="523" t="s">
        <v>251</v>
      </c>
      <c r="B98" s="522"/>
      <c r="C98" s="393" t="s">
        <v>414</v>
      </c>
      <c r="D98" s="458">
        <v>4000</v>
      </c>
      <c r="F98" s="452">
        <v>0</v>
      </c>
      <c r="G98" s="459">
        <v>4000</v>
      </c>
      <c r="H98" s="459"/>
      <c r="I98" s="452">
        <v>0</v>
      </c>
      <c r="J98" s="459"/>
      <c r="K98" s="459"/>
      <c r="L98" s="459"/>
      <c r="M98" s="459"/>
      <c r="N98" s="459"/>
      <c r="O98" s="452">
        <v>0</v>
      </c>
      <c r="P98" s="459"/>
      <c r="Q98" s="459"/>
      <c r="R98" s="452">
        <v>0</v>
      </c>
      <c r="S98" s="457">
        <f t="shared" si="1"/>
        <v>4000</v>
      </c>
    </row>
    <row r="99" spans="1:19" ht="26.4" x14ac:dyDescent="0.25">
      <c r="A99" s="524"/>
      <c r="B99" s="522"/>
      <c r="C99" s="393" t="s">
        <v>430</v>
      </c>
      <c r="D99" s="458">
        <v>1889</v>
      </c>
      <c r="F99" s="452">
        <v>0</v>
      </c>
      <c r="G99" s="459">
        <v>1889</v>
      </c>
      <c r="H99" s="459"/>
      <c r="I99" s="452">
        <v>0</v>
      </c>
      <c r="J99" s="459"/>
      <c r="K99" s="459"/>
      <c r="L99" s="459"/>
      <c r="M99" s="459"/>
      <c r="N99" s="459"/>
      <c r="O99" s="452">
        <v>0</v>
      </c>
      <c r="P99" s="459"/>
      <c r="Q99" s="459"/>
      <c r="R99" s="452">
        <v>0</v>
      </c>
      <c r="S99" s="457">
        <f t="shared" si="1"/>
        <v>1889</v>
      </c>
    </row>
    <row r="100" spans="1:19" ht="26.4" x14ac:dyDescent="0.25">
      <c r="A100" s="524"/>
      <c r="B100" s="522"/>
      <c r="C100" s="393" t="s">
        <v>306</v>
      </c>
      <c r="D100" s="458">
        <v>4.16</v>
      </c>
      <c r="F100" s="452">
        <v>0</v>
      </c>
      <c r="G100" s="459">
        <v>1.1000000000000001</v>
      </c>
      <c r="H100" s="459"/>
      <c r="I100" s="452">
        <v>0</v>
      </c>
      <c r="J100" s="459"/>
      <c r="K100" s="459"/>
      <c r="L100" s="459"/>
      <c r="M100" s="459">
        <v>2.5499999999999998</v>
      </c>
      <c r="N100" s="459">
        <v>0.51</v>
      </c>
      <c r="O100" s="452">
        <v>0</v>
      </c>
      <c r="P100" s="459"/>
      <c r="Q100" s="459"/>
      <c r="R100" s="452">
        <v>0</v>
      </c>
      <c r="S100" s="457">
        <f t="shared" si="1"/>
        <v>4.16</v>
      </c>
    </row>
    <row r="101" spans="1:19" ht="26.4" x14ac:dyDescent="0.25">
      <c r="A101" s="524"/>
      <c r="B101" s="522"/>
      <c r="C101" s="393" t="s">
        <v>307</v>
      </c>
      <c r="D101" s="458">
        <v>31730.02</v>
      </c>
      <c r="F101" s="452">
        <v>30502.52</v>
      </c>
      <c r="G101" s="459">
        <v>0</v>
      </c>
      <c r="H101" s="459"/>
      <c r="I101" s="452">
        <v>0</v>
      </c>
      <c r="J101" s="459"/>
      <c r="K101" s="459"/>
      <c r="L101" s="459"/>
      <c r="M101" s="459"/>
      <c r="N101" s="459">
        <v>787.46</v>
      </c>
      <c r="O101" s="452">
        <v>0</v>
      </c>
      <c r="P101" s="459"/>
      <c r="Q101" s="459"/>
      <c r="R101" s="452">
        <v>440.04</v>
      </c>
      <c r="S101" s="457">
        <f t="shared" si="1"/>
        <v>31730.02</v>
      </c>
    </row>
    <row r="102" spans="1:19" ht="39.6" x14ac:dyDescent="0.25">
      <c r="A102" s="524"/>
      <c r="B102" s="522"/>
      <c r="C102" s="393" t="s">
        <v>337</v>
      </c>
      <c r="D102" s="458">
        <v>2245</v>
      </c>
      <c r="F102" s="452">
        <v>0</v>
      </c>
      <c r="G102" s="459">
        <v>2245</v>
      </c>
      <c r="H102" s="459"/>
      <c r="I102" s="452">
        <v>0</v>
      </c>
      <c r="J102" s="459"/>
      <c r="K102" s="459"/>
      <c r="L102" s="459"/>
      <c r="M102" s="459"/>
      <c r="N102" s="459"/>
      <c r="O102" s="452">
        <v>0</v>
      </c>
      <c r="P102" s="459"/>
      <c r="Q102" s="459"/>
      <c r="R102" s="452">
        <v>0</v>
      </c>
      <c r="S102" s="457">
        <f t="shared" si="1"/>
        <v>2245</v>
      </c>
    </row>
    <row r="103" spans="1:19" s="462" customFormat="1" x14ac:dyDescent="0.25">
      <c r="A103" s="524"/>
      <c r="B103" s="522"/>
      <c r="C103" s="460" t="s">
        <v>460</v>
      </c>
      <c r="D103" s="461">
        <v>39868.18</v>
      </c>
      <c r="F103" s="463">
        <v>30502.52</v>
      </c>
      <c r="G103" s="464">
        <v>8135.1</v>
      </c>
      <c r="H103" s="464"/>
      <c r="I103" s="463">
        <v>0</v>
      </c>
      <c r="J103" s="464"/>
      <c r="K103" s="464"/>
      <c r="L103" s="464"/>
      <c r="M103" s="464">
        <v>2.5499999999999998</v>
      </c>
      <c r="N103" s="464">
        <v>787.97</v>
      </c>
      <c r="O103" s="463">
        <v>0</v>
      </c>
      <c r="P103" s="464"/>
      <c r="Q103" s="464"/>
      <c r="R103" s="463">
        <v>440.04</v>
      </c>
      <c r="S103" s="457">
        <f t="shared" si="1"/>
        <v>39868.180000000008</v>
      </c>
    </row>
    <row r="104" spans="1:19" ht="26.4" x14ac:dyDescent="0.25">
      <c r="A104" s="523" t="s">
        <v>228</v>
      </c>
      <c r="B104" s="522"/>
      <c r="C104" s="393" t="s">
        <v>311</v>
      </c>
      <c r="D104" s="458">
        <v>53511.07</v>
      </c>
      <c r="F104" s="452">
        <v>0</v>
      </c>
      <c r="G104" s="459">
        <v>0</v>
      </c>
      <c r="H104" s="459">
        <v>6713.59</v>
      </c>
      <c r="I104" s="452">
        <v>0</v>
      </c>
      <c r="J104" s="459"/>
      <c r="K104" s="459"/>
      <c r="L104" s="459"/>
      <c r="M104" s="459"/>
      <c r="N104" s="459">
        <v>46797.48</v>
      </c>
      <c r="O104" s="452">
        <v>0</v>
      </c>
      <c r="P104" s="459"/>
      <c r="Q104" s="459"/>
      <c r="R104" s="452">
        <v>0</v>
      </c>
      <c r="S104" s="457">
        <f t="shared" si="1"/>
        <v>53511.070000000007</v>
      </c>
    </row>
    <row r="105" spans="1:19" ht="26.4" x14ac:dyDescent="0.25">
      <c r="A105" s="524"/>
      <c r="B105" s="522"/>
      <c r="C105" s="393" t="s">
        <v>306</v>
      </c>
      <c r="D105" s="458">
        <v>6.16</v>
      </c>
      <c r="F105" s="452">
        <v>0</v>
      </c>
      <c r="G105" s="459">
        <v>0</v>
      </c>
      <c r="H105" s="459"/>
      <c r="I105" s="452">
        <v>0</v>
      </c>
      <c r="J105" s="459"/>
      <c r="K105" s="459"/>
      <c r="L105" s="459"/>
      <c r="M105" s="459">
        <v>6.16</v>
      </c>
      <c r="N105" s="459"/>
      <c r="O105" s="452">
        <v>0</v>
      </c>
      <c r="P105" s="459"/>
      <c r="Q105" s="459"/>
      <c r="R105" s="452">
        <v>0</v>
      </c>
      <c r="S105" s="457">
        <f t="shared" si="1"/>
        <v>6.16</v>
      </c>
    </row>
    <row r="106" spans="1:19" ht="26.4" x14ac:dyDescent="0.25">
      <c r="A106" s="524"/>
      <c r="B106" s="522"/>
      <c r="C106" s="393" t="s">
        <v>308</v>
      </c>
      <c r="D106" s="458">
        <v>23725</v>
      </c>
      <c r="F106" s="452">
        <v>19275</v>
      </c>
      <c r="G106" s="459">
        <v>912</v>
      </c>
      <c r="H106" s="459">
        <v>2887</v>
      </c>
      <c r="I106" s="452">
        <v>0</v>
      </c>
      <c r="J106" s="459"/>
      <c r="K106" s="459"/>
      <c r="L106" s="459"/>
      <c r="M106" s="459">
        <v>6</v>
      </c>
      <c r="N106" s="459">
        <v>632</v>
      </c>
      <c r="O106" s="452">
        <v>13</v>
      </c>
      <c r="P106" s="459"/>
      <c r="Q106" s="459"/>
      <c r="R106" s="452">
        <v>0</v>
      </c>
      <c r="S106" s="457">
        <f t="shared" si="1"/>
        <v>23725</v>
      </c>
    </row>
    <row r="107" spans="1:19" ht="26.4" x14ac:dyDescent="0.25">
      <c r="A107" s="524"/>
      <c r="B107" s="522"/>
      <c r="C107" s="393" t="s">
        <v>318</v>
      </c>
      <c r="D107" s="458">
        <v>5</v>
      </c>
      <c r="F107" s="452">
        <v>5</v>
      </c>
      <c r="G107" s="459">
        <v>0</v>
      </c>
      <c r="H107" s="459"/>
      <c r="I107" s="452">
        <v>0</v>
      </c>
      <c r="J107" s="459"/>
      <c r="K107" s="459"/>
      <c r="L107" s="459"/>
      <c r="M107" s="459"/>
      <c r="N107" s="459"/>
      <c r="O107" s="452">
        <v>0</v>
      </c>
      <c r="P107" s="459"/>
      <c r="Q107" s="459"/>
      <c r="R107" s="452">
        <v>0</v>
      </c>
      <c r="S107" s="457">
        <f t="shared" si="1"/>
        <v>5</v>
      </c>
    </row>
    <row r="108" spans="1:19" s="462" customFormat="1" x14ac:dyDescent="0.25">
      <c r="A108" s="524"/>
      <c r="B108" s="522"/>
      <c r="C108" s="460" t="s">
        <v>460</v>
      </c>
      <c r="D108" s="461">
        <v>77247.23</v>
      </c>
      <c r="F108" s="463">
        <v>19280</v>
      </c>
      <c r="G108" s="464">
        <v>912</v>
      </c>
      <c r="H108" s="464">
        <v>9600.59</v>
      </c>
      <c r="I108" s="463">
        <v>0</v>
      </c>
      <c r="J108" s="464"/>
      <c r="K108" s="464"/>
      <c r="L108" s="464"/>
      <c r="M108" s="464">
        <v>12.16</v>
      </c>
      <c r="N108" s="464">
        <v>47429.48</v>
      </c>
      <c r="O108" s="463">
        <v>13</v>
      </c>
      <c r="P108" s="464"/>
      <c r="Q108" s="464"/>
      <c r="R108" s="463">
        <v>0</v>
      </c>
      <c r="S108" s="457">
        <f t="shared" si="1"/>
        <v>77247.23000000001</v>
      </c>
    </row>
    <row r="109" spans="1:19" ht="26.4" x14ac:dyDescent="0.25">
      <c r="A109" s="523" t="s">
        <v>252</v>
      </c>
      <c r="B109" s="522"/>
      <c r="C109" s="393" t="s">
        <v>308</v>
      </c>
      <c r="D109" s="458">
        <v>73904</v>
      </c>
      <c r="F109" s="452">
        <v>62834</v>
      </c>
      <c r="G109" s="459">
        <v>1580</v>
      </c>
      <c r="H109" s="459"/>
      <c r="I109" s="452">
        <v>0</v>
      </c>
      <c r="J109" s="459"/>
      <c r="K109" s="459">
        <v>376</v>
      </c>
      <c r="L109" s="459"/>
      <c r="M109" s="459">
        <v>155</v>
      </c>
      <c r="N109" s="459">
        <v>45</v>
      </c>
      <c r="O109" s="452">
        <v>0</v>
      </c>
      <c r="P109" s="459"/>
      <c r="Q109" s="459">
        <v>8914</v>
      </c>
      <c r="R109" s="452">
        <v>0</v>
      </c>
      <c r="S109" s="457">
        <f t="shared" si="1"/>
        <v>73904</v>
      </c>
    </row>
    <row r="110" spans="1:19" ht="26.4" x14ac:dyDescent="0.25">
      <c r="A110" s="524"/>
      <c r="B110" s="522"/>
      <c r="C110" s="393" t="s">
        <v>259</v>
      </c>
      <c r="D110" s="458">
        <v>84856</v>
      </c>
      <c r="F110" s="452">
        <v>0</v>
      </c>
      <c r="G110" s="459">
        <v>0</v>
      </c>
      <c r="H110" s="459"/>
      <c r="I110" s="452">
        <v>0</v>
      </c>
      <c r="J110" s="459"/>
      <c r="K110" s="459">
        <v>84856</v>
      </c>
      <c r="L110" s="459"/>
      <c r="M110" s="459"/>
      <c r="N110" s="459"/>
      <c r="O110" s="452">
        <v>0</v>
      </c>
      <c r="P110" s="459"/>
      <c r="Q110" s="459"/>
      <c r="R110" s="452">
        <v>0</v>
      </c>
      <c r="S110" s="457">
        <f t="shared" si="1"/>
        <v>84856</v>
      </c>
    </row>
    <row r="111" spans="1:19" ht="26.4" x14ac:dyDescent="0.25">
      <c r="A111" s="524"/>
      <c r="B111" s="522"/>
      <c r="C111" s="393" t="s">
        <v>319</v>
      </c>
      <c r="D111" s="458">
        <v>1475</v>
      </c>
      <c r="F111" s="452">
        <v>0</v>
      </c>
      <c r="G111" s="459">
        <v>281</v>
      </c>
      <c r="H111" s="459">
        <v>459</v>
      </c>
      <c r="I111" s="452">
        <v>0</v>
      </c>
      <c r="J111" s="459"/>
      <c r="K111" s="459"/>
      <c r="L111" s="459"/>
      <c r="M111" s="459"/>
      <c r="N111" s="459">
        <v>735</v>
      </c>
      <c r="O111" s="452">
        <v>0</v>
      </c>
      <c r="P111" s="459"/>
      <c r="Q111" s="459"/>
      <c r="R111" s="452">
        <v>0</v>
      </c>
      <c r="S111" s="457">
        <f t="shared" si="1"/>
        <v>1475</v>
      </c>
    </row>
    <row r="112" spans="1:19" s="462" customFormat="1" x14ac:dyDescent="0.25">
      <c r="A112" s="524"/>
      <c r="B112" s="522"/>
      <c r="C112" s="460" t="s">
        <v>460</v>
      </c>
      <c r="D112" s="461">
        <v>160235</v>
      </c>
      <c r="F112" s="463">
        <v>62834</v>
      </c>
      <c r="G112" s="464">
        <v>1861</v>
      </c>
      <c r="H112" s="464">
        <v>459</v>
      </c>
      <c r="I112" s="463">
        <v>0</v>
      </c>
      <c r="J112" s="464"/>
      <c r="K112" s="464">
        <v>85232</v>
      </c>
      <c r="L112" s="464"/>
      <c r="M112" s="464">
        <v>155</v>
      </c>
      <c r="N112" s="464">
        <v>780</v>
      </c>
      <c r="O112" s="463">
        <v>0</v>
      </c>
      <c r="P112" s="464"/>
      <c r="Q112" s="464">
        <v>8914</v>
      </c>
      <c r="R112" s="463">
        <v>0</v>
      </c>
      <c r="S112" s="457">
        <f t="shared" si="1"/>
        <v>160235</v>
      </c>
    </row>
    <row r="113" spans="1:19" ht="26.4" x14ac:dyDescent="0.25">
      <c r="A113" s="523" t="s">
        <v>338</v>
      </c>
      <c r="B113" s="522"/>
      <c r="C113" s="393" t="s">
        <v>306</v>
      </c>
      <c r="D113" s="458">
        <v>794.64</v>
      </c>
      <c r="F113" s="452">
        <v>0</v>
      </c>
      <c r="G113" s="459">
        <v>115.54</v>
      </c>
      <c r="H113" s="459"/>
      <c r="I113" s="452">
        <v>25.6</v>
      </c>
      <c r="J113" s="459"/>
      <c r="K113" s="459"/>
      <c r="L113" s="459"/>
      <c r="M113" s="459">
        <v>10.43</v>
      </c>
      <c r="N113" s="459">
        <v>630.64</v>
      </c>
      <c r="O113" s="452">
        <v>0</v>
      </c>
      <c r="P113" s="459">
        <v>11.84</v>
      </c>
      <c r="Q113" s="459"/>
      <c r="R113" s="452">
        <v>0.59</v>
      </c>
      <c r="S113" s="457">
        <f t="shared" si="1"/>
        <v>794.6400000000001</v>
      </c>
    </row>
    <row r="114" spans="1:19" ht="26.4" x14ac:dyDescent="0.25">
      <c r="A114" s="524"/>
      <c r="B114" s="522"/>
      <c r="C114" s="393" t="s">
        <v>308</v>
      </c>
      <c r="D114" s="458">
        <v>2400</v>
      </c>
      <c r="F114" s="452">
        <v>2400</v>
      </c>
      <c r="G114" s="459">
        <v>0</v>
      </c>
      <c r="H114" s="459"/>
      <c r="I114" s="452">
        <v>0</v>
      </c>
      <c r="J114" s="459"/>
      <c r="K114" s="459"/>
      <c r="L114" s="459"/>
      <c r="M114" s="459"/>
      <c r="N114" s="459"/>
      <c r="O114" s="452">
        <v>0</v>
      </c>
      <c r="P114" s="459"/>
      <c r="Q114" s="459"/>
      <c r="R114" s="452">
        <v>0</v>
      </c>
      <c r="S114" s="457">
        <f t="shared" si="1"/>
        <v>2400</v>
      </c>
    </row>
    <row r="115" spans="1:19" ht="39.6" x14ac:dyDescent="0.25">
      <c r="A115" s="524"/>
      <c r="B115" s="522"/>
      <c r="C115" s="393" t="s">
        <v>339</v>
      </c>
      <c r="D115" s="458">
        <v>47.33</v>
      </c>
      <c r="F115" s="452">
        <v>47.33</v>
      </c>
      <c r="G115" s="459">
        <v>0</v>
      </c>
      <c r="H115" s="459"/>
      <c r="I115" s="452">
        <v>0</v>
      </c>
      <c r="J115" s="459"/>
      <c r="K115" s="459"/>
      <c r="L115" s="459"/>
      <c r="M115" s="459"/>
      <c r="N115" s="459"/>
      <c r="O115" s="452">
        <v>0</v>
      </c>
      <c r="P115" s="459"/>
      <c r="Q115" s="459"/>
      <c r="R115" s="452">
        <v>0</v>
      </c>
      <c r="S115" s="457">
        <f t="shared" si="1"/>
        <v>47.33</v>
      </c>
    </row>
    <row r="116" spans="1:19" s="462" customFormat="1" x14ac:dyDescent="0.25">
      <c r="A116" s="524"/>
      <c r="B116" s="522"/>
      <c r="C116" s="460" t="s">
        <v>460</v>
      </c>
      <c r="D116" s="461">
        <v>3241.97</v>
      </c>
      <c r="F116" s="463">
        <v>2447.33</v>
      </c>
      <c r="G116" s="464">
        <v>115.54</v>
      </c>
      <c r="H116" s="464"/>
      <c r="I116" s="463">
        <v>25.6</v>
      </c>
      <c r="J116" s="464"/>
      <c r="K116" s="464"/>
      <c r="L116" s="464"/>
      <c r="M116" s="464">
        <v>10.43</v>
      </c>
      <c r="N116" s="464">
        <v>630.64</v>
      </c>
      <c r="O116" s="463">
        <v>0</v>
      </c>
      <c r="P116" s="464">
        <v>11.84</v>
      </c>
      <c r="Q116" s="464"/>
      <c r="R116" s="463">
        <v>0.59</v>
      </c>
      <c r="S116" s="457">
        <f t="shared" si="1"/>
        <v>3241.97</v>
      </c>
    </row>
    <row r="117" spans="1:19" ht="26.4" x14ac:dyDescent="0.25">
      <c r="A117" s="523" t="s">
        <v>254</v>
      </c>
      <c r="B117" s="522"/>
      <c r="C117" s="393" t="s">
        <v>311</v>
      </c>
      <c r="D117" s="458">
        <v>3091.42</v>
      </c>
      <c r="F117" s="452">
        <v>0</v>
      </c>
      <c r="G117" s="459">
        <v>0</v>
      </c>
      <c r="H117" s="459"/>
      <c r="I117" s="452">
        <v>0</v>
      </c>
      <c r="J117" s="459"/>
      <c r="K117" s="459"/>
      <c r="L117" s="459"/>
      <c r="M117" s="459"/>
      <c r="N117" s="459">
        <v>3091.42</v>
      </c>
      <c r="O117" s="452">
        <v>0</v>
      </c>
      <c r="P117" s="459"/>
      <c r="Q117" s="459"/>
      <c r="R117" s="452">
        <v>0</v>
      </c>
      <c r="S117" s="457">
        <f t="shared" si="1"/>
        <v>3091.42</v>
      </c>
    </row>
    <row r="118" spans="1:19" ht="26.4" x14ac:dyDescent="0.25">
      <c r="A118" s="524"/>
      <c r="B118" s="522"/>
      <c r="C118" s="393" t="s">
        <v>308</v>
      </c>
      <c r="D118" s="458">
        <v>29755</v>
      </c>
      <c r="F118" s="452">
        <v>29678</v>
      </c>
      <c r="G118" s="459">
        <v>0</v>
      </c>
      <c r="H118" s="459">
        <v>77</v>
      </c>
      <c r="I118" s="452">
        <v>0</v>
      </c>
      <c r="J118" s="459"/>
      <c r="K118" s="459"/>
      <c r="L118" s="459"/>
      <c r="M118" s="459"/>
      <c r="N118" s="459"/>
      <c r="O118" s="452">
        <v>0</v>
      </c>
      <c r="P118" s="459"/>
      <c r="Q118" s="459"/>
      <c r="R118" s="452">
        <v>0</v>
      </c>
      <c r="S118" s="457">
        <f t="shared" si="1"/>
        <v>29755</v>
      </c>
    </row>
    <row r="119" spans="1:19" s="462" customFormat="1" x14ac:dyDescent="0.25">
      <c r="A119" s="524"/>
      <c r="B119" s="522"/>
      <c r="C119" s="460" t="s">
        <v>460</v>
      </c>
      <c r="D119" s="461">
        <v>32846.42</v>
      </c>
      <c r="F119" s="463">
        <v>29678</v>
      </c>
      <c r="G119" s="464">
        <v>0</v>
      </c>
      <c r="H119" s="464">
        <v>77</v>
      </c>
      <c r="I119" s="463">
        <v>0</v>
      </c>
      <c r="J119" s="464"/>
      <c r="K119" s="464"/>
      <c r="L119" s="464"/>
      <c r="M119" s="464"/>
      <c r="N119" s="464">
        <v>3091.42</v>
      </c>
      <c r="O119" s="463">
        <v>0</v>
      </c>
      <c r="P119" s="464"/>
      <c r="Q119" s="464"/>
      <c r="R119" s="463">
        <v>0</v>
      </c>
      <c r="S119" s="457">
        <f t="shared" si="1"/>
        <v>32846.42</v>
      </c>
    </row>
    <row r="120" spans="1:19" ht="26.4" x14ac:dyDescent="0.25">
      <c r="A120" s="523" t="s">
        <v>240</v>
      </c>
      <c r="B120" s="522"/>
      <c r="C120" s="393" t="s">
        <v>306</v>
      </c>
      <c r="D120" s="458">
        <v>12.21</v>
      </c>
      <c r="F120" s="452">
        <v>0</v>
      </c>
      <c r="G120" s="459">
        <v>2.0099999999999998</v>
      </c>
      <c r="H120" s="459"/>
      <c r="I120" s="452">
        <v>0</v>
      </c>
      <c r="J120" s="459"/>
      <c r="K120" s="459"/>
      <c r="L120" s="459"/>
      <c r="M120" s="459">
        <v>10.199999999999999</v>
      </c>
      <c r="N120" s="459"/>
      <c r="O120" s="452">
        <v>0</v>
      </c>
      <c r="P120" s="459"/>
      <c r="Q120" s="459"/>
      <c r="R120" s="452">
        <v>0</v>
      </c>
      <c r="S120" s="457">
        <f t="shared" si="1"/>
        <v>12.209999999999999</v>
      </c>
    </row>
    <row r="121" spans="1:19" ht="26.4" x14ac:dyDescent="0.25">
      <c r="A121" s="524"/>
      <c r="B121" s="522"/>
      <c r="C121" s="393" t="s">
        <v>307</v>
      </c>
      <c r="D121" s="458">
        <v>18.21</v>
      </c>
      <c r="F121" s="452">
        <v>0</v>
      </c>
      <c r="G121" s="459">
        <v>18.21</v>
      </c>
      <c r="H121" s="459"/>
      <c r="I121" s="452">
        <v>0</v>
      </c>
      <c r="J121" s="459"/>
      <c r="K121" s="459"/>
      <c r="L121" s="459"/>
      <c r="M121" s="459"/>
      <c r="N121" s="459"/>
      <c r="O121" s="452">
        <v>0</v>
      </c>
      <c r="P121" s="459"/>
      <c r="Q121" s="459"/>
      <c r="R121" s="452">
        <v>0</v>
      </c>
      <c r="S121" s="457">
        <f t="shared" si="1"/>
        <v>18.21</v>
      </c>
    </row>
    <row r="122" spans="1:19" ht="26.4" x14ac:dyDescent="0.25">
      <c r="A122" s="524"/>
      <c r="B122" s="522"/>
      <c r="C122" s="393" t="s">
        <v>323</v>
      </c>
      <c r="D122" s="458">
        <v>24198.5</v>
      </c>
      <c r="F122" s="452">
        <v>24148.799999999999</v>
      </c>
      <c r="G122" s="459">
        <v>0</v>
      </c>
      <c r="H122" s="459"/>
      <c r="I122" s="452">
        <v>0</v>
      </c>
      <c r="J122" s="459"/>
      <c r="K122" s="459"/>
      <c r="L122" s="459"/>
      <c r="M122" s="459">
        <v>19.190000000000001</v>
      </c>
      <c r="N122" s="459"/>
      <c r="O122" s="452">
        <v>0</v>
      </c>
      <c r="P122" s="459">
        <v>12.25</v>
      </c>
      <c r="Q122" s="459"/>
      <c r="R122" s="452">
        <v>18.260000000000002</v>
      </c>
      <c r="S122" s="457">
        <f t="shared" si="1"/>
        <v>24198.499999999996</v>
      </c>
    </row>
    <row r="123" spans="1:19" s="462" customFormat="1" x14ac:dyDescent="0.25">
      <c r="A123" s="524"/>
      <c r="B123" s="522"/>
      <c r="C123" s="460" t="s">
        <v>460</v>
      </c>
      <c r="D123" s="461">
        <v>24228.92</v>
      </c>
      <c r="F123" s="463">
        <v>24148.799999999999</v>
      </c>
      <c r="G123" s="464">
        <v>20.22</v>
      </c>
      <c r="H123" s="464"/>
      <c r="I123" s="463">
        <v>0</v>
      </c>
      <c r="J123" s="464"/>
      <c r="K123" s="464"/>
      <c r="L123" s="464"/>
      <c r="M123" s="464">
        <v>29.39</v>
      </c>
      <c r="N123" s="464"/>
      <c r="O123" s="463">
        <v>0</v>
      </c>
      <c r="P123" s="464">
        <v>12.25</v>
      </c>
      <c r="Q123" s="464"/>
      <c r="R123" s="463">
        <v>18.260000000000002</v>
      </c>
      <c r="S123" s="457">
        <f t="shared" si="1"/>
        <v>24228.92</v>
      </c>
    </row>
    <row r="124" spans="1:19" ht="26.4" x14ac:dyDescent="0.25">
      <c r="A124" s="523" t="s">
        <v>341</v>
      </c>
      <c r="B124" s="522"/>
      <c r="C124" s="393" t="s">
        <v>318</v>
      </c>
      <c r="D124" s="458">
        <v>11448</v>
      </c>
      <c r="F124" s="452">
        <v>10822</v>
      </c>
      <c r="G124" s="459">
        <v>626</v>
      </c>
      <c r="H124" s="459"/>
      <c r="I124" s="452">
        <v>0</v>
      </c>
      <c r="J124" s="459"/>
      <c r="K124" s="459"/>
      <c r="L124" s="459"/>
      <c r="M124" s="459"/>
      <c r="N124" s="459"/>
      <c r="O124" s="452">
        <v>0</v>
      </c>
      <c r="P124" s="459"/>
      <c r="Q124" s="459"/>
      <c r="R124" s="452">
        <v>0</v>
      </c>
      <c r="S124" s="457">
        <f t="shared" si="1"/>
        <v>11448</v>
      </c>
    </row>
    <row r="125" spans="1:19" ht="26.4" x14ac:dyDescent="0.25">
      <c r="A125" s="524"/>
      <c r="B125" s="522"/>
      <c r="C125" s="393" t="s">
        <v>319</v>
      </c>
      <c r="D125" s="458">
        <v>73</v>
      </c>
      <c r="F125" s="452">
        <v>0</v>
      </c>
      <c r="G125" s="459">
        <v>0</v>
      </c>
      <c r="H125" s="459"/>
      <c r="I125" s="452">
        <v>0</v>
      </c>
      <c r="J125" s="459"/>
      <c r="K125" s="459"/>
      <c r="L125" s="459"/>
      <c r="M125" s="459"/>
      <c r="N125" s="459">
        <v>73</v>
      </c>
      <c r="O125" s="452">
        <v>0</v>
      </c>
      <c r="P125" s="459"/>
      <c r="Q125" s="459"/>
      <c r="R125" s="452">
        <v>0</v>
      </c>
      <c r="S125" s="457">
        <f t="shared" si="1"/>
        <v>73</v>
      </c>
    </row>
    <row r="126" spans="1:19" s="462" customFormat="1" x14ac:dyDescent="0.25">
      <c r="A126" s="524"/>
      <c r="B126" s="522"/>
      <c r="C126" s="460" t="s">
        <v>460</v>
      </c>
      <c r="D126" s="461">
        <v>11521</v>
      </c>
      <c r="F126" s="463">
        <v>10822</v>
      </c>
      <c r="G126" s="464">
        <v>626</v>
      </c>
      <c r="H126" s="464"/>
      <c r="I126" s="463">
        <v>0</v>
      </c>
      <c r="J126" s="464"/>
      <c r="K126" s="464"/>
      <c r="L126" s="464"/>
      <c r="M126" s="464"/>
      <c r="N126" s="464">
        <v>73</v>
      </c>
      <c r="O126" s="463">
        <v>0</v>
      </c>
      <c r="P126" s="464"/>
      <c r="Q126" s="464"/>
      <c r="R126" s="463">
        <v>0</v>
      </c>
      <c r="S126" s="457">
        <f t="shared" si="1"/>
        <v>11521</v>
      </c>
    </row>
    <row r="127" spans="1:19" ht="26.4" x14ac:dyDescent="0.25">
      <c r="A127" s="523" t="s">
        <v>255</v>
      </c>
      <c r="B127" s="522"/>
      <c r="C127" s="393" t="s">
        <v>308</v>
      </c>
      <c r="D127" s="458">
        <v>7751</v>
      </c>
      <c r="F127" s="452">
        <v>7751</v>
      </c>
      <c r="G127" s="459">
        <v>0</v>
      </c>
      <c r="H127" s="459"/>
      <c r="I127" s="452">
        <v>0</v>
      </c>
      <c r="J127" s="459"/>
      <c r="K127" s="459"/>
      <c r="L127" s="459"/>
      <c r="M127" s="459"/>
      <c r="N127" s="459"/>
      <c r="O127" s="452">
        <v>0</v>
      </c>
      <c r="P127" s="459"/>
      <c r="Q127" s="459"/>
      <c r="R127" s="452">
        <v>0</v>
      </c>
      <c r="S127" s="457">
        <f t="shared" si="1"/>
        <v>7751</v>
      </c>
    </row>
    <row r="128" spans="1:19" ht="39.6" x14ac:dyDescent="0.25">
      <c r="A128" s="524"/>
      <c r="B128" s="522"/>
      <c r="C128" s="393" t="s">
        <v>339</v>
      </c>
      <c r="D128" s="458">
        <v>6.37</v>
      </c>
      <c r="F128" s="452">
        <v>6.37</v>
      </c>
      <c r="G128" s="459">
        <v>0</v>
      </c>
      <c r="H128" s="459"/>
      <c r="I128" s="452">
        <v>0</v>
      </c>
      <c r="J128" s="459"/>
      <c r="K128" s="459"/>
      <c r="L128" s="459"/>
      <c r="M128" s="459"/>
      <c r="N128" s="459"/>
      <c r="O128" s="452">
        <v>0</v>
      </c>
      <c r="P128" s="459"/>
      <c r="Q128" s="459"/>
      <c r="R128" s="452">
        <v>0</v>
      </c>
      <c r="S128" s="457">
        <f t="shared" si="1"/>
        <v>6.37</v>
      </c>
    </row>
    <row r="129" spans="1:19" s="462" customFormat="1" x14ac:dyDescent="0.25">
      <c r="A129" s="524"/>
      <c r="B129" s="522"/>
      <c r="C129" s="460" t="s">
        <v>460</v>
      </c>
      <c r="D129" s="461">
        <v>7757.37</v>
      </c>
      <c r="F129" s="463">
        <v>7757.37</v>
      </c>
      <c r="G129" s="464">
        <v>0</v>
      </c>
      <c r="H129" s="464"/>
      <c r="I129" s="463">
        <v>0</v>
      </c>
      <c r="J129" s="464"/>
      <c r="K129" s="464"/>
      <c r="L129" s="464"/>
      <c r="M129" s="464"/>
      <c r="N129" s="464"/>
      <c r="O129" s="463">
        <v>0</v>
      </c>
      <c r="P129" s="464"/>
      <c r="Q129" s="464"/>
      <c r="R129" s="463">
        <v>0</v>
      </c>
      <c r="S129" s="457">
        <f t="shared" si="1"/>
        <v>7757.37</v>
      </c>
    </row>
    <row r="130" spans="1:19" ht="26.4" x14ac:dyDescent="0.25">
      <c r="A130" s="523" t="s">
        <v>237</v>
      </c>
      <c r="B130" s="522"/>
      <c r="C130" s="393" t="s">
        <v>311</v>
      </c>
      <c r="D130" s="458">
        <v>14009.18</v>
      </c>
      <c r="F130" s="452">
        <v>0</v>
      </c>
      <c r="G130" s="459">
        <v>546.09</v>
      </c>
      <c r="H130" s="459">
        <v>7848.49</v>
      </c>
      <c r="I130" s="452">
        <v>0</v>
      </c>
      <c r="J130" s="459"/>
      <c r="K130" s="459"/>
      <c r="L130" s="459"/>
      <c r="M130" s="459">
        <v>773.49</v>
      </c>
      <c r="N130" s="459">
        <v>3497.86</v>
      </c>
      <c r="O130" s="452">
        <v>1336.92</v>
      </c>
      <c r="P130" s="459"/>
      <c r="Q130" s="459"/>
      <c r="R130" s="452">
        <v>6.33</v>
      </c>
      <c r="S130" s="457">
        <f t="shared" si="1"/>
        <v>14009.18</v>
      </c>
    </row>
    <row r="131" spans="1:19" ht="26.4" x14ac:dyDescent="0.25">
      <c r="A131" s="524"/>
      <c r="B131" s="522"/>
      <c r="C131" s="393" t="s">
        <v>480</v>
      </c>
      <c r="D131" s="458">
        <v>25</v>
      </c>
      <c r="F131" s="452">
        <v>0</v>
      </c>
      <c r="G131" s="459">
        <v>0</v>
      </c>
      <c r="H131" s="459"/>
      <c r="I131" s="452">
        <v>25</v>
      </c>
      <c r="J131" s="459"/>
      <c r="K131" s="459"/>
      <c r="L131" s="459"/>
      <c r="M131" s="459"/>
      <c r="N131" s="459"/>
      <c r="O131" s="452">
        <v>0</v>
      </c>
      <c r="P131" s="459"/>
      <c r="Q131" s="459"/>
      <c r="R131" s="452">
        <v>0</v>
      </c>
      <c r="S131" s="457">
        <f t="shared" si="1"/>
        <v>25</v>
      </c>
    </row>
    <row r="132" spans="1:19" ht="26.4" x14ac:dyDescent="0.25">
      <c r="A132" s="524"/>
      <c r="B132" s="522"/>
      <c r="C132" s="393" t="s">
        <v>306</v>
      </c>
      <c r="D132" s="458">
        <v>0.6</v>
      </c>
      <c r="F132" s="452">
        <v>0</v>
      </c>
      <c r="G132" s="459">
        <v>0</v>
      </c>
      <c r="H132" s="459"/>
      <c r="I132" s="452">
        <v>0</v>
      </c>
      <c r="J132" s="459"/>
      <c r="K132" s="459"/>
      <c r="L132" s="459"/>
      <c r="M132" s="459">
        <v>0.6</v>
      </c>
      <c r="N132" s="459"/>
      <c r="O132" s="452">
        <v>0</v>
      </c>
      <c r="P132" s="459"/>
      <c r="Q132" s="459"/>
      <c r="R132" s="452">
        <v>0</v>
      </c>
      <c r="S132" s="457">
        <f t="shared" ref="S132:S195" si="2">SUM(F132:R132)</f>
        <v>0.6</v>
      </c>
    </row>
    <row r="133" spans="1:19" ht="39.6" x14ac:dyDescent="0.25">
      <c r="A133" s="524"/>
      <c r="B133" s="522"/>
      <c r="C133" s="393" t="s">
        <v>481</v>
      </c>
      <c r="D133" s="458">
        <v>107</v>
      </c>
      <c r="F133" s="452">
        <v>0</v>
      </c>
      <c r="G133" s="459">
        <v>0</v>
      </c>
      <c r="H133" s="459"/>
      <c r="I133" s="452">
        <v>107</v>
      </c>
      <c r="J133" s="459"/>
      <c r="K133" s="459"/>
      <c r="L133" s="459"/>
      <c r="M133" s="459"/>
      <c r="N133" s="459"/>
      <c r="O133" s="452">
        <v>0</v>
      </c>
      <c r="P133" s="459"/>
      <c r="Q133" s="459"/>
      <c r="R133" s="452">
        <v>0</v>
      </c>
      <c r="S133" s="457">
        <f t="shared" si="2"/>
        <v>107</v>
      </c>
    </row>
    <row r="134" spans="1:19" x14ac:dyDescent="0.25">
      <c r="A134" s="524"/>
      <c r="B134" s="522"/>
      <c r="C134" s="393" t="s">
        <v>344</v>
      </c>
      <c r="D134" s="458">
        <v>1066193</v>
      </c>
      <c r="F134" s="452">
        <v>540382</v>
      </c>
      <c r="G134" s="459">
        <v>19885</v>
      </c>
      <c r="H134" s="459"/>
      <c r="I134" s="452">
        <v>0</v>
      </c>
      <c r="J134" s="459"/>
      <c r="K134" s="459"/>
      <c r="L134" s="459">
        <v>1498</v>
      </c>
      <c r="M134" s="459">
        <v>298</v>
      </c>
      <c r="N134" s="459"/>
      <c r="O134" s="452">
        <v>354657</v>
      </c>
      <c r="P134" s="459"/>
      <c r="Q134" s="459">
        <v>2582</v>
      </c>
      <c r="R134" s="452">
        <v>146891</v>
      </c>
      <c r="S134" s="457">
        <f t="shared" si="2"/>
        <v>1066193</v>
      </c>
    </row>
    <row r="135" spans="1:19" ht="26.4" x14ac:dyDescent="0.25">
      <c r="A135" s="524"/>
      <c r="B135" s="522"/>
      <c r="C135" s="393" t="s">
        <v>308</v>
      </c>
      <c r="D135" s="458">
        <v>40177</v>
      </c>
      <c r="F135" s="452">
        <v>177</v>
      </c>
      <c r="G135" s="459">
        <v>15227</v>
      </c>
      <c r="H135" s="459">
        <v>7100</v>
      </c>
      <c r="I135" s="452">
        <v>0</v>
      </c>
      <c r="J135" s="459"/>
      <c r="K135" s="459"/>
      <c r="L135" s="459"/>
      <c r="M135" s="459">
        <v>226</v>
      </c>
      <c r="N135" s="459">
        <v>195</v>
      </c>
      <c r="O135" s="452">
        <v>16129</v>
      </c>
      <c r="P135" s="459">
        <v>1123</v>
      </c>
      <c r="Q135" s="459"/>
      <c r="R135" s="452">
        <v>0</v>
      </c>
      <c r="S135" s="457">
        <f t="shared" si="2"/>
        <v>40177</v>
      </c>
    </row>
    <row r="136" spans="1:19" ht="26.4" x14ac:dyDescent="0.25">
      <c r="A136" s="524"/>
      <c r="B136" s="522"/>
      <c r="C136" s="393" t="s">
        <v>482</v>
      </c>
      <c r="D136" s="458">
        <v>37185</v>
      </c>
      <c r="F136" s="452">
        <v>37185</v>
      </c>
      <c r="G136" s="459">
        <v>0</v>
      </c>
      <c r="H136" s="459"/>
      <c r="I136" s="452">
        <v>0</v>
      </c>
      <c r="J136" s="459"/>
      <c r="K136" s="459"/>
      <c r="L136" s="459"/>
      <c r="M136" s="459"/>
      <c r="N136" s="459"/>
      <c r="O136" s="452">
        <v>0</v>
      </c>
      <c r="P136" s="459"/>
      <c r="Q136" s="459"/>
      <c r="R136" s="452">
        <v>0</v>
      </c>
      <c r="S136" s="457">
        <f t="shared" si="2"/>
        <v>37185</v>
      </c>
    </row>
    <row r="137" spans="1:19" ht="26.4" x14ac:dyDescent="0.25">
      <c r="A137" s="524"/>
      <c r="B137" s="522"/>
      <c r="C137" s="393" t="s">
        <v>394</v>
      </c>
      <c r="D137" s="458">
        <v>284017</v>
      </c>
      <c r="F137" s="452">
        <v>0</v>
      </c>
      <c r="G137" s="459">
        <v>0</v>
      </c>
      <c r="H137" s="459"/>
      <c r="I137" s="452">
        <v>284017</v>
      </c>
      <c r="J137" s="459"/>
      <c r="K137" s="459"/>
      <c r="L137" s="459"/>
      <c r="M137" s="459"/>
      <c r="N137" s="459"/>
      <c r="O137" s="452">
        <v>0</v>
      </c>
      <c r="P137" s="459"/>
      <c r="Q137" s="459"/>
      <c r="R137" s="452">
        <v>0</v>
      </c>
      <c r="S137" s="457">
        <f t="shared" si="2"/>
        <v>284017</v>
      </c>
    </row>
    <row r="138" spans="1:19" ht="26.4" x14ac:dyDescent="0.25">
      <c r="A138" s="524"/>
      <c r="B138" s="522"/>
      <c r="C138" s="393" t="s">
        <v>319</v>
      </c>
      <c r="D138" s="458">
        <v>3484</v>
      </c>
      <c r="F138" s="452">
        <v>0</v>
      </c>
      <c r="G138" s="459">
        <v>3484</v>
      </c>
      <c r="H138" s="459"/>
      <c r="I138" s="452">
        <v>0</v>
      </c>
      <c r="J138" s="459"/>
      <c r="K138" s="459"/>
      <c r="L138" s="459"/>
      <c r="M138" s="459"/>
      <c r="N138" s="459"/>
      <c r="O138" s="452">
        <v>0</v>
      </c>
      <c r="P138" s="459"/>
      <c r="Q138" s="459"/>
      <c r="R138" s="452">
        <v>0</v>
      </c>
      <c r="S138" s="457">
        <f t="shared" si="2"/>
        <v>3484</v>
      </c>
    </row>
    <row r="139" spans="1:19" s="462" customFormat="1" x14ac:dyDescent="0.25">
      <c r="A139" s="524"/>
      <c r="B139" s="522"/>
      <c r="C139" s="460" t="s">
        <v>460</v>
      </c>
      <c r="D139" s="461">
        <v>1445197.78</v>
      </c>
      <c r="F139" s="463">
        <v>577744</v>
      </c>
      <c r="G139" s="464">
        <v>39142.089999999997</v>
      </c>
      <c r="H139" s="464">
        <v>14948.49</v>
      </c>
      <c r="I139" s="463">
        <v>284149</v>
      </c>
      <c r="J139" s="464"/>
      <c r="K139" s="464"/>
      <c r="L139" s="464">
        <v>1498</v>
      </c>
      <c r="M139" s="464">
        <v>1298.0899999999999</v>
      </c>
      <c r="N139" s="464">
        <v>3692.86</v>
      </c>
      <c r="O139" s="463">
        <v>372122.92</v>
      </c>
      <c r="P139" s="464">
        <v>1123</v>
      </c>
      <c r="Q139" s="464">
        <v>2582</v>
      </c>
      <c r="R139" s="463">
        <v>146897.32999999999</v>
      </c>
      <c r="S139" s="457">
        <f t="shared" si="2"/>
        <v>1445197.78</v>
      </c>
    </row>
    <row r="140" spans="1:19" ht="26.4" x14ac:dyDescent="0.25">
      <c r="A140" s="523" t="s">
        <v>346</v>
      </c>
      <c r="B140" s="522"/>
      <c r="C140" s="393" t="s">
        <v>311</v>
      </c>
      <c r="D140" s="458">
        <v>8604.84</v>
      </c>
      <c r="F140" s="452">
        <v>8496.7999999999993</v>
      </c>
      <c r="G140" s="459">
        <v>0</v>
      </c>
      <c r="H140" s="459">
        <v>11.81</v>
      </c>
      <c r="I140" s="452">
        <v>0</v>
      </c>
      <c r="J140" s="459"/>
      <c r="K140" s="459"/>
      <c r="L140" s="459"/>
      <c r="M140" s="459"/>
      <c r="N140" s="459">
        <v>96.23</v>
      </c>
      <c r="O140" s="452">
        <v>0</v>
      </c>
      <c r="P140" s="459"/>
      <c r="Q140" s="459"/>
      <c r="R140" s="452">
        <v>0</v>
      </c>
      <c r="S140" s="457">
        <f t="shared" si="2"/>
        <v>8604.8399999999983</v>
      </c>
    </row>
    <row r="141" spans="1:19" ht="26.4" x14ac:dyDescent="0.25">
      <c r="A141" s="524"/>
      <c r="B141" s="522"/>
      <c r="C141" s="393" t="s">
        <v>308</v>
      </c>
      <c r="D141" s="458">
        <v>629</v>
      </c>
      <c r="F141" s="452">
        <v>0</v>
      </c>
      <c r="G141" s="459">
        <v>629</v>
      </c>
      <c r="H141" s="459"/>
      <c r="I141" s="452">
        <v>0</v>
      </c>
      <c r="J141" s="459"/>
      <c r="K141" s="459"/>
      <c r="L141" s="459"/>
      <c r="M141" s="459"/>
      <c r="N141" s="459"/>
      <c r="O141" s="452">
        <v>0</v>
      </c>
      <c r="P141" s="459"/>
      <c r="Q141" s="459"/>
      <c r="R141" s="452">
        <v>0</v>
      </c>
      <c r="S141" s="457">
        <f t="shared" si="2"/>
        <v>629</v>
      </c>
    </row>
    <row r="142" spans="1:19" s="462" customFormat="1" x14ac:dyDescent="0.25">
      <c r="A142" s="524"/>
      <c r="B142" s="522"/>
      <c r="C142" s="460" t="s">
        <v>460</v>
      </c>
      <c r="D142" s="461">
        <v>9233.84</v>
      </c>
      <c r="F142" s="463">
        <v>8496.7999999999993</v>
      </c>
      <c r="G142" s="464">
        <v>629</v>
      </c>
      <c r="H142" s="464">
        <v>11.81</v>
      </c>
      <c r="I142" s="463">
        <v>0</v>
      </c>
      <c r="J142" s="464"/>
      <c r="K142" s="464"/>
      <c r="L142" s="464"/>
      <c r="M142" s="464"/>
      <c r="N142" s="464">
        <v>96.23</v>
      </c>
      <c r="O142" s="463">
        <v>0</v>
      </c>
      <c r="P142" s="464"/>
      <c r="Q142" s="464"/>
      <c r="R142" s="463">
        <v>0</v>
      </c>
      <c r="S142" s="457">
        <f t="shared" si="2"/>
        <v>9233.8399999999983</v>
      </c>
    </row>
    <row r="143" spans="1:19" ht="26.4" x14ac:dyDescent="0.25">
      <c r="A143" s="523" t="s">
        <v>265</v>
      </c>
      <c r="B143" s="522"/>
      <c r="C143" s="393" t="s">
        <v>430</v>
      </c>
      <c r="D143" s="458">
        <v>210</v>
      </c>
      <c r="F143" s="452">
        <v>0</v>
      </c>
      <c r="G143" s="459">
        <v>210</v>
      </c>
      <c r="H143" s="459"/>
      <c r="I143" s="452">
        <v>0</v>
      </c>
      <c r="J143" s="459"/>
      <c r="K143" s="459"/>
      <c r="L143" s="459"/>
      <c r="M143" s="459"/>
      <c r="N143" s="459"/>
      <c r="O143" s="452">
        <v>0</v>
      </c>
      <c r="P143" s="459"/>
      <c r="Q143" s="459"/>
      <c r="R143" s="452">
        <v>0</v>
      </c>
      <c r="S143" s="457">
        <f t="shared" si="2"/>
        <v>210</v>
      </c>
    </row>
    <row r="144" spans="1:19" ht="26.4" x14ac:dyDescent="0.25">
      <c r="A144" s="524"/>
      <c r="B144" s="522"/>
      <c r="C144" s="393" t="s">
        <v>311</v>
      </c>
      <c r="D144" s="458">
        <v>22132.9</v>
      </c>
      <c r="F144" s="452">
        <v>0</v>
      </c>
      <c r="G144" s="459">
        <v>1230.48</v>
      </c>
      <c r="H144" s="459">
        <v>620.20000000000005</v>
      </c>
      <c r="I144" s="452">
        <v>0</v>
      </c>
      <c r="J144" s="459"/>
      <c r="K144" s="459"/>
      <c r="L144" s="459"/>
      <c r="M144" s="459">
        <v>19.98</v>
      </c>
      <c r="N144" s="459">
        <v>18825.25</v>
      </c>
      <c r="O144" s="452">
        <v>1095.07</v>
      </c>
      <c r="P144" s="459"/>
      <c r="Q144" s="459"/>
      <c r="R144" s="452">
        <v>341.92</v>
      </c>
      <c r="S144" s="457">
        <f t="shared" si="2"/>
        <v>22132.899999999998</v>
      </c>
    </row>
    <row r="145" spans="1:19" ht="26.4" x14ac:dyDescent="0.25">
      <c r="A145" s="524"/>
      <c r="B145" s="522"/>
      <c r="C145" s="393" t="s">
        <v>307</v>
      </c>
      <c r="D145" s="458">
        <v>69815.45</v>
      </c>
      <c r="F145" s="452">
        <v>0</v>
      </c>
      <c r="G145" s="459">
        <v>0</v>
      </c>
      <c r="H145" s="459"/>
      <c r="I145" s="452">
        <v>0</v>
      </c>
      <c r="J145" s="459"/>
      <c r="K145" s="459"/>
      <c r="L145" s="459"/>
      <c r="M145" s="459"/>
      <c r="N145" s="459">
        <v>69815.45</v>
      </c>
      <c r="O145" s="452">
        <v>0</v>
      </c>
      <c r="P145" s="459"/>
      <c r="Q145" s="459"/>
      <c r="R145" s="452">
        <v>0</v>
      </c>
      <c r="S145" s="457">
        <f t="shared" si="2"/>
        <v>69815.45</v>
      </c>
    </row>
    <row r="146" spans="1:19" ht="26.4" x14ac:dyDescent="0.25">
      <c r="A146" s="524"/>
      <c r="B146" s="522"/>
      <c r="C146" s="393" t="s">
        <v>308</v>
      </c>
      <c r="D146" s="458">
        <v>131289</v>
      </c>
      <c r="F146" s="452">
        <v>90067</v>
      </c>
      <c r="G146" s="459">
        <v>1014</v>
      </c>
      <c r="H146" s="459">
        <v>57</v>
      </c>
      <c r="I146" s="452">
        <v>0</v>
      </c>
      <c r="J146" s="459"/>
      <c r="K146" s="459"/>
      <c r="L146" s="459"/>
      <c r="M146" s="459">
        <v>4</v>
      </c>
      <c r="N146" s="459">
        <v>40147</v>
      </c>
      <c r="O146" s="452">
        <v>0</v>
      </c>
      <c r="P146" s="459"/>
      <c r="Q146" s="459"/>
      <c r="R146" s="452">
        <v>0</v>
      </c>
      <c r="S146" s="457">
        <f t="shared" si="2"/>
        <v>131289</v>
      </c>
    </row>
    <row r="147" spans="1:19" ht="26.4" x14ac:dyDescent="0.25">
      <c r="A147" s="524"/>
      <c r="B147" s="522"/>
      <c r="C147" s="393" t="s">
        <v>415</v>
      </c>
      <c r="D147" s="458">
        <v>460</v>
      </c>
      <c r="F147" s="452">
        <v>0</v>
      </c>
      <c r="G147" s="459">
        <v>0</v>
      </c>
      <c r="H147" s="459">
        <v>460</v>
      </c>
      <c r="I147" s="452">
        <v>0</v>
      </c>
      <c r="J147" s="459"/>
      <c r="K147" s="459"/>
      <c r="L147" s="459"/>
      <c r="M147" s="459"/>
      <c r="N147" s="459"/>
      <c r="O147" s="452">
        <v>0</v>
      </c>
      <c r="P147" s="459"/>
      <c r="Q147" s="459"/>
      <c r="R147" s="452">
        <v>0</v>
      </c>
      <c r="S147" s="457">
        <f t="shared" si="2"/>
        <v>460</v>
      </c>
    </row>
    <row r="148" spans="1:19" ht="26.4" x14ac:dyDescent="0.25">
      <c r="A148" s="524"/>
      <c r="B148" s="522"/>
      <c r="C148" s="393" t="s">
        <v>347</v>
      </c>
      <c r="D148" s="458">
        <v>106</v>
      </c>
      <c r="F148" s="452">
        <v>0</v>
      </c>
      <c r="G148" s="459">
        <v>0</v>
      </c>
      <c r="H148" s="459">
        <v>106</v>
      </c>
      <c r="I148" s="452">
        <v>0</v>
      </c>
      <c r="J148" s="459"/>
      <c r="K148" s="459"/>
      <c r="L148" s="459"/>
      <c r="M148" s="459"/>
      <c r="N148" s="459"/>
      <c r="O148" s="452">
        <v>0</v>
      </c>
      <c r="P148" s="459"/>
      <c r="Q148" s="459"/>
      <c r="R148" s="452">
        <v>0</v>
      </c>
      <c r="S148" s="457">
        <f t="shared" si="2"/>
        <v>106</v>
      </c>
    </row>
    <row r="149" spans="1:19" ht="26.4" x14ac:dyDescent="0.25">
      <c r="A149" s="524"/>
      <c r="B149" s="522"/>
      <c r="C149" s="393" t="s">
        <v>319</v>
      </c>
      <c r="D149" s="458">
        <v>2117</v>
      </c>
      <c r="F149" s="452">
        <v>0</v>
      </c>
      <c r="G149" s="459">
        <v>2117</v>
      </c>
      <c r="H149" s="459"/>
      <c r="I149" s="452">
        <v>0</v>
      </c>
      <c r="J149" s="459"/>
      <c r="K149" s="459"/>
      <c r="L149" s="459"/>
      <c r="M149" s="459"/>
      <c r="N149" s="459"/>
      <c r="O149" s="452">
        <v>0</v>
      </c>
      <c r="P149" s="459"/>
      <c r="Q149" s="459"/>
      <c r="R149" s="452">
        <v>0</v>
      </c>
      <c r="S149" s="457">
        <f t="shared" si="2"/>
        <v>2117</v>
      </c>
    </row>
    <row r="150" spans="1:19" s="462" customFormat="1" x14ac:dyDescent="0.25">
      <c r="A150" s="524"/>
      <c r="B150" s="522"/>
      <c r="C150" s="460" t="s">
        <v>460</v>
      </c>
      <c r="D150" s="461">
        <v>226130.35</v>
      </c>
      <c r="F150" s="463">
        <v>90067</v>
      </c>
      <c r="G150" s="464">
        <v>4571.4799999999996</v>
      </c>
      <c r="H150" s="464">
        <v>1243.2</v>
      </c>
      <c r="I150" s="463">
        <v>0</v>
      </c>
      <c r="J150" s="464"/>
      <c r="K150" s="464"/>
      <c r="L150" s="464"/>
      <c r="M150" s="464">
        <v>23.98</v>
      </c>
      <c r="N150" s="464">
        <v>128787.7</v>
      </c>
      <c r="O150" s="463">
        <v>1095.07</v>
      </c>
      <c r="P150" s="464"/>
      <c r="Q150" s="464"/>
      <c r="R150" s="463">
        <v>341.92</v>
      </c>
      <c r="S150" s="457">
        <f t="shared" si="2"/>
        <v>226130.35</v>
      </c>
    </row>
    <row r="151" spans="1:19" ht="26.4" x14ac:dyDescent="0.25">
      <c r="A151" s="523" t="s">
        <v>348</v>
      </c>
      <c r="B151" s="522"/>
      <c r="C151" s="393" t="s">
        <v>318</v>
      </c>
      <c r="D151" s="458">
        <v>2515.35</v>
      </c>
      <c r="F151" s="452">
        <v>2515.34</v>
      </c>
      <c r="G151" s="459">
        <v>0</v>
      </c>
      <c r="H151" s="459"/>
      <c r="I151" s="452">
        <v>0</v>
      </c>
      <c r="J151" s="459"/>
      <c r="K151" s="459"/>
      <c r="L151" s="459"/>
      <c r="M151" s="459"/>
      <c r="N151" s="459"/>
      <c r="O151" s="452">
        <v>0</v>
      </c>
      <c r="P151" s="459"/>
      <c r="Q151" s="459">
        <v>0.01</v>
      </c>
      <c r="R151" s="452">
        <v>0</v>
      </c>
      <c r="S151" s="457">
        <f t="shared" si="2"/>
        <v>2515.3500000000004</v>
      </c>
    </row>
    <row r="152" spans="1:19" s="462" customFormat="1" x14ac:dyDescent="0.25">
      <c r="A152" s="524"/>
      <c r="B152" s="522"/>
      <c r="C152" s="460" t="s">
        <v>460</v>
      </c>
      <c r="D152" s="461">
        <v>2515.35</v>
      </c>
      <c r="F152" s="463">
        <v>2515.34</v>
      </c>
      <c r="G152" s="464">
        <v>0</v>
      </c>
      <c r="H152" s="464"/>
      <c r="I152" s="463">
        <v>0</v>
      </c>
      <c r="J152" s="464"/>
      <c r="K152" s="464"/>
      <c r="L152" s="464"/>
      <c r="M152" s="464"/>
      <c r="N152" s="464"/>
      <c r="O152" s="463">
        <v>0</v>
      </c>
      <c r="P152" s="464"/>
      <c r="Q152" s="464">
        <v>0.01</v>
      </c>
      <c r="R152" s="463">
        <v>0</v>
      </c>
      <c r="S152" s="457">
        <f t="shared" si="2"/>
        <v>2515.3500000000004</v>
      </c>
    </row>
    <row r="153" spans="1:19" ht="26.4" x14ac:dyDescent="0.25">
      <c r="A153" s="523" t="s">
        <v>256</v>
      </c>
      <c r="B153" s="522"/>
      <c r="C153" s="393" t="s">
        <v>416</v>
      </c>
      <c r="D153" s="458">
        <v>29028</v>
      </c>
      <c r="F153" s="452">
        <v>0</v>
      </c>
      <c r="G153" s="459">
        <v>0</v>
      </c>
      <c r="H153" s="459"/>
      <c r="I153" s="452">
        <v>29028</v>
      </c>
      <c r="J153" s="459"/>
      <c r="K153" s="459"/>
      <c r="L153" s="459"/>
      <c r="M153" s="459"/>
      <c r="N153" s="459"/>
      <c r="O153" s="452">
        <v>0</v>
      </c>
      <c r="P153" s="459"/>
      <c r="Q153" s="459"/>
      <c r="R153" s="452">
        <v>0</v>
      </c>
      <c r="S153" s="457">
        <f t="shared" si="2"/>
        <v>29028</v>
      </c>
    </row>
    <row r="154" spans="1:19" ht="26.4" x14ac:dyDescent="0.25">
      <c r="A154" s="524"/>
      <c r="B154" s="522"/>
      <c r="C154" s="393" t="s">
        <v>414</v>
      </c>
      <c r="D154" s="458">
        <v>16320</v>
      </c>
      <c r="F154" s="452">
        <v>0</v>
      </c>
      <c r="G154" s="459">
        <v>16320</v>
      </c>
      <c r="H154" s="459"/>
      <c r="I154" s="452">
        <v>0</v>
      </c>
      <c r="J154" s="459"/>
      <c r="K154" s="459"/>
      <c r="L154" s="459"/>
      <c r="M154" s="459"/>
      <c r="N154" s="459"/>
      <c r="O154" s="452">
        <v>0</v>
      </c>
      <c r="P154" s="459"/>
      <c r="Q154" s="459"/>
      <c r="R154" s="452">
        <v>0</v>
      </c>
      <c r="S154" s="457">
        <f t="shared" si="2"/>
        <v>16320</v>
      </c>
    </row>
    <row r="155" spans="1:19" ht="26.4" x14ac:dyDescent="0.25">
      <c r="A155" s="524"/>
      <c r="B155" s="522"/>
      <c r="C155" s="393" t="s">
        <v>430</v>
      </c>
      <c r="D155" s="458">
        <v>2135</v>
      </c>
      <c r="F155" s="452">
        <v>0</v>
      </c>
      <c r="G155" s="459">
        <v>2135</v>
      </c>
      <c r="H155" s="459"/>
      <c r="I155" s="452">
        <v>0</v>
      </c>
      <c r="J155" s="459"/>
      <c r="K155" s="459"/>
      <c r="L155" s="459"/>
      <c r="M155" s="459"/>
      <c r="N155" s="459"/>
      <c r="O155" s="452">
        <v>0</v>
      </c>
      <c r="P155" s="459"/>
      <c r="Q155" s="459"/>
      <c r="R155" s="452">
        <v>0</v>
      </c>
      <c r="S155" s="457">
        <f t="shared" si="2"/>
        <v>2135</v>
      </c>
    </row>
    <row r="156" spans="1:19" ht="26.4" x14ac:dyDescent="0.25">
      <c r="A156" s="524"/>
      <c r="B156" s="522"/>
      <c r="C156" s="393" t="s">
        <v>434</v>
      </c>
      <c r="D156" s="458">
        <v>165605</v>
      </c>
      <c r="F156" s="452">
        <v>0</v>
      </c>
      <c r="G156" s="459">
        <v>0</v>
      </c>
      <c r="H156" s="459"/>
      <c r="I156" s="452">
        <v>153190</v>
      </c>
      <c r="J156" s="459"/>
      <c r="K156" s="459"/>
      <c r="L156" s="459"/>
      <c r="M156" s="459"/>
      <c r="N156" s="459"/>
      <c r="O156" s="452">
        <v>12415</v>
      </c>
      <c r="P156" s="459"/>
      <c r="Q156" s="459"/>
      <c r="R156" s="452">
        <v>0</v>
      </c>
      <c r="S156" s="457">
        <f t="shared" si="2"/>
        <v>165605</v>
      </c>
    </row>
    <row r="157" spans="1:19" ht="26.4" x14ac:dyDescent="0.25">
      <c r="A157" s="524"/>
      <c r="B157" s="522"/>
      <c r="C157" s="393" t="s">
        <v>311</v>
      </c>
      <c r="D157" s="458">
        <v>36474.74</v>
      </c>
      <c r="F157" s="452">
        <v>16800.259999999998</v>
      </c>
      <c r="G157" s="459">
        <v>5900.87</v>
      </c>
      <c r="H157" s="459">
        <v>2335.17</v>
      </c>
      <c r="I157" s="452">
        <v>0</v>
      </c>
      <c r="J157" s="459"/>
      <c r="K157" s="459"/>
      <c r="L157" s="459"/>
      <c r="M157" s="459">
        <v>112.82</v>
      </c>
      <c r="N157" s="459">
        <v>11197.63</v>
      </c>
      <c r="O157" s="452">
        <v>0</v>
      </c>
      <c r="P157" s="459"/>
      <c r="Q157" s="459"/>
      <c r="R157" s="452">
        <v>127.99</v>
      </c>
      <c r="S157" s="457">
        <f t="shared" si="2"/>
        <v>36474.739999999991</v>
      </c>
    </row>
    <row r="158" spans="1:19" ht="26.4" x14ac:dyDescent="0.25">
      <c r="A158" s="524"/>
      <c r="B158" s="522"/>
      <c r="C158" s="393" t="s">
        <v>398</v>
      </c>
      <c r="D158" s="458">
        <v>1291.1500000000001</v>
      </c>
      <c r="F158" s="452">
        <v>0</v>
      </c>
      <c r="G158" s="459">
        <v>0</v>
      </c>
      <c r="H158" s="459"/>
      <c r="I158" s="452">
        <v>0</v>
      </c>
      <c r="J158" s="459"/>
      <c r="K158" s="459"/>
      <c r="L158" s="459"/>
      <c r="M158" s="459"/>
      <c r="N158" s="459"/>
      <c r="O158" s="452">
        <v>0</v>
      </c>
      <c r="P158" s="459"/>
      <c r="Q158" s="459"/>
      <c r="R158" s="452">
        <v>1291.1500000000001</v>
      </c>
      <c r="S158" s="457">
        <f t="shared" si="2"/>
        <v>1291.1500000000001</v>
      </c>
    </row>
    <row r="159" spans="1:19" ht="26.4" x14ac:dyDescent="0.25">
      <c r="A159" s="524"/>
      <c r="B159" s="522"/>
      <c r="C159" s="393" t="s">
        <v>306</v>
      </c>
      <c r="D159" s="458">
        <v>1.35</v>
      </c>
      <c r="F159" s="452">
        <v>0</v>
      </c>
      <c r="G159" s="459">
        <v>0</v>
      </c>
      <c r="H159" s="459"/>
      <c r="I159" s="452">
        <v>0</v>
      </c>
      <c r="J159" s="459"/>
      <c r="K159" s="459"/>
      <c r="L159" s="459"/>
      <c r="M159" s="459">
        <v>1.35</v>
      </c>
      <c r="N159" s="459"/>
      <c r="O159" s="452">
        <v>0</v>
      </c>
      <c r="P159" s="459"/>
      <c r="Q159" s="459"/>
      <c r="R159" s="452">
        <v>0</v>
      </c>
      <c r="S159" s="457">
        <f t="shared" si="2"/>
        <v>1.35</v>
      </c>
    </row>
    <row r="160" spans="1:19" ht="26.4" x14ac:dyDescent="0.25">
      <c r="A160" s="524"/>
      <c r="B160" s="522"/>
      <c r="C160" s="393" t="s">
        <v>307</v>
      </c>
      <c r="D160" s="458">
        <v>7019.48</v>
      </c>
      <c r="F160" s="452">
        <v>0</v>
      </c>
      <c r="G160" s="459">
        <v>0</v>
      </c>
      <c r="H160" s="459"/>
      <c r="I160" s="452">
        <v>0</v>
      </c>
      <c r="J160" s="459"/>
      <c r="K160" s="459"/>
      <c r="L160" s="459"/>
      <c r="M160" s="459"/>
      <c r="N160" s="459">
        <v>492.7</v>
      </c>
      <c r="O160" s="452">
        <v>0</v>
      </c>
      <c r="P160" s="459"/>
      <c r="Q160" s="459"/>
      <c r="R160" s="452">
        <v>6526.78</v>
      </c>
      <c r="S160" s="457">
        <f t="shared" si="2"/>
        <v>7019.48</v>
      </c>
    </row>
    <row r="161" spans="1:19" ht="26.4" x14ac:dyDescent="0.25">
      <c r="A161" s="524"/>
      <c r="B161" s="522"/>
      <c r="C161" s="393" t="s">
        <v>308</v>
      </c>
      <c r="D161" s="458">
        <v>479070</v>
      </c>
      <c r="F161" s="452">
        <v>403557</v>
      </c>
      <c r="G161" s="459">
        <v>23177</v>
      </c>
      <c r="H161" s="459">
        <v>16690</v>
      </c>
      <c r="I161" s="452">
        <v>0</v>
      </c>
      <c r="J161" s="459"/>
      <c r="K161" s="459"/>
      <c r="L161" s="459"/>
      <c r="M161" s="459">
        <v>356</v>
      </c>
      <c r="N161" s="459">
        <v>31176</v>
      </c>
      <c r="O161" s="452">
        <v>4114</v>
      </c>
      <c r="P161" s="459"/>
      <c r="Q161" s="459"/>
      <c r="R161" s="452">
        <v>0</v>
      </c>
      <c r="S161" s="457">
        <f t="shared" si="2"/>
        <v>479070</v>
      </c>
    </row>
    <row r="162" spans="1:19" s="462" customFormat="1" x14ac:dyDescent="0.25">
      <c r="A162" s="524"/>
      <c r="B162" s="522"/>
      <c r="C162" s="460" t="s">
        <v>460</v>
      </c>
      <c r="D162" s="461">
        <v>736944.72</v>
      </c>
      <c r="F162" s="463">
        <v>420357.26</v>
      </c>
      <c r="G162" s="464">
        <v>47532.87</v>
      </c>
      <c r="H162" s="464">
        <v>19025.169999999998</v>
      </c>
      <c r="I162" s="463">
        <v>182218</v>
      </c>
      <c r="J162" s="464"/>
      <c r="K162" s="464"/>
      <c r="L162" s="464"/>
      <c r="M162" s="464">
        <v>470.17</v>
      </c>
      <c r="N162" s="464">
        <v>42866.33</v>
      </c>
      <c r="O162" s="463">
        <v>16529</v>
      </c>
      <c r="P162" s="464"/>
      <c r="Q162" s="464"/>
      <c r="R162" s="463">
        <v>7945.92</v>
      </c>
      <c r="S162" s="457">
        <f t="shared" si="2"/>
        <v>736944.72000000009</v>
      </c>
    </row>
    <row r="163" spans="1:19" x14ac:dyDescent="0.25">
      <c r="A163" s="523" t="s">
        <v>230</v>
      </c>
      <c r="B163" s="522"/>
      <c r="C163" s="393" t="s">
        <v>349</v>
      </c>
      <c r="D163" s="458">
        <v>271.5</v>
      </c>
      <c r="F163" s="452">
        <v>0</v>
      </c>
      <c r="G163" s="459">
        <v>0</v>
      </c>
      <c r="H163" s="459"/>
      <c r="I163" s="452">
        <v>271.5</v>
      </c>
      <c r="J163" s="459"/>
      <c r="K163" s="459"/>
      <c r="L163" s="459"/>
      <c r="M163" s="459"/>
      <c r="N163" s="459"/>
      <c r="O163" s="452">
        <v>0</v>
      </c>
      <c r="P163" s="459"/>
      <c r="Q163" s="459"/>
      <c r="R163" s="452">
        <v>0</v>
      </c>
      <c r="S163" s="457">
        <f t="shared" si="2"/>
        <v>271.5</v>
      </c>
    </row>
    <row r="164" spans="1:19" ht="39.6" x14ac:dyDescent="0.25">
      <c r="A164" s="524"/>
      <c r="B164" s="522"/>
      <c r="C164" s="393" t="s">
        <v>467</v>
      </c>
      <c r="D164" s="458">
        <v>31000</v>
      </c>
      <c r="F164" s="452">
        <v>0</v>
      </c>
      <c r="G164" s="459">
        <v>0</v>
      </c>
      <c r="H164" s="459"/>
      <c r="I164" s="452">
        <v>31000</v>
      </c>
      <c r="J164" s="459"/>
      <c r="K164" s="459"/>
      <c r="L164" s="459"/>
      <c r="M164" s="459"/>
      <c r="N164" s="459"/>
      <c r="O164" s="452">
        <v>0</v>
      </c>
      <c r="P164" s="459"/>
      <c r="Q164" s="459"/>
      <c r="R164" s="452">
        <v>0</v>
      </c>
      <c r="S164" s="457">
        <f t="shared" si="2"/>
        <v>31000</v>
      </c>
    </row>
    <row r="165" spans="1:19" ht="26.4" x14ac:dyDescent="0.25">
      <c r="A165" s="524"/>
      <c r="B165" s="522"/>
      <c r="C165" s="393" t="s">
        <v>311</v>
      </c>
      <c r="D165" s="458">
        <v>12.7</v>
      </c>
      <c r="F165" s="452">
        <v>0</v>
      </c>
      <c r="G165" s="459">
        <v>0</v>
      </c>
      <c r="H165" s="459">
        <v>12.7</v>
      </c>
      <c r="I165" s="452">
        <v>0</v>
      </c>
      <c r="J165" s="459"/>
      <c r="K165" s="459"/>
      <c r="L165" s="459"/>
      <c r="M165" s="459"/>
      <c r="N165" s="459"/>
      <c r="O165" s="452">
        <v>0</v>
      </c>
      <c r="P165" s="459"/>
      <c r="Q165" s="459"/>
      <c r="R165" s="452">
        <v>0</v>
      </c>
      <c r="S165" s="457">
        <f t="shared" si="2"/>
        <v>12.7</v>
      </c>
    </row>
    <row r="166" spans="1:19" ht="26.4" x14ac:dyDescent="0.25">
      <c r="A166" s="524"/>
      <c r="B166" s="522"/>
      <c r="C166" s="393" t="s">
        <v>306</v>
      </c>
      <c r="D166" s="458">
        <v>95361.51</v>
      </c>
      <c r="F166" s="452">
        <v>0</v>
      </c>
      <c r="G166" s="459">
        <v>42728.12</v>
      </c>
      <c r="H166" s="459"/>
      <c r="I166" s="452">
        <v>31567.87</v>
      </c>
      <c r="J166" s="459"/>
      <c r="K166" s="459"/>
      <c r="L166" s="459"/>
      <c r="M166" s="459">
        <v>1499.51</v>
      </c>
      <c r="N166" s="459">
        <v>5064.92</v>
      </c>
      <c r="O166" s="452">
        <v>0</v>
      </c>
      <c r="P166" s="459">
        <v>18.38</v>
      </c>
      <c r="Q166" s="459"/>
      <c r="R166" s="452">
        <v>14482.71</v>
      </c>
      <c r="S166" s="457">
        <f t="shared" si="2"/>
        <v>95361.510000000009</v>
      </c>
    </row>
    <row r="167" spans="1:19" ht="26.4" x14ac:dyDescent="0.25">
      <c r="A167" s="524"/>
      <c r="B167" s="522"/>
      <c r="C167" s="393" t="s">
        <v>307</v>
      </c>
      <c r="D167" s="458">
        <v>0.95</v>
      </c>
      <c r="F167" s="452">
        <v>0</v>
      </c>
      <c r="G167" s="459">
        <v>0</v>
      </c>
      <c r="H167" s="459"/>
      <c r="I167" s="452">
        <v>0</v>
      </c>
      <c r="J167" s="459"/>
      <c r="K167" s="459"/>
      <c r="L167" s="459"/>
      <c r="M167" s="459"/>
      <c r="N167" s="459"/>
      <c r="O167" s="452">
        <v>0</v>
      </c>
      <c r="P167" s="459"/>
      <c r="Q167" s="459"/>
      <c r="R167" s="452">
        <v>0.95</v>
      </c>
      <c r="S167" s="457">
        <f t="shared" si="2"/>
        <v>0.95</v>
      </c>
    </row>
    <row r="168" spans="1:19" ht="26.4" x14ac:dyDescent="0.25">
      <c r="A168" s="524"/>
      <c r="B168" s="522"/>
      <c r="C168" s="393" t="s">
        <v>352</v>
      </c>
      <c r="D168" s="458">
        <v>6965.24</v>
      </c>
      <c r="F168" s="452">
        <v>0</v>
      </c>
      <c r="G168" s="459">
        <v>0</v>
      </c>
      <c r="H168" s="459"/>
      <c r="I168" s="452">
        <v>6965.24</v>
      </c>
      <c r="J168" s="459"/>
      <c r="K168" s="459"/>
      <c r="L168" s="459"/>
      <c r="M168" s="459"/>
      <c r="N168" s="459"/>
      <c r="O168" s="452">
        <v>0</v>
      </c>
      <c r="P168" s="459"/>
      <c r="Q168" s="459"/>
      <c r="R168" s="452">
        <v>0</v>
      </c>
      <c r="S168" s="457">
        <f t="shared" si="2"/>
        <v>6965.24</v>
      </c>
    </row>
    <row r="169" spans="1:19" ht="26.4" x14ac:dyDescent="0.25">
      <c r="A169" s="524"/>
      <c r="B169" s="522"/>
      <c r="C169" s="393" t="s">
        <v>353</v>
      </c>
      <c r="D169" s="458">
        <v>17691</v>
      </c>
      <c r="F169" s="452">
        <v>0</v>
      </c>
      <c r="G169" s="459">
        <v>0</v>
      </c>
      <c r="H169" s="459">
        <v>17691</v>
      </c>
      <c r="I169" s="452">
        <v>0</v>
      </c>
      <c r="J169" s="459"/>
      <c r="K169" s="459"/>
      <c r="L169" s="459"/>
      <c r="M169" s="459"/>
      <c r="N169" s="459"/>
      <c r="O169" s="452">
        <v>0</v>
      </c>
      <c r="P169" s="459"/>
      <c r="Q169" s="459"/>
      <c r="R169" s="452">
        <v>0</v>
      </c>
      <c r="S169" s="457">
        <f t="shared" si="2"/>
        <v>17691</v>
      </c>
    </row>
    <row r="170" spans="1:19" x14ac:dyDescent="0.25">
      <c r="A170" s="524"/>
      <c r="B170" s="522"/>
      <c r="C170" s="393" t="s">
        <v>354</v>
      </c>
      <c r="D170" s="458">
        <v>6393</v>
      </c>
      <c r="F170" s="452">
        <v>6389</v>
      </c>
      <c r="G170" s="459">
        <v>0</v>
      </c>
      <c r="H170" s="459"/>
      <c r="I170" s="452">
        <v>0</v>
      </c>
      <c r="J170" s="459"/>
      <c r="K170" s="459"/>
      <c r="L170" s="459"/>
      <c r="M170" s="459"/>
      <c r="N170" s="459"/>
      <c r="O170" s="452">
        <v>0</v>
      </c>
      <c r="P170" s="459"/>
      <c r="Q170" s="459">
        <v>4</v>
      </c>
      <c r="R170" s="452">
        <v>0</v>
      </c>
      <c r="S170" s="457">
        <f t="shared" si="2"/>
        <v>6393</v>
      </c>
    </row>
    <row r="171" spans="1:19" ht="26.4" x14ac:dyDescent="0.25">
      <c r="A171" s="524"/>
      <c r="B171" s="522"/>
      <c r="C171" s="393" t="s">
        <v>308</v>
      </c>
      <c r="D171" s="458">
        <v>65146</v>
      </c>
      <c r="F171" s="452">
        <v>38690</v>
      </c>
      <c r="G171" s="459">
        <v>16991</v>
      </c>
      <c r="H171" s="459">
        <v>6328</v>
      </c>
      <c r="I171" s="452">
        <v>0</v>
      </c>
      <c r="J171" s="459"/>
      <c r="K171" s="459"/>
      <c r="L171" s="459"/>
      <c r="M171" s="459"/>
      <c r="N171" s="459">
        <v>1345</v>
      </c>
      <c r="O171" s="452">
        <v>960</v>
      </c>
      <c r="P171" s="459">
        <v>832</v>
      </c>
      <c r="Q171" s="459"/>
      <c r="R171" s="452">
        <v>0</v>
      </c>
      <c r="S171" s="457">
        <f t="shared" si="2"/>
        <v>65146</v>
      </c>
    </row>
    <row r="172" spans="1:19" ht="39.6" x14ac:dyDescent="0.25">
      <c r="A172" s="524"/>
      <c r="B172" s="522"/>
      <c r="C172" s="393" t="s">
        <v>339</v>
      </c>
      <c r="D172" s="458">
        <v>269276.90999999997</v>
      </c>
      <c r="F172" s="452">
        <v>269276.90999999997</v>
      </c>
      <c r="G172" s="459">
        <v>0</v>
      </c>
      <c r="H172" s="459"/>
      <c r="I172" s="452">
        <v>0</v>
      </c>
      <c r="J172" s="459"/>
      <c r="K172" s="459"/>
      <c r="L172" s="459"/>
      <c r="M172" s="459"/>
      <c r="N172" s="459"/>
      <c r="O172" s="452">
        <v>0</v>
      </c>
      <c r="P172" s="459"/>
      <c r="Q172" s="459"/>
      <c r="R172" s="452">
        <v>0</v>
      </c>
      <c r="S172" s="457">
        <f t="shared" si="2"/>
        <v>269276.90999999997</v>
      </c>
    </row>
    <row r="173" spans="1:19" ht="26.4" x14ac:dyDescent="0.25">
      <c r="A173" s="524"/>
      <c r="B173" s="522"/>
      <c r="C173" s="393" t="s">
        <v>435</v>
      </c>
      <c r="D173" s="458">
        <v>43092</v>
      </c>
      <c r="F173" s="452">
        <v>0</v>
      </c>
      <c r="G173" s="459">
        <v>0</v>
      </c>
      <c r="H173" s="459"/>
      <c r="I173" s="452">
        <v>43092</v>
      </c>
      <c r="J173" s="459"/>
      <c r="K173" s="459"/>
      <c r="L173" s="459"/>
      <c r="M173" s="459"/>
      <c r="N173" s="459"/>
      <c r="O173" s="452">
        <v>0</v>
      </c>
      <c r="P173" s="459"/>
      <c r="Q173" s="459"/>
      <c r="R173" s="452">
        <v>0</v>
      </c>
      <c r="S173" s="457">
        <f t="shared" si="2"/>
        <v>43092</v>
      </c>
    </row>
    <row r="174" spans="1:19" s="462" customFormat="1" x14ac:dyDescent="0.25">
      <c r="A174" s="524"/>
      <c r="B174" s="522"/>
      <c r="C174" s="460" t="s">
        <v>460</v>
      </c>
      <c r="D174" s="461">
        <v>535210.81000000006</v>
      </c>
      <c r="F174" s="463">
        <v>314355.90999999997</v>
      </c>
      <c r="G174" s="464">
        <v>59719.12</v>
      </c>
      <c r="H174" s="464">
        <v>24031.7</v>
      </c>
      <c r="I174" s="463">
        <v>112896.61</v>
      </c>
      <c r="J174" s="464"/>
      <c r="K174" s="464"/>
      <c r="L174" s="464"/>
      <c r="M174" s="464">
        <v>1499.51</v>
      </c>
      <c r="N174" s="464">
        <v>6409.92</v>
      </c>
      <c r="O174" s="463">
        <v>960</v>
      </c>
      <c r="P174" s="464">
        <v>850.38</v>
      </c>
      <c r="Q174" s="464">
        <v>4</v>
      </c>
      <c r="R174" s="463">
        <v>14483.66</v>
      </c>
      <c r="S174" s="457">
        <f t="shared" si="2"/>
        <v>535210.80999999994</v>
      </c>
    </row>
    <row r="175" spans="1:19" x14ac:dyDescent="0.25">
      <c r="A175" s="523" t="s">
        <v>242</v>
      </c>
      <c r="B175" s="522"/>
      <c r="C175" s="393" t="s">
        <v>356</v>
      </c>
      <c r="D175" s="458">
        <v>36875</v>
      </c>
      <c r="F175" s="452">
        <v>0</v>
      </c>
      <c r="G175" s="459">
        <v>0</v>
      </c>
      <c r="H175" s="459"/>
      <c r="I175" s="452">
        <v>0</v>
      </c>
      <c r="J175" s="459"/>
      <c r="K175" s="459">
        <v>36875</v>
      </c>
      <c r="L175" s="459"/>
      <c r="M175" s="459"/>
      <c r="N175" s="459"/>
      <c r="O175" s="452">
        <v>0</v>
      </c>
      <c r="P175" s="459"/>
      <c r="Q175" s="459"/>
      <c r="R175" s="452">
        <v>0</v>
      </c>
      <c r="S175" s="457">
        <f t="shared" si="2"/>
        <v>36875</v>
      </c>
    </row>
    <row r="176" spans="1:19" ht="26.4" x14ac:dyDescent="0.25">
      <c r="A176" s="524"/>
      <c r="B176" s="522"/>
      <c r="C176" s="393" t="s">
        <v>434</v>
      </c>
      <c r="D176" s="458">
        <v>329</v>
      </c>
      <c r="F176" s="452">
        <v>0</v>
      </c>
      <c r="G176" s="459">
        <v>0</v>
      </c>
      <c r="H176" s="459"/>
      <c r="I176" s="452">
        <v>0</v>
      </c>
      <c r="J176" s="459"/>
      <c r="K176" s="459"/>
      <c r="L176" s="459"/>
      <c r="M176" s="459"/>
      <c r="N176" s="459"/>
      <c r="O176" s="452">
        <v>329</v>
      </c>
      <c r="P176" s="459"/>
      <c r="Q176" s="459"/>
      <c r="R176" s="452">
        <v>0</v>
      </c>
      <c r="S176" s="457">
        <f t="shared" si="2"/>
        <v>329</v>
      </c>
    </row>
    <row r="177" spans="1:19" ht="26.4" x14ac:dyDescent="0.25">
      <c r="A177" s="524"/>
      <c r="B177" s="522"/>
      <c r="C177" s="393" t="s">
        <v>306</v>
      </c>
      <c r="D177" s="458">
        <v>1019.98</v>
      </c>
      <c r="F177" s="452">
        <v>0</v>
      </c>
      <c r="G177" s="459">
        <v>6.68</v>
      </c>
      <c r="H177" s="459"/>
      <c r="I177" s="452">
        <v>0</v>
      </c>
      <c r="J177" s="459"/>
      <c r="K177" s="459"/>
      <c r="L177" s="459"/>
      <c r="M177" s="459">
        <v>1.73</v>
      </c>
      <c r="N177" s="459">
        <v>11.74</v>
      </c>
      <c r="O177" s="452">
        <v>0</v>
      </c>
      <c r="P177" s="459"/>
      <c r="Q177" s="459"/>
      <c r="R177" s="452">
        <v>999.83</v>
      </c>
      <c r="S177" s="457">
        <f t="shared" si="2"/>
        <v>1019.98</v>
      </c>
    </row>
    <row r="178" spans="1:19" ht="39.6" x14ac:dyDescent="0.25">
      <c r="A178" s="524"/>
      <c r="B178" s="522"/>
      <c r="C178" s="393" t="s">
        <v>339</v>
      </c>
      <c r="D178" s="458">
        <v>136.93</v>
      </c>
      <c r="F178" s="452">
        <v>136.93</v>
      </c>
      <c r="G178" s="459">
        <v>0</v>
      </c>
      <c r="H178" s="459"/>
      <c r="I178" s="452">
        <v>0</v>
      </c>
      <c r="J178" s="459"/>
      <c r="K178" s="459"/>
      <c r="L178" s="459"/>
      <c r="M178" s="459"/>
      <c r="N178" s="459"/>
      <c r="O178" s="452">
        <v>0</v>
      </c>
      <c r="P178" s="459"/>
      <c r="Q178" s="459"/>
      <c r="R178" s="452">
        <v>0</v>
      </c>
      <c r="S178" s="457">
        <f t="shared" si="2"/>
        <v>136.93</v>
      </c>
    </row>
    <row r="179" spans="1:19" ht="26.4" x14ac:dyDescent="0.25">
      <c r="A179" s="524"/>
      <c r="B179" s="522"/>
      <c r="C179" s="393" t="s">
        <v>479</v>
      </c>
      <c r="D179" s="458">
        <v>23345.52</v>
      </c>
      <c r="F179" s="452">
        <v>20648.7</v>
      </c>
      <c r="G179" s="459">
        <v>1069</v>
      </c>
      <c r="H179" s="459"/>
      <c r="I179" s="452">
        <v>0</v>
      </c>
      <c r="J179" s="459"/>
      <c r="K179" s="459">
        <v>1530.61</v>
      </c>
      <c r="L179" s="459"/>
      <c r="M179" s="459"/>
      <c r="N179" s="459">
        <v>77.569999999999993</v>
      </c>
      <c r="O179" s="452">
        <v>0</v>
      </c>
      <c r="P179" s="459">
        <v>19.64</v>
      </c>
      <c r="Q179" s="459"/>
      <c r="R179" s="452">
        <v>0</v>
      </c>
      <c r="S179" s="457">
        <f t="shared" si="2"/>
        <v>23345.52</v>
      </c>
    </row>
    <row r="180" spans="1:19" s="462" customFormat="1" x14ac:dyDescent="0.25">
      <c r="A180" s="524"/>
      <c r="B180" s="522"/>
      <c r="C180" s="460" t="s">
        <v>460</v>
      </c>
      <c r="D180" s="461">
        <v>61706.43</v>
      </c>
      <c r="F180" s="463">
        <v>20785.629999999997</v>
      </c>
      <c r="G180" s="464">
        <v>1075.68</v>
      </c>
      <c r="H180" s="464"/>
      <c r="I180" s="463">
        <v>0</v>
      </c>
      <c r="J180" s="464"/>
      <c r="K180" s="464">
        <v>38405.61</v>
      </c>
      <c r="L180" s="464"/>
      <c r="M180" s="464">
        <v>1.73</v>
      </c>
      <c r="N180" s="464">
        <v>89.31</v>
      </c>
      <c r="O180" s="463">
        <v>329</v>
      </c>
      <c r="P180" s="464">
        <v>19.64</v>
      </c>
      <c r="Q180" s="464"/>
      <c r="R180" s="463">
        <v>999.83</v>
      </c>
      <c r="S180" s="457">
        <f t="shared" si="2"/>
        <v>61706.43</v>
      </c>
    </row>
    <row r="181" spans="1:19" ht="26.4" x14ac:dyDescent="0.25">
      <c r="A181" s="523" t="s">
        <v>357</v>
      </c>
      <c r="B181" s="522"/>
      <c r="C181" s="393" t="s">
        <v>311</v>
      </c>
      <c r="D181" s="458">
        <v>484.26</v>
      </c>
      <c r="F181" s="452">
        <v>0</v>
      </c>
      <c r="G181" s="459">
        <v>0</v>
      </c>
      <c r="H181" s="459">
        <v>484.26</v>
      </c>
      <c r="I181" s="452">
        <v>0</v>
      </c>
      <c r="J181" s="459"/>
      <c r="K181" s="459"/>
      <c r="L181" s="459"/>
      <c r="M181" s="459"/>
      <c r="N181" s="459"/>
      <c r="O181" s="452">
        <v>0</v>
      </c>
      <c r="P181" s="459"/>
      <c r="Q181" s="459"/>
      <c r="R181" s="452">
        <v>0</v>
      </c>
      <c r="S181" s="457">
        <f t="shared" si="2"/>
        <v>484.26</v>
      </c>
    </row>
    <row r="182" spans="1:19" ht="26.4" x14ac:dyDescent="0.25">
      <c r="A182" s="524"/>
      <c r="B182" s="522"/>
      <c r="C182" s="393" t="s">
        <v>308</v>
      </c>
      <c r="D182" s="458">
        <v>163695</v>
      </c>
      <c r="F182" s="452">
        <v>159954</v>
      </c>
      <c r="G182" s="459">
        <v>52</v>
      </c>
      <c r="H182" s="459">
        <v>9</v>
      </c>
      <c r="I182" s="452">
        <v>0</v>
      </c>
      <c r="J182" s="459"/>
      <c r="K182" s="459"/>
      <c r="L182" s="459"/>
      <c r="M182" s="459">
        <v>50</v>
      </c>
      <c r="N182" s="459">
        <v>3630</v>
      </c>
      <c r="O182" s="452">
        <v>0</v>
      </c>
      <c r="P182" s="459"/>
      <c r="Q182" s="459"/>
      <c r="R182" s="452">
        <v>0</v>
      </c>
      <c r="S182" s="457">
        <f t="shared" si="2"/>
        <v>163695</v>
      </c>
    </row>
    <row r="183" spans="1:19" ht="26.4" x14ac:dyDescent="0.25">
      <c r="A183" s="524"/>
      <c r="B183" s="522"/>
      <c r="C183" s="393" t="s">
        <v>319</v>
      </c>
      <c r="D183" s="458">
        <v>41078</v>
      </c>
      <c r="F183" s="452">
        <v>0</v>
      </c>
      <c r="G183" s="459">
        <v>0</v>
      </c>
      <c r="H183" s="459">
        <v>330</v>
      </c>
      <c r="I183" s="452">
        <v>0</v>
      </c>
      <c r="J183" s="459"/>
      <c r="K183" s="459"/>
      <c r="L183" s="459"/>
      <c r="M183" s="459"/>
      <c r="N183" s="459">
        <v>40748</v>
      </c>
      <c r="O183" s="452">
        <v>0</v>
      </c>
      <c r="P183" s="459"/>
      <c r="Q183" s="459"/>
      <c r="R183" s="452">
        <v>0</v>
      </c>
      <c r="S183" s="457">
        <f t="shared" si="2"/>
        <v>41078</v>
      </c>
    </row>
    <row r="184" spans="1:19" s="462" customFormat="1" x14ac:dyDescent="0.25">
      <c r="A184" s="524"/>
      <c r="B184" s="522"/>
      <c r="C184" s="460" t="s">
        <v>460</v>
      </c>
      <c r="D184" s="461">
        <v>205257.26</v>
      </c>
      <c r="F184" s="463">
        <v>159954</v>
      </c>
      <c r="G184" s="464">
        <v>52</v>
      </c>
      <c r="H184" s="464">
        <v>823.26</v>
      </c>
      <c r="I184" s="463">
        <v>0</v>
      </c>
      <c r="J184" s="464"/>
      <c r="K184" s="464"/>
      <c r="L184" s="464"/>
      <c r="M184" s="464">
        <v>50</v>
      </c>
      <c r="N184" s="464">
        <v>44378</v>
      </c>
      <c r="O184" s="463">
        <v>0</v>
      </c>
      <c r="P184" s="464"/>
      <c r="Q184" s="464"/>
      <c r="R184" s="463">
        <v>0</v>
      </c>
      <c r="S184" s="457">
        <f t="shared" si="2"/>
        <v>205257.26</v>
      </c>
    </row>
    <row r="185" spans="1:19" ht="26.4" x14ac:dyDescent="0.25">
      <c r="A185" s="523" t="s">
        <v>358</v>
      </c>
      <c r="B185" s="522"/>
      <c r="C185" s="393" t="s">
        <v>464</v>
      </c>
      <c r="D185" s="458">
        <v>1500</v>
      </c>
      <c r="F185" s="452">
        <v>1500</v>
      </c>
      <c r="G185" s="459">
        <v>0</v>
      </c>
      <c r="H185" s="459"/>
      <c r="I185" s="452">
        <v>0</v>
      </c>
      <c r="J185" s="459"/>
      <c r="K185" s="459"/>
      <c r="L185" s="459"/>
      <c r="M185" s="459"/>
      <c r="N185" s="459"/>
      <c r="O185" s="452">
        <v>0</v>
      </c>
      <c r="P185" s="459"/>
      <c r="Q185" s="459"/>
      <c r="R185" s="452">
        <v>0</v>
      </c>
      <c r="S185" s="457">
        <f t="shared" si="2"/>
        <v>1500</v>
      </c>
    </row>
    <row r="186" spans="1:19" ht="26.4" x14ac:dyDescent="0.25">
      <c r="A186" s="524"/>
      <c r="B186" s="522"/>
      <c r="C186" s="393" t="s">
        <v>318</v>
      </c>
      <c r="D186" s="458">
        <v>50</v>
      </c>
      <c r="F186" s="452">
        <v>50</v>
      </c>
      <c r="G186" s="459">
        <v>0</v>
      </c>
      <c r="H186" s="459"/>
      <c r="I186" s="452">
        <v>0</v>
      </c>
      <c r="J186" s="459"/>
      <c r="K186" s="459"/>
      <c r="L186" s="459"/>
      <c r="M186" s="459"/>
      <c r="N186" s="459"/>
      <c r="O186" s="452">
        <v>0</v>
      </c>
      <c r="P186" s="459"/>
      <c r="Q186" s="459"/>
      <c r="R186" s="452">
        <v>0</v>
      </c>
      <c r="S186" s="457">
        <f t="shared" si="2"/>
        <v>50</v>
      </c>
    </row>
    <row r="187" spans="1:19" s="462" customFormat="1" x14ac:dyDescent="0.25">
      <c r="A187" s="524"/>
      <c r="B187" s="522"/>
      <c r="C187" s="460" t="s">
        <v>460</v>
      </c>
      <c r="D187" s="461">
        <v>1550</v>
      </c>
      <c r="F187" s="463">
        <v>1550</v>
      </c>
      <c r="G187" s="464">
        <v>0</v>
      </c>
      <c r="H187" s="464"/>
      <c r="I187" s="463">
        <v>0</v>
      </c>
      <c r="J187" s="464"/>
      <c r="K187" s="464"/>
      <c r="L187" s="464"/>
      <c r="M187" s="464"/>
      <c r="N187" s="464"/>
      <c r="O187" s="463">
        <v>0</v>
      </c>
      <c r="P187" s="464"/>
      <c r="Q187" s="464"/>
      <c r="R187" s="463">
        <v>0</v>
      </c>
      <c r="S187" s="457">
        <f t="shared" si="2"/>
        <v>1550</v>
      </c>
    </row>
    <row r="188" spans="1:19" ht="26.4" x14ac:dyDescent="0.25">
      <c r="A188" s="523" t="s">
        <v>234</v>
      </c>
      <c r="B188" s="522"/>
      <c r="C188" s="393" t="s">
        <v>311</v>
      </c>
      <c r="D188" s="458">
        <v>88.72</v>
      </c>
      <c r="F188" s="452">
        <v>0</v>
      </c>
      <c r="G188" s="459">
        <v>0</v>
      </c>
      <c r="H188" s="459"/>
      <c r="I188" s="452">
        <v>0</v>
      </c>
      <c r="J188" s="459"/>
      <c r="K188" s="459"/>
      <c r="L188" s="459"/>
      <c r="M188" s="459"/>
      <c r="N188" s="459">
        <v>88.72</v>
      </c>
      <c r="O188" s="452">
        <v>0</v>
      </c>
      <c r="P188" s="459"/>
      <c r="Q188" s="459"/>
      <c r="R188" s="452">
        <v>0</v>
      </c>
      <c r="S188" s="457">
        <f t="shared" si="2"/>
        <v>88.72</v>
      </c>
    </row>
    <row r="189" spans="1:19" ht="26.4" x14ac:dyDescent="0.25">
      <c r="A189" s="524"/>
      <c r="B189" s="522"/>
      <c r="C189" s="393" t="s">
        <v>312</v>
      </c>
      <c r="D189" s="458">
        <v>12228.28</v>
      </c>
      <c r="F189" s="452">
        <v>12228.28</v>
      </c>
      <c r="G189" s="459">
        <v>0</v>
      </c>
      <c r="H189" s="459"/>
      <c r="I189" s="452">
        <v>0</v>
      </c>
      <c r="J189" s="459"/>
      <c r="K189" s="459"/>
      <c r="L189" s="459"/>
      <c r="M189" s="459"/>
      <c r="N189" s="459"/>
      <c r="O189" s="452">
        <v>0</v>
      </c>
      <c r="P189" s="459"/>
      <c r="Q189" s="459"/>
      <c r="R189" s="452">
        <v>0</v>
      </c>
      <c r="S189" s="457">
        <f t="shared" si="2"/>
        <v>12228.28</v>
      </c>
    </row>
    <row r="190" spans="1:19" ht="26.4" x14ac:dyDescent="0.25">
      <c r="A190" s="524"/>
      <c r="B190" s="522"/>
      <c r="C190" s="393" t="s">
        <v>306</v>
      </c>
      <c r="D190" s="458">
        <v>3.47</v>
      </c>
      <c r="F190" s="452">
        <v>0</v>
      </c>
      <c r="G190" s="459">
        <v>2.34</v>
      </c>
      <c r="H190" s="459"/>
      <c r="I190" s="452">
        <v>0</v>
      </c>
      <c r="J190" s="459"/>
      <c r="K190" s="459"/>
      <c r="L190" s="459"/>
      <c r="M190" s="459">
        <v>1.1299999999999999</v>
      </c>
      <c r="N190" s="459"/>
      <c r="O190" s="452">
        <v>0</v>
      </c>
      <c r="P190" s="459"/>
      <c r="Q190" s="459"/>
      <c r="R190" s="452">
        <v>0</v>
      </c>
      <c r="S190" s="457">
        <f t="shared" si="2"/>
        <v>3.4699999999999998</v>
      </c>
    </row>
    <row r="191" spans="1:19" ht="26.4" x14ac:dyDescent="0.25">
      <c r="A191" s="524"/>
      <c r="B191" s="522"/>
      <c r="C191" s="393" t="s">
        <v>308</v>
      </c>
      <c r="D191" s="458">
        <v>19</v>
      </c>
      <c r="F191" s="452">
        <v>0</v>
      </c>
      <c r="G191" s="459">
        <v>0</v>
      </c>
      <c r="H191" s="459">
        <v>19</v>
      </c>
      <c r="I191" s="452">
        <v>0</v>
      </c>
      <c r="J191" s="459"/>
      <c r="K191" s="459"/>
      <c r="L191" s="459"/>
      <c r="M191" s="459"/>
      <c r="N191" s="459"/>
      <c r="O191" s="452">
        <v>0</v>
      </c>
      <c r="P191" s="459"/>
      <c r="Q191" s="459"/>
      <c r="R191" s="452">
        <v>0</v>
      </c>
      <c r="S191" s="457">
        <f t="shared" si="2"/>
        <v>19</v>
      </c>
    </row>
    <row r="192" spans="1:19" ht="26.4" x14ac:dyDescent="0.25">
      <c r="A192" s="524"/>
      <c r="B192" s="522"/>
      <c r="C192" s="393" t="s">
        <v>478</v>
      </c>
      <c r="D192" s="458">
        <v>48232.95</v>
      </c>
      <c r="F192" s="452">
        <v>47195.06</v>
      </c>
      <c r="G192" s="459">
        <v>34.26</v>
      </c>
      <c r="H192" s="459"/>
      <c r="I192" s="452">
        <v>865.85</v>
      </c>
      <c r="J192" s="459">
        <v>5.89</v>
      </c>
      <c r="K192" s="459"/>
      <c r="L192" s="459"/>
      <c r="M192" s="459">
        <v>47.07</v>
      </c>
      <c r="N192" s="459">
        <v>30.86</v>
      </c>
      <c r="O192" s="452">
        <v>0</v>
      </c>
      <c r="P192" s="459"/>
      <c r="Q192" s="459">
        <v>53.96</v>
      </c>
      <c r="R192" s="452">
        <v>0</v>
      </c>
      <c r="S192" s="457">
        <f t="shared" si="2"/>
        <v>48232.95</v>
      </c>
    </row>
    <row r="193" spans="1:19" x14ac:dyDescent="0.25">
      <c r="A193" s="524"/>
      <c r="B193" s="522"/>
      <c r="C193" s="393" t="s">
        <v>483</v>
      </c>
      <c r="D193" s="458">
        <v>1791</v>
      </c>
      <c r="F193" s="452">
        <v>0</v>
      </c>
      <c r="G193" s="459">
        <v>0</v>
      </c>
      <c r="H193" s="459"/>
      <c r="I193" s="452">
        <v>1791</v>
      </c>
      <c r="J193" s="459"/>
      <c r="K193" s="459"/>
      <c r="L193" s="459"/>
      <c r="M193" s="459"/>
      <c r="N193" s="459"/>
      <c r="O193" s="452">
        <v>0</v>
      </c>
      <c r="P193" s="459"/>
      <c r="Q193" s="459"/>
      <c r="R193" s="452">
        <v>0</v>
      </c>
      <c r="S193" s="457">
        <f t="shared" si="2"/>
        <v>1791</v>
      </c>
    </row>
    <row r="194" spans="1:19" s="462" customFormat="1" x14ac:dyDescent="0.25">
      <c r="A194" s="524"/>
      <c r="B194" s="522"/>
      <c r="C194" s="460" t="s">
        <v>460</v>
      </c>
      <c r="D194" s="461">
        <v>62363.42</v>
      </c>
      <c r="F194" s="463">
        <v>59423.34</v>
      </c>
      <c r="G194" s="464">
        <v>36.6</v>
      </c>
      <c r="H194" s="464">
        <v>19</v>
      </c>
      <c r="I194" s="463">
        <v>2656.85</v>
      </c>
      <c r="J194" s="464">
        <v>5.89</v>
      </c>
      <c r="K194" s="464"/>
      <c r="L194" s="464"/>
      <c r="M194" s="464">
        <v>48.2</v>
      </c>
      <c r="N194" s="464">
        <v>119.58</v>
      </c>
      <c r="O194" s="463">
        <v>0</v>
      </c>
      <c r="P194" s="464"/>
      <c r="Q194" s="464">
        <v>53.96</v>
      </c>
      <c r="R194" s="463">
        <v>0</v>
      </c>
      <c r="S194" s="457">
        <f t="shared" si="2"/>
        <v>62363.419999999991</v>
      </c>
    </row>
    <row r="195" spans="1:19" ht="26.4" x14ac:dyDescent="0.25">
      <c r="A195" s="523" t="s">
        <v>257</v>
      </c>
      <c r="B195" s="522"/>
      <c r="C195" s="393" t="s">
        <v>311</v>
      </c>
      <c r="D195" s="458">
        <v>82632.05</v>
      </c>
      <c r="F195" s="452">
        <v>78695.350000000006</v>
      </c>
      <c r="G195" s="459">
        <v>13.24</v>
      </c>
      <c r="H195" s="459">
        <v>3493.41</v>
      </c>
      <c r="I195" s="452">
        <v>0</v>
      </c>
      <c r="J195" s="459"/>
      <c r="K195" s="459"/>
      <c r="L195" s="459"/>
      <c r="M195" s="459">
        <v>85.1</v>
      </c>
      <c r="N195" s="459">
        <v>344.95</v>
      </c>
      <c r="O195" s="452">
        <v>0</v>
      </c>
      <c r="P195" s="459"/>
      <c r="Q195" s="459"/>
      <c r="R195" s="452">
        <v>0</v>
      </c>
      <c r="S195" s="457">
        <f t="shared" si="2"/>
        <v>82632.050000000017</v>
      </c>
    </row>
    <row r="196" spans="1:19" ht="26.4" x14ac:dyDescent="0.25">
      <c r="A196" s="524"/>
      <c r="B196" s="522"/>
      <c r="C196" s="393" t="s">
        <v>306</v>
      </c>
      <c r="D196" s="458">
        <v>38.9</v>
      </c>
      <c r="F196" s="452">
        <v>0</v>
      </c>
      <c r="G196" s="459">
        <v>0</v>
      </c>
      <c r="H196" s="459"/>
      <c r="I196" s="452">
        <v>0</v>
      </c>
      <c r="J196" s="459"/>
      <c r="K196" s="459"/>
      <c r="L196" s="459"/>
      <c r="M196" s="459">
        <v>0.23</v>
      </c>
      <c r="N196" s="459"/>
      <c r="O196" s="452">
        <v>0</v>
      </c>
      <c r="P196" s="459"/>
      <c r="Q196" s="459"/>
      <c r="R196" s="452">
        <v>38.67</v>
      </c>
      <c r="S196" s="457">
        <f t="shared" ref="S196:S218" si="3">SUM(F196:R196)</f>
        <v>38.9</v>
      </c>
    </row>
    <row r="197" spans="1:19" ht="26.4" x14ac:dyDescent="0.25">
      <c r="A197" s="524"/>
      <c r="B197" s="522"/>
      <c r="C197" s="393" t="s">
        <v>307</v>
      </c>
      <c r="D197" s="458">
        <v>7541.89</v>
      </c>
      <c r="F197" s="452">
        <v>0</v>
      </c>
      <c r="G197" s="459">
        <v>0</v>
      </c>
      <c r="H197" s="459"/>
      <c r="I197" s="452">
        <v>0</v>
      </c>
      <c r="J197" s="459"/>
      <c r="K197" s="459"/>
      <c r="L197" s="459"/>
      <c r="M197" s="459"/>
      <c r="N197" s="459">
        <v>7224.82</v>
      </c>
      <c r="O197" s="452">
        <v>0</v>
      </c>
      <c r="P197" s="459"/>
      <c r="Q197" s="459"/>
      <c r="R197" s="452">
        <v>317.07</v>
      </c>
      <c r="S197" s="457">
        <f t="shared" si="3"/>
        <v>7541.8899999999994</v>
      </c>
    </row>
    <row r="198" spans="1:19" ht="26.4" x14ac:dyDescent="0.25">
      <c r="A198" s="524"/>
      <c r="B198" s="522"/>
      <c r="C198" s="393" t="s">
        <v>308</v>
      </c>
      <c r="D198" s="458">
        <v>67778</v>
      </c>
      <c r="F198" s="452">
        <v>55248</v>
      </c>
      <c r="G198" s="459">
        <v>2925</v>
      </c>
      <c r="H198" s="459">
        <v>616</v>
      </c>
      <c r="I198" s="452">
        <v>0</v>
      </c>
      <c r="J198" s="459"/>
      <c r="K198" s="459"/>
      <c r="L198" s="459"/>
      <c r="M198" s="459">
        <v>151</v>
      </c>
      <c r="N198" s="459">
        <v>2915</v>
      </c>
      <c r="O198" s="452">
        <v>5923</v>
      </c>
      <c r="P198" s="459"/>
      <c r="Q198" s="459"/>
      <c r="R198" s="452">
        <v>0</v>
      </c>
      <c r="S198" s="457">
        <f t="shared" si="3"/>
        <v>67778</v>
      </c>
    </row>
    <row r="199" spans="1:19" s="462" customFormat="1" x14ac:dyDescent="0.25">
      <c r="A199" s="524"/>
      <c r="B199" s="522"/>
      <c r="C199" s="460" t="s">
        <v>460</v>
      </c>
      <c r="D199" s="461">
        <v>157990.84</v>
      </c>
      <c r="F199" s="463">
        <v>133943.35</v>
      </c>
      <c r="G199" s="464">
        <v>2938.24</v>
      </c>
      <c r="H199" s="464">
        <v>4109.41</v>
      </c>
      <c r="I199" s="463">
        <v>0</v>
      </c>
      <c r="J199" s="464"/>
      <c r="K199" s="464"/>
      <c r="L199" s="464"/>
      <c r="M199" s="464">
        <v>236.33</v>
      </c>
      <c r="N199" s="464">
        <v>10484.77</v>
      </c>
      <c r="O199" s="463">
        <v>5923</v>
      </c>
      <c r="P199" s="464"/>
      <c r="Q199" s="464"/>
      <c r="R199" s="463">
        <v>355.74</v>
      </c>
      <c r="S199" s="457">
        <f t="shared" si="3"/>
        <v>157990.83999999997</v>
      </c>
    </row>
    <row r="200" spans="1:19" ht="26.4" x14ac:dyDescent="0.25">
      <c r="A200" s="523" t="s">
        <v>258</v>
      </c>
      <c r="B200" s="522"/>
      <c r="C200" s="393" t="s">
        <v>469</v>
      </c>
      <c r="D200" s="458">
        <v>100386</v>
      </c>
      <c r="F200" s="452">
        <v>0</v>
      </c>
      <c r="G200" s="459">
        <v>0</v>
      </c>
      <c r="H200" s="459"/>
      <c r="I200" s="452">
        <v>100386</v>
      </c>
      <c r="J200" s="459"/>
      <c r="K200" s="459"/>
      <c r="L200" s="459"/>
      <c r="M200" s="459"/>
      <c r="N200" s="459"/>
      <c r="O200" s="452">
        <v>0</v>
      </c>
      <c r="P200" s="459"/>
      <c r="Q200" s="459"/>
      <c r="R200" s="452">
        <v>0</v>
      </c>
      <c r="S200" s="457">
        <f t="shared" si="3"/>
        <v>100386</v>
      </c>
    </row>
    <row r="201" spans="1:19" ht="26.4" x14ac:dyDescent="0.25">
      <c r="A201" s="524"/>
      <c r="B201" s="522"/>
      <c r="C201" s="393" t="s">
        <v>418</v>
      </c>
      <c r="D201" s="458">
        <v>900.62</v>
      </c>
      <c r="F201" s="452">
        <v>0</v>
      </c>
      <c r="G201" s="459">
        <v>391.48</v>
      </c>
      <c r="H201" s="459"/>
      <c r="I201" s="452">
        <v>0</v>
      </c>
      <c r="J201" s="459"/>
      <c r="K201" s="459"/>
      <c r="L201" s="459"/>
      <c r="M201" s="459">
        <v>509.14</v>
      </c>
      <c r="N201" s="459"/>
      <c r="O201" s="452">
        <v>0</v>
      </c>
      <c r="P201" s="459"/>
      <c r="Q201" s="459"/>
      <c r="R201" s="452">
        <v>0</v>
      </c>
      <c r="S201" s="457">
        <f t="shared" si="3"/>
        <v>900.62</v>
      </c>
    </row>
    <row r="202" spans="1:19" x14ac:dyDescent="0.25">
      <c r="A202" s="524"/>
      <c r="B202" s="522"/>
      <c r="C202" s="393" t="s">
        <v>403</v>
      </c>
      <c r="D202" s="458">
        <v>15</v>
      </c>
      <c r="F202" s="452">
        <v>0</v>
      </c>
      <c r="G202" s="459">
        <v>0</v>
      </c>
      <c r="H202" s="459"/>
      <c r="I202" s="452">
        <v>15</v>
      </c>
      <c r="J202" s="459"/>
      <c r="K202" s="459"/>
      <c r="L202" s="459"/>
      <c r="M202" s="459"/>
      <c r="N202" s="459"/>
      <c r="O202" s="452">
        <v>0</v>
      </c>
      <c r="P202" s="459"/>
      <c r="Q202" s="459"/>
      <c r="R202" s="452">
        <v>0</v>
      </c>
      <c r="S202" s="457">
        <f t="shared" si="3"/>
        <v>15</v>
      </c>
    </row>
    <row r="203" spans="1:19" ht="26.4" x14ac:dyDescent="0.25">
      <c r="A203" s="524"/>
      <c r="B203" s="522"/>
      <c r="C203" s="393" t="s">
        <v>311</v>
      </c>
      <c r="D203" s="458">
        <v>23192.46</v>
      </c>
      <c r="F203" s="452">
        <v>23192.46</v>
      </c>
      <c r="G203" s="459">
        <v>0</v>
      </c>
      <c r="H203" s="459"/>
      <c r="I203" s="452">
        <v>0</v>
      </c>
      <c r="J203" s="459"/>
      <c r="K203" s="459"/>
      <c r="L203" s="459"/>
      <c r="M203" s="459"/>
      <c r="N203" s="459"/>
      <c r="O203" s="452">
        <v>0</v>
      </c>
      <c r="P203" s="459"/>
      <c r="Q203" s="459"/>
      <c r="R203" s="452">
        <v>0</v>
      </c>
      <c r="S203" s="457">
        <f t="shared" si="3"/>
        <v>23192.46</v>
      </c>
    </row>
    <row r="204" spans="1:19" ht="26.4" x14ac:dyDescent="0.25">
      <c r="A204" s="524"/>
      <c r="B204" s="522"/>
      <c r="C204" s="393" t="s">
        <v>306</v>
      </c>
      <c r="D204" s="458">
        <v>297.60000000000002</v>
      </c>
      <c r="F204" s="452">
        <v>0</v>
      </c>
      <c r="G204" s="459">
        <v>53.77</v>
      </c>
      <c r="H204" s="459"/>
      <c r="I204" s="452">
        <v>8</v>
      </c>
      <c r="J204" s="459"/>
      <c r="K204" s="459"/>
      <c r="L204" s="459"/>
      <c r="M204" s="459">
        <v>43.28</v>
      </c>
      <c r="N204" s="459">
        <v>121.39</v>
      </c>
      <c r="O204" s="452">
        <v>0</v>
      </c>
      <c r="P204" s="459"/>
      <c r="Q204" s="459"/>
      <c r="R204" s="452">
        <v>71.16</v>
      </c>
      <c r="S204" s="457">
        <f t="shared" si="3"/>
        <v>297.60000000000002</v>
      </c>
    </row>
    <row r="205" spans="1:19" ht="39.6" x14ac:dyDescent="0.25">
      <c r="A205" s="524"/>
      <c r="B205" s="522"/>
      <c r="C205" s="393" t="s">
        <v>339</v>
      </c>
      <c r="D205" s="458">
        <v>21.07</v>
      </c>
      <c r="F205" s="452">
        <v>21.07</v>
      </c>
      <c r="G205" s="459">
        <v>0</v>
      </c>
      <c r="H205" s="459"/>
      <c r="I205" s="452">
        <v>0</v>
      </c>
      <c r="J205" s="459"/>
      <c r="K205" s="459"/>
      <c r="L205" s="459"/>
      <c r="M205" s="459"/>
      <c r="N205" s="459"/>
      <c r="O205" s="452">
        <v>0</v>
      </c>
      <c r="P205" s="459"/>
      <c r="Q205" s="459"/>
      <c r="R205" s="452">
        <v>0</v>
      </c>
      <c r="S205" s="457">
        <f t="shared" si="3"/>
        <v>21.07</v>
      </c>
    </row>
    <row r="206" spans="1:19" s="462" customFormat="1" x14ac:dyDescent="0.25">
      <c r="A206" s="524"/>
      <c r="B206" s="522"/>
      <c r="C206" s="460" t="s">
        <v>460</v>
      </c>
      <c r="D206" s="461">
        <v>124812.75</v>
      </c>
      <c r="F206" s="463">
        <v>23213.53</v>
      </c>
      <c r="G206" s="464">
        <v>445.25</v>
      </c>
      <c r="H206" s="464"/>
      <c r="I206" s="463">
        <v>100409</v>
      </c>
      <c r="J206" s="464"/>
      <c r="K206" s="464"/>
      <c r="L206" s="464"/>
      <c r="M206" s="464">
        <v>552.41999999999996</v>
      </c>
      <c r="N206" s="464">
        <v>121.39</v>
      </c>
      <c r="O206" s="463">
        <v>0</v>
      </c>
      <c r="P206" s="464"/>
      <c r="Q206" s="464"/>
      <c r="R206" s="463">
        <v>71.16</v>
      </c>
      <c r="S206" s="457">
        <f t="shared" si="3"/>
        <v>124812.75</v>
      </c>
    </row>
    <row r="207" spans="1:19" ht="26.4" x14ac:dyDescent="0.25">
      <c r="A207" s="523" t="s">
        <v>250</v>
      </c>
      <c r="B207" s="522"/>
      <c r="C207" s="393" t="s">
        <v>414</v>
      </c>
      <c r="D207" s="458">
        <v>43968.05</v>
      </c>
      <c r="F207" s="452">
        <v>0</v>
      </c>
      <c r="G207" s="459">
        <v>39103</v>
      </c>
      <c r="H207" s="459">
        <v>2936.05</v>
      </c>
      <c r="I207" s="452">
        <v>0</v>
      </c>
      <c r="J207" s="459">
        <v>1929</v>
      </c>
      <c r="K207" s="459"/>
      <c r="L207" s="459"/>
      <c r="M207" s="459"/>
      <c r="N207" s="459"/>
      <c r="O207" s="452">
        <v>0</v>
      </c>
      <c r="P207" s="459"/>
      <c r="Q207" s="459"/>
      <c r="R207" s="452">
        <v>0</v>
      </c>
      <c r="S207" s="457">
        <f t="shared" si="3"/>
        <v>43968.05</v>
      </c>
    </row>
    <row r="208" spans="1:19" ht="26.4" x14ac:dyDescent="0.25">
      <c r="A208" s="524"/>
      <c r="B208" s="522"/>
      <c r="C208" s="393" t="s">
        <v>430</v>
      </c>
      <c r="D208" s="458">
        <v>55254.58</v>
      </c>
      <c r="F208" s="452">
        <v>9.3800000000000008</v>
      </c>
      <c r="G208" s="459">
        <v>48198</v>
      </c>
      <c r="H208" s="459">
        <v>224.7</v>
      </c>
      <c r="I208" s="452">
        <v>6657.5</v>
      </c>
      <c r="J208" s="459">
        <v>165</v>
      </c>
      <c r="K208" s="459"/>
      <c r="L208" s="459"/>
      <c r="M208" s="459"/>
      <c r="N208" s="459"/>
      <c r="O208" s="452">
        <v>0</v>
      </c>
      <c r="P208" s="459"/>
      <c r="Q208" s="459"/>
      <c r="R208" s="452">
        <v>0</v>
      </c>
      <c r="S208" s="457">
        <f t="shared" si="3"/>
        <v>55254.579999999994</v>
      </c>
    </row>
    <row r="209" spans="1:19" x14ac:dyDescent="0.25">
      <c r="A209" s="524"/>
      <c r="B209" s="522"/>
      <c r="C209" s="393" t="s">
        <v>365</v>
      </c>
      <c r="D209" s="458">
        <v>71275</v>
      </c>
      <c r="F209" s="452">
        <v>71275</v>
      </c>
      <c r="G209" s="459">
        <v>0</v>
      </c>
      <c r="H209" s="459"/>
      <c r="I209" s="452">
        <v>0</v>
      </c>
      <c r="J209" s="459"/>
      <c r="K209" s="459"/>
      <c r="L209" s="459"/>
      <c r="M209" s="459"/>
      <c r="N209" s="459"/>
      <c r="O209" s="452">
        <v>0</v>
      </c>
      <c r="P209" s="459"/>
      <c r="Q209" s="459"/>
      <c r="R209" s="452">
        <v>0</v>
      </c>
      <c r="S209" s="457">
        <f t="shared" si="3"/>
        <v>71275</v>
      </c>
    </row>
    <row r="210" spans="1:19" ht="26.4" x14ac:dyDescent="0.25">
      <c r="A210" s="524"/>
      <c r="B210" s="522"/>
      <c r="C210" s="393" t="s">
        <v>311</v>
      </c>
      <c r="D210" s="458">
        <v>45.72</v>
      </c>
      <c r="F210" s="452">
        <v>0</v>
      </c>
      <c r="G210" s="459">
        <v>0</v>
      </c>
      <c r="H210" s="459">
        <v>28.73</v>
      </c>
      <c r="I210" s="452">
        <v>0</v>
      </c>
      <c r="J210" s="459"/>
      <c r="K210" s="459"/>
      <c r="L210" s="459"/>
      <c r="M210" s="459"/>
      <c r="N210" s="459">
        <v>16.989999999999998</v>
      </c>
      <c r="O210" s="452">
        <v>0</v>
      </c>
      <c r="P210" s="459"/>
      <c r="Q210" s="459"/>
      <c r="R210" s="452">
        <v>0</v>
      </c>
      <c r="S210" s="457">
        <f t="shared" si="3"/>
        <v>45.72</v>
      </c>
    </row>
    <row r="211" spans="1:19" ht="26.4" x14ac:dyDescent="0.25">
      <c r="A211" s="524"/>
      <c r="B211" s="522"/>
      <c r="C211" s="393" t="s">
        <v>312</v>
      </c>
      <c r="D211" s="458">
        <v>3.54</v>
      </c>
      <c r="F211" s="452">
        <v>3.54</v>
      </c>
      <c r="G211" s="459">
        <v>0</v>
      </c>
      <c r="H211" s="459"/>
      <c r="I211" s="452">
        <v>0</v>
      </c>
      <c r="J211" s="459"/>
      <c r="K211" s="459"/>
      <c r="L211" s="459"/>
      <c r="M211" s="459"/>
      <c r="N211" s="459"/>
      <c r="O211" s="452">
        <v>0</v>
      </c>
      <c r="P211" s="459"/>
      <c r="Q211" s="459"/>
      <c r="R211" s="452">
        <v>0</v>
      </c>
      <c r="S211" s="457">
        <f t="shared" si="3"/>
        <v>3.54</v>
      </c>
    </row>
    <row r="212" spans="1:19" ht="26.4" x14ac:dyDescent="0.25">
      <c r="A212" s="524"/>
      <c r="B212" s="522"/>
      <c r="C212" s="393" t="s">
        <v>306</v>
      </c>
      <c r="D212" s="458">
        <v>5.31</v>
      </c>
      <c r="F212" s="452">
        <v>0</v>
      </c>
      <c r="G212" s="459">
        <v>0</v>
      </c>
      <c r="H212" s="459"/>
      <c r="I212" s="452">
        <v>0</v>
      </c>
      <c r="J212" s="459"/>
      <c r="K212" s="459"/>
      <c r="L212" s="459"/>
      <c r="M212" s="459">
        <v>2.33</v>
      </c>
      <c r="N212" s="459">
        <v>2.98</v>
      </c>
      <c r="O212" s="452">
        <v>0</v>
      </c>
      <c r="P212" s="459"/>
      <c r="Q212" s="459"/>
      <c r="R212" s="452">
        <v>0</v>
      </c>
      <c r="S212" s="457">
        <f t="shared" si="3"/>
        <v>5.3100000000000005</v>
      </c>
    </row>
    <row r="213" spans="1:19" ht="26.4" x14ac:dyDescent="0.25">
      <c r="A213" s="524"/>
      <c r="B213" s="522"/>
      <c r="C213" s="393" t="s">
        <v>307</v>
      </c>
      <c r="D213" s="458">
        <v>180.55</v>
      </c>
      <c r="F213" s="452">
        <v>0</v>
      </c>
      <c r="G213" s="459">
        <v>0</v>
      </c>
      <c r="H213" s="459"/>
      <c r="I213" s="452">
        <v>0</v>
      </c>
      <c r="J213" s="459"/>
      <c r="K213" s="459"/>
      <c r="L213" s="459"/>
      <c r="M213" s="459"/>
      <c r="N213" s="459"/>
      <c r="O213" s="452">
        <v>0</v>
      </c>
      <c r="P213" s="459"/>
      <c r="Q213" s="459"/>
      <c r="R213" s="452">
        <v>180.55</v>
      </c>
      <c r="S213" s="457">
        <f t="shared" si="3"/>
        <v>180.55</v>
      </c>
    </row>
    <row r="214" spans="1:19" ht="26.4" x14ac:dyDescent="0.25">
      <c r="A214" s="524"/>
      <c r="B214" s="522"/>
      <c r="C214" s="393" t="s">
        <v>308</v>
      </c>
      <c r="D214" s="458">
        <v>4993</v>
      </c>
      <c r="F214" s="452">
        <v>80</v>
      </c>
      <c r="G214" s="459">
        <v>0</v>
      </c>
      <c r="H214" s="459">
        <v>3664</v>
      </c>
      <c r="I214" s="452">
        <v>0</v>
      </c>
      <c r="J214" s="459"/>
      <c r="K214" s="459"/>
      <c r="L214" s="459"/>
      <c r="M214" s="459"/>
      <c r="N214" s="459"/>
      <c r="O214" s="452">
        <v>1249</v>
      </c>
      <c r="P214" s="459"/>
      <c r="Q214" s="459"/>
      <c r="R214" s="452">
        <v>0</v>
      </c>
      <c r="S214" s="457">
        <f t="shared" si="3"/>
        <v>4993</v>
      </c>
    </row>
    <row r="215" spans="1:19" ht="26.4" x14ac:dyDescent="0.25">
      <c r="A215" s="524"/>
      <c r="B215" s="522"/>
      <c r="C215" s="393" t="s">
        <v>366</v>
      </c>
      <c r="D215" s="458">
        <v>161838</v>
      </c>
      <c r="F215" s="452">
        <v>161414</v>
      </c>
      <c r="G215" s="459">
        <v>0</v>
      </c>
      <c r="H215" s="459"/>
      <c r="I215" s="452">
        <v>0</v>
      </c>
      <c r="J215" s="459"/>
      <c r="K215" s="459"/>
      <c r="L215" s="459"/>
      <c r="M215" s="459">
        <v>424</v>
      </c>
      <c r="N215" s="459"/>
      <c r="O215" s="452">
        <v>0</v>
      </c>
      <c r="P215" s="459"/>
      <c r="Q215" s="459"/>
      <c r="R215" s="452">
        <v>0</v>
      </c>
      <c r="S215" s="457">
        <f t="shared" si="3"/>
        <v>161838</v>
      </c>
    </row>
    <row r="216" spans="1:19" ht="39.6" x14ac:dyDescent="0.25">
      <c r="A216" s="524"/>
      <c r="B216" s="522"/>
      <c r="C216" s="393" t="s">
        <v>484</v>
      </c>
      <c r="D216" s="458">
        <v>320</v>
      </c>
      <c r="F216" s="452">
        <v>0</v>
      </c>
      <c r="G216" s="459">
        <v>80</v>
      </c>
      <c r="H216" s="459"/>
      <c r="I216" s="452">
        <v>0</v>
      </c>
      <c r="J216" s="459">
        <v>240</v>
      </c>
      <c r="K216" s="459"/>
      <c r="L216" s="459"/>
      <c r="M216" s="459"/>
      <c r="N216" s="459"/>
      <c r="O216" s="452">
        <v>0</v>
      </c>
      <c r="P216" s="459"/>
      <c r="Q216" s="459"/>
      <c r="R216" s="452">
        <v>0</v>
      </c>
      <c r="S216" s="457">
        <f t="shared" si="3"/>
        <v>320</v>
      </c>
    </row>
    <row r="217" spans="1:19" s="462" customFormat="1" x14ac:dyDescent="0.25">
      <c r="A217" s="524"/>
      <c r="B217" s="522"/>
      <c r="C217" s="460" t="s">
        <v>460</v>
      </c>
      <c r="D217" s="461">
        <v>337883.75</v>
      </c>
      <c r="F217" s="463">
        <v>232781.92</v>
      </c>
      <c r="G217" s="464">
        <v>87381</v>
      </c>
      <c r="H217" s="464">
        <v>6853.48</v>
      </c>
      <c r="I217" s="463">
        <v>6657.5</v>
      </c>
      <c r="J217" s="464">
        <v>2334</v>
      </c>
      <c r="K217" s="464"/>
      <c r="L217" s="464"/>
      <c r="M217" s="464">
        <v>426.33</v>
      </c>
      <c r="N217" s="464">
        <v>19.97</v>
      </c>
      <c r="O217" s="463">
        <v>1249</v>
      </c>
      <c r="P217" s="464"/>
      <c r="Q217" s="464"/>
      <c r="R217" s="463">
        <v>180.55</v>
      </c>
      <c r="S217" s="457">
        <f t="shared" si="3"/>
        <v>337883.75</v>
      </c>
    </row>
    <row r="218" spans="1:19" s="453" customFormat="1" x14ac:dyDescent="0.25">
      <c r="A218" s="521" t="s">
        <v>470</v>
      </c>
      <c r="B218" s="525"/>
      <c r="C218" s="525"/>
      <c r="D218" s="456">
        <v>8251423.6900000004</v>
      </c>
      <c r="F218" s="457">
        <v>4548275.0999999996</v>
      </c>
      <c r="G218" s="456">
        <v>617817.03</v>
      </c>
      <c r="H218" s="456">
        <v>446520.93</v>
      </c>
      <c r="I218" s="457">
        <v>986335.41</v>
      </c>
      <c r="J218" s="456">
        <v>8822.09</v>
      </c>
      <c r="K218" s="456">
        <v>189625.99</v>
      </c>
      <c r="L218" s="456">
        <v>1985.19</v>
      </c>
      <c r="M218" s="456">
        <v>12683.25</v>
      </c>
      <c r="N218" s="456">
        <v>766380.51</v>
      </c>
      <c r="O218" s="457">
        <v>448485.85</v>
      </c>
      <c r="P218" s="456">
        <v>2116.1</v>
      </c>
      <c r="Q218" s="456">
        <v>11617.89</v>
      </c>
      <c r="R218" s="457">
        <v>210758.35</v>
      </c>
      <c r="S218" s="457">
        <f t="shared" si="3"/>
        <v>8251423.6899999985</v>
      </c>
    </row>
    <row r="219" spans="1:19" s="465" customFormat="1" ht="52.8" x14ac:dyDescent="0.25">
      <c r="A219" s="526">
        <v>2010</v>
      </c>
      <c r="B219" s="527"/>
      <c r="C219" s="527"/>
      <c r="D219" s="454" t="s">
        <v>459</v>
      </c>
      <c r="E219" s="455"/>
      <c r="F219" s="454" t="s">
        <v>472</v>
      </c>
      <c r="G219" s="454" t="s">
        <v>473</v>
      </c>
      <c r="H219" s="454" t="s">
        <v>281</v>
      </c>
      <c r="I219" s="454" t="s">
        <v>474</v>
      </c>
      <c r="J219" s="454" t="s">
        <v>285</v>
      </c>
      <c r="K219" s="454" t="s">
        <v>447</v>
      </c>
      <c r="L219" s="454" t="s">
        <v>287</v>
      </c>
      <c r="M219" s="454" t="s">
        <v>284</v>
      </c>
      <c r="N219" s="454" t="s">
        <v>453</v>
      </c>
      <c r="O219" s="454" t="s">
        <v>475</v>
      </c>
      <c r="P219" s="454" t="s">
        <v>457</v>
      </c>
      <c r="Q219" s="454" t="s">
        <v>451</v>
      </c>
      <c r="R219" s="454" t="s">
        <v>476</v>
      </c>
      <c r="S219" s="454" t="s">
        <v>459</v>
      </c>
    </row>
  </sheetData>
  <mergeCells count="44">
    <mergeCell ref="A175:B180"/>
    <mergeCell ref="A218:C218"/>
    <mergeCell ref="A219:C219"/>
    <mergeCell ref="A181:B184"/>
    <mergeCell ref="A185:B187"/>
    <mergeCell ref="A188:B194"/>
    <mergeCell ref="A195:B199"/>
    <mergeCell ref="A200:B206"/>
    <mergeCell ref="A207:B217"/>
    <mergeCell ref="A140:B142"/>
    <mergeCell ref="A143:B150"/>
    <mergeCell ref="A151:B152"/>
    <mergeCell ref="A153:B162"/>
    <mergeCell ref="A163:B174"/>
    <mergeCell ref="A117:B119"/>
    <mergeCell ref="A120:B123"/>
    <mergeCell ref="A124:B126"/>
    <mergeCell ref="A127:B129"/>
    <mergeCell ref="A130:B139"/>
    <mergeCell ref="A94:B97"/>
    <mergeCell ref="A98:B103"/>
    <mergeCell ref="A104:B108"/>
    <mergeCell ref="A109:B112"/>
    <mergeCell ref="A113:B116"/>
    <mergeCell ref="A64:B68"/>
    <mergeCell ref="A69:B74"/>
    <mergeCell ref="A75:B77"/>
    <mergeCell ref="A78:B82"/>
    <mergeCell ref="A83:B93"/>
    <mergeCell ref="A41:B45"/>
    <mergeCell ref="A46:B51"/>
    <mergeCell ref="A52:B55"/>
    <mergeCell ref="A56:B60"/>
    <mergeCell ref="A61:B63"/>
    <mergeCell ref="A12:B19"/>
    <mergeCell ref="A20:B25"/>
    <mergeCell ref="A26:B29"/>
    <mergeCell ref="A30:B36"/>
    <mergeCell ref="A37:B40"/>
    <mergeCell ref="B1:D1"/>
    <mergeCell ref="A2:C2"/>
    <mergeCell ref="A3:C3"/>
    <mergeCell ref="A4:B8"/>
    <mergeCell ref="A9:B11"/>
  </mergeCells>
  <pageMargins left="1" right="1" top="0.75" bottom="0.75" header="0.75" footer="0.75"/>
  <pageSetup paperSize="17" scale="85" fitToHeight="6" orientation="landscape" r:id="rId1"/>
  <headerFooter alignWithMargins="0">
    <oddFooter>&amp;L&amp;C&amp;R</oddFooter>
  </headerFooter>
  <rowBreaks count="4" manualBreakCount="4">
    <brk id="36" max="16383" man="1"/>
    <brk id="68" max="16383" man="1"/>
    <brk id="97" max="16383" man="1"/>
    <brk id="19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224"/>
  <sheetViews>
    <sheetView showGridLines="0" workbookViewId="0">
      <selection activeCell="G6" sqref="G6"/>
    </sheetView>
  </sheetViews>
  <sheetFormatPr defaultColWidth="9.109375" defaultRowHeight="13.2" x14ac:dyDescent="0.25"/>
  <cols>
    <col min="1" max="1" width="12" style="391" customWidth="1"/>
    <col min="2" max="2" width="8.5546875" style="391" customWidth="1"/>
    <col min="3" max="3" width="22.33203125" style="387" customWidth="1"/>
    <col min="4" max="4" width="9.88671875" style="387" customWidth="1"/>
    <col min="5" max="5" width="12" style="387" hidden="1" customWidth="1"/>
    <col min="6" max="6" width="12.5546875" style="387" customWidth="1"/>
    <col min="7" max="7" width="11.88671875" style="387" customWidth="1"/>
    <col min="8" max="8" width="11.33203125" style="387" customWidth="1"/>
    <col min="9" max="9" width="10.88671875" style="387" customWidth="1"/>
    <col min="10" max="10" width="10" style="387" customWidth="1"/>
    <col min="11" max="11" width="10.5546875" style="387" customWidth="1"/>
    <col min="12" max="12" width="11.6640625" style="387" customWidth="1"/>
    <col min="13" max="13" width="11.33203125" style="387" customWidth="1"/>
    <col min="14" max="14" width="9.88671875" style="387" customWidth="1"/>
    <col min="15" max="15" width="11.44140625" style="387" customWidth="1"/>
    <col min="16" max="16" width="9.33203125" style="387" customWidth="1"/>
    <col min="17" max="17" width="10.33203125" style="387" customWidth="1"/>
    <col min="18" max="18" width="9.109375" style="387" customWidth="1"/>
    <col min="19" max="19" width="11" style="387" customWidth="1"/>
    <col min="20" max="21" width="9.33203125" style="387" customWidth="1"/>
    <col min="22" max="22" width="11.6640625" style="387" customWidth="1"/>
    <col min="23" max="23" width="11.44140625" style="387" customWidth="1"/>
    <col min="24" max="24" width="10.6640625" style="387" customWidth="1"/>
    <col min="25" max="25" width="10.109375" style="387" customWidth="1"/>
    <col min="26" max="26" width="9.5546875" style="387" customWidth="1"/>
    <col min="27" max="27" width="9.109375" style="387" customWidth="1"/>
    <col min="28" max="28" width="10.6640625" style="387" customWidth="1"/>
    <col min="29" max="30" width="10.5546875" style="387" customWidth="1"/>
    <col min="31" max="31" width="10.44140625" style="387" customWidth="1"/>
    <col min="32" max="32" width="10.6640625" style="387" customWidth="1"/>
    <col min="33" max="33" width="10.109375" style="387" customWidth="1"/>
    <col min="34" max="34" width="11" style="387" customWidth="1"/>
    <col min="35" max="35" width="13.5546875" style="387" customWidth="1"/>
    <col min="36" max="16384" width="9.109375" style="387"/>
  </cols>
  <sheetData>
    <row r="1" spans="1:35" ht="25.95" customHeight="1" x14ac:dyDescent="0.4">
      <c r="A1" s="466">
        <v>2009</v>
      </c>
      <c r="F1" s="528" t="s">
        <v>446</v>
      </c>
      <c r="G1" s="518"/>
      <c r="H1" s="518"/>
    </row>
    <row r="2" spans="1:35" s="391" customFormat="1" ht="66" x14ac:dyDescent="0.25">
      <c r="A2" s="529"/>
      <c r="B2" s="530"/>
      <c r="C2" s="530"/>
      <c r="D2" s="523" t="s">
        <v>295</v>
      </c>
      <c r="E2" s="522"/>
      <c r="F2" s="398" t="s">
        <v>284</v>
      </c>
      <c r="G2" s="398" t="s">
        <v>447</v>
      </c>
      <c r="H2" s="398" t="s">
        <v>448</v>
      </c>
      <c r="I2" s="398" t="s">
        <v>424</v>
      </c>
      <c r="J2" s="398" t="s">
        <v>296</v>
      </c>
      <c r="K2" s="398" t="s">
        <v>297</v>
      </c>
      <c r="L2" s="398" t="s">
        <v>449</v>
      </c>
      <c r="M2" s="398" t="s">
        <v>425</v>
      </c>
      <c r="N2" s="398" t="s">
        <v>299</v>
      </c>
      <c r="O2" s="398" t="s">
        <v>450</v>
      </c>
      <c r="P2" s="398" t="s">
        <v>300</v>
      </c>
      <c r="Q2" s="398" t="s">
        <v>281</v>
      </c>
      <c r="R2" s="398" t="s">
        <v>282</v>
      </c>
      <c r="S2" s="398" t="s">
        <v>289</v>
      </c>
      <c r="T2" s="398" t="s">
        <v>426</v>
      </c>
      <c r="U2" s="398" t="s">
        <v>451</v>
      </c>
      <c r="V2" s="398" t="s">
        <v>452</v>
      </c>
      <c r="W2" s="398" t="s">
        <v>286</v>
      </c>
      <c r="X2" s="398" t="s">
        <v>453</v>
      </c>
      <c r="Y2" s="398" t="s">
        <v>454</v>
      </c>
      <c r="Z2" s="398" t="s">
        <v>455</v>
      </c>
      <c r="AA2" s="398" t="s">
        <v>287</v>
      </c>
      <c r="AB2" s="398" t="s">
        <v>379</v>
      </c>
      <c r="AC2" s="398" t="s">
        <v>378</v>
      </c>
      <c r="AD2" s="398" t="s">
        <v>456</v>
      </c>
      <c r="AE2" s="398" t="s">
        <v>457</v>
      </c>
      <c r="AF2" s="398" t="s">
        <v>458</v>
      </c>
      <c r="AG2" s="398" t="s">
        <v>285</v>
      </c>
      <c r="AH2" s="398" t="s">
        <v>290</v>
      </c>
      <c r="AI2" s="398" t="s">
        <v>459</v>
      </c>
    </row>
    <row r="3" spans="1:35" s="468" customFormat="1" x14ac:dyDescent="0.25">
      <c r="A3" s="535" t="s">
        <v>470</v>
      </c>
      <c r="B3" s="536"/>
      <c r="C3" s="536"/>
      <c r="D3" s="537">
        <v>1</v>
      </c>
      <c r="E3" s="538"/>
      <c r="F3" s="467">
        <v>12653.76</v>
      </c>
      <c r="G3" s="467">
        <v>129071.74</v>
      </c>
      <c r="H3" s="467">
        <v>77753.7</v>
      </c>
      <c r="I3" s="467">
        <v>176892.66</v>
      </c>
      <c r="J3" s="467">
        <v>549.25</v>
      </c>
      <c r="K3" s="467">
        <v>1</v>
      </c>
      <c r="L3" s="467">
        <v>648051.67000000004</v>
      </c>
      <c r="M3" s="467">
        <v>327917.59999999998</v>
      </c>
      <c r="N3" s="467">
        <v>97067.55</v>
      </c>
      <c r="O3" s="467">
        <v>709</v>
      </c>
      <c r="P3" s="467">
        <v>1804.66</v>
      </c>
      <c r="Q3" s="467">
        <v>277690.51</v>
      </c>
      <c r="R3" s="467">
        <v>33634.199999999997</v>
      </c>
      <c r="S3" s="467">
        <v>204.49</v>
      </c>
      <c r="T3" s="467">
        <v>1234.3499999999999</v>
      </c>
      <c r="U3" s="467">
        <v>2964.87</v>
      </c>
      <c r="V3" s="467">
        <v>4613329.33</v>
      </c>
      <c r="W3" s="467">
        <v>15490.73</v>
      </c>
      <c r="X3" s="467">
        <v>786761.51</v>
      </c>
      <c r="Y3" s="467">
        <v>17.760000000000002</v>
      </c>
      <c r="Z3" s="467">
        <v>23811</v>
      </c>
      <c r="AA3" s="467">
        <v>16550.2</v>
      </c>
      <c r="AB3" s="467">
        <v>145925.45000000001</v>
      </c>
      <c r="AC3" s="467">
        <v>195945</v>
      </c>
      <c r="AD3" s="467">
        <v>15694.63</v>
      </c>
      <c r="AE3" s="467">
        <v>3890.51</v>
      </c>
      <c r="AF3" s="467">
        <v>17288.419999999998</v>
      </c>
      <c r="AG3" s="467">
        <v>29449.15</v>
      </c>
      <c r="AH3" s="467">
        <v>6.95</v>
      </c>
      <c r="AI3" s="467">
        <v>7652362.6500000004</v>
      </c>
    </row>
    <row r="4" spans="1:35" ht="26.4" x14ac:dyDescent="0.25">
      <c r="A4" s="523" t="s">
        <v>304</v>
      </c>
      <c r="B4" s="522"/>
      <c r="C4" s="393" t="s">
        <v>311</v>
      </c>
      <c r="D4" s="531"/>
      <c r="E4" s="532"/>
      <c r="F4" s="459">
        <v>4.58</v>
      </c>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v>4.58</v>
      </c>
    </row>
    <row r="5" spans="1:35" ht="26.4" x14ac:dyDescent="0.25">
      <c r="A5" s="524"/>
      <c r="B5" s="522"/>
      <c r="C5" s="393" t="s">
        <v>312</v>
      </c>
      <c r="D5" s="531"/>
      <c r="E5" s="532"/>
      <c r="F5" s="459"/>
      <c r="G5" s="459"/>
      <c r="H5" s="459"/>
      <c r="I5" s="459"/>
      <c r="J5" s="459"/>
      <c r="K5" s="459"/>
      <c r="L5" s="459"/>
      <c r="M5" s="459"/>
      <c r="N5" s="459"/>
      <c r="O5" s="459"/>
      <c r="P5" s="459"/>
      <c r="Q5" s="459"/>
      <c r="R5" s="459"/>
      <c r="S5" s="459"/>
      <c r="T5" s="459"/>
      <c r="U5" s="459"/>
      <c r="V5" s="459">
        <v>61.57</v>
      </c>
      <c r="W5" s="459"/>
      <c r="X5" s="459"/>
      <c r="Y5" s="459"/>
      <c r="Z5" s="459"/>
      <c r="AA5" s="459"/>
      <c r="AB5" s="459"/>
      <c r="AC5" s="459"/>
      <c r="AD5" s="459"/>
      <c r="AE5" s="459"/>
      <c r="AF5" s="459"/>
      <c r="AG5" s="459"/>
      <c r="AH5" s="459"/>
      <c r="AI5" s="459">
        <v>61.57</v>
      </c>
    </row>
    <row r="6" spans="1:35" ht="26.4" x14ac:dyDescent="0.25">
      <c r="A6" s="524"/>
      <c r="B6" s="522"/>
      <c r="C6" s="393" t="s">
        <v>306</v>
      </c>
      <c r="D6" s="531"/>
      <c r="E6" s="532"/>
      <c r="F6" s="459">
        <v>162.02000000000001</v>
      </c>
      <c r="G6" s="459"/>
      <c r="H6" s="459"/>
      <c r="I6" s="459"/>
      <c r="J6" s="459"/>
      <c r="K6" s="459"/>
      <c r="L6" s="459">
        <v>9.48</v>
      </c>
      <c r="M6" s="459"/>
      <c r="N6" s="459"/>
      <c r="O6" s="459"/>
      <c r="P6" s="459"/>
      <c r="Q6" s="459"/>
      <c r="R6" s="459"/>
      <c r="S6" s="459"/>
      <c r="T6" s="459"/>
      <c r="U6" s="459"/>
      <c r="V6" s="459"/>
      <c r="W6" s="459"/>
      <c r="X6" s="459"/>
      <c r="Y6" s="459"/>
      <c r="Z6" s="459"/>
      <c r="AA6" s="459"/>
      <c r="AB6" s="459"/>
      <c r="AC6" s="459"/>
      <c r="AD6" s="459">
        <v>39.299999999999997</v>
      </c>
      <c r="AE6" s="459"/>
      <c r="AF6" s="459"/>
      <c r="AG6" s="459"/>
      <c r="AH6" s="459"/>
      <c r="AI6" s="459">
        <v>210.8</v>
      </c>
    </row>
    <row r="7" spans="1:35" ht="26.4" x14ac:dyDescent="0.25">
      <c r="A7" s="524"/>
      <c r="B7" s="522"/>
      <c r="C7" s="393" t="s">
        <v>308</v>
      </c>
      <c r="D7" s="531"/>
      <c r="E7" s="532"/>
      <c r="F7" s="459"/>
      <c r="G7" s="459"/>
      <c r="H7" s="459"/>
      <c r="I7" s="459"/>
      <c r="J7" s="459"/>
      <c r="K7" s="459"/>
      <c r="L7" s="459"/>
      <c r="M7" s="459"/>
      <c r="N7" s="459"/>
      <c r="O7" s="459"/>
      <c r="P7" s="459"/>
      <c r="Q7" s="459">
        <v>482</v>
      </c>
      <c r="R7" s="459"/>
      <c r="S7" s="459"/>
      <c r="T7" s="459"/>
      <c r="U7" s="459"/>
      <c r="V7" s="459">
        <v>16656</v>
      </c>
      <c r="W7" s="459"/>
      <c r="X7" s="459"/>
      <c r="Y7" s="459"/>
      <c r="Z7" s="459"/>
      <c r="AA7" s="459"/>
      <c r="AB7" s="459"/>
      <c r="AC7" s="459"/>
      <c r="AD7" s="459"/>
      <c r="AE7" s="459"/>
      <c r="AF7" s="459"/>
      <c r="AG7" s="459"/>
      <c r="AH7" s="459"/>
      <c r="AI7" s="459">
        <v>17138</v>
      </c>
    </row>
    <row r="8" spans="1:35" s="471" customFormat="1" x14ac:dyDescent="0.25">
      <c r="A8" s="524"/>
      <c r="B8" s="522"/>
      <c r="C8" s="469" t="s">
        <v>460</v>
      </c>
      <c r="D8" s="533"/>
      <c r="E8" s="534"/>
      <c r="F8" s="470">
        <v>166.6</v>
      </c>
      <c r="G8" s="470"/>
      <c r="H8" s="470"/>
      <c r="I8" s="470"/>
      <c r="J8" s="470"/>
      <c r="K8" s="470"/>
      <c r="L8" s="470">
        <v>9.48</v>
      </c>
      <c r="M8" s="470"/>
      <c r="N8" s="470"/>
      <c r="O8" s="470"/>
      <c r="P8" s="470"/>
      <c r="Q8" s="470">
        <v>482</v>
      </c>
      <c r="R8" s="470"/>
      <c r="S8" s="470"/>
      <c r="T8" s="470"/>
      <c r="U8" s="470"/>
      <c r="V8" s="470">
        <v>16717.57</v>
      </c>
      <c r="W8" s="470"/>
      <c r="X8" s="470"/>
      <c r="Y8" s="470"/>
      <c r="Z8" s="470"/>
      <c r="AA8" s="470"/>
      <c r="AB8" s="470"/>
      <c r="AC8" s="470"/>
      <c r="AD8" s="470">
        <v>39.299999999999997</v>
      </c>
      <c r="AE8" s="470"/>
      <c r="AF8" s="470"/>
      <c r="AG8" s="470"/>
      <c r="AH8" s="470"/>
      <c r="AI8" s="470">
        <v>17414.95</v>
      </c>
    </row>
    <row r="9" spans="1:35" ht="26.4" x14ac:dyDescent="0.25">
      <c r="A9" s="523" t="s">
        <v>231</v>
      </c>
      <c r="B9" s="522"/>
      <c r="C9" s="393" t="s">
        <v>309</v>
      </c>
      <c r="D9" s="531"/>
      <c r="E9" s="532"/>
      <c r="F9" s="459"/>
      <c r="G9" s="459"/>
      <c r="H9" s="459"/>
      <c r="I9" s="459"/>
      <c r="J9" s="459"/>
      <c r="K9" s="459"/>
      <c r="L9" s="459"/>
      <c r="M9" s="459"/>
      <c r="N9" s="459"/>
      <c r="O9" s="459"/>
      <c r="P9" s="459"/>
      <c r="Q9" s="459"/>
      <c r="R9" s="459"/>
      <c r="S9" s="459"/>
      <c r="T9" s="459"/>
      <c r="U9" s="459"/>
      <c r="V9" s="459">
        <v>18130.45</v>
      </c>
      <c r="W9" s="459"/>
      <c r="X9" s="459"/>
      <c r="Y9" s="459"/>
      <c r="Z9" s="459"/>
      <c r="AA9" s="459"/>
      <c r="AB9" s="459"/>
      <c r="AC9" s="459"/>
      <c r="AD9" s="459"/>
      <c r="AE9" s="459"/>
      <c r="AF9" s="459"/>
      <c r="AG9" s="459"/>
      <c r="AH9" s="459"/>
      <c r="AI9" s="459">
        <v>18130.45</v>
      </c>
    </row>
    <row r="10" spans="1:35" x14ac:dyDescent="0.25">
      <c r="A10" s="524"/>
      <c r="B10" s="522"/>
      <c r="C10" s="393" t="s">
        <v>461</v>
      </c>
      <c r="D10" s="531"/>
      <c r="E10" s="532"/>
      <c r="F10" s="459"/>
      <c r="G10" s="459"/>
      <c r="H10" s="459">
        <v>10</v>
      </c>
      <c r="I10" s="459"/>
      <c r="J10" s="459">
        <v>8</v>
      </c>
      <c r="K10" s="459"/>
      <c r="L10" s="459"/>
      <c r="M10" s="459"/>
      <c r="N10" s="459">
        <v>20</v>
      </c>
      <c r="O10" s="459"/>
      <c r="P10" s="459"/>
      <c r="Q10" s="459"/>
      <c r="R10" s="459"/>
      <c r="S10" s="459"/>
      <c r="T10" s="459"/>
      <c r="U10" s="459"/>
      <c r="V10" s="459"/>
      <c r="W10" s="459"/>
      <c r="X10" s="459"/>
      <c r="Y10" s="459"/>
      <c r="Z10" s="459"/>
      <c r="AA10" s="459"/>
      <c r="AB10" s="459">
        <v>26</v>
      </c>
      <c r="AC10" s="459"/>
      <c r="AD10" s="459"/>
      <c r="AE10" s="459"/>
      <c r="AF10" s="459"/>
      <c r="AG10" s="459"/>
      <c r="AH10" s="459"/>
      <c r="AI10" s="459">
        <v>64</v>
      </c>
    </row>
    <row r="11" spans="1:35" ht="26.4" x14ac:dyDescent="0.25">
      <c r="A11" s="524"/>
      <c r="B11" s="522"/>
      <c r="C11" s="393" t="s">
        <v>306</v>
      </c>
      <c r="D11" s="531"/>
      <c r="E11" s="532"/>
      <c r="F11" s="459">
        <v>0.15</v>
      </c>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v>0.15</v>
      </c>
    </row>
    <row r="12" spans="1:35" s="471" customFormat="1" x14ac:dyDescent="0.25">
      <c r="A12" s="524"/>
      <c r="B12" s="522"/>
      <c r="C12" s="469" t="s">
        <v>460</v>
      </c>
      <c r="D12" s="533"/>
      <c r="E12" s="534"/>
      <c r="F12" s="470">
        <v>0.15</v>
      </c>
      <c r="G12" s="470"/>
      <c r="H12" s="470">
        <v>10</v>
      </c>
      <c r="I12" s="470"/>
      <c r="J12" s="470">
        <v>8</v>
      </c>
      <c r="K12" s="470"/>
      <c r="L12" s="470"/>
      <c r="M12" s="470"/>
      <c r="N12" s="470">
        <v>20</v>
      </c>
      <c r="O12" s="470"/>
      <c r="P12" s="470"/>
      <c r="Q12" s="470"/>
      <c r="R12" s="470"/>
      <c r="S12" s="470"/>
      <c r="T12" s="470"/>
      <c r="U12" s="470"/>
      <c r="V12" s="470">
        <v>18130.45</v>
      </c>
      <c r="W12" s="470"/>
      <c r="X12" s="470"/>
      <c r="Y12" s="470"/>
      <c r="Z12" s="470"/>
      <c r="AA12" s="470"/>
      <c r="AB12" s="470">
        <v>26</v>
      </c>
      <c r="AC12" s="470"/>
      <c r="AD12" s="470"/>
      <c r="AE12" s="470"/>
      <c r="AF12" s="470"/>
      <c r="AG12" s="470"/>
      <c r="AH12" s="470"/>
      <c r="AI12" s="470">
        <v>18194.599999999999</v>
      </c>
    </row>
    <row r="13" spans="1:35" ht="26.4" x14ac:dyDescent="0.25">
      <c r="A13" s="523" t="s">
        <v>232</v>
      </c>
      <c r="B13" s="522"/>
      <c r="C13" s="393" t="s">
        <v>310</v>
      </c>
      <c r="D13" s="531"/>
      <c r="E13" s="532"/>
      <c r="F13" s="459"/>
      <c r="G13" s="459"/>
      <c r="H13" s="459">
        <v>160</v>
      </c>
      <c r="I13" s="459"/>
      <c r="J13" s="459"/>
      <c r="K13" s="459"/>
      <c r="L13" s="459"/>
      <c r="M13" s="459"/>
      <c r="N13" s="459">
        <v>70</v>
      </c>
      <c r="O13" s="459"/>
      <c r="P13" s="459"/>
      <c r="Q13" s="459"/>
      <c r="R13" s="459"/>
      <c r="S13" s="459"/>
      <c r="T13" s="459"/>
      <c r="U13" s="459"/>
      <c r="V13" s="459"/>
      <c r="W13" s="459"/>
      <c r="X13" s="459"/>
      <c r="Y13" s="459"/>
      <c r="Z13" s="459"/>
      <c r="AA13" s="459"/>
      <c r="AB13" s="459">
        <v>284</v>
      </c>
      <c r="AC13" s="459"/>
      <c r="AD13" s="459"/>
      <c r="AE13" s="459"/>
      <c r="AF13" s="459">
        <v>920</v>
      </c>
      <c r="AG13" s="459"/>
      <c r="AH13" s="459"/>
      <c r="AI13" s="459">
        <v>1434</v>
      </c>
    </row>
    <row r="14" spans="1:35" ht="26.4" x14ac:dyDescent="0.25">
      <c r="A14" s="524"/>
      <c r="B14" s="522"/>
      <c r="C14" s="393" t="s">
        <v>311</v>
      </c>
      <c r="D14" s="531"/>
      <c r="E14" s="532"/>
      <c r="F14" s="459"/>
      <c r="G14" s="459"/>
      <c r="H14" s="459"/>
      <c r="I14" s="459"/>
      <c r="J14" s="459"/>
      <c r="K14" s="459"/>
      <c r="L14" s="459"/>
      <c r="M14" s="459"/>
      <c r="N14" s="459"/>
      <c r="O14" s="459"/>
      <c r="P14" s="459"/>
      <c r="Q14" s="459">
        <v>675.16</v>
      </c>
      <c r="R14" s="459"/>
      <c r="S14" s="459"/>
      <c r="T14" s="459"/>
      <c r="U14" s="459"/>
      <c r="V14" s="459">
        <v>80792.87</v>
      </c>
      <c r="W14" s="459"/>
      <c r="X14" s="459">
        <v>0.92</v>
      </c>
      <c r="Y14" s="459"/>
      <c r="Z14" s="459"/>
      <c r="AA14" s="459"/>
      <c r="AB14" s="459"/>
      <c r="AC14" s="459"/>
      <c r="AD14" s="459"/>
      <c r="AE14" s="459"/>
      <c r="AF14" s="459"/>
      <c r="AG14" s="459"/>
      <c r="AH14" s="459"/>
      <c r="AI14" s="459">
        <v>81468.95</v>
      </c>
    </row>
    <row r="15" spans="1:35" ht="26.4" x14ac:dyDescent="0.25">
      <c r="A15" s="524"/>
      <c r="B15" s="522"/>
      <c r="C15" s="393" t="s">
        <v>312</v>
      </c>
      <c r="D15" s="531"/>
      <c r="E15" s="532"/>
      <c r="F15" s="459"/>
      <c r="G15" s="459"/>
      <c r="H15" s="459"/>
      <c r="I15" s="459"/>
      <c r="J15" s="459"/>
      <c r="K15" s="459"/>
      <c r="L15" s="459"/>
      <c r="M15" s="459"/>
      <c r="N15" s="459"/>
      <c r="O15" s="459"/>
      <c r="P15" s="459"/>
      <c r="Q15" s="459"/>
      <c r="R15" s="459"/>
      <c r="S15" s="459"/>
      <c r="T15" s="459"/>
      <c r="U15" s="459"/>
      <c r="V15" s="459">
        <v>37649.08</v>
      </c>
      <c r="W15" s="459"/>
      <c r="X15" s="459"/>
      <c r="Y15" s="459"/>
      <c r="Z15" s="459"/>
      <c r="AA15" s="459"/>
      <c r="AB15" s="459"/>
      <c r="AC15" s="459"/>
      <c r="AD15" s="459"/>
      <c r="AE15" s="459"/>
      <c r="AF15" s="459"/>
      <c r="AG15" s="459"/>
      <c r="AH15" s="459"/>
      <c r="AI15" s="459">
        <v>37649.08</v>
      </c>
    </row>
    <row r="16" spans="1:35" ht="26.4" x14ac:dyDescent="0.25">
      <c r="A16" s="524"/>
      <c r="B16" s="522"/>
      <c r="C16" s="393" t="s">
        <v>306</v>
      </c>
      <c r="D16" s="531"/>
      <c r="E16" s="532"/>
      <c r="F16" s="459">
        <v>5.97</v>
      </c>
      <c r="G16" s="459"/>
      <c r="H16" s="459"/>
      <c r="I16" s="459"/>
      <c r="J16" s="459"/>
      <c r="K16" s="459"/>
      <c r="L16" s="459">
        <v>1.34</v>
      </c>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v>7.31</v>
      </c>
    </row>
    <row r="17" spans="1:35" ht="26.4" x14ac:dyDescent="0.25">
      <c r="A17" s="524"/>
      <c r="B17" s="522"/>
      <c r="C17" s="393" t="s">
        <v>462</v>
      </c>
      <c r="D17" s="531"/>
      <c r="E17" s="532"/>
      <c r="F17" s="459"/>
      <c r="G17" s="459"/>
      <c r="H17" s="459"/>
      <c r="I17" s="459"/>
      <c r="J17" s="459"/>
      <c r="K17" s="459"/>
      <c r="L17" s="459">
        <v>18594</v>
      </c>
      <c r="M17" s="459"/>
      <c r="N17" s="459"/>
      <c r="O17" s="459">
        <v>709</v>
      </c>
      <c r="P17" s="459"/>
      <c r="Q17" s="459"/>
      <c r="R17" s="459">
        <v>1541</v>
      </c>
      <c r="S17" s="459"/>
      <c r="T17" s="459"/>
      <c r="U17" s="459"/>
      <c r="V17" s="459">
        <v>31195</v>
      </c>
      <c r="W17" s="459"/>
      <c r="X17" s="459">
        <v>24</v>
      </c>
      <c r="Y17" s="459"/>
      <c r="Z17" s="459"/>
      <c r="AA17" s="459"/>
      <c r="AB17" s="459"/>
      <c r="AC17" s="459"/>
      <c r="AD17" s="459"/>
      <c r="AE17" s="459">
        <v>4</v>
      </c>
      <c r="AF17" s="459"/>
      <c r="AG17" s="459">
        <v>421</v>
      </c>
      <c r="AH17" s="459"/>
      <c r="AI17" s="459">
        <v>52488</v>
      </c>
    </row>
    <row r="18" spans="1:35" ht="26.4" x14ac:dyDescent="0.25">
      <c r="A18" s="524"/>
      <c r="B18" s="522"/>
      <c r="C18" s="393" t="s">
        <v>463</v>
      </c>
      <c r="D18" s="531"/>
      <c r="E18" s="532"/>
      <c r="F18" s="459"/>
      <c r="G18" s="459"/>
      <c r="H18" s="459">
        <v>50</v>
      </c>
      <c r="I18" s="459"/>
      <c r="J18" s="459"/>
      <c r="K18" s="459"/>
      <c r="L18" s="459"/>
      <c r="M18" s="459"/>
      <c r="N18" s="459">
        <v>12.5</v>
      </c>
      <c r="O18" s="459"/>
      <c r="P18" s="459"/>
      <c r="Q18" s="459"/>
      <c r="R18" s="459"/>
      <c r="S18" s="459"/>
      <c r="T18" s="459"/>
      <c r="U18" s="459"/>
      <c r="V18" s="459"/>
      <c r="W18" s="459"/>
      <c r="X18" s="459"/>
      <c r="Y18" s="459"/>
      <c r="Z18" s="459"/>
      <c r="AA18" s="459"/>
      <c r="AB18" s="459">
        <v>50</v>
      </c>
      <c r="AC18" s="459"/>
      <c r="AD18" s="459"/>
      <c r="AE18" s="459"/>
      <c r="AF18" s="459">
        <v>40</v>
      </c>
      <c r="AG18" s="459"/>
      <c r="AH18" s="459"/>
      <c r="AI18" s="459">
        <v>152.5</v>
      </c>
    </row>
    <row r="19" spans="1:35" ht="26.4" x14ac:dyDescent="0.25">
      <c r="A19" s="524"/>
      <c r="B19" s="522"/>
      <c r="C19" s="393" t="s">
        <v>308</v>
      </c>
      <c r="D19" s="531"/>
      <c r="E19" s="532"/>
      <c r="F19" s="459">
        <v>49</v>
      </c>
      <c r="G19" s="459"/>
      <c r="H19" s="459"/>
      <c r="I19" s="459"/>
      <c r="J19" s="459"/>
      <c r="K19" s="459"/>
      <c r="L19" s="459">
        <v>70</v>
      </c>
      <c r="M19" s="459"/>
      <c r="N19" s="459"/>
      <c r="O19" s="459"/>
      <c r="P19" s="459"/>
      <c r="Q19" s="459"/>
      <c r="R19" s="459"/>
      <c r="S19" s="459"/>
      <c r="T19" s="459"/>
      <c r="U19" s="459"/>
      <c r="V19" s="459"/>
      <c r="W19" s="459"/>
      <c r="X19" s="459">
        <v>244</v>
      </c>
      <c r="Y19" s="459"/>
      <c r="Z19" s="459"/>
      <c r="AA19" s="459"/>
      <c r="AB19" s="459"/>
      <c r="AC19" s="459"/>
      <c r="AD19" s="459"/>
      <c r="AE19" s="459"/>
      <c r="AF19" s="459"/>
      <c r="AG19" s="459"/>
      <c r="AH19" s="459"/>
      <c r="AI19" s="459">
        <v>363</v>
      </c>
    </row>
    <row r="20" spans="1:35" ht="26.4" x14ac:dyDescent="0.25">
      <c r="A20" s="524"/>
      <c r="B20" s="522"/>
      <c r="C20" s="393" t="s">
        <v>327</v>
      </c>
      <c r="D20" s="531"/>
      <c r="E20" s="532"/>
      <c r="F20" s="459">
        <v>2.11</v>
      </c>
      <c r="G20" s="459"/>
      <c r="H20" s="459"/>
      <c r="I20" s="459"/>
      <c r="J20" s="459"/>
      <c r="K20" s="459"/>
      <c r="L20" s="459"/>
      <c r="M20" s="459"/>
      <c r="N20" s="459"/>
      <c r="O20" s="459"/>
      <c r="P20" s="459"/>
      <c r="Q20" s="459"/>
      <c r="R20" s="459"/>
      <c r="S20" s="459"/>
      <c r="T20" s="459"/>
      <c r="U20" s="459"/>
      <c r="V20" s="459">
        <v>6.14</v>
      </c>
      <c r="W20" s="459"/>
      <c r="X20" s="459"/>
      <c r="Y20" s="459"/>
      <c r="Z20" s="459"/>
      <c r="AA20" s="459"/>
      <c r="AB20" s="459"/>
      <c r="AC20" s="459"/>
      <c r="AD20" s="459"/>
      <c r="AE20" s="459"/>
      <c r="AF20" s="459"/>
      <c r="AG20" s="459"/>
      <c r="AH20" s="459"/>
      <c r="AI20" s="459">
        <v>8.25</v>
      </c>
    </row>
    <row r="21" spans="1:35" s="471" customFormat="1" x14ac:dyDescent="0.25">
      <c r="A21" s="524"/>
      <c r="B21" s="522"/>
      <c r="C21" s="469" t="s">
        <v>460</v>
      </c>
      <c r="D21" s="533"/>
      <c r="E21" s="534"/>
      <c r="F21" s="470">
        <v>57.08</v>
      </c>
      <c r="G21" s="470"/>
      <c r="H21" s="470">
        <v>210</v>
      </c>
      <c r="I21" s="470"/>
      <c r="J21" s="470"/>
      <c r="K21" s="470"/>
      <c r="L21" s="470">
        <v>18665.34</v>
      </c>
      <c r="M21" s="470"/>
      <c r="N21" s="470">
        <v>82.5</v>
      </c>
      <c r="O21" s="470">
        <v>709</v>
      </c>
      <c r="P21" s="470"/>
      <c r="Q21" s="470">
        <v>675.16</v>
      </c>
      <c r="R21" s="470">
        <v>1541</v>
      </c>
      <c r="S21" s="470"/>
      <c r="T21" s="470"/>
      <c r="U21" s="470"/>
      <c r="V21" s="470">
        <v>149643.09</v>
      </c>
      <c r="W21" s="470"/>
      <c r="X21" s="470">
        <v>268.92</v>
      </c>
      <c r="Y21" s="470"/>
      <c r="Z21" s="470"/>
      <c r="AA21" s="470"/>
      <c r="AB21" s="470">
        <v>334</v>
      </c>
      <c r="AC21" s="470"/>
      <c r="AD21" s="470"/>
      <c r="AE21" s="470">
        <v>4</v>
      </c>
      <c r="AF21" s="470">
        <v>960</v>
      </c>
      <c r="AG21" s="470">
        <v>421</v>
      </c>
      <c r="AH21" s="470"/>
      <c r="AI21" s="470">
        <v>173571.09</v>
      </c>
    </row>
    <row r="22" spans="1:35" ht="26.4" x14ac:dyDescent="0.25">
      <c r="A22" s="523" t="s">
        <v>235</v>
      </c>
      <c r="B22" s="522"/>
      <c r="C22" s="393" t="s">
        <v>430</v>
      </c>
      <c r="D22" s="531"/>
      <c r="E22" s="532"/>
      <c r="F22" s="459"/>
      <c r="G22" s="459"/>
      <c r="H22" s="459"/>
      <c r="I22" s="459"/>
      <c r="J22" s="459"/>
      <c r="K22" s="459"/>
      <c r="L22" s="459">
        <v>494</v>
      </c>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v>494</v>
      </c>
    </row>
    <row r="23" spans="1:35" ht="26.4" x14ac:dyDescent="0.25">
      <c r="A23" s="524"/>
      <c r="B23" s="522"/>
      <c r="C23" s="393" t="s">
        <v>311</v>
      </c>
      <c r="D23" s="531"/>
      <c r="E23" s="532"/>
      <c r="F23" s="459"/>
      <c r="G23" s="459"/>
      <c r="H23" s="459"/>
      <c r="I23" s="459"/>
      <c r="J23" s="459"/>
      <c r="K23" s="459"/>
      <c r="L23" s="459"/>
      <c r="M23" s="459"/>
      <c r="N23" s="459"/>
      <c r="O23" s="459"/>
      <c r="P23" s="459"/>
      <c r="Q23" s="459">
        <v>16.54</v>
      </c>
      <c r="R23" s="459"/>
      <c r="S23" s="459"/>
      <c r="T23" s="459"/>
      <c r="U23" s="459"/>
      <c r="V23" s="459"/>
      <c r="W23" s="459"/>
      <c r="X23" s="459"/>
      <c r="Y23" s="459"/>
      <c r="Z23" s="459"/>
      <c r="AA23" s="459"/>
      <c r="AB23" s="459"/>
      <c r="AC23" s="459"/>
      <c r="AD23" s="459"/>
      <c r="AE23" s="459"/>
      <c r="AF23" s="459"/>
      <c r="AG23" s="459"/>
      <c r="AH23" s="459"/>
      <c r="AI23" s="459">
        <v>16.54</v>
      </c>
    </row>
    <row r="24" spans="1:35" x14ac:dyDescent="0.25">
      <c r="A24" s="524"/>
      <c r="B24" s="522"/>
      <c r="C24" s="393" t="s">
        <v>314</v>
      </c>
      <c r="D24" s="531"/>
      <c r="E24" s="532"/>
      <c r="F24" s="459"/>
      <c r="G24" s="459"/>
      <c r="H24" s="459">
        <v>400</v>
      </c>
      <c r="I24" s="459"/>
      <c r="J24" s="459">
        <v>60</v>
      </c>
      <c r="K24" s="459"/>
      <c r="L24" s="459"/>
      <c r="M24" s="459"/>
      <c r="N24" s="459">
        <v>1980</v>
      </c>
      <c r="O24" s="459"/>
      <c r="P24" s="459"/>
      <c r="Q24" s="459"/>
      <c r="R24" s="459"/>
      <c r="S24" s="459"/>
      <c r="T24" s="459"/>
      <c r="U24" s="459"/>
      <c r="V24" s="459"/>
      <c r="W24" s="459"/>
      <c r="X24" s="459"/>
      <c r="Y24" s="459"/>
      <c r="Z24" s="459"/>
      <c r="AA24" s="459"/>
      <c r="AB24" s="459">
        <v>570</v>
      </c>
      <c r="AC24" s="459"/>
      <c r="AD24" s="459"/>
      <c r="AE24" s="459"/>
      <c r="AF24" s="459"/>
      <c r="AG24" s="459"/>
      <c r="AH24" s="459"/>
      <c r="AI24" s="459">
        <v>3010</v>
      </c>
    </row>
    <row r="25" spans="1:35" ht="26.4" x14ac:dyDescent="0.25">
      <c r="A25" s="524"/>
      <c r="B25" s="522"/>
      <c r="C25" s="393" t="s">
        <v>306</v>
      </c>
      <c r="D25" s="531"/>
      <c r="E25" s="532"/>
      <c r="F25" s="459">
        <v>18.23</v>
      </c>
      <c r="G25" s="459"/>
      <c r="H25" s="459"/>
      <c r="I25" s="459"/>
      <c r="J25" s="459"/>
      <c r="K25" s="459"/>
      <c r="L25" s="459">
        <v>1.5</v>
      </c>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v>19.73</v>
      </c>
    </row>
    <row r="26" spans="1:35" ht="39.6" x14ac:dyDescent="0.25">
      <c r="A26" s="524"/>
      <c r="B26" s="522"/>
      <c r="C26" s="393" t="s">
        <v>431</v>
      </c>
      <c r="D26" s="531"/>
      <c r="E26" s="532"/>
      <c r="F26" s="459"/>
      <c r="G26" s="459"/>
      <c r="H26" s="459"/>
      <c r="I26" s="459"/>
      <c r="J26" s="459"/>
      <c r="K26" s="459"/>
      <c r="L26" s="459"/>
      <c r="M26" s="459"/>
      <c r="N26" s="459"/>
      <c r="O26" s="459"/>
      <c r="P26" s="459"/>
      <c r="Q26" s="459"/>
      <c r="R26" s="459"/>
      <c r="S26" s="459"/>
      <c r="T26" s="459"/>
      <c r="U26" s="459"/>
      <c r="V26" s="459">
        <v>91050.01</v>
      </c>
      <c r="W26" s="459"/>
      <c r="X26" s="459"/>
      <c r="Y26" s="459"/>
      <c r="Z26" s="459"/>
      <c r="AA26" s="459"/>
      <c r="AB26" s="459"/>
      <c r="AC26" s="459"/>
      <c r="AD26" s="459"/>
      <c r="AE26" s="459"/>
      <c r="AF26" s="459"/>
      <c r="AG26" s="459"/>
      <c r="AH26" s="459"/>
      <c r="AI26" s="459">
        <v>91050.01</v>
      </c>
    </row>
    <row r="27" spans="1:35" s="471" customFormat="1" x14ac:dyDescent="0.25">
      <c r="A27" s="524"/>
      <c r="B27" s="522"/>
      <c r="C27" s="469" t="s">
        <v>460</v>
      </c>
      <c r="D27" s="533"/>
      <c r="E27" s="534"/>
      <c r="F27" s="470">
        <v>18.23</v>
      </c>
      <c r="G27" s="470"/>
      <c r="H27" s="470">
        <v>400</v>
      </c>
      <c r="I27" s="470"/>
      <c r="J27" s="470">
        <v>60</v>
      </c>
      <c r="K27" s="470"/>
      <c r="L27" s="470">
        <v>495.5</v>
      </c>
      <c r="M27" s="470"/>
      <c r="N27" s="470">
        <v>1980</v>
      </c>
      <c r="O27" s="470"/>
      <c r="P27" s="470"/>
      <c r="Q27" s="470">
        <v>16.54</v>
      </c>
      <c r="R27" s="470"/>
      <c r="S27" s="470"/>
      <c r="T27" s="470"/>
      <c r="U27" s="470"/>
      <c r="V27" s="470">
        <v>91050.01</v>
      </c>
      <c r="W27" s="470"/>
      <c r="X27" s="470"/>
      <c r="Y27" s="470"/>
      <c r="Z27" s="470"/>
      <c r="AA27" s="470"/>
      <c r="AB27" s="470">
        <v>570</v>
      </c>
      <c r="AC27" s="470"/>
      <c r="AD27" s="470"/>
      <c r="AE27" s="470"/>
      <c r="AF27" s="470"/>
      <c r="AG27" s="470"/>
      <c r="AH27" s="470"/>
      <c r="AI27" s="470">
        <v>94590.28</v>
      </c>
    </row>
    <row r="28" spans="1:35" ht="26.4" x14ac:dyDescent="0.25">
      <c r="A28" s="523" t="s">
        <v>236</v>
      </c>
      <c r="B28" s="522"/>
      <c r="C28" s="393" t="s">
        <v>311</v>
      </c>
      <c r="D28" s="531"/>
      <c r="E28" s="532"/>
      <c r="F28" s="459"/>
      <c r="G28" s="459"/>
      <c r="H28" s="459"/>
      <c r="I28" s="459"/>
      <c r="J28" s="459"/>
      <c r="K28" s="459"/>
      <c r="L28" s="459">
        <v>465.96</v>
      </c>
      <c r="M28" s="459"/>
      <c r="N28" s="459"/>
      <c r="O28" s="459"/>
      <c r="P28" s="459"/>
      <c r="Q28" s="459">
        <v>9920.18</v>
      </c>
      <c r="R28" s="459"/>
      <c r="S28" s="459"/>
      <c r="T28" s="459"/>
      <c r="U28" s="459"/>
      <c r="V28" s="459"/>
      <c r="W28" s="459"/>
      <c r="X28" s="459">
        <v>2065.71</v>
      </c>
      <c r="Y28" s="459"/>
      <c r="Z28" s="459"/>
      <c r="AA28" s="459"/>
      <c r="AB28" s="459"/>
      <c r="AC28" s="459"/>
      <c r="AD28" s="459"/>
      <c r="AE28" s="459"/>
      <c r="AF28" s="459"/>
      <c r="AG28" s="459"/>
      <c r="AH28" s="459"/>
      <c r="AI28" s="459">
        <v>12451.85</v>
      </c>
    </row>
    <row r="29" spans="1:35" ht="26.4" x14ac:dyDescent="0.25">
      <c r="A29" s="524"/>
      <c r="B29" s="522"/>
      <c r="C29" s="393" t="s">
        <v>388</v>
      </c>
      <c r="D29" s="531"/>
      <c r="E29" s="532"/>
      <c r="F29" s="459"/>
      <c r="G29" s="459"/>
      <c r="H29" s="459"/>
      <c r="I29" s="459"/>
      <c r="J29" s="459"/>
      <c r="K29" s="459"/>
      <c r="L29" s="459"/>
      <c r="M29" s="459"/>
      <c r="N29" s="459"/>
      <c r="O29" s="459"/>
      <c r="P29" s="459"/>
      <c r="Q29" s="459">
        <v>9232</v>
      </c>
      <c r="R29" s="459"/>
      <c r="S29" s="459"/>
      <c r="T29" s="459"/>
      <c r="U29" s="459"/>
      <c r="V29" s="459"/>
      <c r="W29" s="459"/>
      <c r="X29" s="459"/>
      <c r="Y29" s="459"/>
      <c r="Z29" s="459"/>
      <c r="AA29" s="459"/>
      <c r="AB29" s="459"/>
      <c r="AC29" s="459"/>
      <c r="AD29" s="459"/>
      <c r="AE29" s="459"/>
      <c r="AF29" s="459"/>
      <c r="AG29" s="459"/>
      <c r="AH29" s="459"/>
      <c r="AI29" s="459">
        <v>9232</v>
      </c>
    </row>
    <row r="30" spans="1:35" ht="26.4" x14ac:dyDescent="0.25">
      <c r="A30" s="524"/>
      <c r="B30" s="522"/>
      <c r="C30" s="393" t="s">
        <v>308</v>
      </c>
      <c r="D30" s="531"/>
      <c r="E30" s="532"/>
      <c r="F30" s="459"/>
      <c r="G30" s="459"/>
      <c r="H30" s="459"/>
      <c r="I30" s="459"/>
      <c r="J30" s="459"/>
      <c r="K30" s="459"/>
      <c r="L30" s="459">
        <v>26</v>
      </c>
      <c r="M30" s="459"/>
      <c r="N30" s="459"/>
      <c r="O30" s="459"/>
      <c r="P30" s="459"/>
      <c r="Q30" s="459"/>
      <c r="R30" s="459"/>
      <c r="S30" s="459"/>
      <c r="T30" s="459"/>
      <c r="U30" s="459"/>
      <c r="V30" s="459">
        <v>43632</v>
      </c>
      <c r="W30" s="459"/>
      <c r="X30" s="459"/>
      <c r="Y30" s="459"/>
      <c r="Z30" s="459"/>
      <c r="AA30" s="459"/>
      <c r="AB30" s="459"/>
      <c r="AC30" s="459"/>
      <c r="AD30" s="459"/>
      <c r="AE30" s="459"/>
      <c r="AF30" s="459"/>
      <c r="AG30" s="459"/>
      <c r="AH30" s="459"/>
      <c r="AI30" s="459">
        <v>43658</v>
      </c>
    </row>
    <row r="31" spans="1:35" s="471" customFormat="1" x14ac:dyDescent="0.25">
      <c r="A31" s="524"/>
      <c r="B31" s="522"/>
      <c r="C31" s="469" t="s">
        <v>460</v>
      </c>
      <c r="D31" s="533"/>
      <c r="E31" s="534"/>
      <c r="F31" s="470"/>
      <c r="G31" s="470"/>
      <c r="H31" s="470"/>
      <c r="I31" s="470"/>
      <c r="J31" s="470"/>
      <c r="K31" s="470"/>
      <c r="L31" s="470">
        <v>491.96</v>
      </c>
      <c r="M31" s="470"/>
      <c r="N31" s="470"/>
      <c r="O31" s="470"/>
      <c r="P31" s="470"/>
      <c r="Q31" s="470">
        <v>19152.18</v>
      </c>
      <c r="R31" s="470"/>
      <c r="S31" s="470"/>
      <c r="T31" s="470"/>
      <c r="U31" s="470"/>
      <c r="V31" s="470">
        <v>43632</v>
      </c>
      <c r="W31" s="470"/>
      <c r="X31" s="470">
        <v>2065.71</v>
      </c>
      <c r="Y31" s="470"/>
      <c r="Z31" s="470"/>
      <c r="AA31" s="470"/>
      <c r="AB31" s="470"/>
      <c r="AC31" s="470"/>
      <c r="AD31" s="470"/>
      <c r="AE31" s="470"/>
      <c r="AF31" s="470"/>
      <c r="AG31" s="470"/>
      <c r="AH31" s="470"/>
      <c r="AI31" s="470">
        <v>65341.85</v>
      </c>
    </row>
    <row r="32" spans="1:35" ht="26.4" x14ac:dyDescent="0.25">
      <c r="A32" s="523" t="s">
        <v>239</v>
      </c>
      <c r="B32" s="522"/>
      <c r="C32" s="393" t="s">
        <v>311</v>
      </c>
      <c r="D32" s="531"/>
      <c r="E32" s="532"/>
      <c r="F32" s="459"/>
      <c r="G32" s="459"/>
      <c r="H32" s="459"/>
      <c r="I32" s="459"/>
      <c r="J32" s="459"/>
      <c r="K32" s="459"/>
      <c r="L32" s="459"/>
      <c r="M32" s="459"/>
      <c r="N32" s="459"/>
      <c r="O32" s="459"/>
      <c r="P32" s="459"/>
      <c r="Q32" s="459">
        <v>30.29</v>
      </c>
      <c r="R32" s="459"/>
      <c r="S32" s="459"/>
      <c r="T32" s="459"/>
      <c r="U32" s="459"/>
      <c r="V32" s="459"/>
      <c r="W32" s="459"/>
      <c r="X32" s="459">
        <v>298.83999999999997</v>
      </c>
      <c r="Y32" s="459"/>
      <c r="Z32" s="459"/>
      <c r="AA32" s="459"/>
      <c r="AB32" s="459"/>
      <c r="AC32" s="459"/>
      <c r="AD32" s="459"/>
      <c r="AE32" s="459"/>
      <c r="AF32" s="459"/>
      <c r="AG32" s="459"/>
      <c r="AH32" s="459"/>
      <c r="AI32" s="459">
        <v>329.13</v>
      </c>
    </row>
    <row r="33" spans="1:35" ht="26.4" x14ac:dyDescent="0.25">
      <c r="A33" s="524"/>
      <c r="B33" s="522"/>
      <c r="C33" s="393" t="s">
        <v>312</v>
      </c>
      <c r="D33" s="531"/>
      <c r="E33" s="532"/>
      <c r="F33" s="459">
        <v>11.13</v>
      </c>
      <c r="G33" s="459">
        <v>1597.79</v>
      </c>
      <c r="H33" s="459"/>
      <c r="I33" s="459"/>
      <c r="J33" s="459"/>
      <c r="K33" s="459"/>
      <c r="L33" s="459">
        <v>1.26</v>
      </c>
      <c r="M33" s="459"/>
      <c r="N33" s="459"/>
      <c r="O33" s="459"/>
      <c r="P33" s="459"/>
      <c r="Q33" s="459">
        <v>2386.33</v>
      </c>
      <c r="R33" s="459"/>
      <c r="S33" s="459"/>
      <c r="T33" s="459"/>
      <c r="U33" s="459"/>
      <c r="V33" s="459">
        <v>216580.69</v>
      </c>
      <c r="W33" s="459"/>
      <c r="X33" s="459"/>
      <c r="Y33" s="459"/>
      <c r="Z33" s="459"/>
      <c r="AA33" s="459"/>
      <c r="AB33" s="459"/>
      <c r="AC33" s="459"/>
      <c r="AD33" s="459"/>
      <c r="AE33" s="459"/>
      <c r="AF33" s="459"/>
      <c r="AG33" s="459"/>
      <c r="AH33" s="459"/>
      <c r="AI33" s="459">
        <v>220577.2</v>
      </c>
    </row>
    <row r="34" spans="1:35" x14ac:dyDescent="0.25">
      <c r="A34" s="524"/>
      <c r="B34" s="522"/>
      <c r="C34" s="393" t="s">
        <v>317</v>
      </c>
      <c r="D34" s="531"/>
      <c r="E34" s="532"/>
      <c r="F34" s="459"/>
      <c r="G34" s="459"/>
      <c r="H34" s="459"/>
      <c r="I34" s="459"/>
      <c r="J34" s="459"/>
      <c r="K34" s="459"/>
      <c r="L34" s="459"/>
      <c r="M34" s="459"/>
      <c r="N34" s="459"/>
      <c r="O34" s="459"/>
      <c r="P34" s="459"/>
      <c r="Q34" s="459"/>
      <c r="R34" s="459">
        <v>4030</v>
      </c>
      <c r="S34" s="459"/>
      <c r="T34" s="459"/>
      <c r="U34" s="459"/>
      <c r="V34" s="459"/>
      <c r="W34" s="459"/>
      <c r="X34" s="459"/>
      <c r="Y34" s="459"/>
      <c r="Z34" s="459"/>
      <c r="AA34" s="459"/>
      <c r="AB34" s="459"/>
      <c r="AC34" s="459"/>
      <c r="AD34" s="459"/>
      <c r="AE34" s="459"/>
      <c r="AF34" s="459"/>
      <c r="AG34" s="459">
        <v>3366</v>
      </c>
      <c r="AH34" s="459"/>
      <c r="AI34" s="459">
        <v>7396</v>
      </c>
    </row>
    <row r="35" spans="1:35" ht="26.4" x14ac:dyDescent="0.25">
      <c r="A35" s="524"/>
      <c r="B35" s="522"/>
      <c r="C35" s="393" t="s">
        <v>318</v>
      </c>
      <c r="D35" s="531"/>
      <c r="E35" s="532"/>
      <c r="F35" s="459"/>
      <c r="G35" s="459"/>
      <c r="H35" s="459"/>
      <c r="I35" s="459"/>
      <c r="J35" s="459"/>
      <c r="K35" s="459"/>
      <c r="L35" s="459"/>
      <c r="M35" s="459"/>
      <c r="N35" s="459"/>
      <c r="O35" s="459"/>
      <c r="P35" s="459"/>
      <c r="Q35" s="459"/>
      <c r="R35" s="459"/>
      <c r="S35" s="459"/>
      <c r="T35" s="459"/>
      <c r="U35" s="459"/>
      <c r="V35" s="459">
        <v>550</v>
      </c>
      <c r="W35" s="459"/>
      <c r="X35" s="459"/>
      <c r="Y35" s="459"/>
      <c r="Z35" s="459"/>
      <c r="AA35" s="459"/>
      <c r="AB35" s="459"/>
      <c r="AC35" s="459"/>
      <c r="AD35" s="459"/>
      <c r="AE35" s="459"/>
      <c r="AF35" s="459"/>
      <c r="AG35" s="459"/>
      <c r="AH35" s="459"/>
      <c r="AI35" s="459">
        <v>550</v>
      </c>
    </row>
    <row r="36" spans="1:35" ht="26.4" x14ac:dyDescent="0.25">
      <c r="A36" s="524"/>
      <c r="B36" s="522"/>
      <c r="C36" s="393" t="s">
        <v>319</v>
      </c>
      <c r="D36" s="531"/>
      <c r="E36" s="532"/>
      <c r="F36" s="459"/>
      <c r="G36" s="459"/>
      <c r="H36" s="459"/>
      <c r="I36" s="459"/>
      <c r="J36" s="459"/>
      <c r="K36" s="459"/>
      <c r="L36" s="459">
        <v>172</v>
      </c>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v>172</v>
      </c>
    </row>
    <row r="37" spans="1:35" s="471" customFormat="1" x14ac:dyDescent="0.25">
      <c r="A37" s="524"/>
      <c r="B37" s="522"/>
      <c r="C37" s="469" t="s">
        <v>460</v>
      </c>
      <c r="D37" s="533"/>
      <c r="E37" s="534"/>
      <c r="F37" s="470">
        <v>11.13</v>
      </c>
      <c r="G37" s="470">
        <v>1597.79</v>
      </c>
      <c r="H37" s="470"/>
      <c r="I37" s="470"/>
      <c r="J37" s="470"/>
      <c r="K37" s="470"/>
      <c r="L37" s="470">
        <v>173.26</v>
      </c>
      <c r="M37" s="470"/>
      <c r="N37" s="470"/>
      <c r="O37" s="470"/>
      <c r="P37" s="470"/>
      <c r="Q37" s="470">
        <v>2416.62</v>
      </c>
      <c r="R37" s="470">
        <v>4030</v>
      </c>
      <c r="S37" s="470"/>
      <c r="T37" s="470"/>
      <c r="U37" s="470"/>
      <c r="V37" s="470">
        <v>217130.69</v>
      </c>
      <c r="W37" s="470"/>
      <c r="X37" s="470">
        <v>298.83999999999997</v>
      </c>
      <c r="Y37" s="470"/>
      <c r="Z37" s="470"/>
      <c r="AA37" s="470"/>
      <c r="AB37" s="470"/>
      <c r="AC37" s="470"/>
      <c r="AD37" s="470"/>
      <c r="AE37" s="470"/>
      <c r="AF37" s="470"/>
      <c r="AG37" s="470">
        <v>3366</v>
      </c>
      <c r="AH37" s="470"/>
      <c r="AI37" s="470">
        <v>229024.33</v>
      </c>
    </row>
    <row r="38" spans="1:35" ht="26.4" x14ac:dyDescent="0.25">
      <c r="A38" s="523" t="s">
        <v>320</v>
      </c>
      <c r="B38" s="522"/>
      <c r="C38" s="393" t="s">
        <v>312</v>
      </c>
      <c r="D38" s="531"/>
      <c r="E38" s="532"/>
      <c r="F38" s="459"/>
      <c r="G38" s="459"/>
      <c r="H38" s="459"/>
      <c r="I38" s="459"/>
      <c r="J38" s="459"/>
      <c r="K38" s="459"/>
      <c r="L38" s="459"/>
      <c r="M38" s="459"/>
      <c r="N38" s="459"/>
      <c r="O38" s="459"/>
      <c r="P38" s="459"/>
      <c r="Q38" s="459"/>
      <c r="R38" s="459"/>
      <c r="S38" s="459"/>
      <c r="T38" s="459"/>
      <c r="U38" s="459"/>
      <c r="V38" s="459">
        <v>1983.52</v>
      </c>
      <c r="W38" s="459"/>
      <c r="X38" s="459"/>
      <c r="Y38" s="459"/>
      <c r="Z38" s="459"/>
      <c r="AA38" s="459"/>
      <c r="AB38" s="459"/>
      <c r="AC38" s="459"/>
      <c r="AD38" s="459"/>
      <c r="AE38" s="459"/>
      <c r="AF38" s="459"/>
      <c r="AG38" s="459"/>
      <c r="AH38" s="459"/>
      <c r="AI38" s="459">
        <v>1983.52</v>
      </c>
    </row>
    <row r="39" spans="1:35" s="471" customFormat="1" x14ac:dyDescent="0.25">
      <c r="A39" s="524"/>
      <c r="B39" s="522"/>
      <c r="C39" s="469" t="s">
        <v>460</v>
      </c>
      <c r="D39" s="533"/>
      <c r="E39" s="534"/>
      <c r="F39" s="470"/>
      <c r="G39" s="470"/>
      <c r="H39" s="470"/>
      <c r="I39" s="470"/>
      <c r="J39" s="470"/>
      <c r="K39" s="470"/>
      <c r="L39" s="470"/>
      <c r="M39" s="470"/>
      <c r="N39" s="470"/>
      <c r="O39" s="470"/>
      <c r="P39" s="470"/>
      <c r="Q39" s="470"/>
      <c r="R39" s="470"/>
      <c r="S39" s="470"/>
      <c r="T39" s="470"/>
      <c r="U39" s="470"/>
      <c r="V39" s="470">
        <v>1983.52</v>
      </c>
      <c r="W39" s="470"/>
      <c r="X39" s="470"/>
      <c r="Y39" s="470"/>
      <c r="Z39" s="470"/>
      <c r="AA39" s="470"/>
      <c r="AB39" s="470"/>
      <c r="AC39" s="470"/>
      <c r="AD39" s="470"/>
      <c r="AE39" s="470"/>
      <c r="AF39" s="470"/>
      <c r="AG39" s="470"/>
      <c r="AH39" s="470"/>
      <c r="AI39" s="470">
        <v>1983.52</v>
      </c>
    </row>
    <row r="40" spans="1:35" ht="26.4" x14ac:dyDescent="0.25">
      <c r="A40" s="523" t="s">
        <v>238</v>
      </c>
      <c r="B40" s="522"/>
      <c r="C40" s="393" t="s">
        <v>311</v>
      </c>
      <c r="D40" s="531"/>
      <c r="E40" s="532"/>
      <c r="F40" s="459"/>
      <c r="G40" s="459"/>
      <c r="H40" s="459"/>
      <c r="I40" s="459"/>
      <c r="J40" s="459"/>
      <c r="K40" s="459"/>
      <c r="L40" s="459"/>
      <c r="M40" s="459"/>
      <c r="N40" s="459"/>
      <c r="O40" s="459"/>
      <c r="P40" s="459"/>
      <c r="Q40" s="459">
        <v>178.61</v>
      </c>
      <c r="R40" s="459"/>
      <c r="S40" s="459"/>
      <c r="T40" s="459"/>
      <c r="U40" s="459"/>
      <c r="V40" s="459"/>
      <c r="W40" s="459"/>
      <c r="X40" s="459"/>
      <c r="Y40" s="459"/>
      <c r="Z40" s="459"/>
      <c r="AA40" s="459"/>
      <c r="AB40" s="459"/>
      <c r="AC40" s="459"/>
      <c r="AD40" s="459"/>
      <c r="AE40" s="459"/>
      <c r="AF40" s="459"/>
      <c r="AG40" s="459"/>
      <c r="AH40" s="459"/>
      <c r="AI40" s="459">
        <v>178.61</v>
      </c>
    </row>
    <row r="41" spans="1:35" ht="26.4" x14ac:dyDescent="0.25">
      <c r="A41" s="524"/>
      <c r="B41" s="522"/>
      <c r="C41" s="393" t="s">
        <v>464</v>
      </c>
      <c r="D41" s="531"/>
      <c r="E41" s="532"/>
      <c r="F41" s="459">
        <v>2</v>
      </c>
      <c r="G41" s="459"/>
      <c r="H41" s="459"/>
      <c r="I41" s="459"/>
      <c r="J41" s="459"/>
      <c r="K41" s="459"/>
      <c r="L41" s="459">
        <v>5988</v>
      </c>
      <c r="M41" s="459"/>
      <c r="N41" s="459"/>
      <c r="O41" s="459"/>
      <c r="P41" s="459"/>
      <c r="Q41" s="459">
        <v>2915</v>
      </c>
      <c r="R41" s="459"/>
      <c r="S41" s="459"/>
      <c r="T41" s="459"/>
      <c r="U41" s="459"/>
      <c r="V41" s="459">
        <v>85717</v>
      </c>
      <c r="W41" s="459"/>
      <c r="X41" s="459"/>
      <c r="Y41" s="459"/>
      <c r="Z41" s="459"/>
      <c r="AA41" s="459"/>
      <c r="AB41" s="459"/>
      <c r="AC41" s="459"/>
      <c r="AD41" s="459"/>
      <c r="AE41" s="459"/>
      <c r="AF41" s="459"/>
      <c r="AG41" s="459"/>
      <c r="AH41" s="459"/>
      <c r="AI41" s="459">
        <v>94622</v>
      </c>
    </row>
    <row r="42" spans="1:35" ht="26.4" x14ac:dyDescent="0.25">
      <c r="A42" s="524"/>
      <c r="B42" s="522"/>
      <c r="C42" s="393" t="s">
        <v>306</v>
      </c>
      <c r="D42" s="531"/>
      <c r="E42" s="532"/>
      <c r="F42" s="459">
        <v>2.5499999999999998</v>
      </c>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v>2.5499999999999998</v>
      </c>
    </row>
    <row r="43" spans="1:35" ht="26.4" x14ac:dyDescent="0.25">
      <c r="A43" s="524"/>
      <c r="B43" s="522"/>
      <c r="C43" s="393" t="s">
        <v>308</v>
      </c>
      <c r="D43" s="531"/>
      <c r="E43" s="532"/>
      <c r="F43" s="459"/>
      <c r="G43" s="459"/>
      <c r="H43" s="459"/>
      <c r="I43" s="459"/>
      <c r="J43" s="459"/>
      <c r="K43" s="459"/>
      <c r="L43" s="459">
        <v>65</v>
      </c>
      <c r="M43" s="459"/>
      <c r="N43" s="459"/>
      <c r="O43" s="459"/>
      <c r="P43" s="459"/>
      <c r="Q43" s="459">
        <v>5869</v>
      </c>
      <c r="R43" s="459"/>
      <c r="S43" s="459"/>
      <c r="T43" s="459"/>
      <c r="U43" s="459"/>
      <c r="V43" s="459"/>
      <c r="W43" s="459"/>
      <c r="X43" s="459">
        <v>229</v>
      </c>
      <c r="Y43" s="459"/>
      <c r="Z43" s="459"/>
      <c r="AA43" s="459"/>
      <c r="AB43" s="459"/>
      <c r="AC43" s="459"/>
      <c r="AD43" s="459"/>
      <c r="AE43" s="459"/>
      <c r="AF43" s="459"/>
      <c r="AG43" s="459"/>
      <c r="AH43" s="459"/>
      <c r="AI43" s="459">
        <v>6163</v>
      </c>
    </row>
    <row r="44" spans="1:35" ht="26.4" x14ac:dyDescent="0.25">
      <c r="A44" s="524"/>
      <c r="B44" s="522"/>
      <c r="C44" s="393" t="s">
        <v>319</v>
      </c>
      <c r="D44" s="531"/>
      <c r="E44" s="532"/>
      <c r="F44" s="459"/>
      <c r="G44" s="459">
        <v>53561</v>
      </c>
      <c r="H44" s="459"/>
      <c r="I44" s="459"/>
      <c r="J44" s="459"/>
      <c r="K44" s="459"/>
      <c r="L44" s="459">
        <v>7814</v>
      </c>
      <c r="M44" s="459"/>
      <c r="N44" s="459"/>
      <c r="O44" s="459"/>
      <c r="P44" s="459"/>
      <c r="Q44" s="459">
        <v>99095</v>
      </c>
      <c r="R44" s="459"/>
      <c r="S44" s="459"/>
      <c r="T44" s="459"/>
      <c r="U44" s="459"/>
      <c r="V44" s="459"/>
      <c r="W44" s="459"/>
      <c r="X44" s="459">
        <v>6422</v>
      </c>
      <c r="Y44" s="459"/>
      <c r="Z44" s="459"/>
      <c r="AA44" s="459"/>
      <c r="AB44" s="459"/>
      <c r="AC44" s="459"/>
      <c r="AD44" s="459"/>
      <c r="AE44" s="459"/>
      <c r="AF44" s="459"/>
      <c r="AG44" s="459"/>
      <c r="AH44" s="459"/>
      <c r="AI44" s="459">
        <v>166892</v>
      </c>
    </row>
    <row r="45" spans="1:35" s="471" customFormat="1" x14ac:dyDescent="0.25">
      <c r="A45" s="524"/>
      <c r="B45" s="522"/>
      <c r="C45" s="469" t="s">
        <v>460</v>
      </c>
      <c r="D45" s="533"/>
      <c r="E45" s="534"/>
      <c r="F45" s="470">
        <v>4.55</v>
      </c>
      <c r="G45" s="470">
        <v>53561</v>
      </c>
      <c r="H45" s="470"/>
      <c r="I45" s="470"/>
      <c r="J45" s="470"/>
      <c r="K45" s="470"/>
      <c r="L45" s="470">
        <v>13867</v>
      </c>
      <c r="M45" s="470"/>
      <c r="N45" s="470"/>
      <c r="O45" s="470"/>
      <c r="P45" s="470"/>
      <c r="Q45" s="470">
        <v>108057.61</v>
      </c>
      <c r="R45" s="470"/>
      <c r="S45" s="470"/>
      <c r="T45" s="470"/>
      <c r="U45" s="470"/>
      <c r="V45" s="470">
        <v>85717</v>
      </c>
      <c r="W45" s="470"/>
      <c r="X45" s="470">
        <v>6651</v>
      </c>
      <c r="Y45" s="470"/>
      <c r="Z45" s="470"/>
      <c r="AA45" s="470"/>
      <c r="AB45" s="470"/>
      <c r="AC45" s="470"/>
      <c r="AD45" s="470"/>
      <c r="AE45" s="470"/>
      <c r="AF45" s="470"/>
      <c r="AG45" s="470"/>
      <c r="AH45" s="470"/>
      <c r="AI45" s="470">
        <v>267858.15999999997</v>
      </c>
    </row>
    <row r="46" spans="1:35" ht="26.4" x14ac:dyDescent="0.25">
      <c r="A46" s="523" t="s">
        <v>233</v>
      </c>
      <c r="B46" s="522"/>
      <c r="C46" s="393" t="s">
        <v>322</v>
      </c>
      <c r="D46" s="531"/>
      <c r="E46" s="532"/>
      <c r="F46" s="459"/>
      <c r="G46" s="459"/>
      <c r="H46" s="459">
        <v>225</v>
      </c>
      <c r="I46" s="459"/>
      <c r="J46" s="459"/>
      <c r="K46" s="459"/>
      <c r="L46" s="459"/>
      <c r="M46" s="459"/>
      <c r="N46" s="459"/>
      <c r="O46" s="459"/>
      <c r="P46" s="459"/>
      <c r="Q46" s="459"/>
      <c r="R46" s="459"/>
      <c r="S46" s="459"/>
      <c r="T46" s="459"/>
      <c r="U46" s="459"/>
      <c r="V46" s="459"/>
      <c r="W46" s="459"/>
      <c r="X46" s="459"/>
      <c r="Y46" s="459"/>
      <c r="Z46" s="459"/>
      <c r="AA46" s="459"/>
      <c r="AB46" s="459">
        <v>675</v>
      </c>
      <c r="AC46" s="459"/>
      <c r="AD46" s="459"/>
      <c r="AE46" s="459"/>
      <c r="AF46" s="459"/>
      <c r="AG46" s="459"/>
      <c r="AH46" s="459"/>
      <c r="AI46" s="459">
        <v>900</v>
      </c>
    </row>
    <row r="47" spans="1:35" ht="26.4" x14ac:dyDescent="0.25">
      <c r="A47" s="524"/>
      <c r="B47" s="522"/>
      <c r="C47" s="393" t="s">
        <v>306</v>
      </c>
      <c r="D47" s="531"/>
      <c r="E47" s="532"/>
      <c r="F47" s="459">
        <v>4.5</v>
      </c>
      <c r="G47" s="459"/>
      <c r="H47" s="459"/>
      <c r="I47" s="459"/>
      <c r="J47" s="459"/>
      <c r="K47" s="459"/>
      <c r="L47" s="459">
        <v>5.75</v>
      </c>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v>10.25</v>
      </c>
    </row>
    <row r="48" spans="1:35" ht="39.6" x14ac:dyDescent="0.25">
      <c r="A48" s="524"/>
      <c r="B48" s="522"/>
      <c r="C48" s="393" t="s">
        <v>431</v>
      </c>
      <c r="D48" s="531"/>
      <c r="E48" s="532"/>
      <c r="F48" s="459">
        <v>491.79</v>
      </c>
      <c r="G48" s="459"/>
      <c r="H48" s="459"/>
      <c r="I48" s="459"/>
      <c r="J48" s="459"/>
      <c r="K48" s="459"/>
      <c r="L48" s="459">
        <v>6892.75</v>
      </c>
      <c r="M48" s="459"/>
      <c r="N48" s="459"/>
      <c r="O48" s="459"/>
      <c r="P48" s="459"/>
      <c r="Q48" s="459"/>
      <c r="R48" s="459">
        <v>4401.93</v>
      </c>
      <c r="S48" s="459"/>
      <c r="T48" s="459"/>
      <c r="U48" s="459"/>
      <c r="V48" s="459">
        <v>10760.13</v>
      </c>
      <c r="W48" s="459">
        <v>2342.5700000000002</v>
      </c>
      <c r="X48" s="459">
        <v>347.41</v>
      </c>
      <c r="Y48" s="459"/>
      <c r="Z48" s="459"/>
      <c r="AA48" s="459">
        <v>73.61</v>
      </c>
      <c r="AB48" s="459"/>
      <c r="AC48" s="459"/>
      <c r="AD48" s="459"/>
      <c r="AE48" s="459">
        <v>0.91</v>
      </c>
      <c r="AF48" s="459"/>
      <c r="AG48" s="459"/>
      <c r="AH48" s="459"/>
      <c r="AI48" s="459">
        <v>25311.1</v>
      </c>
    </row>
    <row r="49" spans="1:35" ht="26.4" x14ac:dyDescent="0.25">
      <c r="A49" s="524"/>
      <c r="B49" s="522"/>
      <c r="C49" s="393" t="s">
        <v>323</v>
      </c>
      <c r="D49" s="531"/>
      <c r="E49" s="532"/>
      <c r="F49" s="459"/>
      <c r="G49" s="459"/>
      <c r="H49" s="459"/>
      <c r="I49" s="459"/>
      <c r="J49" s="459"/>
      <c r="K49" s="459"/>
      <c r="L49" s="459"/>
      <c r="M49" s="459"/>
      <c r="N49" s="459"/>
      <c r="O49" s="459"/>
      <c r="P49" s="459"/>
      <c r="Q49" s="459"/>
      <c r="R49" s="459"/>
      <c r="S49" s="459"/>
      <c r="T49" s="459"/>
      <c r="U49" s="459"/>
      <c r="V49" s="459">
        <v>4869.57</v>
      </c>
      <c r="W49" s="459"/>
      <c r="X49" s="459"/>
      <c r="Y49" s="459"/>
      <c r="Z49" s="459"/>
      <c r="AA49" s="459"/>
      <c r="AB49" s="459"/>
      <c r="AC49" s="459"/>
      <c r="AD49" s="459"/>
      <c r="AE49" s="459"/>
      <c r="AF49" s="459"/>
      <c r="AG49" s="459"/>
      <c r="AH49" s="459"/>
      <c r="AI49" s="459">
        <v>4869.57</v>
      </c>
    </row>
    <row r="50" spans="1:35" ht="26.4" x14ac:dyDescent="0.25">
      <c r="A50" s="524"/>
      <c r="B50" s="522"/>
      <c r="C50" s="393" t="s">
        <v>432</v>
      </c>
      <c r="D50" s="531"/>
      <c r="E50" s="532"/>
      <c r="F50" s="459"/>
      <c r="G50" s="459"/>
      <c r="H50" s="459">
        <v>2568</v>
      </c>
      <c r="I50" s="459"/>
      <c r="J50" s="459"/>
      <c r="K50" s="459"/>
      <c r="L50" s="459"/>
      <c r="M50" s="459"/>
      <c r="N50" s="459">
        <v>2500</v>
      </c>
      <c r="O50" s="459"/>
      <c r="P50" s="459"/>
      <c r="Q50" s="459"/>
      <c r="R50" s="459"/>
      <c r="S50" s="459"/>
      <c r="T50" s="459"/>
      <c r="U50" s="459"/>
      <c r="V50" s="459"/>
      <c r="W50" s="459"/>
      <c r="X50" s="459"/>
      <c r="Y50" s="459"/>
      <c r="Z50" s="459"/>
      <c r="AA50" s="459"/>
      <c r="AB50" s="459"/>
      <c r="AC50" s="459"/>
      <c r="AD50" s="459"/>
      <c r="AE50" s="459"/>
      <c r="AF50" s="459"/>
      <c r="AG50" s="459"/>
      <c r="AH50" s="459"/>
      <c r="AI50" s="459">
        <v>5068</v>
      </c>
    </row>
    <row r="51" spans="1:35" s="471" customFormat="1" x14ac:dyDescent="0.25">
      <c r="A51" s="524"/>
      <c r="B51" s="522"/>
      <c r="C51" s="469" t="s">
        <v>460</v>
      </c>
      <c r="D51" s="533"/>
      <c r="E51" s="534"/>
      <c r="F51" s="470">
        <v>496.29</v>
      </c>
      <c r="G51" s="470"/>
      <c r="H51" s="470">
        <v>2793</v>
      </c>
      <c r="I51" s="470"/>
      <c r="J51" s="470"/>
      <c r="K51" s="470"/>
      <c r="L51" s="470">
        <v>6898.5</v>
      </c>
      <c r="M51" s="470"/>
      <c r="N51" s="470">
        <v>2500</v>
      </c>
      <c r="O51" s="470"/>
      <c r="P51" s="470"/>
      <c r="Q51" s="470"/>
      <c r="R51" s="470">
        <v>4401.93</v>
      </c>
      <c r="S51" s="470"/>
      <c r="T51" s="470"/>
      <c r="U51" s="470"/>
      <c r="V51" s="470">
        <v>15629.7</v>
      </c>
      <c r="W51" s="470">
        <v>2342.5700000000002</v>
      </c>
      <c r="X51" s="470">
        <v>347.41</v>
      </c>
      <c r="Y51" s="470"/>
      <c r="Z51" s="470"/>
      <c r="AA51" s="470">
        <v>73.61</v>
      </c>
      <c r="AB51" s="470">
        <v>675</v>
      </c>
      <c r="AC51" s="470"/>
      <c r="AD51" s="470"/>
      <c r="AE51" s="470">
        <v>0.91</v>
      </c>
      <c r="AF51" s="470"/>
      <c r="AG51" s="470"/>
      <c r="AH51" s="470"/>
      <c r="AI51" s="470">
        <v>36158.92</v>
      </c>
    </row>
    <row r="52" spans="1:35" ht="26.4" x14ac:dyDescent="0.25">
      <c r="A52" s="523" t="s">
        <v>325</v>
      </c>
      <c r="B52" s="522"/>
      <c r="C52" s="393" t="s">
        <v>306</v>
      </c>
      <c r="D52" s="531"/>
      <c r="E52" s="532"/>
      <c r="F52" s="459">
        <v>3.9</v>
      </c>
      <c r="G52" s="459"/>
      <c r="H52" s="459"/>
      <c r="I52" s="459"/>
      <c r="J52" s="459"/>
      <c r="K52" s="459"/>
      <c r="L52" s="459">
        <v>1.75</v>
      </c>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v>5.65</v>
      </c>
    </row>
    <row r="53" spans="1:35" ht="26.4" x14ac:dyDescent="0.25">
      <c r="A53" s="524"/>
      <c r="B53" s="522"/>
      <c r="C53" s="393" t="s">
        <v>326</v>
      </c>
      <c r="D53" s="531"/>
      <c r="E53" s="532"/>
      <c r="F53" s="459"/>
      <c r="G53" s="459"/>
      <c r="H53" s="459"/>
      <c r="I53" s="459"/>
      <c r="J53" s="459"/>
      <c r="K53" s="459"/>
      <c r="L53" s="459"/>
      <c r="M53" s="459"/>
      <c r="N53" s="459"/>
      <c r="O53" s="459"/>
      <c r="P53" s="459"/>
      <c r="Q53" s="459"/>
      <c r="R53" s="459"/>
      <c r="S53" s="459"/>
      <c r="T53" s="459"/>
      <c r="U53" s="459"/>
      <c r="V53" s="459">
        <v>662.97</v>
      </c>
      <c r="W53" s="459"/>
      <c r="X53" s="459"/>
      <c r="Y53" s="459"/>
      <c r="Z53" s="459"/>
      <c r="AA53" s="459"/>
      <c r="AB53" s="459"/>
      <c r="AC53" s="459"/>
      <c r="AD53" s="459"/>
      <c r="AE53" s="459"/>
      <c r="AF53" s="459"/>
      <c r="AG53" s="459"/>
      <c r="AH53" s="459"/>
      <c r="AI53" s="459">
        <v>662.97</v>
      </c>
    </row>
    <row r="54" spans="1:35" ht="26.4" x14ac:dyDescent="0.25">
      <c r="A54" s="524"/>
      <c r="B54" s="522"/>
      <c r="C54" s="393" t="s">
        <v>308</v>
      </c>
      <c r="D54" s="531"/>
      <c r="E54" s="532"/>
      <c r="F54" s="459"/>
      <c r="G54" s="459"/>
      <c r="H54" s="459"/>
      <c r="I54" s="459"/>
      <c r="J54" s="459"/>
      <c r="K54" s="459"/>
      <c r="L54" s="459"/>
      <c r="M54" s="459"/>
      <c r="N54" s="459"/>
      <c r="O54" s="459"/>
      <c r="P54" s="459"/>
      <c r="Q54" s="459"/>
      <c r="R54" s="459"/>
      <c r="S54" s="459"/>
      <c r="T54" s="459"/>
      <c r="U54" s="459"/>
      <c r="V54" s="459">
        <v>2191</v>
      </c>
      <c r="W54" s="459"/>
      <c r="X54" s="459"/>
      <c r="Y54" s="459"/>
      <c r="Z54" s="459"/>
      <c r="AA54" s="459"/>
      <c r="AB54" s="459"/>
      <c r="AC54" s="459"/>
      <c r="AD54" s="459"/>
      <c r="AE54" s="459"/>
      <c r="AF54" s="459"/>
      <c r="AG54" s="459"/>
      <c r="AH54" s="459"/>
      <c r="AI54" s="459">
        <v>2191</v>
      </c>
    </row>
    <row r="55" spans="1:35" s="471" customFormat="1" x14ac:dyDescent="0.25">
      <c r="A55" s="524"/>
      <c r="B55" s="522"/>
      <c r="C55" s="469" t="s">
        <v>460</v>
      </c>
      <c r="D55" s="533"/>
      <c r="E55" s="534"/>
      <c r="F55" s="470">
        <v>3.9</v>
      </c>
      <c r="G55" s="470"/>
      <c r="H55" s="470"/>
      <c r="I55" s="470"/>
      <c r="J55" s="470"/>
      <c r="K55" s="470"/>
      <c r="L55" s="470">
        <v>1.75</v>
      </c>
      <c r="M55" s="470"/>
      <c r="N55" s="470"/>
      <c r="O55" s="470"/>
      <c r="P55" s="470"/>
      <c r="Q55" s="470"/>
      <c r="R55" s="470"/>
      <c r="S55" s="470"/>
      <c r="T55" s="470"/>
      <c r="U55" s="470"/>
      <c r="V55" s="470">
        <v>2853.97</v>
      </c>
      <c r="W55" s="470"/>
      <c r="X55" s="470"/>
      <c r="Y55" s="470"/>
      <c r="Z55" s="470"/>
      <c r="AA55" s="470"/>
      <c r="AB55" s="470"/>
      <c r="AC55" s="470"/>
      <c r="AD55" s="470"/>
      <c r="AE55" s="470"/>
      <c r="AF55" s="470"/>
      <c r="AG55" s="470"/>
      <c r="AH55" s="470"/>
      <c r="AI55" s="470">
        <v>2859.62</v>
      </c>
    </row>
    <row r="56" spans="1:35" ht="26.4" x14ac:dyDescent="0.25">
      <c r="A56" s="523" t="s">
        <v>243</v>
      </c>
      <c r="B56" s="522"/>
      <c r="C56" s="393" t="s">
        <v>312</v>
      </c>
      <c r="D56" s="531"/>
      <c r="E56" s="532"/>
      <c r="F56" s="459">
        <v>1721.74</v>
      </c>
      <c r="G56" s="459"/>
      <c r="H56" s="459"/>
      <c r="I56" s="459"/>
      <c r="J56" s="459"/>
      <c r="K56" s="459"/>
      <c r="L56" s="459"/>
      <c r="M56" s="459"/>
      <c r="N56" s="459"/>
      <c r="O56" s="459"/>
      <c r="P56" s="459"/>
      <c r="Q56" s="459"/>
      <c r="R56" s="459"/>
      <c r="S56" s="459"/>
      <c r="T56" s="459"/>
      <c r="U56" s="459"/>
      <c r="V56" s="459">
        <v>88249.04</v>
      </c>
      <c r="W56" s="459"/>
      <c r="X56" s="459"/>
      <c r="Y56" s="459"/>
      <c r="Z56" s="459"/>
      <c r="AA56" s="459"/>
      <c r="AB56" s="459"/>
      <c r="AC56" s="459"/>
      <c r="AD56" s="459"/>
      <c r="AE56" s="459"/>
      <c r="AF56" s="459"/>
      <c r="AG56" s="459"/>
      <c r="AH56" s="459"/>
      <c r="AI56" s="459">
        <v>89970.78</v>
      </c>
    </row>
    <row r="57" spans="1:35" ht="26.4" x14ac:dyDescent="0.25">
      <c r="A57" s="524"/>
      <c r="B57" s="522"/>
      <c r="C57" s="393" t="s">
        <v>306</v>
      </c>
      <c r="D57" s="531"/>
      <c r="E57" s="532"/>
      <c r="F57" s="459">
        <v>7.88</v>
      </c>
      <c r="G57" s="459"/>
      <c r="H57" s="459"/>
      <c r="I57" s="459"/>
      <c r="J57" s="459"/>
      <c r="K57" s="459"/>
      <c r="L57" s="459"/>
      <c r="M57" s="459"/>
      <c r="N57" s="459"/>
      <c r="O57" s="459"/>
      <c r="P57" s="459"/>
      <c r="Q57" s="459"/>
      <c r="R57" s="459"/>
      <c r="S57" s="459"/>
      <c r="T57" s="459"/>
      <c r="U57" s="459"/>
      <c r="V57" s="459"/>
      <c r="W57" s="459"/>
      <c r="X57" s="459">
        <v>3.1</v>
      </c>
      <c r="Y57" s="459"/>
      <c r="Z57" s="459"/>
      <c r="AA57" s="459"/>
      <c r="AB57" s="459"/>
      <c r="AC57" s="459"/>
      <c r="AD57" s="459"/>
      <c r="AE57" s="459"/>
      <c r="AF57" s="459"/>
      <c r="AG57" s="459"/>
      <c r="AH57" s="459"/>
      <c r="AI57" s="459">
        <v>10.98</v>
      </c>
    </row>
    <row r="58" spans="1:35" ht="26.4" x14ac:dyDescent="0.25">
      <c r="A58" s="524"/>
      <c r="B58" s="522"/>
      <c r="C58" s="393" t="s">
        <v>462</v>
      </c>
      <c r="D58" s="531"/>
      <c r="E58" s="532"/>
      <c r="F58" s="459"/>
      <c r="G58" s="459"/>
      <c r="H58" s="459"/>
      <c r="I58" s="459"/>
      <c r="J58" s="459"/>
      <c r="K58" s="459"/>
      <c r="L58" s="459">
        <v>15</v>
      </c>
      <c r="M58" s="459"/>
      <c r="N58" s="459"/>
      <c r="O58" s="459"/>
      <c r="P58" s="459"/>
      <c r="Q58" s="459"/>
      <c r="R58" s="459"/>
      <c r="S58" s="459"/>
      <c r="T58" s="459"/>
      <c r="U58" s="459"/>
      <c r="V58" s="459">
        <v>5</v>
      </c>
      <c r="W58" s="459"/>
      <c r="X58" s="459"/>
      <c r="Y58" s="459"/>
      <c r="Z58" s="459"/>
      <c r="AA58" s="459"/>
      <c r="AB58" s="459"/>
      <c r="AC58" s="459"/>
      <c r="AD58" s="459"/>
      <c r="AE58" s="459"/>
      <c r="AF58" s="459"/>
      <c r="AG58" s="459"/>
      <c r="AH58" s="459"/>
      <c r="AI58" s="459">
        <v>20</v>
      </c>
    </row>
    <row r="59" spans="1:35" ht="26.4" x14ac:dyDescent="0.25">
      <c r="A59" s="524"/>
      <c r="B59" s="522"/>
      <c r="C59" s="393" t="s">
        <v>308</v>
      </c>
      <c r="D59" s="531"/>
      <c r="E59" s="532"/>
      <c r="F59" s="459"/>
      <c r="G59" s="459"/>
      <c r="H59" s="459"/>
      <c r="I59" s="459"/>
      <c r="J59" s="459"/>
      <c r="K59" s="459"/>
      <c r="L59" s="459">
        <v>78</v>
      </c>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v>78</v>
      </c>
    </row>
    <row r="60" spans="1:35" ht="26.4" x14ac:dyDescent="0.25">
      <c r="A60" s="524"/>
      <c r="B60" s="522"/>
      <c r="C60" s="393" t="s">
        <v>327</v>
      </c>
      <c r="D60" s="531"/>
      <c r="E60" s="532"/>
      <c r="F60" s="459">
        <v>2.11</v>
      </c>
      <c r="G60" s="459"/>
      <c r="H60" s="459"/>
      <c r="I60" s="459"/>
      <c r="J60" s="459"/>
      <c r="K60" s="459"/>
      <c r="L60" s="459"/>
      <c r="M60" s="459"/>
      <c r="N60" s="459"/>
      <c r="O60" s="459"/>
      <c r="P60" s="459"/>
      <c r="Q60" s="459"/>
      <c r="R60" s="459"/>
      <c r="S60" s="459"/>
      <c r="T60" s="459"/>
      <c r="U60" s="459"/>
      <c r="V60" s="459">
        <v>6.14</v>
      </c>
      <c r="W60" s="459"/>
      <c r="X60" s="459"/>
      <c r="Y60" s="459"/>
      <c r="Z60" s="459"/>
      <c r="AA60" s="459"/>
      <c r="AB60" s="459"/>
      <c r="AC60" s="459"/>
      <c r="AD60" s="459"/>
      <c r="AE60" s="459"/>
      <c r="AF60" s="459"/>
      <c r="AG60" s="459"/>
      <c r="AH60" s="459"/>
      <c r="AI60" s="459">
        <v>8.25</v>
      </c>
    </row>
    <row r="61" spans="1:35" s="471" customFormat="1" x14ac:dyDescent="0.25">
      <c r="A61" s="524"/>
      <c r="B61" s="522"/>
      <c r="C61" s="469" t="s">
        <v>460</v>
      </c>
      <c r="D61" s="533"/>
      <c r="E61" s="534"/>
      <c r="F61" s="470">
        <v>1731.73</v>
      </c>
      <c r="G61" s="470"/>
      <c r="H61" s="470"/>
      <c r="I61" s="470"/>
      <c r="J61" s="470"/>
      <c r="K61" s="470"/>
      <c r="L61" s="470">
        <v>93</v>
      </c>
      <c r="M61" s="470"/>
      <c r="N61" s="470"/>
      <c r="O61" s="470"/>
      <c r="P61" s="470"/>
      <c r="Q61" s="470"/>
      <c r="R61" s="470"/>
      <c r="S61" s="470"/>
      <c r="T61" s="470"/>
      <c r="U61" s="470"/>
      <c r="V61" s="470">
        <v>88260.18</v>
      </c>
      <c r="W61" s="470"/>
      <c r="X61" s="470">
        <v>3.1</v>
      </c>
      <c r="Y61" s="470"/>
      <c r="Z61" s="470"/>
      <c r="AA61" s="470"/>
      <c r="AB61" s="470"/>
      <c r="AC61" s="470"/>
      <c r="AD61" s="470"/>
      <c r="AE61" s="470"/>
      <c r="AF61" s="470"/>
      <c r="AG61" s="470"/>
      <c r="AH61" s="470"/>
      <c r="AI61" s="470">
        <v>90088.01</v>
      </c>
    </row>
    <row r="62" spans="1:35" ht="26.4" x14ac:dyDescent="0.25">
      <c r="A62" s="523" t="s">
        <v>328</v>
      </c>
      <c r="B62" s="522"/>
      <c r="C62" s="393" t="s">
        <v>309</v>
      </c>
      <c r="D62" s="531"/>
      <c r="E62" s="532"/>
      <c r="F62" s="459"/>
      <c r="G62" s="459"/>
      <c r="H62" s="459"/>
      <c r="I62" s="459"/>
      <c r="J62" s="459"/>
      <c r="K62" s="459"/>
      <c r="L62" s="459"/>
      <c r="M62" s="459"/>
      <c r="N62" s="459"/>
      <c r="O62" s="459"/>
      <c r="P62" s="459"/>
      <c r="Q62" s="459"/>
      <c r="R62" s="459"/>
      <c r="S62" s="459"/>
      <c r="T62" s="459"/>
      <c r="U62" s="459"/>
      <c r="V62" s="459">
        <v>1277.82</v>
      </c>
      <c r="W62" s="459"/>
      <c r="X62" s="459"/>
      <c r="Y62" s="459"/>
      <c r="Z62" s="459"/>
      <c r="AA62" s="459"/>
      <c r="AB62" s="459"/>
      <c r="AC62" s="459"/>
      <c r="AD62" s="459"/>
      <c r="AE62" s="459"/>
      <c r="AF62" s="459"/>
      <c r="AG62" s="459"/>
      <c r="AH62" s="459"/>
      <c r="AI62" s="459">
        <v>1277.82</v>
      </c>
    </row>
    <row r="63" spans="1:35" s="471" customFormat="1" x14ac:dyDescent="0.25">
      <c r="A63" s="524"/>
      <c r="B63" s="522"/>
      <c r="C63" s="469" t="s">
        <v>460</v>
      </c>
      <c r="D63" s="533"/>
      <c r="E63" s="534"/>
      <c r="F63" s="470"/>
      <c r="G63" s="470"/>
      <c r="H63" s="470"/>
      <c r="I63" s="470"/>
      <c r="J63" s="470"/>
      <c r="K63" s="470"/>
      <c r="L63" s="470"/>
      <c r="M63" s="470"/>
      <c r="N63" s="470"/>
      <c r="O63" s="470"/>
      <c r="P63" s="470"/>
      <c r="Q63" s="470"/>
      <c r="R63" s="470"/>
      <c r="S63" s="470"/>
      <c r="T63" s="470"/>
      <c r="U63" s="470"/>
      <c r="V63" s="470">
        <v>1277.82</v>
      </c>
      <c r="W63" s="470"/>
      <c r="X63" s="470"/>
      <c r="Y63" s="470"/>
      <c r="Z63" s="470"/>
      <c r="AA63" s="470"/>
      <c r="AB63" s="470"/>
      <c r="AC63" s="470"/>
      <c r="AD63" s="470"/>
      <c r="AE63" s="470"/>
      <c r="AF63" s="470"/>
      <c r="AG63" s="470"/>
      <c r="AH63" s="470"/>
      <c r="AI63" s="470">
        <v>1277.82</v>
      </c>
    </row>
    <row r="64" spans="1:35" ht="26.4" x14ac:dyDescent="0.25">
      <c r="A64" s="523" t="s">
        <v>241</v>
      </c>
      <c r="B64" s="522"/>
      <c r="C64" s="393" t="s">
        <v>311</v>
      </c>
      <c r="D64" s="531"/>
      <c r="E64" s="532"/>
      <c r="F64" s="459"/>
      <c r="G64" s="459"/>
      <c r="H64" s="459"/>
      <c r="I64" s="459"/>
      <c r="J64" s="459"/>
      <c r="K64" s="459"/>
      <c r="L64" s="459"/>
      <c r="M64" s="459"/>
      <c r="N64" s="459"/>
      <c r="O64" s="459"/>
      <c r="P64" s="459"/>
      <c r="Q64" s="459">
        <v>100.61</v>
      </c>
      <c r="R64" s="459"/>
      <c r="S64" s="459"/>
      <c r="T64" s="459"/>
      <c r="U64" s="459"/>
      <c r="V64" s="459"/>
      <c r="W64" s="459"/>
      <c r="X64" s="459"/>
      <c r="Y64" s="459"/>
      <c r="Z64" s="459"/>
      <c r="AA64" s="459"/>
      <c r="AB64" s="459"/>
      <c r="AC64" s="459"/>
      <c r="AD64" s="459"/>
      <c r="AE64" s="459"/>
      <c r="AF64" s="459"/>
      <c r="AG64" s="459"/>
      <c r="AH64" s="459"/>
      <c r="AI64" s="459">
        <v>100.61</v>
      </c>
    </row>
    <row r="65" spans="1:35" ht="26.4" x14ac:dyDescent="0.25">
      <c r="A65" s="524"/>
      <c r="B65" s="522"/>
      <c r="C65" s="393" t="s">
        <v>412</v>
      </c>
      <c r="D65" s="531"/>
      <c r="E65" s="532"/>
      <c r="F65" s="459"/>
      <c r="G65" s="459"/>
      <c r="H65" s="459"/>
      <c r="I65" s="459"/>
      <c r="J65" s="459"/>
      <c r="K65" s="459"/>
      <c r="L65" s="459"/>
      <c r="M65" s="459"/>
      <c r="N65" s="459"/>
      <c r="O65" s="459"/>
      <c r="P65" s="459"/>
      <c r="Q65" s="459"/>
      <c r="R65" s="459"/>
      <c r="S65" s="459"/>
      <c r="T65" s="459"/>
      <c r="U65" s="459"/>
      <c r="V65" s="459">
        <v>200</v>
      </c>
      <c r="W65" s="459"/>
      <c r="X65" s="459"/>
      <c r="Y65" s="459"/>
      <c r="Z65" s="459"/>
      <c r="AA65" s="459"/>
      <c r="AB65" s="459"/>
      <c r="AC65" s="459"/>
      <c r="AD65" s="459"/>
      <c r="AE65" s="459"/>
      <c r="AF65" s="459"/>
      <c r="AG65" s="459"/>
      <c r="AH65" s="459"/>
      <c r="AI65" s="459">
        <v>200</v>
      </c>
    </row>
    <row r="66" spans="1:35" x14ac:dyDescent="0.25">
      <c r="A66" s="524"/>
      <c r="B66" s="522"/>
      <c r="C66" s="393" t="s">
        <v>47</v>
      </c>
      <c r="D66" s="531"/>
      <c r="E66" s="532"/>
      <c r="F66" s="459">
        <v>73.8</v>
      </c>
      <c r="G66" s="459"/>
      <c r="H66" s="459"/>
      <c r="I66" s="459"/>
      <c r="J66" s="459"/>
      <c r="K66" s="459"/>
      <c r="L66" s="459"/>
      <c r="M66" s="459"/>
      <c r="N66" s="459"/>
      <c r="O66" s="459"/>
      <c r="P66" s="459"/>
      <c r="Q66" s="459"/>
      <c r="R66" s="459"/>
      <c r="S66" s="459"/>
      <c r="T66" s="459"/>
      <c r="U66" s="459"/>
      <c r="V66" s="459">
        <v>90443.11</v>
      </c>
      <c r="W66" s="459"/>
      <c r="X66" s="459"/>
      <c r="Y66" s="459"/>
      <c r="Z66" s="459"/>
      <c r="AA66" s="459"/>
      <c r="AB66" s="459"/>
      <c r="AC66" s="459"/>
      <c r="AD66" s="459"/>
      <c r="AE66" s="459"/>
      <c r="AF66" s="459"/>
      <c r="AG66" s="459"/>
      <c r="AH66" s="459"/>
      <c r="AI66" s="459">
        <v>90516.91</v>
      </c>
    </row>
    <row r="67" spans="1:35" ht="26.4" x14ac:dyDescent="0.25">
      <c r="A67" s="524"/>
      <c r="B67" s="522"/>
      <c r="C67" s="393" t="s">
        <v>306</v>
      </c>
      <c r="D67" s="531"/>
      <c r="E67" s="532"/>
      <c r="F67" s="459">
        <v>12.35</v>
      </c>
      <c r="G67" s="459"/>
      <c r="H67" s="459"/>
      <c r="I67" s="459"/>
      <c r="J67" s="459"/>
      <c r="K67" s="459"/>
      <c r="L67" s="459">
        <v>7.5</v>
      </c>
      <c r="M67" s="459"/>
      <c r="N67" s="459"/>
      <c r="O67" s="459"/>
      <c r="P67" s="459"/>
      <c r="Q67" s="459"/>
      <c r="R67" s="459"/>
      <c r="S67" s="459"/>
      <c r="T67" s="459"/>
      <c r="U67" s="459"/>
      <c r="V67" s="459"/>
      <c r="W67" s="459"/>
      <c r="X67" s="459">
        <v>95.68</v>
      </c>
      <c r="Y67" s="459"/>
      <c r="Z67" s="459"/>
      <c r="AA67" s="459"/>
      <c r="AB67" s="459"/>
      <c r="AC67" s="459"/>
      <c r="AD67" s="459">
        <v>6.76</v>
      </c>
      <c r="AE67" s="459"/>
      <c r="AF67" s="459"/>
      <c r="AG67" s="459"/>
      <c r="AH67" s="459"/>
      <c r="AI67" s="459">
        <v>122.29</v>
      </c>
    </row>
    <row r="68" spans="1:35" s="471" customFormat="1" x14ac:dyDescent="0.25">
      <c r="A68" s="524"/>
      <c r="B68" s="522"/>
      <c r="C68" s="469" t="s">
        <v>460</v>
      </c>
      <c r="D68" s="533"/>
      <c r="E68" s="534"/>
      <c r="F68" s="470">
        <v>86.15</v>
      </c>
      <c r="G68" s="470"/>
      <c r="H68" s="470"/>
      <c r="I68" s="470"/>
      <c r="J68" s="470"/>
      <c r="K68" s="470"/>
      <c r="L68" s="470">
        <v>7.5</v>
      </c>
      <c r="M68" s="470"/>
      <c r="N68" s="470"/>
      <c r="O68" s="470"/>
      <c r="P68" s="470"/>
      <c r="Q68" s="470">
        <v>100.61</v>
      </c>
      <c r="R68" s="470"/>
      <c r="S68" s="470"/>
      <c r="T68" s="470"/>
      <c r="U68" s="470"/>
      <c r="V68" s="470">
        <v>90643.11</v>
      </c>
      <c r="W68" s="470"/>
      <c r="X68" s="470">
        <v>95.68</v>
      </c>
      <c r="Y68" s="470"/>
      <c r="Z68" s="470"/>
      <c r="AA68" s="470"/>
      <c r="AB68" s="470"/>
      <c r="AC68" s="470"/>
      <c r="AD68" s="470">
        <v>6.76</v>
      </c>
      <c r="AE68" s="470"/>
      <c r="AF68" s="470"/>
      <c r="AG68" s="470"/>
      <c r="AH68" s="470"/>
      <c r="AI68" s="470">
        <v>90939.81</v>
      </c>
    </row>
    <row r="69" spans="1:35" ht="26.4" x14ac:dyDescent="0.25">
      <c r="A69" s="523" t="s">
        <v>245</v>
      </c>
      <c r="B69" s="522"/>
      <c r="C69" s="393" t="s">
        <v>311</v>
      </c>
      <c r="D69" s="531"/>
      <c r="E69" s="532"/>
      <c r="F69" s="459"/>
      <c r="G69" s="459"/>
      <c r="H69" s="459"/>
      <c r="I69" s="459"/>
      <c r="J69" s="459"/>
      <c r="K69" s="459"/>
      <c r="L69" s="459"/>
      <c r="M69" s="459"/>
      <c r="N69" s="459"/>
      <c r="O69" s="459"/>
      <c r="P69" s="459"/>
      <c r="Q69" s="459"/>
      <c r="R69" s="459"/>
      <c r="S69" s="459"/>
      <c r="T69" s="459"/>
      <c r="U69" s="459"/>
      <c r="V69" s="459"/>
      <c r="W69" s="459"/>
      <c r="X69" s="459">
        <v>1408.58</v>
      </c>
      <c r="Y69" s="459"/>
      <c r="Z69" s="459"/>
      <c r="AA69" s="459"/>
      <c r="AB69" s="459"/>
      <c r="AC69" s="459"/>
      <c r="AD69" s="459"/>
      <c r="AE69" s="459"/>
      <c r="AF69" s="459"/>
      <c r="AG69" s="459"/>
      <c r="AH69" s="459"/>
      <c r="AI69" s="459">
        <v>1408.58</v>
      </c>
    </row>
    <row r="70" spans="1:35" ht="26.4" x14ac:dyDescent="0.25">
      <c r="A70" s="524"/>
      <c r="B70" s="522"/>
      <c r="C70" s="393" t="s">
        <v>306</v>
      </c>
      <c r="D70" s="531"/>
      <c r="E70" s="532"/>
      <c r="F70" s="459">
        <v>0.15</v>
      </c>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v>0.15</v>
      </c>
    </row>
    <row r="71" spans="1:35" x14ac:dyDescent="0.25">
      <c r="A71" s="524"/>
      <c r="B71" s="522"/>
      <c r="C71" s="393" t="s">
        <v>391</v>
      </c>
      <c r="D71" s="531"/>
      <c r="E71" s="532"/>
      <c r="F71" s="459"/>
      <c r="G71" s="459"/>
      <c r="H71" s="459">
        <v>25</v>
      </c>
      <c r="I71" s="459"/>
      <c r="J71" s="459">
        <v>6.25</v>
      </c>
      <c r="K71" s="459"/>
      <c r="L71" s="459"/>
      <c r="M71" s="459"/>
      <c r="N71" s="459">
        <v>306.25</v>
      </c>
      <c r="O71" s="459"/>
      <c r="P71" s="459"/>
      <c r="Q71" s="459"/>
      <c r="R71" s="459"/>
      <c r="S71" s="459"/>
      <c r="T71" s="459"/>
      <c r="U71" s="459"/>
      <c r="V71" s="459"/>
      <c r="W71" s="459"/>
      <c r="X71" s="459"/>
      <c r="Y71" s="459"/>
      <c r="Z71" s="459"/>
      <c r="AA71" s="459"/>
      <c r="AB71" s="459">
        <v>1483.75</v>
      </c>
      <c r="AC71" s="459"/>
      <c r="AD71" s="459"/>
      <c r="AE71" s="459"/>
      <c r="AF71" s="459"/>
      <c r="AG71" s="459"/>
      <c r="AH71" s="459"/>
      <c r="AI71" s="459">
        <v>1821.25</v>
      </c>
    </row>
    <row r="72" spans="1:35" ht="26.4" x14ac:dyDescent="0.25">
      <c r="A72" s="524"/>
      <c r="B72" s="522"/>
      <c r="C72" s="393" t="s">
        <v>308</v>
      </c>
      <c r="D72" s="531"/>
      <c r="E72" s="532"/>
      <c r="F72" s="459">
        <v>32</v>
      </c>
      <c r="G72" s="459"/>
      <c r="H72" s="459"/>
      <c r="I72" s="459"/>
      <c r="J72" s="459"/>
      <c r="K72" s="459"/>
      <c r="L72" s="459"/>
      <c r="M72" s="459"/>
      <c r="N72" s="459"/>
      <c r="O72" s="459"/>
      <c r="P72" s="459"/>
      <c r="Q72" s="459">
        <v>94</v>
      </c>
      <c r="R72" s="459"/>
      <c r="S72" s="459"/>
      <c r="T72" s="459"/>
      <c r="U72" s="459"/>
      <c r="V72" s="459">
        <v>49901</v>
      </c>
      <c r="W72" s="459"/>
      <c r="X72" s="459"/>
      <c r="Y72" s="459"/>
      <c r="Z72" s="459"/>
      <c r="AA72" s="459"/>
      <c r="AB72" s="459"/>
      <c r="AC72" s="459"/>
      <c r="AD72" s="459"/>
      <c r="AE72" s="459"/>
      <c r="AF72" s="459"/>
      <c r="AG72" s="459"/>
      <c r="AH72" s="459"/>
      <c r="AI72" s="459">
        <v>50027</v>
      </c>
    </row>
    <row r="73" spans="1:35" ht="26.4" x14ac:dyDescent="0.25">
      <c r="A73" s="524"/>
      <c r="B73" s="522"/>
      <c r="C73" s="393" t="s">
        <v>330</v>
      </c>
      <c r="D73" s="531"/>
      <c r="E73" s="532"/>
      <c r="F73" s="459"/>
      <c r="G73" s="459"/>
      <c r="H73" s="459"/>
      <c r="I73" s="459"/>
      <c r="J73" s="459"/>
      <c r="K73" s="459"/>
      <c r="L73" s="459">
        <v>27172.5</v>
      </c>
      <c r="M73" s="459"/>
      <c r="N73" s="459"/>
      <c r="O73" s="459"/>
      <c r="P73" s="459"/>
      <c r="Q73" s="459"/>
      <c r="R73" s="459"/>
      <c r="S73" s="459"/>
      <c r="T73" s="459"/>
      <c r="U73" s="459"/>
      <c r="V73" s="459"/>
      <c r="W73" s="459"/>
      <c r="X73" s="459"/>
      <c r="Y73" s="459"/>
      <c r="Z73" s="459"/>
      <c r="AA73" s="459"/>
      <c r="AB73" s="459"/>
      <c r="AC73" s="459"/>
      <c r="AD73" s="459"/>
      <c r="AE73" s="459"/>
      <c r="AF73" s="459"/>
      <c r="AG73" s="459">
        <v>742.5</v>
      </c>
      <c r="AH73" s="459"/>
      <c r="AI73" s="459">
        <v>27915</v>
      </c>
    </row>
    <row r="74" spans="1:35" ht="26.4" x14ac:dyDescent="0.25">
      <c r="A74" s="524"/>
      <c r="B74" s="522"/>
      <c r="C74" s="393" t="s">
        <v>319</v>
      </c>
      <c r="D74" s="531"/>
      <c r="E74" s="532"/>
      <c r="F74" s="459"/>
      <c r="G74" s="459">
        <v>45</v>
      </c>
      <c r="H74" s="459"/>
      <c r="I74" s="459"/>
      <c r="J74" s="459"/>
      <c r="K74" s="459"/>
      <c r="L74" s="459"/>
      <c r="M74" s="459"/>
      <c r="N74" s="459"/>
      <c r="O74" s="459"/>
      <c r="P74" s="459"/>
      <c r="Q74" s="459">
        <v>1</v>
      </c>
      <c r="R74" s="459"/>
      <c r="S74" s="459"/>
      <c r="T74" s="459"/>
      <c r="U74" s="459"/>
      <c r="V74" s="459"/>
      <c r="W74" s="459"/>
      <c r="X74" s="459">
        <v>1049</v>
      </c>
      <c r="Y74" s="459"/>
      <c r="Z74" s="459"/>
      <c r="AA74" s="459"/>
      <c r="AB74" s="459"/>
      <c r="AC74" s="459"/>
      <c r="AD74" s="459"/>
      <c r="AE74" s="459"/>
      <c r="AF74" s="459"/>
      <c r="AG74" s="459"/>
      <c r="AH74" s="459"/>
      <c r="AI74" s="459">
        <v>1095</v>
      </c>
    </row>
    <row r="75" spans="1:35" s="471" customFormat="1" x14ac:dyDescent="0.25">
      <c r="A75" s="524"/>
      <c r="B75" s="522"/>
      <c r="C75" s="469" t="s">
        <v>460</v>
      </c>
      <c r="D75" s="533"/>
      <c r="E75" s="534"/>
      <c r="F75" s="470">
        <v>32.15</v>
      </c>
      <c r="G75" s="470">
        <v>45</v>
      </c>
      <c r="H75" s="470">
        <v>25</v>
      </c>
      <c r="I75" s="470"/>
      <c r="J75" s="470">
        <v>6.25</v>
      </c>
      <c r="K75" s="470"/>
      <c r="L75" s="470">
        <v>27172.5</v>
      </c>
      <c r="M75" s="470"/>
      <c r="N75" s="470">
        <v>306.25</v>
      </c>
      <c r="O75" s="470"/>
      <c r="P75" s="470"/>
      <c r="Q75" s="470">
        <v>95</v>
      </c>
      <c r="R75" s="470"/>
      <c r="S75" s="470"/>
      <c r="T75" s="470"/>
      <c r="U75" s="470"/>
      <c r="V75" s="470">
        <v>49901</v>
      </c>
      <c r="W75" s="470"/>
      <c r="X75" s="470">
        <v>2457.58</v>
      </c>
      <c r="Y75" s="470"/>
      <c r="Z75" s="470"/>
      <c r="AA75" s="470"/>
      <c r="AB75" s="470">
        <v>1483.75</v>
      </c>
      <c r="AC75" s="470"/>
      <c r="AD75" s="470"/>
      <c r="AE75" s="470"/>
      <c r="AF75" s="470"/>
      <c r="AG75" s="470">
        <v>742.5</v>
      </c>
      <c r="AH75" s="470"/>
      <c r="AI75" s="470">
        <v>82266.98</v>
      </c>
    </row>
    <row r="76" spans="1:35" ht="26.4" x14ac:dyDescent="0.25">
      <c r="A76" s="523" t="s">
        <v>246</v>
      </c>
      <c r="B76" s="522"/>
      <c r="C76" s="393" t="s">
        <v>311</v>
      </c>
      <c r="D76" s="531"/>
      <c r="E76" s="532"/>
      <c r="F76" s="459"/>
      <c r="G76" s="459"/>
      <c r="H76" s="459"/>
      <c r="I76" s="459"/>
      <c r="J76" s="459"/>
      <c r="K76" s="459"/>
      <c r="L76" s="459">
        <v>487.48</v>
      </c>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v>487.48</v>
      </c>
    </row>
    <row r="77" spans="1:35" ht="26.4" x14ac:dyDescent="0.25">
      <c r="A77" s="524"/>
      <c r="B77" s="522"/>
      <c r="C77" s="393" t="s">
        <v>308</v>
      </c>
      <c r="D77" s="531"/>
      <c r="E77" s="532"/>
      <c r="F77" s="459">
        <v>87</v>
      </c>
      <c r="G77" s="459"/>
      <c r="H77" s="459"/>
      <c r="I77" s="459"/>
      <c r="J77" s="459"/>
      <c r="K77" s="459"/>
      <c r="L77" s="459">
        <v>205</v>
      </c>
      <c r="M77" s="459"/>
      <c r="N77" s="459"/>
      <c r="O77" s="459"/>
      <c r="P77" s="459"/>
      <c r="Q77" s="459">
        <v>1360</v>
      </c>
      <c r="R77" s="459"/>
      <c r="S77" s="459"/>
      <c r="T77" s="459"/>
      <c r="U77" s="459"/>
      <c r="V77" s="459">
        <v>46581</v>
      </c>
      <c r="W77" s="459"/>
      <c r="X77" s="459">
        <v>340</v>
      </c>
      <c r="Y77" s="459"/>
      <c r="Z77" s="459"/>
      <c r="AA77" s="459"/>
      <c r="AB77" s="459"/>
      <c r="AC77" s="459"/>
      <c r="AD77" s="459"/>
      <c r="AE77" s="459"/>
      <c r="AF77" s="459"/>
      <c r="AG77" s="459"/>
      <c r="AH77" s="459"/>
      <c r="AI77" s="459">
        <v>48573</v>
      </c>
    </row>
    <row r="78" spans="1:35" s="471" customFormat="1" x14ac:dyDescent="0.25">
      <c r="A78" s="524"/>
      <c r="B78" s="522"/>
      <c r="C78" s="469" t="s">
        <v>460</v>
      </c>
      <c r="D78" s="533"/>
      <c r="E78" s="534"/>
      <c r="F78" s="470">
        <v>87</v>
      </c>
      <c r="G78" s="470"/>
      <c r="H78" s="470"/>
      <c r="I78" s="470"/>
      <c r="J78" s="470"/>
      <c r="K78" s="470"/>
      <c r="L78" s="470">
        <v>692.48</v>
      </c>
      <c r="M78" s="470"/>
      <c r="N78" s="470"/>
      <c r="O78" s="470"/>
      <c r="P78" s="470"/>
      <c r="Q78" s="470">
        <v>1360</v>
      </c>
      <c r="R78" s="470"/>
      <c r="S78" s="470"/>
      <c r="T78" s="470"/>
      <c r="U78" s="470"/>
      <c r="V78" s="470">
        <v>46581</v>
      </c>
      <c r="W78" s="470"/>
      <c r="X78" s="470">
        <v>340</v>
      </c>
      <c r="Y78" s="470"/>
      <c r="Z78" s="470"/>
      <c r="AA78" s="470"/>
      <c r="AB78" s="470"/>
      <c r="AC78" s="470"/>
      <c r="AD78" s="470"/>
      <c r="AE78" s="470"/>
      <c r="AF78" s="470"/>
      <c r="AG78" s="470"/>
      <c r="AH78" s="470"/>
      <c r="AI78" s="470">
        <v>49060.480000000003</v>
      </c>
    </row>
    <row r="79" spans="1:35" ht="26.4" x14ac:dyDescent="0.25">
      <c r="A79" s="523" t="s">
        <v>247</v>
      </c>
      <c r="B79" s="522"/>
      <c r="C79" s="393" t="s">
        <v>311</v>
      </c>
      <c r="D79" s="531"/>
      <c r="E79" s="532"/>
      <c r="F79" s="459"/>
      <c r="G79" s="459"/>
      <c r="H79" s="459"/>
      <c r="I79" s="459"/>
      <c r="J79" s="459"/>
      <c r="K79" s="459"/>
      <c r="L79" s="459"/>
      <c r="M79" s="459"/>
      <c r="N79" s="459"/>
      <c r="O79" s="459"/>
      <c r="P79" s="459"/>
      <c r="Q79" s="459"/>
      <c r="R79" s="459"/>
      <c r="S79" s="459"/>
      <c r="T79" s="459"/>
      <c r="U79" s="459"/>
      <c r="V79" s="459"/>
      <c r="W79" s="459"/>
      <c r="X79" s="459">
        <v>527.79</v>
      </c>
      <c r="Y79" s="459"/>
      <c r="Z79" s="459"/>
      <c r="AA79" s="459"/>
      <c r="AB79" s="459"/>
      <c r="AC79" s="459"/>
      <c r="AD79" s="459"/>
      <c r="AE79" s="459"/>
      <c r="AF79" s="459"/>
      <c r="AG79" s="459"/>
      <c r="AH79" s="459"/>
      <c r="AI79" s="459">
        <v>527.79</v>
      </c>
    </row>
    <row r="80" spans="1:35" ht="39.6" x14ac:dyDescent="0.25">
      <c r="A80" s="524"/>
      <c r="B80" s="522"/>
      <c r="C80" s="393" t="s">
        <v>433</v>
      </c>
      <c r="D80" s="531"/>
      <c r="E80" s="532"/>
      <c r="F80" s="459"/>
      <c r="G80" s="459"/>
      <c r="H80" s="459">
        <v>37.700000000000003</v>
      </c>
      <c r="I80" s="459"/>
      <c r="J80" s="459"/>
      <c r="K80" s="459"/>
      <c r="L80" s="459"/>
      <c r="M80" s="459"/>
      <c r="N80" s="459">
        <v>16.8</v>
      </c>
      <c r="O80" s="459"/>
      <c r="P80" s="459"/>
      <c r="Q80" s="459"/>
      <c r="R80" s="459"/>
      <c r="S80" s="459"/>
      <c r="T80" s="459"/>
      <c r="U80" s="459"/>
      <c r="V80" s="459"/>
      <c r="W80" s="459"/>
      <c r="X80" s="459"/>
      <c r="Y80" s="459"/>
      <c r="Z80" s="459"/>
      <c r="AA80" s="459"/>
      <c r="AB80" s="459"/>
      <c r="AC80" s="459"/>
      <c r="AD80" s="459"/>
      <c r="AE80" s="459"/>
      <c r="AF80" s="459"/>
      <c r="AG80" s="459"/>
      <c r="AH80" s="459"/>
      <c r="AI80" s="459">
        <v>54.5</v>
      </c>
    </row>
    <row r="81" spans="1:35" ht="26.4" x14ac:dyDescent="0.25">
      <c r="A81" s="524"/>
      <c r="B81" s="522"/>
      <c r="C81" s="393" t="s">
        <v>331</v>
      </c>
      <c r="D81" s="531"/>
      <c r="E81" s="532"/>
      <c r="F81" s="459"/>
      <c r="G81" s="459">
        <v>6320.3</v>
      </c>
      <c r="H81" s="459"/>
      <c r="I81" s="459"/>
      <c r="J81" s="459"/>
      <c r="K81" s="459"/>
      <c r="L81" s="459"/>
      <c r="M81" s="459"/>
      <c r="N81" s="459"/>
      <c r="O81" s="459"/>
      <c r="P81" s="459"/>
      <c r="Q81" s="459">
        <v>798.7</v>
      </c>
      <c r="R81" s="459"/>
      <c r="S81" s="459"/>
      <c r="T81" s="459"/>
      <c r="U81" s="459"/>
      <c r="V81" s="459"/>
      <c r="W81" s="459"/>
      <c r="X81" s="459"/>
      <c r="Y81" s="459"/>
      <c r="Z81" s="459"/>
      <c r="AA81" s="459"/>
      <c r="AB81" s="459"/>
      <c r="AC81" s="459"/>
      <c r="AD81" s="459"/>
      <c r="AE81" s="459"/>
      <c r="AF81" s="459"/>
      <c r="AG81" s="459"/>
      <c r="AH81" s="459"/>
      <c r="AI81" s="459">
        <v>7119</v>
      </c>
    </row>
    <row r="82" spans="1:35" ht="26.4" x14ac:dyDescent="0.25">
      <c r="A82" s="524"/>
      <c r="B82" s="522"/>
      <c r="C82" s="393" t="s">
        <v>308</v>
      </c>
      <c r="D82" s="531"/>
      <c r="E82" s="532"/>
      <c r="F82" s="459"/>
      <c r="G82" s="459"/>
      <c r="H82" s="459"/>
      <c r="I82" s="459"/>
      <c r="J82" s="459"/>
      <c r="K82" s="459"/>
      <c r="L82" s="459"/>
      <c r="M82" s="459"/>
      <c r="N82" s="459"/>
      <c r="O82" s="459"/>
      <c r="P82" s="459"/>
      <c r="Q82" s="459"/>
      <c r="R82" s="459"/>
      <c r="S82" s="459"/>
      <c r="T82" s="459"/>
      <c r="U82" s="459"/>
      <c r="V82" s="459">
        <v>17653</v>
      </c>
      <c r="W82" s="459"/>
      <c r="X82" s="459">
        <v>319</v>
      </c>
      <c r="Y82" s="459"/>
      <c r="Z82" s="459"/>
      <c r="AA82" s="459"/>
      <c r="AB82" s="459"/>
      <c r="AC82" s="459"/>
      <c r="AD82" s="459"/>
      <c r="AE82" s="459"/>
      <c r="AF82" s="459"/>
      <c r="AG82" s="459"/>
      <c r="AH82" s="459"/>
      <c r="AI82" s="459">
        <v>17972</v>
      </c>
    </row>
    <row r="83" spans="1:35" s="471" customFormat="1" x14ac:dyDescent="0.25">
      <c r="A83" s="524"/>
      <c r="B83" s="522"/>
      <c r="C83" s="469" t="s">
        <v>460</v>
      </c>
      <c r="D83" s="533"/>
      <c r="E83" s="534"/>
      <c r="F83" s="470"/>
      <c r="G83" s="470">
        <v>6320.3</v>
      </c>
      <c r="H83" s="470">
        <v>37.700000000000003</v>
      </c>
      <c r="I83" s="470"/>
      <c r="J83" s="470"/>
      <c r="K83" s="470"/>
      <c r="L83" s="470"/>
      <c r="M83" s="470"/>
      <c r="N83" s="470">
        <v>16.8</v>
      </c>
      <c r="O83" s="470"/>
      <c r="P83" s="470"/>
      <c r="Q83" s="470">
        <v>798.7</v>
      </c>
      <c r="R83" s="470"/>
      <c r="S83" s="470"/>
      <c r="T83" s="470"/>
      <c r="U83" s="470"/>
      <c r="V83" s="470">
        <v>17653</v>
      </c>
      <c r="W83" s="470"/>
      <c r="X83" s="470">
        <v>846.79</v>
      </c>
      <c r="Y83" s="470"/>
      <c r="Z83" s="470"/>
      <c r="AA83" s="470"/>
      <c r="AB83" s="470"/>
      <c r="AC83" s="470"/>
      <c r="AD83" s="470"/>
      <c r="AE83" s="470"/>
      <c r="AF83" s="470"/>
      <c r="AG83" s="470"/>
      <c r="AH83" s="470"/>
      <c r="AI83" s="470">
        <v>25673.29</v>
      </c>
    </row>
    <row r="84" spans="1:35" ht="26.4" x14ac:dyDescent="0.25">
      <c r="A84" s="523" t="s">
        <v>248</v>
      </c>
      <c r="B84" s="522"/>
      <c r="C84" s="393" t="s">
        <v>430</v>
      </c>
      <c r="D84" s="531"/>
      <c r="E84" s="532"/>
      <c r="F84" s="459"/>
      <c r="G84" s="459"/>
      <c r="H84" s="459"/>
      <c r="I84" s="459"/>
      <c r="J84" s="459"/>
      <c r="K84" s="459"/>
      <c r="L84" s="459">
        <v>35340</v>
      </c>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v>35340</v>
      </c>
    </row>
    <row r="85" spans="1:35" ht="26.4" x14ac:dyDescent="0.25">
      <c r="A85" s="524"/>
      <c r="B85" s="522"/>
      <c r="C85" s="393" t="s">
        <v>465</v>
      </c>
      <c r="D85" s="531"/>
      <c r="E85" s="532"/>
      <c r="F85" s="459">
        <v>5</v>
      </c>
      <c r="G85" s="459"/>
      <c r="H85" s="459"/>
      <c r="I85" s="459"/>
      <c r="J85" s="459"/>
      <c r="K85" s="459"/>
      <c r="L85" s="459"/>
      <c r="M85" s="459"/>
      <c r="N85" s="459"/>
      <c r="O85" s="459"/>
      <c r="P85" s="459"/>
      <c r="Q85" s="459">
        <v>393</v>
      </c>
      <c r="R85" s="459"/>
      <c r="S85" s="459"/>
      <c r="T85" s="459"/>
      <c r="U85" s="459">
        <v>1</v>
      </c>
      <c r="V85" s="459">
        <v>859226</v>
      </c>
      <c r="W85" s="459">
        <v>7852</v>
      </c>
      <c r="X85" s="459">
        <v>5</v>
      </c>
      <c r="Y85" s="459"/>
      <c r="Z85" s="459"/>
      <c r="AA85" s="459"/>
      <c r="AB85" s="459"/>
      <c r="AC85" s="459"/>
      <c r="AD85" s="459"/>
      <c r="AE85" s="459"/>
      <c r="AF85" s="459"/>
      <c r="AG85" s="459"/>
      <c r="AH85" s="459"/>
      <c r="AI85" s="459">
        <v>867482</v>
      </c>
    </row>
    <row r="86" spans="1:35" ht="26.4" x14ac:dyDescent="0.25">
      <c r="A86" s="524"/>
      <c r="B86" s="522"/>
      <c r="C86" s="393" t="s">
        <v>434</v>
      </c>
      <c r="D86" s="531"/>
      <c r="E86" s="532"/>
      <c r="F86" s="459"/>
      <c r="G86" s="459"/>
      <c r="H86" s="459"/>
      <c r="I86" s="459"/>
      <c r="J86" s="459"/>
      <c r="K86" s="459"/>
      <c r="L86" s="459"/>
      <c r="M86" s="459">
        <v>67426</v>
      </c>
      <c r="N86" s="459"/>
      <c r="O86" s="459"/>
      <c r="P86" s="459"/>
      <c r="Q86" s="459"/>
      <c r="R86" s="459"/>
      <c r="S86" s="459"/>
      <c r="T86" s="459"/>
      <c r="U86" s="459"/>
      <c r="V86" s="459"/>
      <c r="W86" s="459"/>
      <c r="X86" s="459"/>
      <c r="Y86" s="459"/>
      <c r="Z86" s="459"/>
      <c r="AA86" s="459"/>
      <c r="AB86" s="459"/>
      <c r="AC86" s="459"/>
      <c r="AD86" s="459"/>
      <c r="AE86" s="459"/>
      <c r="AF86" s="459"/>
      <c r="AG86" s="459"/>
      <c r="AH86" s="459"/>
      <c r="AI86" s="459">
        <v>67426</v>
      </c>
    </row>
    <row r="87" spans="1:35" ht="26.4" x14ac:dyDescent="0.25">
      <c r="A87" s="524"/>
      <c r="B87" s="522"/>
      <c r="C87" s="393" t="s">
        <v>311</v>
      </c>
      <c r="D87" s="531"/>
      <c r="E87" s="532"/>
      <c r="F87" s="459">
        <v>2868.85</v>
      </c>
      <c r="G87" s="459"/>
      <c r="H87" s="459"/>
      <c r="I87" s="459">
        <v>15802.66</v>
      </c>
      <c r="J87" s="459"/>
      <c r="K87" s="459"/>
      <c r="L87" s="459">
        <v>150901.54999999999</v>
      </c>
      <c r="M87" s="459">
        <v>10083.5</v>
      </c>
      <c r="N87" s="459"/>
      <c r="O87" s="459"/>
      <c r="P87" s="459"/>
      <c r="Q87" s="459">
        <v>19380.48</v>
      </c>
      <c r="R87" s="459"/>
      <c r="S87" s="459"/>
      <c r="T87" s="459"/>
      <c r="U87" s="459">
        <v>57.43</v>
      </c>
      <c r="V87" s="459">
        <v>355967.5</v>
      </c>
      <c r="W87" s="459"/>
      <c r="X87" s="459">
        <v>173960.04</v>
      </c>
      <c r="Y87" s="459"/>
      <c r="Z87" s="459"/>
      <c r="AA87" s="459"/>
      <c r="AB87" s="459">
        <v>3186.78</v>
      </c>
      <c r="AC87" s="459"/>
      <c r="AD87" s="459"/>
      <c r="AE87" s="459"/>
      <c r="AF87" s="459">
        <v>10668.68</v>
      </c>
      <c r="AG87" s="459"/>
      <c r="AH87" s="459"/>
      <c r="AI87" s="459">
        <v>742877.47</v>
      </c>
    </row>
    <row r="88" spans="1:35" ht="26.4" x14ac:dyDescent="0.25">
      <c r="A88" s="524"/>
      <c r="B88" s="522"/>
      <c r="C88" s="393" t="s">
        <v>306</v>
      </c>
      <c r="D88" s="531"/>
      <c r="E88" s="532"/>
      <c r="F88" s="459">
        <v>15.38</v>
      </c>
      <c r="G88" s="459"/>
      <c r="H88" s="459"/>
      <c r="I88" s="459"/>
      <c r="J88" s="459"/>
      <c r="K88" s="459"/>
      <c r="L88" s="459">
        <v>66.2</v>
      </c>
      <c r="M88" s="459"/>
      <c r="N88" s="459"/>
      <c r="O88" s="459"/>
      <c r="P88" s="459"/>
      <c r="Q88" s="459"/>
      <c r="R88" s="459"/>
      <c r="S88" s="459"/>
      <c r="T88" s="459"/>
      <c r="U88" s="459"/>
      <c r="V88" s="459"/>
      <c r="W88" s="459"/>
      <c r="X88" s="459"/>
      <c r="Y88" s="459"/>
      <c r="Z88" s="459"/>
      <c r="AA88" s="459"/>
      <c r="AB88" s="459"/>
      <c r="AC88" s="459"/>
      <c r="AD88" s="459">
        <v>0.02</v>
      </c>
      <c r="AE88" s="459"/>
      <c r="AF88" s="459"/>
      <c r="AG88" s="459"/>
      <c r="AH88" s="459"/>
      <c r="AI88" s="459">
        <v>81.599999999999994</v>
      </c>
    </row>
    <row r="89" spans="1:35" ht="39.6" x14ac:dyDescent="0.25">
      <c r="A89" s="524"/>
      <c r="B89" s="522"/>
      <c r="C89" s="393" t="s">
        <v>431</v>
      </c>
      <c r="D89" s="531"/>
      <c r="E89" s="532"/>
      <c r="F89" s="459"/>
      <c r="G89" s="459"/>
      <c r="H89" s="459"/>
      <c r="I89" s="459"/>
      <c r="J89" s="459"/>
      <c r="K89" s="459"/>
      <c r="L89" s="459"/>
      <c r="M89" s="459"/>
      <c r="N89" s="459"/>
      <c r="O89" s="459"/>
      <c r="P89" s="459"/>
      <c r="Q89" s="459"/>
      <c r="R89" s="459"/>
      <c r="S89" s="459"/>
      <c r="T89" s="459"/>
      <c r="U89" s="459"/>
      <c r="V89" s="459"/>
      <c r="W89" s="459"/>
      <c r="X89" s="459">
        <v>4703.28</v>
      </c>
      <c r="Y89" s="459"/>
      <c r="Z89" s="459"/>
      <c r="AA89" s="459"/>
      <c r="AB89" s="459"/>
      <c r="AC89" s="459"/>
      <c r="AD89" s="459"/>
      <c r="AE89" s="459"/>
      <c r="AF89" s="459"/>
      <c r="AG89" s="459"/>
      <c r="AH89" s="459"/>
      <c r="AI89" s="459">
        <v>4703.28</v>
      </c>
    </row>
    <row r="90" spans="1:35" ht="26.4" x14ac:dyDescent="0.25">
      <c r="A90" s="524"/>
      <c r="B90" s="522"/>
      <c r="C90" s="393" t="s">
        <v>308</v>
      </c>
      <c r="D90" s="531"/>
      <c r="E90" s="532"/>
      <c r="F90" s="459">
        <v>1835</v>
      </c>
      <c r="G90" s="459"/>
      <c r="H90" s="459"/>
      <c r="I90" s="459"/>
      <c r="J90" s="459"/>
      <c r="K90" s="459"/>
      <c r="L90" s="459">
        <v>116056</v>
      </c>
      <c r="M90" s="459"/>
      <c r="N90" s="459"/>
      <c r="O90" s="459"/>
      <c r="P90" s="459"/>
      <c r="Q90" s="459">
        <v>65855</v>
      </c>
      <c r="R90" s="459"/>
      <c r="S90" s="459"/>
      <c r="T90" s="459"/>
      <c r="U90" s="459"/>
      <c r="V90" s="459"/>
      <c r="W90" s="459"/>
      <c r="X90" s="459">
        <v>435631</v>
      </c>
      <c r="Y90" s="459"/>
      <c r="Z90" s="459"/>
      <c r="AA90" s="459"/>
      <c r="AB90" s="459"/>
      <c r="AC90" s="459"/>
      <c r="AD90" s="459"/>
      <c r="AE90" s="459">
        <v>1273</v>
      </c>
      <c r="AF90" s="459"/>
      <c r="AG90" s="459"/>
      <c r="AH90" s="459"/>
      <c r="AI90" s="459">
        <v>620650</v>
      </c>
    </row>
    <row r="91" spans="1:35" ht="26.4" x14ac:dyDescent="0.25">
      <c r="A91" s="524"/>
      <c r="B91" s="522"/>
      <c r="C91" s="393" t="s">
        <v>394</v>
      </c>
      <c r="D91" s="531"/>
      <c r="E91" s="532"/>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v>10730</v>
      </c>
      <c r="AD91" s="459"/>
      <c r="AE91" s="459"/>
      <c r="AF91" s="459"/>
      <c r="AG91" s="459"/>
      <c r="AH91" s="459"/>
      <c r="AI91" s="459">
        <v>10730</v>
      </c>
    </row>
    <row r="92" spans="1:35" ht="26.4" x14ac:dyDescent="0.25">
      <c r="A92" s="524"/>
      <c r="B92" s="522"/>
      <c r="C92" s="393" t="s">
        <v>319</v>
      </c>
      <c r="D92" s="531"/>
      <c r="E92" s="532"/>
      <c r="F92" s="459"/>
      <c r="G92" s="459"/>
      <c r="H92" s="459"/>
      <c r="I92" s="459"/>
      <c r="J92" s="459"/>
      <c r="K92" s="459"/>
      <c r="L92" s="459"/>
      <c r="M92" s="459"/>
      <c r="N92" s="459"/>
      <c r="O92" s="459"/>
      <c r="P92" s="459"/>
      <c r="Q92" s="459"/>
      <c r="R92" s="459"/>
      <c r="S92" s="459"/>
      <c r="T92" s="459"/>
      <c r="U92" s="459"/>
      <c r="V92" s="459"/>
      <c r="W92" s="459"/>
      <c r="X92" s="459"/>
      <c r="Y92" s="459"/>
      <c r="Z92" s="459">
        <v>14778</v>
      </c>
      <c r="AA92" s="459"/>
      <c r="AB92" s="459"/>
      <c r="AC92" s="459"/>
      <c r="AD92" s="459"/>
      <c r="AE92" s="459"/>
      <c r="AF92" s="459"/>
      <c r="AG92" s="459"/>
      <c r="AH92" s="459"/>
      <c r="AI92" s="459">
        <v>14778</v>
      </c>
    </row>
    <row r="93" spans="1:35" s="471" customFormat="1" x14ac:dyDescent="0.25">
      <c r="A93" s="524"/>
      <c r="B93" s="522"/>
      <c r="C93" s="469" t="s">
        <v>460</v>
      </c>
      <c r="D93" s="533"/>
      <c r="E93" s="534"/>
      <c r="F93" s="470">
        <v>4724.2299999999996</v>
      </c>
      <c r="G93" s="470"/>
      <c r="H93" s="470"/>
      <c r="I93" s="470">
        <v>15802.66</v>
      </c>
      <c r="J93" s="470"/>
      <c r="K93" s="470"/>
      <c r="L93" s="470">
        <v>302363.75</v>
      </c>
      <c r="M93" s="470">
        <v>77509.5</v>
      </c>
      <c r="N93" s="470"/>
      <c r="O93" s="470"/>
      <c r="P93" s="470"/>
      <c r="Q93" s="470">
        <v>85628.479999999996</v>
      </c>
      <c r="R93" s="470"/>
      <c r="S93" s="470"/>
      <c r="T93" s="470"/>
      <c r="U93" s="470">
        <v>58.43</v>
      </c>
      <c r="V93" s="470">
        <v>1215193.5</v>
      </c>
      <c r="W93" s="470">
        <v>7852</v>
      </c>
      <c r="X93" s="470">
        <v>614299.31999999995</v>
      </c>
      <c r="Y93" s="470"/>
      <c r="Z93" s="470">
        <v>14778</v>
      </c>
      <c r="AA93" s="470"/>
      <c r="AB93" s="470">
        <v>3186.78</v>
      </c>
      <c r="AC93" s="470">
        <v>10730</v>
      </c>
      <c r="AD93" s="470">
        <v>0.02</v>
      </c>
      <c r="AE93" s="470">
        <v>1273</v>
      </c>
      <c r="AF93" s="470">
        <v>10668.68</v>
      </c>
      <c r="AG93" s="470"/>
      <c r="AH93" s="470"/>
      <c r="AI93" s="470">
        <v>2364068.35</v>
      </c>
    </row>
    <row r="94" spans="1:35" ht="26.4" x14ac:dyDescent="0.25">
      <c r="A94" s="523" t="s">
        <v>253</v>
      </c>
      <c r="B94" s="522"/>
      <c r="C94" s="393" t="s">
        <v>311</v>
      </c>
      <c r="D94" s="531"/>
      <c r="E94" s="532"/>
      <c r="F94" s="459">
        <v>387.36</v>
      </c>
      <c r="G94" s="459"/>
      <c r="H94" s="459"/>
      <c r="I94" s="459"/>
      <c r="J94" s="459"/>
      <c r="K94" s="459"/>
      <c r="L94" s="459">
        <v>2422.7199999999998</v>
      </c>
      <c r="M94" s="459">
        <v>3748.77</v>
      </c>
      <c r="N94" s="459"/>
      <c r="O94" s="459"/>
      <c r="P94" s="459"/>
      <c r="Q94" s="459">
        <v>3242.78</v>
      </c>
      <c r="R94" s="459"/>
      <c r="S94" s="459"/>
      <c r="T94" s="459"/>
      <c r="U94" s="459"/>
      <c r="V94" s="459">
        <v>182148.16</v>
      </c>
      <c r="W94" s="459"/>
      <c r="X94" s="459">
        <v>6307.78</v>
      </c>
      <c r="Y94" s="459"/>
      <c r="Z94" s="459"/>
      <c r="AA94" s="459"/>
      <c r="AB94" s="459"/>
      <c r="AC94" s="459"/>
      <c r="AD94" s="459"/>
      <c r="AE94" s="459"/>
      <c r="AF94" s="459"/>
      <c r="AG94" s="459"/>
      <c r="AH94" s="459"/>
      <c r="AI94" s="459">
        <v>198257.57</v>
      </c>
    </row>
    <row r="95" spans="1:35" ht="26.4" x14ac:dyDescent="0.25">
      <c r="A95" s="524"/>
      <c r="B95" s="522"/>
      <c r="C95" s="393" t="s">
        <v>308</v>
      </c>
      <c r="D95" s="531"/>
      <c r="E95" s="532"/>
      <c r="F95" s="459">
        <v>143</v>
      </c>
      <c r="G95" s="459"/>
      <c r="H95" s="459"/>
      <c r="I95" s="459"/>
      <c r="J95" s="459"/>
      <c r="K95" s="459"/>
      <c r="L95" s="459">
        <v>4629</v>
      </c>
      <c r="M95" s="459"/>
      <c r="N95" s="459"/>
      <c r="O95" s="459"/>
      <c r="P95" s="459"/>
      <c r="Q95" s="459">
        <v>617</v>
      </c>
      <c r="R95" s="459"/>
      <c r="S95" s="459"/>
      <c r="T95" s="459"/>
      <c r="U95" s="459"/>
      <c r="V95" s="459"/>
      <c r="W95" s="459"/>
      <c r="X95" s="459">
        <v>507</v>
      </c>
      <c r="Y95" s="459"/>
      <c r="Z95" s="459"/>
      <c r="AA95" s="459"/>
      <c r="AB95" s="459"/>
      <c r="AC95" s="459"/>
      <c r="AD95" s="459"/>
      <c r="AE95" s="459"/>
      <c r="AF95" s="459"/>
      <c r="AG95" s="459"/>
      <c r="AH95" s="459"/>
      <c r="AI95" s="459">
        <v>5896</v>
      </c>
    </row>
    <row r="96" spans="1:35" ht="26.4" x14ac:dyDescent="0.25">
      <c r="A96" s="524"/>
      <c r="B96" s="522"/>
      <c r="C96" s="393" t="s">
        <v>319</v>
      </c>
      <c r="D96" s="531"/>
      <c r="E96" s="532"/>
      <c r="F96" s="459"/>
      <c r="G96" s="459"/>
      <c r="H96" s="459"/>
      <c r="I96" s="459"/>
      <c r="J96" s="459"/>
      <c r="K96" s="459"/>
      <c r="L96" s="459">
        <v>1941</v>
      </c>
      <c r="M96" s="459"/>
      <c r="N96" s="459"/>
      <c r="O96" s="459"/>
      <c r="P96" s="459"/>
      <c r="Q96" s="459"/>
      <c r="R96" s="459"/>
      <c r="S96" s="459"/>
      <c r="T96" s="459"/>
      <c r="U96" s="459"/>
      <c r="V96" s="459"/>
      <c r="W96" s="459"/>
      <c r="X96" s="459"/>
      <c r="Y96" s="459"/>
      <c r="Z96" s="459"/>
      <c r="AA96" s="459"/>
      <c r="AB96" s="459"/>
      <c r="AC96" s="459"/>
      <c r="AD96" s="459"/>
      <c r="AE96" s="459"/>
      <c r="AF96" s="459"/>
      <c r="AG96" s="459"/>
      <c r="AH96" s="459"/>
      <c r="AI96" s="459">
        <v>1941</v>
      </c>
    </row>
    <row r="97" spans="1:35" s="471" customFormat="1" x14ac:dyDescent="0.25">
      <c r="A97" s="524"/>
      <c r="B97" s="522"/>
      <c r="C97" s="469" t="s">
        <v>460</v>
      </c>
      <c r="D97" s="533"/>
      <c r="E97" s="534"/>
      <c r="F97" s="470">
        <v>530.36</v>
      </c>
      <c r="G97" s="470"/>
      <c r="H97" s="470"/>
      <c r="I97" s="470"/>
      <c r="J97" s="470"/>
      <c r="K97" s="470"/>
      <c r="L97" s="470">
        <v>8992.7199999999993</v>
      </c>
      <c r="M97" s="470">
        <v>3748.77</v>
      </c>
      <c r="N97" s="470"/>
      <c r="O97" s="470"/>
      <c r="P97" s="470"/>
      <c r="Q97" s="470">
        <v>3859.78</v>
      </c>
      <c r="R97" s="470"/>
      <c r="S97" s="470"/>
      <c r="T97" s="470"/>
      <c r="U97" s="470"/>
      <c r="V97" s="470">
        <v>182148.16</v>
      </c>
      <c r="W97" s="470"/>
      <c r="X97" s="470">
        <v>6814.78</v>
      </c>
      <c r="Y97" s="470"/>
      <c r="Z97" s="470"/>
      <c r="AA97" s="470"/>
      <c r="AB97" s="470"/>
      <c r="AC97" s="470"/>
      <c r="AD97" s="470"/>
      <c r="AE97" s="470"/>
      <c r="AF97" s="470"/>
      <c r="AG97" s="470"/>
      <c r="AH97" s="470"/>
      <c r="AI97" s="470">
        <v>206094.57</v>
      </c>
    </row>
    <row r="98" spans="1:35" ht="26.4" x14ac:dyDescent="0.25">
      <c r="A98" s="523" t="s">
        <v>251</v>
      </c>
      <c r="B98" s="522"/>
      <c r="C98" s="393" t="s">
        <v>414</v>
      </c>
      <c r="D98" s="531"/>
      <c r="E98" s="532"/>
      <c r="F98" s="459"/>
      <c r="G98" s="459"/>
      <c r="H98" s="459"/>
      <c r="I98" s="459"/>
      <c r="J98" s="459"/>
      <c r="K98" s="459"/>
      <c r="L98" s="459">
        <v>3190</v>
      </c>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v>3190</v>
      </c>
    </row>
    <row r="99" spans="1:35" ht="26.4" x14ac:dyDescent="0.25">
      <c r="A99" s="524"/>
      <c r="B99" s="522"/>
      <c r="C99" s="393" t="s">
        <v>430</v>
      </c>
      <c r="D99" s="531"/>
      <c r="E99" s="532"/>
      <c r="F99" s="459"/>
      <c r="G99" s="459"/>
      <c r="H99" s="459"/>
      <c r="I99" s="459"/>
      <c r="J99" s="459"/>
      <c r="K99" s="459"/>
      <c r="L99" s="459">
        <v>932</v>
      </c>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v>932</v>
      </c>
    </row>
    <row r="100" spans="1:35" ht="26.4" x14ac:dyDescent="0.25">
      <c r="A100" s="524"/>
      <c r="B100" s="522"/>
      <c r="C100" s="393" t="s">
        <v>306</v>
      </c>
      <c r="D100" s="531"/>
      <c r="E100" s="532"/>
      <c r="F100" s="459">
        <v>1.58</v>
      </c>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9">
        <v>1.58</v>
      </c>
    </row>
    <row r="101" spans="1:35" ht="39.6" x14ac:dyDescent="0.25">
      <c r="A101" s="524"/>
      <c r="B101" s="522"/>
      <c r="C101" s="393" t="s">
        <v>431</v>
      </c>
      <c r="D101" s="531"/>
      <c r="E101" s="532"/>
      <c r="F101" s="459"/>
      <c r="G101" s="459"/>
      <c r="H101" s="459"/>
      <c r="I101" s="459"/>
      <c r="J101" s="459"/>
      <c r="K101" s="459"/>
      <c r="L101" s="459"/>
      <c r="M101" s="459"/>
      <c r="N101" s="459"/>
      <c r="O101" s="459"/>
      <c r="P101" s="459"/>
      <c r="Q101" s="459"/>
      <c r="R101" s="459"/>
      <c r="S101" s="459"/>
      <c r="T101" s="459"/>
      <c r="U101" s="459"/>
      <c r="V101" s="459">
        <v>30845.56</v>
      </c>
      <c r="W101" s="459"/>
      <c r="X101" s="459"/>
      <c r="Y101" s="459"/>
      <c r="Z101" s="459"/>
      <c r="AA101" s="459"/>
      <c r="AB101" s="459"/>
      <c r="AC101" s="459"/>
      <c r="AD101" s="459"/>
      <c r="AE101" s="459"/>
      <c r="AF101" s="459"/>
      <c r="AG101" s="459"/>
      <c r="AH101" s="459"/>
      <c r="AI101" s="459">
        <v>30845.56</v>
      </c>
    </row>
    <row r="102" spans="1:35" ht="39.6" x14ac:dyDescent="0.25">
      <c r="A102" s="524"/>
      <c r="B102" s="522"/>
      <c r="C102" s="393" t="s">
        <v>337</v>
      </c>
      <c r="D102" s="531"/>
      <c r="E102" s="532"/>
      <c r="F102" s="459"/>
      <c r="G102" s="459"/>
      <c r="H102" s="459"/>
      <c r="I102" s="459"/>
      <c r="J102" s="459"/>
      <c r="K102" s="459"/>
      <c r="L102" s="459">
        <v>10043</v>
      </c>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v>10043</v>
      </c>
    </row>
    <row r="103" spans="1:35" s="471" customFormat="1" x14ac:dyDescent="0.25">
      <c r="A103" s="524"/>
      <c r="B103" s="522"/>
      <c r="C103" s="469" t="s">
        <v>460</v>
      </c>
      <c r="D103" s="533"/>
      <c r="E103" s="534"/>
      <c r="F103" s="470">
        <v>1.58</v>
      </c>
      <c r="G103" s="470"/>
      <c r="H103" s="470"/>
      <c r="I103" s="470"/>
      <c r="J103" s="470"/>
      <c r="K103" s="470"/>
      <c r="L103" s="470">
        <v>14165</v>
      </c>
      <c r="M103" s="470"/>
      <c r="N103" s="470"/>
      <c r="O103" s="470"/>
      <c r="P103" s="470"/>
      <c r="Q103" s="470"/>
      <c r="R103" s="470"/>
      <c r="S103" s="470"/>
      <c r="T103" s="470"/>
      <c r="U103" s="470"/>
      <c r="V103" s="470">
        <v>30845.56</v>
      </c>
      <c r="W103" s="470"/>
      <c r="X103" s="470"/>
      <c r="Y103" s="470"/>
      <c r="Z103" s="470"/>
      <c r="AA103" s="470"/>
      <c r="AB103" s="470"/>
      <c r="AC103" s="470"/>
      <c r="AD103" s="470"/>
      <c r="AE103" s="470"/>
      <c r="AF103" s="470"/>
      <c r="AG103" s="470"/>
      <c r="AH103" s="470"/>
      <c r="AI103" s="470">
        <v>45012.14</v>
      </c>
    </row>
    <row r="104" spans="1:35" ht="26.4" x14ac:dyDescent="0.25">
      <c r="A104" s="523" t="s">
        <v>228</v>
      </c>
      <c r="B104" s="522"/>
      <c r="C104" s="393" t="s">
        <v>311</v>
      </c>
      <c r="D104" s="531"/>
      <c r="E104" s="532"/>
      <c r="F104" s="459"/>
      <c r="G104" s="459"/>
      <c r="H104" s="459"/>
      <c r="I104" s="459"/>
      <c r="J104" s="459"/>
      <c r="K104" s="459"/>
      <c r="L104" s="459"/>
      <c r="M104" s="459"/>
      <c r="N104" s="459"/>
      <c r="O104" s="459"/>
      <c r="P104" s="459"/>
      <c r="Q104" s="459">
        <v>540.51</v>
      </c>
      <c r="R104" s="459"/>
      <c r="S104" s="459"/>
      <c r="T104" s="459"/>
      <c r="U104" s="459"/>
      <c r="V104" s="459"/>
      <c r="W104" s="459"/>
      <c r="X104" s="459">
        <v>8.89</v>
      </c>
      <c r="Y104" s="459"/>
      <c r="Z104" s="459"/>
      <c r="AA104" s="459"/>
      <c r="AB104" s="459"/>
      <c r="AC104" s="459"/>
      <c r="AD104" s="459"/>
      <c r="AE104" s="459"/>
      <c r="AF104" s="459"/>
      <c r="AG104" s="459"/>
      <c r="AH104" s="459"/>
      <c r="AI104" s="459">
        <v>549.4</v>
      </c>
    </row>
    <row r="105" spans="1:35" ht="26.4" x14ac:dyDescent="0.25">
      <c r="A105" s="524"/>
      <c r="B105" s="522"/>
      <c r="C105" s="393" t="s">
        <v>306</v>
      </c>
      <c r="D105" s="531"/>
      <c r="E105" s="532"/>
      <c r="F105" s="459">
        <v>1.97</v>
      </c>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c r="AG105" s="459"/>
      <c r="AH105" s="459"/>
      <c r="AI105" s="459">
        <v>1.97</v>
      </c>
    </row>
    <row r="106" spans="1:35" ht="39.6" x14ac:dyDescent="0.25">
      <c r="A106" s="524"/>
      <c r="B106" s="522"/>
      <c r="C106" s="393" t="s">
        <v>431</v>
      </c>
      <c r="D106" s="531"/>
      <c r="E106" s="532"/>
      <c r="F106" s="459"/>
      <c r="G106" s="459"/>
      <c r="H106" s="459"/>
      <c r="I106" s="459"/>
      <c r="J106" s="459"/>
      <c r="K106" s="459"/>
      <c r="L106" s="459"/>
      <c r="M106" s="459"/>
      <c r="N106" s="459"/>
      <c r="O106" s="459"/>
      <c r="P106" s="459"/>
      <c r="Q106" s="459"/>
      <c r="R106" s="459"/>
      <c r="S106" s="459"/>
      <c r="T106" s="459"/>
      <c r="U106" s="459"/>
      <c r="V106" s="459"/>
      <c r="W106" s="459"/>
      <c r="X106" s="459">
        <v>834.8</v>
      </c>
      <c r="Y106" s="459"/>
      <c r="Z106" s="459"/>
      <c r="AA106" s="459"/>
      <c r="AB106" s="459"/>
      <c r="AC106" s="459"/>
      <c r="AD106" s="459"/>
      <c r="AE106" s="459"/>
      <c r="AF106" s="459"/>
      <c r="AG106" s="459"/>
      <c r="AH106" s="459"/>
      <c r="AI106" s="459">
        <v>834.8</v>
      </c>
    </row>
    <row r="107" spans="1:35" ht="26.4" x14ac:dyDescent="0.25">
      <c r="A107" s="524"/>
      <c r="B107" s="522"/>
      <c r="C107" s="393" t="s">
        <v>308</v>
      </c>
      <c r="D107" s="531"/>
      <c r="E107" s="532"/>
      <c r="F107" s="459"/>
      <c r="G107" s="459"/>
      <c r="H107" s="459"/>
      <c r="I107" s="459"/>
      <c r="J107" s="459"/>
      <c r="K107" s="459"/>
      <c r="L107" s="459">
        <v>493</v>
      </c>
      <c r="M107" s="459"/>
      <c r="N107" s="459"/>
      <c r="O107" s="459"/>
      <c r="P107" s="459"/>
      <c r="Q107" s="459">
        <v>294</v>
      </c>
      <c r="R107" s="459"/>
      <c r="S107" s="459"/>
      <c r="T107" s="459"/>
      <c r="U107" s="459"/>
      <c r="V107" s="459">
        <v>21303</v>
      </c>
      <c r="W107" s="459"/>
      <c r="X107" s="459">
        <v>8804</v>
      </c>
      <c r="Y107" s="459"/>
      <c r="Z107" s="459"/>
      <c r="AA107" s="459"/>
      <c r="AB107" s="459"/>
      <c r="AC107" s="459"/>
      <c r="AD107" s="459"/>
      <c r="AE107" s="459"/>
      <c r="AF107" s="459"/>
      <c r="AG107" s="459"/>
      <c r="AH107" s="459"/>
      <c r="AI107" s="459">
        <v>30894</v>
      </c>
    </row>
    <row r="108" spans="1:35" ht="26.4" x14ac:dyDescent="0.25">
      <c r="A108" s="524"/>
      <c r="B108" s="522"/>
      <c r="C108" s="393" t="s">
        <v>318</v>
      </c>
      <c r="D108" s="531"/>
      <c r="E108" s="532"/>
      <c r="F108" s="459"/>
      <c r="G108" s="459"/>
      <c r="H108" s="459"/>
      <c r="I108" s="459"/>
      <c r="J108" s="459"/>
      <c r="K108" s="459"/>
      <c r="L108" s="459"/>
      <c r="M108" s="459"/>
      <c r="N108" s="459"/>
      <c r="O108" s="459"/>
      <c r="P108" s="459"/>
      <c r="Q108" s="459"/>
      <c r="R108" s="459"/>
      <c r="S108" s="459"/>
      <c r="T108" s="459"/>
      <c r="U108" s="459"/>
      <c r="V108" s="459">
        <v>5</v>
      </c>
      <c r="W108" s="459"/>
      <c r="X108" s="459"/>
      <c r="Y108" s="459"/>
      <c r="Z108" s="459"/>
      <c r="AA108" s="459"/>
      <c r="AB108" s="459"/>
      <c r="AC108" s="459"/>
      <c r="AD108" s="459"/>
      <c r="AE108" s="459"/>
      <c r="AF108" s="459"/>
      <c r="AG108" s="459"/>
      <c r="AH108" s="459"/>
      <c r="AI108" s="459">
        <v>5</v>
      </c>
    </row>
    <row r="109" spans="1:35" s="471" customFormat="1" x14ac:dyDescent="0.25">
      <c r="A109" s="524"/>
      <c r="B109" s="522"/>
      <c r="C109" s="469" t="s">
        <v>460</v>
      </c>
      <c r="D109" s="533"/>
      <c r="E109" s="534"/>
      <c r="F109" s="470">
        <v>1.97</v>
      </c>
      <c r="G109" s="470"/>
      <c r="H109" s="470"/>
      <c r="I109" s="470"/>
      <c r="J109" s="470"/>
      <c r="K109" s="470"/>
      <c r="L109" s="470">
        <v>493</v>
      </c>
      <c r="M109" s="470"/>
      <c r="N109" s="470"/>
      <c r="O109" s="470"/>
      <c r="P109" s="470"/>
      <c r="Q109" s="470">
        <v>834.51</v>
      </c>
      <c r="R109" s="470"/>
      <c r="S109" s="470"/>
      <c r="T109" s="470"/>
      <c r="U109" s="470"/>
      <c r="V109" s="470">
        <v>21308</v>
      </c>
      <c r="W109" s="470"/>
      <c r="X109" s="470">
        <v>9647.69</v>
      </c>
      <c r="Y109" s="470"/>
      <c r="Z109" s="470"/>
      <c r="AA109" s="470"/>
      <c r="AB109" s="470"/>
      <c r="AC109" s="470"/>
      <c r="AD109" s="470"/>
      <c r="AE109" s="470"/>
      <c r="AF109" s="470"/>
      <c r="AG109" s="470"/>
      <c r="AH109" s="470"/>
      <c r="AI109" s="470">
        <v>32285.17</v>
      </c>
    </row>
    <row r="110" spans="1:35" ht="26.4" x14ac:dyDescent="0.25">
      <c r="A110" s="523" t="s">
        <v>252</v>
      </c>
      <c r="B110" s="522"/>
      <c r="C110" s="393" t="s">
        <v>311</v>
      </c>
      <c r="D110" s="531"/>
      <c r="E110" s="532"/>
      <c r="F110" s="459"/>
      <c r="G110" s="459"/>
      <c r="H110" s="459"/>
      <c r="I110" s="459"/>
      <c r="J110" s="459"/>
      <c r="K110" s="459"/>
      <c r="L110" s="459">
        <v>39.14</v>
      </c>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59"/>
      <c r="AI110" s="459">
        <v>39.14</v>
      </c>
    </row>
    <row r="111" spans="1:35" ht="26.4" x14ac:dyDescent="0.25">
      <c r="A111" s="524"/>
      <c r="B111" s="522"/>
      <c r="C111" s="393" t="s">
        <v>306</v>
      </c>
      <c r="D111" s="531"/>
      <c r="E111" s="532"/>
      <c r="F111" s="459">
        <v>0.53</v>
      </c>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c r="AG111" s="459"/>
      <c r="AH111" s="459"/>
      <c r="AI111" s="459">
        <v>0.53</v>
      </c>
    </row>
    <row r="112" spans="1:35" ht="26.4" x14ac:dyDescent="0.25">
      <c r="A112" s="524"/>
      <c r="B112" s="522"/>
      <c r="C112" s="393" t="s">
        <v>308</v>
      </c>
      <c r="D112" s="531"/>
      <c r="E112" s="532"/>
      <c r="F112" s="459">
        <v>14</v>
      </c>
      <c r="G112" s="459"/>
      <c r="H112" s="459"/>
      <c r="I112" s="459"/>
      <c r="J112" s="459"/>
      <c r="K112" s="459"/>
      <c r="L112" s="459">
        <v>847</v>
      </c>
      <c r="M112" s="459"/>
      <c r="N112" s="459"/>
      <c r="O112" s="459"/>
      <c r="P112" s="459"/>
      <c r="Q112" s="459">
        <v>9564</v>
      </c>
      <c r="R112" s="459"/>
      <c r="S112" s="459"/>
      <c r="T112" s="459"/>
      <c r="U112" s="459"/>
      <c r="V112" s="459">
        <v>60127</v>
      </c>
      <c r="W112" s="459"/>
      <c r="X112" s="459"/>
      <c r="Y112" s="459"/>
      <c r="Z112" s="459"/>
      <c r="AA112" s="459"/>
      <c r="AB112" s="459"/>
      <c r="AC112" s="459"/>
      <c r="AD112" s="459"/>
      <c r="AE112" s="459"/>
      <c r="AF112" s="459"/>
      <c r="AG112" s="459"/>
      <c r="AH112" s="459"/>
      <c r="AI112" s="459">
        <v>70552</v>
      </c>
    </row>
    <row r="113" spans="1:35" ht="26.4" x14ac:dyDescent="0.25">
      <c r="A113" s="524"/>
      <c r="B113" s="522"/>
      <c r="C113" s="393" t="s">
        <v>259</v>
      </c>
      <c r="D113" s="531"/>
      <c r="E113" s="532"/>
      <c r="F113" s="459"/>
      <c r="G113" s="459">
        <v>51079.7</v>
      </c>
      <c r="H113" s="459"/>
      <c r="I113" s="459"/>
      <c r="J113" s="459"/>
      <c r="K113" s="459"/>
      <c r="L113" s="459"/>
      <c r="M113" s="459"/>
      <c r="N113" s="459"/>
      <c r="O113" s="459"/>
      <c r="P113" s="459"/>
      <c r="Q113" s="459">
        <v>132</v>
      </c>
      <c r="R113" s="459"/>
      <c r="S113" s="459"/>
      <c r="T113" s="459"/>
      <c r="U113" s="459"/>
      <c r="V113" s="459"/>
      <c r="W113" s="459"/>
      <c r="X113" s="459"/>
      <c r="Y113" s="459"/>
      <c r="Z113" s="459"/>
      <c r="AA113" s="459"/>
      <c r="AB113" s="459"/>
      <c r="AC113" s="459"/>
      <c r="AD113" s="459"/>
      <c r="AE113" s="459"/>
      <c r="AF113" s="459"/>
      <c r="AG113" s="459"/>
      <c r="AH113" s="459"/>
      <c r="AI113" s="459">
        <v>51211.7</v>
      </c>
    </row>
    <row r="114" spans="1:35" ht="26.4" x14ac:dyDescent="0.25">
      <c r="A114" s="524"/>
      <c r="B114" s="522"/>
      <c r="C114" s="393" t="s">
        <v>319</v>
      </c>
      <c r="D114" s="531"/>
      <c r="E114" s="532"/>
      <c r="F114" s="459"/>
      <c r="G114" s="459"/>
      <c r="H114" s="459"/>
      <c r="I114" s="459"/>
      <c r="J114" s="459"/>
      <c r="K114" s="459"/>
      <c r="L114" s="459">
        <v>27</v>
      </c>
      <c r="M114" s="459"/>
      <c r="N114" s="459"/>
      <c r="O114" s="459"/>
      <c r="P114" s="459"/>
      <c r="Q114" s="459"/>
      <c r="R114" s="459"/>
      <c r="S114" s="459"/>
      <c r="T114" s="459"/>
      <c r="U114" s="459"/>
      <c r="V114" s="459"/>
      <c r="W114" s="459"/>
      <c r="X114" s="459">
        <v>30</v>
      </c>
      <c r="Y114" s="459"/>
      <c r="Z114" s="459"/>
      <c r="AA114" s="459"/>
      <c r="AB114" s="459"/>
      <c r="AC114" s="459"/>
      <c r="AD114" s="459"/>
      <c r="AE114" s="459"/>
      <c r="AF114" s="459"/>
      <c r="AG114" s="459"/>
      <c r="AH114" s="459"/>
      <c r="AI114" s="459">
        <v>57</v>
      </c>
    </row>
    <row r="115" spans="1:35" s="471" customFormat="1" x14ac:dyDescent="0.25">
      <c r="A115" s="524"/>
      <c r="B115" s="522"/>
      <c r="C115" s="469" t="s">
        <v>460</v>
      </c>
      <c r="D115" s="533"/>
      <c r="E115" s="534"/>
      <c r="F115" s="470">
        <v>14.53</v>
      </c>
      <c r="G115" s="470">
        <v>51079.7</v>
      </c>
      <c r="H115" s="470"/>
      <c r="I115" s="470"/>
      <c r="J115" s="470"/>
      <c r="K115" s="470"/>
      <c r="L115" s="470">
        <v>913.14</v>
      </c>
      <c r="M115" s="470"/>
      <c r="N115" s="470"/>
      <c r="O115" s="470"/>
      <c r="P115" s="470"/>
      <c r="Q115" s="470">
        <v>9696</v>
      </c>
      <c r="R115" s="470"/>
      <c r="S115" s="470"/>
      <c r="T115" s="470"/>
      <c r="U115" s="470"/>
      <c r="V115" s="470">
        <v>60127</v>
      </c>
      <c r="W115" s="470"/>
      <c r="X115" s="470">
        <v>30</v>
      </c>
      <c r="Y115" s="470"/>
      <c r="Z115" s="470"/>
      <c r="AA115" s="470"/>
      <c r="AB115" s="470"/>
      <c r="AC115" s="470"/>
      <c r="AD115" s="470"/>
      <c r="AE115" s="470"/>
      <c r="AF115" s="470"/>
      <c r="AG115" s="470"/>
      <c r="AH115" s="470"/>
      <c r="AI115" s="470">
        <v>121860.37</v>
      </c>
    </row>
    <row r="116" spans="1:35" ht="26.4" x14ac:dyDescent="0.25">
      <c r="A116" s="523" t="s">
        <v>338</v>
      </c>
      <c r="B116" s="522"/>
      <c r="C116" s="393" t="s">
        <v>306</v>
      </c>
      <c r="D116" s="531"/>
      <c r="E116" s="532"/>
      <c r="F116" s="459">
        <v>24.53</v>
      </c>
      <c r="G116" s="459"/>
      <c r="H116" s="459"/>
      <c r="I116" s="459"/>
      <c r="J116" s="459"/>
      <c r="K116" s="459"/>
      <c r="L116" s="459">
        <v>39.11</v>
      </c>
      <c r="M116" s="459"/>
      <c r="N116" s="459"/>
      <c r="O116" s="459"/>
      <c r="P116" s="459"/>
      <c r="Q116" s="459"/>
      <c r="R116" s="459">
        <v>30.4</v>
      </c>
      <c r="S116" s="459"/>
      <c r="T116" s="459"/>
      <c r="U116" s="459"/>
      <c r="V116" s="459"/>
      <c r="W116" s="459"/>
      <c r="X116" s="459"/>
      <c r="Y116" s="459"/>
      <c r="Z116" s="459"/>
      <c r="AA116" s="459"/>
      <c r="AB116" s="459"/>
      <c r="AC116" s="459"/>
      <c r="AD116" s="459"/>
      <c r="AE116" s="459">
        <v>5.84</v>
      </c>
      <c r="AF116" s="459"/>
      <c r="AG116" s="459">
        <v>7.13</v>
      </c>
      <c r="AH116" s="459"/>
      <c r="AI116" s="459">
        <v>107.01</v>
      </c>
    </row>
    <row r="117" spans="1:35" ht="26.4" x14ac:dyDescent="0.25">
      <c r="A117" s="524"/>
      <c r="B117" s="522"/>
      <c r="C117" s="393" t="s">
        <v>308</v>
      </c>
      <c r="D117" s="531"/>
      <c r="E117" s="532"/>
      <c r="F117" s="459"/>
      <c r="G117" s="459"/>
      <c r="H117" s="459"/>
      <c r="I117" s="459"/>
      <c r="J117" s="459"/>
      <c r="K117" s="459"/>
      <c r="L117" s="459"/>
      <c r="M117" s="459"/>
      <c r="N117" s="459"/>
      <c r="O117" s="459"/>
      <c r="P117" s="459"/>
      <c r="Q117" s="459"/>
      <c r="R117" s="459"/>
      <c r="S117" s="459"/>
      <c r="T117" s="459"/>
      <c r="U117" s="459"/>
      <c r="V117" s="459">
        <v>2178</v>
      </c>
      <c r="W117" s="459"/>
      <c r="X117" s="459"/>
      <c r="Y117" s="459"/>
      <c r="Z117" s="459"/>
      <c r="AA117" s="459"/>
      <c r="AB117" s="459"/>
      <c r="AC117" s="459"/>
      <c r="AD117" s="459"/>
      <c r="AE117" s="459"/>
      <c r="AF117" s="459"/>
      <c r="AG117" s="459"/>
      <c r="AH117" s="459"/>
      <c r="AI117" s="459">
        <v>2178</v>
      </c>
    </row>
    <row r="118" spans="1:35" ht="39.6" x14ac:dyDescent="0.25">
      <c r="A118" s="524"/>
      <c r="B118" s="522"/>
      <c r="C118" s="393" t="s">
        <v>339</v>
      </c>
      <c r="D118" s="531"/>
      <c r="E118" s="532"/>
      <c r="F118" s="459"/>
      <c r="G118" s="459"/>
      <c r="H118" s="459"/>
      <c r="I118" s="459"/>
      <c r="J118" s="459"/>
      <c r="K118" s="459"/>
      <c r="L118" s="459"/>
      <c r="M118" s="459"/>
      <c r="N118" s="459"/>
      <c r="O118" s="459"/>
      <c r="P118" s="459"/>
      <c r="Q118" s="459"/>
      <c r="R118" s="459"/>
      <c r="S118" s="459"/>
      <c r="T118" s="459"/>
      <c r="U118" s="459"/>
      <c r="V118" s="459">
        <v>65.010000000000005</v>
      </c>
      <c r="W118" s="459"/>
      <c r="X118" s="459"/>
      <c r="Y118" s="459"/>
      <c r="Z118" s="459"/>
      <c r="AA118" s="459"/>
      <c r="AB118" s="459"/>
      <c r="AC118" s="459"/>
      <c r="AD118" s="459"/>
      <c r="AE118" s="459"/>
      <c r="AF118" s="459"/>
      <c r="AG118" s="459"/>
      <c r="AH118" s="459"/>
      <c r="AI118" s="459">
        <v>65.010000000000005</v>
      </c>
    </row>
    <row r="119" spans="1:35" s="471" customFormat="1" x14ac:dyDescent="0.25">
      <c r="A119" s="524"/>
      <c r="B119" s="522"/>
      <c r="C119" s="469" t="s">
        <v>460</v>
      </c>
      <c r="D119" s="533"/>
      <c r="E119" s="534"/>
      <c r="F119" s="470">
        <v>24.53</v>
      </c>
      <c r="G119" s="470"/>
      <c r="H119" s="470"/>
      <c r="I119" s="470"/>
      <c r="J119" s="470"/>
      <c r="K119" s="470"/>
      <c r="L119" s="470">
        <v>39.11</v>
      </c>
      <c r="M119" s="470"/>
      <c r="N119" s="470"/>
      <c r="O119" s="470"/>
      <c r="P119" s="470"/>
      <c r="Q119" s="470"/>
      <c r="R119" s="470">
        <v>30.4</v>
      </c>
      <c r="S119" s="470"/>
      <c r="T119" s="470"/>
      <c r="U119" s="470"/>
      <c r="V119" s="470">
        <v>2243.0100000000002</v>
      </c>
      <c r="W119" s="470"/>
      <c r="X119" s="470"/>
      <c r="Y119" s="470"/>
      <c r="Z119" s="470"/>
      <c r="AA119" s="470"/>
      <c r="AB119" s="470"/>
      <c r="AC119" s="470"/>
      <c r="AD119" s="470"/>
      <c r="AE119" s="470">
        <v>5.84</v>
      </c>
      <c r="AF119" s="470"/>
      <c r="AG119" s="470">
        <v>7.13</v>
      </c>
      <c r="AH119" s="470"/>
      <c r="AI119" s="470">
        <v>2350.02</v>
      </c>
    </row>
    <row r="120" spans="1:35" ht="26.4" x14ac:dyDescent="0.25">
      <c r="A120" s="523" t="s">
        <v>254</v>
      </c>
      <c r="B120" s="522"/>
      <c r="C120" s="393" t="s">
        <v>311</v>
      </c>
      <c r="D120" s="531"/>
      <c r="E120" s="532"/>
      <c r="F120" s="459"/>
      <c r="G120" s="459"/>
      <c r="H120" s="459"/>
      <c r="I120" s="459"/>
      <c r="J120" s="459"/>
      <c r="K120" s="459"/>
      <c r="L120" s="459"/>
      <c r="M120" s="459"/>
      <c r="N120" s="459"/>
      <c r="O120" s="459"/>
      <c r="P120" s="459"/>
      <c r="Q120" s="459">
        <v>2913.97</v>
      </c>
      <c r="R120" s="459"/>
      <c r="S120" s="459"/>
      <c r="T120" s="459"/>
      <c r="U120" s="459"/>
      <c r="V120" s="459"/>
      <c r="W120" s="459"/>
      <c r="X120" s="459">
        <v>404.59</v>
      </c>
      <c r="Y120" s="459"/>
      <c r="Z120" s="459"/>
      <c r="AA120" s="459"/>
      <c r="AB120" s="459"/>
      <c r="AC120" s="459"/>
      <c r="AD120" s="459"/>
      <c r="AE120" s="459"/>
      <c r="AF120" s="459"/>
      <c r="AG120" s="459"/>
      <c r="AH120" s="459"/>
      <c r="AI120" s="459">
        <v>3318.56</v>
      </c>
    </row>
    <row r="121" spans="1:35" ht="26.4" x14ac:dyDescent="0.25">
      <c r="A121" s="524"/>
      <c r="B121" s="522"/>
      <c r="C121" s="393" t="s">
        <v>308</v>
      </c>
      <c r="D121" s="531"/>
      <c r="E121" s="532"/>
      <c r="F121" s="459"/>
      <c r="G121" s="459"/>
      <c r="H121" s="459"/>
      <c r="I121" s="459"/>
      <c r="J121" s="459"/>
      <c r="K121" s="459"/>
      <c r="L121" s="459">
        <v>5</v>
      </c>
      <c r="M121" s="459"/>
      <c r="N121" s="459"/>
      <c r="O121" s="459"/>
      <c r="P121" s="459"/>
      <c r="Q121" s="459">
        <v>147</v>
      </c>
      <c r="R121" s="459"/>
      <c r="S121" s="459"/>
      <c r="T121" s="459"/>
      <c r="U121" s="459"/>
      <c r="V121" s="459">
        <v>31311</v>
      </c>
      <c r="W121" s="459"/>
      <c r="X121" s="459"/>
      <c r="Y121" s="459"/>
      <c r="Z121" s="459"/>
      <c r="AA121" s="459"/>
      <c r="AB121" s="459"/>
      <c r="AC121" s="459"/>
      <c r="AD121" s="459"/>
      <c r="AE121" s="459"/>
      <c r="AF121" s="459"/>
      <c r="AG121" s="459"/>
      <c r="AH121" s="459"/>
      <c r="AI121" s="459">
        <v>31463</v>
      </c>
    </row>
    <row r="122" spans="1:35" s="471" customFormat="1" x14ac:dyDescent="0.25">
      <c r="A122" s="524"/>
      <c r="B122" s="522"/>
      <c r="C122" s="469" t="s">
        <v>460</v>
      </c>
      <c r="D122" s="533"/>
      <c r="E122" s="534"/>
      <c r="F122" s="470"/>
      <c r="G122" s="470"/>
      <c r="H122" s="470"/>
      <c r="I122" s="470"/>
      <c r="J122" s="470"/>
      <c r="K122" s="470"/>
      <c r="L122" s="470">
        <v>5</v>
      </c>
      <c r="M122" s="470"/>
      <c r="N122" s="470"/>
      <c r="O122" s="470"/>
      <c r="P122" s="470"/>
      <c r="Q122" s="470">
        <v>3060.97</v>
      </c>
      <c r="R122" s="470"/>
      <c r="S122" s="470"/>
      <c r="T122" s="470"/>
      <c r="U122" s="470"/>
      <c r="V122" s="470">
        <v>31311</v>
      </c>
      <c r="W122" s="470"/>
      <c r="X122" s="470">
        <v>404.59</v>
      </c>
      <c r="Y122" s="470"/>
      <c r="Z122" s="470"/>
      <c r="AA122" s="470"/>
      <c r="AB122" s="470"/>
      <c r="AC122" s="470"/>
      <c r="AD122" s="470"/>
      <c r="AE122" s="470"/>
      <c r="AF122" s="470"/>
      <c r="AG122" s="470"/>
      <c r="AH122" s="470"/>
      <c r="AI122" s="470">
        <v>34781.56</v>
      </c>
    </row>
    <row r="123" spans="1:35" ht="26.4" x14ac:dyDescent="0.25">
      <c r="A123" s="523" t="s">
        <v>240</v>
      </c>
      <c r="B123" s="522"/>
      <c r="C123" s="393" t="s">
        <v>306</v>
      </c>
      <c r="D123" s="531"/>
      <c r="E123" s="532"/>
      <c r="F123" s="459">
        <v>3.98</v>
      </c>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v>3.98</v>
      </c>
    </row>
    <row r="124" spans="1:35" ht="39.6" x14ac:dyDescent="0.25">
      <c r="A124" s="524"/>
      <c r="B124" s="522"/>
      <c r="C124" s="393" t="s">
        <v>431</v>
      </c>
      <c r="D124" s="531"/>
      <c r="E124" s="532"/>
      <c r="F124" s="459"/>
      <c r="G124" s="459"/>
      <c r="H124" s="459"/>
      <c r="I124" s="459"/>
      <c r="J124" s="459"/>
      <c r="K124" s="459"/>
      <c r="L124" s="459"/>
      <c r="M124" s="459"/>
      <c r="N124" s="459"/>
      <c r="O124" s="459"/>
      <c r="P124" s="459"/>
      <c r="Q124" s="459"/>
      <c r="R124" s="459"/>
      <c r="S124" s="459"/>
      <c r="T124" s="459"/>
      <c r="U124" s="459"/>
      <c r="V124" s="459"/>
      <c r="W124" s="459"/>
      <c r="X124" s="459">
        <v>196.43</v>
      </c>
      <c r="Y124" s="459"/>
      <c r="Z124" s="459"/>
      <c r="AA124" s="459"/>
      <c r="AB124" s="459"/>
      <c r="AC124" s="459"/>
      <c r="AD124" s="459"/>
      <c r="AE124" s="459"/>
      <c r="AF124" s="459"/>
      <c r="AG124" s="459"/>
      <c r="AH124" s="459"/>
      <c r="AI124" s="459">
        <v>196.43</v>
      </c>
    </row>
    <row r="125" spans="1:35" ht="26.4" x14ac:dyDescent="0.25">
      <c r="A125" s="524"/>
      <c r="B125" s="522"/>
      <c r="C125" s="393" t="s">
        <v>323</v>
      </c>
      <c r="D125" s="531"/>
      <c r="E125" s="532"/>
      <c r="F125" s="459">
        <v>11.43</v>
      </c>
      <c r="G125" s="459"/>
      <c r="H125" s="459"/>
      <c r="I125" s="459"/>
      <c r="J125" s="459"/>
      <c r="K125" s="459"/>
      <c r="L125" s="459"/>
      <c r="M125" s="459">
        <v>50.16</v>
      </c>
      <c r="N125" s="459"/>
      <c r="O125" s="459"/>
      <c r="P125" s="459"/>
      <c r="Q125" s="459"/>
      <c r="R125" s="459"/>
      <c r="S125" s="459"/>
      <c r="T125" s="459"/>
      <c r="U125" s="459"/>
      <c r="V125" s="459">
        <v>23676.32</v>
      </c>
      <c r="W125" s="459"/>
      <c r="X125" s="459"/>
      <c r="Y125" s="459"/>
      <c r="Z125" s="459"/>
      <c r="AA125" s="459"/>
      <c r="AB125" s="459"/>
      <c r="AC125" s="459"/>
      <c r="AD125" s="459"/>
      <c r="AE125" s="459">
        <v>890</v>
      </c>
      <c r="AF125" s="459"/>
      <c r="AG125" s="459"/>
      <c r="AH125" s="459"/>
      <c r="AI125" s="459">
        <v>24627.91</v>
      </c>
    </row>
    <row r="126" spans="1:35" s="471" customFormat="1" x14ac:dyDescent="0.25">
      <c r="A126" s="524"/>
      <c r="B126" s="522"/>
      <c r="C126" s="469" t="s">
        <v>460</v>
      </c>
      <c r="D126" s="533"/>
      <c r="E126" s="534"/>
      <c r="F126" s="470">
        <v>15.41</v>
      </c>
      <c r="G126" s="470"/>
      <c r="H126" s="470"/>
      <c r="I126" s="470"/>
      <c r="J126" s="470"/>
      <c r="K126" s="470"/>
      <c r="L126" s="470"/>
      <c r="M126" s="470">
        <v>50.16</v>
      </c>
      <c r="N126" s="470"/>
      <c r="O126" s="470"/>
      <c r="P126" s="470"/>
      <c r="Q126" s="470"/>
      <c r="R126" s="470"/>
      <c r="S126" s="470"/>
      <c r="T126" s="470"/>
      <c r="U126" s="470"/>
      <c r="V126" s="470">
        <v>23676.32</v>
      </c>
      <c r="W126" s="470"/>
      <c r="X126" s="470">
        <v>196.43</v>
      </c>
      <c r="Y126" s="470"/>
      <c r="Z126" s="470"/>
      <c r="AA126" s="470"/>
      <c r="AB126" s="470"/>
      <c r="AC126" s="470"/>
      <c r="AD126" s="470"/>
      <c r="AE126" s="470">
        <v>890</v>
      </c>
      <c r="AF126" s="470"/>
      <c r="AG126" s="470"/>
      <c r="AH126" s="470"/>
      <c r="AI126" s="470">
        <v>24828.32</v>
      </c>
    </row>
    <row r="127" spans="1:35" ht="26.4" x14ac:dyDescent="0.25">
      <c r="A127" s="523" t="s">
        <v>341</v>
      </c>
      <c r="B127" s="522"/>
      <c r="C127" s="393" t="s">
        <v>311</v>
      </c>
      <c r="D127" s="531"/>
      <c r="E127" s="532"/>
      <c r="F127" s="459"/>
      <c r="G127" s="459"/>
      <c r="H127" s="459"/>
      <c r="I127" s="459"/>
      <c r="J127" s="459"/>
      <c r="K127" s="459"/>
      <c r="L127" s="459"/>
      <c r="M127" s="459"/>
      <c r="N127" s="459"/>
      <c r="O127" s="459"/>
      <c r="P127" s="459"/>
      <c r="Q127" s="459">
        <v>19.899999999999999</v>
      </c>
      <c r="R127" s="459"/>
      <c r="S127" s="459"/>
      <c r="T127" s="459"/>
      <c r="U127" s="459"/>
      <c r="V127" s="459"/>
      <c r="W127" s="459"/>
      <c r="X127" s="459"/>
      <c r="Y127" s="459"/>
      <c r="Z127" s="459"/>
      <c r="AA127" s="459"/>
      <c r="AB127" s="459"/>
      <c r="AC127" s="459"/>
      <c r="AD127" s="459"/>
      <c r="AE127" s="459"/>
      <c r="AF127" s="459"/>
      <c r="AG127" s="459"/>
      <c r="AH127" s="459"/>
      <c r="AI127" s="459">
        <v>19.899999999999999</v>
      </c>
    </row>
    <row r="128" spans="1:35" ht="26.4" x14ac:dyDescent="0.25">
      <c r="A128" s="524"/>
      <c r="B128" s="522"/>
      <c r="C128" s="393" t="s">
        <v>318</v>
      </c>
      <c r="D128" s="531"/>
      <c r="E128" s="532"/>
      <c r="F128" s="459"/>
      <c r="G128" s="459"/>
      <c r="H128" s="459"/>
      <c r="I128" s="459"/>
      <c r="J128" s="459"/>
      <c r="K128" s="459"/>
      <c r="L128" s="459"/>
      <c r="M128" s="459"/>
      <c r="N128" s="459"/>
      <c r="O128" s="459"/>
      <c r="P128" s="459"/>
      <c r="Q128" s="459"/>
      <c r="R128" s="459"/>
      <c r="S128" s="459"/>
      <c r="T128" s="459"/>
      <c r="U128" s="459"/>
      <c r="V128" s="459">
        <v>15374.72</v>
      </c>
      <c r="W128" s="459"/>
      <c r="X128" s="459"/>
      <c r="Y128" s="459"/>
      <c r="Z128" s="459"/>
      <c r="AA128" s="459"/>
      <c r="AB128" s="459"/>
      <c r="AC128" s="459"/>
      <c r="AD128" s="459"/>
      <c r="AE128" s="459"/>
      <c r="AF128" s="459"/>
      <c r="AG128" s="459"/>
      <c r="AH128" s="459"/>
      <c r="AI128" s="459">
        <v>15374.72</v>
      </c>
    </row>
    <row r="129" spans="1:35" s="471" customFormat="1" x14ac:dyDescent="0.25">
      <c r="A129" s="524"/>
      <c r="B129" s="522"/>
      <c r="C129" s="469" t="s">
        <v>460</v>
      </c>
      <c r="D129" s="533"/>
      <c r="E129" s="534"/>
      <c r="F129" s="470"/>
      <c r="G129" s="470"/>
      <c r="H129" s="470"/>
      <c r="I129" s="470"/>
      <c r="J129" s="470"/>
      <c r="K129" s="470"/>
      <c r="L129" s="470"/>
      <c r="M129" s="470"/>
      <c r="N129" s="470"/>
      <c r="O129" s="470"/>
      <c r="P129" s="470"/>
      <c r="Q129" s="470">
        <v>19.899999999999999</v>
      </c>
      <c r="R129" s="470"/>
      <c r="S129" s="470"/>
      <c r="T129" s="470"/>
      <c r="U129" s="470"/>
      <c r="V129" s="470">
        <v>15374.72</v>
      </c>
      <c r="W129" s="470"/>
      <c r="X129" s="470"/>
      <c r="Y129" s="470"/>
      <c r="Z129" s="470"/>
      <c r="AA129" s="470"/>
      <c r="AB129" s="470"/>
      <c r="AC129" s="470"/>
      <c r="AD129" s="470"/>
      <c r="AE129" s="470"/>
      <c r="AF129" s="470"/>
      <c r="AG129" s="470"/>
      <c r="AH129" s="470"/>
      <c r="AI129" s="470">
        <v>15394.62</v>
      </c>
    </row>
    <row r="130" spans="1:35" ht="26.4" x14ac:dyDescent="0.25">
      <c r="A130" s="523" t="s">
        <v>255</v>
      </c>
      <c r="B130" s="522"/>
      <c r="C130" s="393" t="s">
        <v>306</v>
      </c>
      <c r="D130" s="531"/>
      <c r="E130" s="532"/>
      <c r="F130" s="459">
        <v>16.05</v>
      </c>
      <c r="G130" s="459"/>
      <c r="H130" s="459"/>
      <c r="I130" s="459"/>
      <c r="J130" s="459"/>
      <c r="K130" s="459"/>
      <c r="L130" s="459">
        <v>3.5</v>
      </c>
      <c r="M130" s="459"/>
      <c r="N130" s="459"/>
      <c r="O130" s="459"/>
      <c r="P130" s="459"/>
      <c r="Q130" s="459"/>
      <c r="R130" s="459"/>
      <c r="S130" s="459"/>
      <c r="T130" s="459"/>
      <c r="U130" s="459"/>
      <c r="V130" s="459"/>
      <c r="W130" s="459"/>
      <c r="X130" s="459">
        <v>25.7</v>
      </c>
      <c r="Y130" s="459"/>
      <c r="Z130" s="459"/>
      <c r="AA130" s="459"/>
      <c r="AB130" s="459"/>
      <c r="AC130" s="459"/>
      <c r="AD130" s="459">
        <v>13.98</v>
      </c>
      <c r="AE130" s="459"/>
      <c r="AF130" s="459"/>
      <c r="AG130" s="459"/>
      <c r="AH130" s="459"/>
      <c r="AI130" s="459">
        <v>59.23</v>
      </c>
    </row>
    <row r="131" spans="1:35" ht="26.4" x14ac:dyDescent="0.25">
      <c r="A131" s="524"/>
      <c r="B131" s="522"/>
      <c r="C131" s="393" t="s">
        <v>308</v>
      </c>
      <c r="D131" s="531"/>
      <c r="E131" s="532"/>
      <c r="F131" s="459"/>
      <c r="G131" s="459"/>
      <c r="H131" s="459"/>
      <c r="I131" s="459"/>
      <c r="J131" s="459"/>
      <c r="K131" s="459"/>
      <c r="L131" s="459"/>
      <c r="M131" s="459"/>
      <c r="N131" s="459"/>
      <c r="O131" s="459"/>
      <c r="P131" s="459"/>
      <c r="Q131" s="459"/>
      <c r="R131" s="459"/>
      <c r="S131" s="459"/>
      <c r="T131" s="459"/>
      <c r="U131" s="459"/>
      <c r="V131" s="459">
        <v>8257</v>
      </c>
      <c r="W131" s="459"/>
      <c r="X131" s="459"/>
      <c r="Y131" s="459"/>
      <c r="Z131" s="459"/>
      <c r="AA131" s="459"/>
      <c r="AB131" s="459"/>
      <c r="AC131" s="459"/>
      <c r="AD131" s="459"/>
      <c r="AE131" s="459"/>
      <c r="AF131" s="459"/>
      <c r="AG131" s="459"/>
      <c r="AH131" s="459"/>
      <c r="AI131" s="459">
        <v>8257</v>
      </c>
    </row>
    <row r="132" spans="1:35" ht="39.6" x14ac:dyDescent="0.25">
      <c r="A132" s="524"/>
      <c r="B132" s="522"/>
      <c r="C132" s="393" t="s">
        <v>339</v>
      </c>
      <c r="D132" s="531"/>
      <c r="E132" s="532"/>
      <c r="F132" s="459"/>
      <c r="G132" s="459"/>
      <c r="H132" s="459"/>
      <c r="I132" s="459"/>
      <c r="J132" s="459"/>
      <c r="K132" s="459"/>
      <c r="L132" s="459"/>
      <c r="M132" s="459"/>
      <c r="N132" s="459"/>
      <c r="O132" s="459"/>
      <c r="P132" s="459"/>
      <c r="Q132" s="459"/>
      <c r="R132" s="459"/>
      <c r="S132" s="459"/>
      <c r="T132" s="459"/>
      <c r="U132" s="459"/>
      <c r="V132" s="459">
        <v>7.77</v>
      </c>
      <c r="W132" s="459"/>
      <c r="X132" s="459"/>
      <c r="Y132" s="459"/>
      <c r="Z132" s="459"/>
      <c r="AA132" s="459"/>
      <c r="AB132" s="459"/>
      <c r="AC132" s="459"/>
      <c r="AD132" s="459"/>
      <c r="AE132" s="459"/>
      <c r="AF132" s="459"/>
      <c r="AG132" s="459"/>
      <c r="AH132" s="459"/>
      <c r="AI132" s="459">
        <v>7.77</v>
      </c>
    </row>
    <row r="133" spans="1:35" s="471" customFormat="1" x14ac:dyDescent="0.25">
      <c r="A133" s="524"/>
      <c r="B133" s="522"/>
      <c r="C133" s="469" t="s">
        <v>460</v>
      </c>
      <c r="D133" s="533"/>
      <c r="E133" s="534"/>
      <c r="F133" s="470">
        <v>16.05</v>
      </c>
      <c r="G133" s="470"/>
      <c r="H133" s="470"/>
      <c r="I133" s="470"/>
      <c r="J133" s="470"/>
      <c r="K133" s="470"/>
      <c r="L133" s="470">
        <v>3.5</v>
      </c>
      <c r="M133" s="470"/>
      <c r="N133" s="470"/>
      <c r="O133" s="470"/>
      <c r="P133" s="470"/>
      <c r="Q133" s="470"/>
      <c r="R133" s="470"/>
      <c r="S133" s="470"/>
      <c r="T133" s="470"/>
      <c r="U133" s="470"/>
      <c r="V133" s="470">
        <v>8264.77</v>
      </c>
      <c r="W133" s="470"/>
      <c r="X133" s="470">
        <v>25.7</v>
      </c>
      <c r="Y133" s="470"/>
      <c r="Z133" s="470"/>
      <c r="AA133" s="470"/>
      <c r="AB133" s="470"/>
      <c r="AC133" s="470"/>
      <c r="AD133" s="470">
        <v>13.98</v>
      </c>
      <c r="AE133" s="470"/>
      <c r="AF133" s="470"/>
      <c r="AG133" s="470"/>
      <c r="AH133" s="470"/>
      <c r="AI133" s="470">
        <v>8324</v>
      </c>
    </row>
    <row r="134" spans="1:35" ht="26.4" x14ac:dyDescent="0.25">
      <c r="A134" s="523" t="s">
        <v>237</v>
      </c>
      <c r="B134" s="522"/>
      <c r="C134" s="393" t="s">
        <v>430</v>
      </c>
      <c r="D134" s="531"/>
      <c r="E134" s="532"/>
      <c r="F134" s="459"/>
      <c r="G134" s="459"/>
      <c r="H134" s="459"/>
      <c r="I134" s="459"/>
      <c r="J134" s="459"/>
      <c r="K134" s="459"/>
      <c r="L134" s="459">
        <v>1040</v>
      </c>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v>1040</v>
      </c>
    </row>
    <row r="135" spans="1:35" ht="26.4" x14ac:dyDescent="0.25">
      <c r="A135" s="524"/>
      <c r="B135" s="522"/>
      <c r="C135" s="393" t="s">
        <v>311</v>
      </c>
      <c r="D135" s="531"/>
      <c r="E135" s="532"/>
      <c r="F135" s="459">
        <v>459</v>
      </c>
      <c r="G135" s="459"/>
      <c r="H135" s="459"/>
      <c r="I135" s="459"/>
      <c r="J135" s="459"/>
      <c r="K135" s="459"/>
      <c r="L135" s="459">
        <v>987.69</v>
      </c>
      <c r="M135" s="459">
        <v>337.23</v>
      </c>
      <c r="N135" s="459"/>
      <c r="O135" s="459"/>
      <c r="P135" s="459"/>
      <c r="Q135" s="459">
        <v>4194.08</v>
      </c>
      <c r="R135" s="459"/>
      <c r="S135" s="459"/>
      <c r="T135" s="459"/>
      <c r="U135" s="459"/>
      <c r="V135" s="459"/>
      <c r="W135" s="459"/>
      <c r="X135" s="459">
        <v>1421.21</v>
      </c>
      <c r="Y135" s="459"/>
      <c r="Z135" s="459"/>
      <c r="AA135" s="459"/>
      <c r="AB135" s="459"/>
      <c r="AC135" s="459"/>
      <c r="AD135" s="459"/>
      <c r="AE135" s="459"/>
      <c r="AF135" s="459"/>
      <c r="AG135" s="459"/>
      <c r="AH135" s="459"/>
      <c r="AI135" s="459">
        <v>7399.21</v>
      </c>
    </row>
    <row r="136" spans="1:35" ht="26.4" x14ac:dyDescent="0.25">
      <c r="A136" s="524"/>
      <c r="B136" s="522"/>
      <c r="C136" s="393" t="s">
        <v>466</v>
      </c>
      <c r="D136" s="531"/>
      <c r="E136" s="532"/>
      <c r="F136" s="459"/>
      <c r="G136" s="459"/>
      <c r="H136" s="459"/>
      <c r="I136" s="459"/>
      <c r="J136" s="459"/>
      <c r="K136" s="459"/>
      <c r="L136" s="459"/>
      <c r="M136" s="459"/>
      <c r="N136" s="459"/>
      <c r="O136" s="459"/>
      <c r="P136" s="459"/>
      <c r="Q136" s="459"/>
      <c r="R136" s="459">
        <v>25</v>
      </c>
      <c r="S136" s="459"/>
      <c r="T136" s="459"/>
      <c r="U136" s="459"/>
      <c r="V136" s="459"/>
      <c r="W136" s="459"/>
      <c r="X136" s="459"/>
      <c r="Y136" s="459"/>
      <c r="Z136" s="459"/>
      <c r="AA136" s="459"/>
      <c r="AB136" s="459"/>
      <c r="AC136" s="459"/>
      <c r="AD136" s="459"/>
      <c r="AE136" s="459"/>
      <c r="AF136" s="459"/>
      <c r="AG136" s="459"/>
      <c r="AH136" s="459"/>
      <c r="AI136" s="459">
        <v>25</v>
      </c>
    </row>
    <row r="137" spans="1:35" ht="26.4" x14ac:dyDescent="0.25">
      <c r="A137" s="524"/>
      <c r="B137" s="522"/>
      <c r="C137" s="393" t="s">
        <v>306</v>
      </c>
      <c r="D137" s="531"/>
      <c r="E137" s="532"/>
      <c r="F137" s="459">
        <v>3.98</v>
      </c>
      <c r="G137" s="459"/>
      <c r="H137" s="459"/>
      <c r="I137" s="459"/>
      <c r="J137" s="459"/>
      <c r="K137" s="459"/>
      <c r="L137" s="459">
        <v>32.630000000000003</v>
      </c>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c r="AI137" s="459">
        <v>36.61</v>
      </c>
    </row>
    <row r="138" spans="1:35" x14ac:dyDescent="0.25">
      <c r="A138" s="524"/>
      <c r="B138" s="522"/>
      <c r="C138" s="393" t="s">
        <v>344</v>
      </c>
      <c r="D138" s="531"/>
      <c r="E138" s="532"/>
      <c r="F138" s="459">
        <v>736</v>
      </c>
      <c r="G138" s="459"/>
      <c r="H138" s="459"/>
      <c r="I138" s="459">
        <v>161090</v>
      </c>
      <c r="J138" s="459"/>
      <c r="K138" s="459"/>
      <c r="L138" s="459">
        <v>33136</v>
      </c>
      <c r="M138" s="459">
        <v>232623</v>
      </c>
      <c r="N138" s="459"/>
      <c r="O138" s="459"/>
      <c r="P138" s="459"/>
      <c r="Q138" s="459"/>
      <c r="R138" s="459"/>
      <c r="S138" s="459"/>
      <c r="T138" s="459"/>
      <c r="U138" s="459">
        <v>2841</v>
      </c>
      <c r="V138" s="459">
        <v>565708</v>
      </c>
      <c r="W138" s="459"/>
      <c r="X138" s="459"/>
      <c r="Y138" s="459"/>
      <c r="Z138" s="459"/>
      <c r="AA138" s="459">
        <v>4723</v>
      </c>
      <c r="AB138" s="459"/>
      <c r="AC138" s="459"/>
      <c r="AD138" s="459"/>
      <c r="AE138" s="459"/>
      <c r="AF138" s="459"/>
      <c r="AG138" s="459"/>
      <c r="AH138" s="459"/>
      <c r="AI138" s="459">
        <v>1000857</v>
      </c>
    </row>
    <row r="139" spans="1:35" ht="26.4" x14ac:dyDescent="0.25">
      <c r="A139" s="524"/>
      <c r="B139" s="522"/>
      <c r="C139" s="393" t="s">
        <v>345</v>
      </c>
      <c r="D139" s="531"/>
      <c r="E139" s="532"/>
      <c r="F139" s="459"/>
      <c r="G139" s="459"/>
      <c r="H139" s="459">
        <v>37</v>
      </c>
      <c r="I139" s="459"/>
      <c r="J139" s="459"/>
      <c r="K139" s="459"/>
      <c r="L139" s="459"/>
      <c r="M139" s="459"/>
      <c r="N139" s="459">
        <v>10</v>
      </c>
      <c r="O139" s="459"/>
      <c r="P139" s="459"/>
      <c r="Q139" s="459"/>
      <c r="R139" s="459"/>
      <c r="S139" s="459"/>
      <c r="T139" s="459"/>
      <c r="U139" s="459"/>
      <c r="V139" s="459"/>
      <c r="W139" s="459"/>
      <c r="X139" s="459"/>
      <c r="Y139" s="459"/>
      <c r="Z139" s="459"/>
      <c r="AA139" s="459"/>
      <c r="AB139" s="459"/>
      <c r="AC139" s="459"/>
      <c r="AD139" s="459"/>
      <c r="AE139" s="459"/>
      <c r="AF139" s="459"/>
      <c r="AG139" s="459"/>
      <c r="AH139" s="459"/>
      <c r="AI139" s="459">
        <v>47</v>
      </c>
    </row>
    <row r="140" spans="1:35" ht="26.4" x14ac:dyDescent="0.25">
      <c r="A140" s="524"/>
      <c r="B140" s="522"/>
      <c r="C140" s="393" t="s">
        <v>308</v>
      </c>
      <c r="D140" s="531"/>
      <c r="E140" s="532"/>
      <c r="F140" s="459">
        <v>276</v>
      </c>
      <c r="G140" s="459"/>
      <c r="H140" s="459"/>
      <c r="I140" s="459"/>
      <c r="J140" s="459"/>
      <c r="K140" s="459"/>
      <c r="L140" s="459">
        <v>9905</v>
      </c>
      <c r="M140" s="459"/>
      <c r="N140" s="459"/>
      <c r="O140" s="459"/>
      <c r="P140" s="459"/>
      <c r="Q140" s="459">
        <v>12345</v>
      </c>
      <c r="R140" s="459"/>
      <c r="S140" s="459"/>
      <c r="T140" s="459"/>
      <c r="U140" s="459"/>
      <c r="V140" s="459">
        <v>10486</v>
      </c>
      <c r="W140" s="459"/>
      <c r="X140" s="459">
        <v>1605</v>
      </c>
      <c r="Y140" s="459"/>
      <c r="Z140" s="459"/>
      <c r="AA140" s="459"/>
      <c r="AB140" s="459"/>
      <c r="AC140" s="459"/>
      <c r="AD140" s="459"/>
      <c r="AE140" s="459">
        <v>1420</v>
      </c>
      <c r="AF140" s="459"/>
      <c r="AG140" s="459"/>
      <c r="AH140" s="459"/>
      <c r="AI140" s="459">
        <v>36037</v>
      </c>
    </row>
    <row r="141" spans="1:35" ht="26.4" x14ac:dyDescent="0.25">
      <c r="A141" s="524"/>
      <c r="B141" s="522"/>
      <c r="C141" s="393" t="s">
        <v>394</v>
      </c>
      <c r="D141" s="531"/>
      <c r="E141" s="532"/>
      <c r="F141" s="459"/>
      <c r="G141" s="459"/>
      <c r="H141" s="459"/>
      <c r="I141" s="459"/>
      <c r="J141" s="459"/>
      <c r="K141" s="459"/>
      <c r="L141" s="459"/>
      <c r="M141" s="459"/>
      <c r="N141" s="459">
        <v>4232</v>
      </c>
      <c r="O141" s="459"/>
      <c r="P141" s="459">
        <v>1711</v>
      </c>
      <c r="Q141" s="459"/>
      <c r="R141" s="459"/>
      <c r="S141" s="459"/>
      <c r="T141" s="459"/>
      <c r="U141" s="459"/>
      <c r="V141" s="459"/>
      <c r="W141" s="459"/>
      <c r="X141" s="459"/>
      <c r="Y141" s="459"/>
      <c r="Z141" s="459"/>
      <c r="AA141" s="459"/>
      <c r="AB141" s="459"/>
      <c r="AC141" s="459">
        <v>94432</v>
      </c>
      <c r="AD141" s="459"/>
      <c r="AE141" s="459"/>
      <c r="AF141" s="459"/>
      <c r="AG141" s="459"/>
      <c r="AH141" s="459"/>
      <c r="AI141" s="459">
        <v>100375</v>
      </c>
    </row>
    <row r="142" spans="1:35" ht="26.4" x14ac:dyDescent="0.25">
      <c r="A142" s="524"/>
      <c r="B142" s="522"/>
      <c r="C142" s="393" t="s">
        <v>319</v>
      </c>
      <c r="D142" s="531"/>
      <c r="E142" s="532"/>
      <c r="F142" s="459"/>
      <c r="G142" s="459"/>
      <c r="H142" s="459"/>
      <c r="I142" s="459"/>
      <c r="J142" s="459"/>
      <c r="K142" s="459"/>
      <c r="L142" s="459">
        <v>19</v>
      </c>
      <c r="M142" s="459"/>
      <c r="N142" s="459"/>
      <c r="O142" s="459"/>
      <c r="P142" s="459"/>
      <c r="Q142" s="459"/>
      <c r="R142" s="459"/>
      <c r="S142" s="459"/>
      <c r="T142" s="459"/>
      <c r="U142" s="459"/>
      <c r="V142" s="459"/>
      <c r="W142" s="459"/>
      <c r="X142" s="459"/>
      <c r="Y142" s="459"/>
      <c r="Z142" s="459">
        <v>9033</v>
      </c>
      <c r="AA142" s="459"/>
      <c r="AB142" s="459"/>
      <c r="AC142" s="459"/>
      <c r="AD142" s="459"/>
      <c r="AE142" s="459"/>
      <c r="AF142" s="459"/>
      <c r="AG142" s="459"/>
      <c r="AH142" s="459"/>
      <c r="AI142" s="459">
        <v>9052</v>
      </c>
    </row>
    <row r="143" spans="1:35" s="471" customFormat="1" x14ac:dyDescent="0.25">
      <c r="A143" s="524"/>
      <c r="B143" s="522"/>
      <c r="C143" s="469" t="s">
        <v>460</v>
      </c>
      <c r="D143" s="533"/>
      <c r="E143" s="534"/>
      <c r="F143" s="470">
        <v>1474.98</v>
      </c>
      <c r="G143" s="470"/>
      <c r="H143" s="470">
        <v>37</v>
      </c>
      <c r="I143" s="470">
        <v>161090</v>
      </c>
      <c r="J143" s="470"/>
      <c r="K143" s="470"/>
      <c r="L143" s="470">
        <v>45120.32</v>
      </c>
      <c r="M143" s="470">
        <v>232960.23</v>
      </c>
      <c r="N143" s="470">
        <v>4242</v>
      </c>
      <c r="O143" s="470"/>
      <c r="P143" s="470">
        <v>1711</v>
      </c>
      <c r="Q143" s="470">
        <v>16539.080000000002</v>
      </c>
      <c r="R143" s="470">
        <v>25</v>
      </c>
      <c r="S143" s="470"/>
      <c r="T143" s="470"/>
      <c r="U143" s="470">
        <v>2841</v>
      </c>
      <c r="V143" s="470">
        <v>576194</v>
      </c>
      <c r="W143" s="470"/>
      <c r="X143" s="470">
        <v>3026.21</v>
      </c>
      <c r="Y143" s="470"/>
      <c r="Z143" s="470">
        <v>9033</v>
      </c>
      <c r="AA143" s="470">
        <v>4723</v>
      </c>
      <c r="AB143" s="470"/>
      <c r="AC143" s="470">
        <v>94432</v>
      </c>
      <c r="AD143" s="470"/>
      <c r="AE143" s="470">
        <v>1420</v>
      </c>
      <c r="AF143" s="470"/>
      <c r="AG143" s="470"/>
      <c r="AH143" s="470"/>
      <c r="AI143" s="470">
        <v>1154868.82</v>
      </c>
    </row>
    <row r="144" spans="1:35" ht="26.4" x14ac:dyDescent="0.25">
      <c r="A144" s="523" t="s">
        <v>346</v>
      </c>
      <c r="B144" s="522"/>
      <c r="C144" s="393" t="s">
        <v>311</v>
      </c>
      <c r="D144" s="531"/>
      <c r="E144" s="532"/>
      <c r="F144" s="459"/>
      <c r="G144" s="459"/>
      <c r="H144" s="459"/>
      <c r="I144" s="459"/>
      <c r="J144" s="459"/>
      <c r="K144" s="459"/>
      <c r="L144" s="459"/>
      <c r="M144" s="459"/>
      <c r="N144" s="459"/>
      <c r="O144" s="459"/>
      <c r="P144" s="459"/>
      <c r="Q144" s="459"/>
      <c r="R144" s="459"/>
      <c r="S144" s="459"/>
      <c r="T144" s="459"/>
      <c r="U144" s="459"/>
      <c r="V144" s="459">
        <v>10377.89</v>
      </c>
      <c r="W144" s="459"/>
      <c r="X144" s="459"/>
      <c r="Y144" s="459"/>
      <c r="Z144" s="459"/>
      <c r="AA144" s="459"/>
      <c r="AB144" s="459"/>
      <c r="AC144" s="459"/>
      <c r="AD144" s="459"/>
      <c r="AE144" s="459"/>
      <c r="AF144" s="459"/>
      <c r="AG144" s="459"/>
      <c r="AH144" s="459"/>
      <c r="AI144" s="459">
        <v>10377.89</v>
      </c>
    </row>
    <row r="145" spans="1:35" s="471" customFormat="1" x14ac:dyDescent="0.25">
      <c r="A145" s="524"/>
      <c r="B145" s="522"/>
      <c r="C145" s="469" t="s">
        <v>460</v>
      </c>
      <c r="D145" s="533"/>
      <c r="E145" s="534"/>
      <c r="F145" s="470"/>
      <c r="G145" s="470"/>
      <c r="H145" s="470"/>
      <c r="I145" s="470"/>
      <c r="J145" s="470"/>
      <c r="K145" s="470"/>
      <c r="L145" s="470"/>
      <c r="M145" s="470"/>
      <c r="N145" s="470"/>
      <c r="O145" s="470"/>
      <c r="P145" s="470"/>
      <c r="Q145" s="470"/>
      <c r="R145" s="470"/>
      <c r="S145" s="470"/>
      <c r="T145" s="470"/>
      <c r="U145" s="470"/>
      <c r="V145" s="470">
        <v>10377.89</v>
      </c>
      <c r="W145" s="470"/>
      <c r="X145" s="470"/>
      <c r="Y145" s="470"/>
      <c r="Z145" s="470"/>
      <c r="AA145" s="470"/>
      <c r="AB145" s="470"/>
      <c r="AC145" s="470"/>
      <c r="AD145" s="470"/>
      <c r="AE145" s="470"/>
      <c r="AF145" s="470"/>
      <c r="AG145" s="470"/>
      <c r="AH145" s="470"/>
      <c r="AI145" s="470">
        <v>10377.89</v>
      </c>
    </row>
    <row r="146" spans="1:35" ht="26.4" x14ac:dyDescent="0.25">
      <c r="A146" s="523" t="s">
        <v>265</v>
      </c>
      <c r="B146" s="522"/>
      <c r="C146" s="393" t="s">
        <v>434</v>
      </c>
      <c r="D146" s="531"/>
      <c r="E146" s="532"/>
      <c r="F146" s="459"/>
      <c r="G146" s="459"/>
      <c r="H146" s="459"/>
      <c r="I146" s="459"/>
      <c r="J146" s="459"/>
      <c r="K146" s="459"/>
      <c r="L146" s="459"/>
      <c r="M146" s="459">
        <v>4</v>
      </c>
      <c r="N146" s="459"/>
      <c r="O146" s="459"/>
      <c r="P146" s="459"/>
      <c r="Q146" s="459"/>
      <c r="R146" s="459"/>
      <c r="S146" s="459"/>
      <c r="T146" s="459"/>
      <c r="U146" s="459"/>
      <c r="V146" s="459"/>
      <c r="W146" s="459"/>
      <c r="X146" s="459"/>
      <c r="Y146" s="459"/>
      <c r="Z146" s="459"/>
      <c r="AA146" s="459"/>
      <c r="AB146" s="459"/>
      <c r="AC146" s="459"/>
      <c r="AD146" s="459"/>
      <c r="AE146" s="459"/>
      <c r="AF146" s="459"/>
      <c r="AG146" s="459"/>
      <c r="AH146" s="459"/>
      <c r="AI146" s="459">
        <v>4</v>
      </c>
    </row>
    <row r="147" spans="1:35" ht="26.4" x14ac:dyDescent="0.25">
      <c r="A147" s="524"/>
      <c r="B147" s="522"/>
      <c r="C147" s="393" t="s">
        <v>311</v>
      </c>
      <c r="D147" s="531"/>
      <c r="E147" s="532"/>
      <c r="F147" s="459"/>
      <c r="G147" s="459"/>
      <c r="H147" s="459"/>
      <c r="I147" s="459"/>
      <c r="J147" s="459"/>
      <c r="K147" s="459"/>
      <c r="L147" s="459">
        <v>488.42</v>
      </c>
      <c r="M147" s="459"/>
      <c r="N147" s="459"/>
      <c r="O147" s="459"/>
      <c r="P147" s="459"/>
      <c r="Q147" s="459">
        <v>949.36</v>
      </c>
      <c r="R147" s="459"/>
      <c r="S147" s="459"/>
      <c r="T147" s="459"/>
      <c r="U147" s="459"/>
      <c r="V147" s="459"/>
      <c r="W147" s="459"/>
      <c r="X147" s="459">
        <v>2062.62</v>
      </c>
      <c r="Y147" s="459"/>
      <c r="Z147" s="459"/>
      <c r="AA147" s="459"/>
      <c r="AB147" s="459">
        <v>1451.41</v>
      </c>
      <c r="AC147" s="459"/>
      <c r="AD147" s="459"/>
      <c r="AE147" s="459"/>
      <c r="AF147" s="459">
        <v>246</v>
      </c>
      <c r="AG147" s="459"/>
      <c r="AH147" s="459"/>
      <c r="AI147" s="459">
        <v>5197.8100000000004</v>
      </c>
    </row>
    <row r="148" spans="1:35" ht="39.6" x14ac:dyDescent="0.25">
      <c r="A148" s="524"/>
      <c r="B148" s="522"/>
      <c r="C148" s="393" t="s">
        <v>431</v>
      </c>
      <c r="D148" s="531"/>
      <c r="E148" s="532"/>
      <c r="F148" s="459"/>
      <c r="G148" s="459"/>
      <c r="H148" s="459"/>
      <c r="I148" s="459"/>
      <c r="J148" s="459"/>
      <c r="K148" s="459"/>
      <c r="L148" s="459"/>
      <c r="M148" s="459"/>
      <c r="N148" s="459"/>
      <c r="O148" s="459"/>
      <c r="P148" s="459"/>
      <c r="Q148" s="459"/>
      <c r="R148" s="459"/>
      <c r="S148" s="459"/>
      <c r="T148" s="459"/>
      <c r="U148" s="459"/>
      <c r="V148" s="459"/>
      <c r="W148" s="459"/>
      <c r="X148" s="459">
        <v>21850.16</v>
      </c>
      <c r="Y148" s="459"/>
      <c r="Z148" s="459"/>
      <c r="AA148" s="459"/>
      <c r="AB148" s="459"/>
      <c r="AC148" s="459"/>
      <c r="AD148" s="459"/>
      <c r="AE148" s="459"/>
      <c r="AF148" s="459"/>
      <c r="AG148" s="459"/>
      <c r="AH148" s="459"/>
      <c r="AI148" s="459">
        <v>21850.16</v>
      </c>
    </row>
    <row r="149" spans="1:35" ht="26.4" x14ac:dyDescent="0.25">
      <c r="A149" s="524"/>
      <c r="B149" s="522"/>
      <c r="C149" s="393" t="s">
        <v>308</v>
      </c>
      <c r="D149" s="531"/>
      <c r="E149" s="532"/>
      <c r="F149" s="459">
        <v>32</v>
      </c>
      <c r="G149" s="459"/>
      <c r="H149" s="459"/>
      <c r="I149" s="459"/>
      <c r="J149" s="459"/>
      <c r="K149" s="459"/>
      <c r="L149" s="459">
        <v>4227</v>
      </c>
      <c r="M149" s="459"/>
      <c r="N149" s="459"/>
      <c r="O149" s="459"/>
      <c r="P149" s="459"/>
      <c r="Q149" s="459">
        <v>1290</v>
      </c>
      <c r="R149" s="459"/>
      <c r="S149" s="459"/>
      <c r="T149" s="459"/>
      <c r="U149" s="459"/>
      <c r="V149" s="459">
        <v>91215</v>
      </c>
      <c r="W149" s="459"/>
      <c r="X149" s="459">
        <v>7941</v>
      </c>
      <c r="Y149" s="459"/>
      <c r="Z149" s="459"/>
      <c r="AA149" s="459"/>
      <c r="AB149" s="459"/>
      <c r="AC149" s="459"/>
      <c r="AD149" s="459"/>
      <c r="AE149" s="459"/>
      <c r="AF149" s="459"/>
      <c r="AG149" s="459"/>
      <c r="AH149" s="459"/>
      <c r="AI149" s="459">
        <v>104705</v>
      </c>
    </row>
    <row r="150" spans="1:35" ht="26.4" x14ac:dyDescent="0.25">
      <c r="A150" s="524"/>
      <c r="B150" s="522"/>
      <c r="C150" s="393" t="s">
        <v>415</v>
      </c>
      <c r="D150" s="531"/>
      <c r="E150" s="532"/>
      <c r="F150" s="459"/>
      <c r="G150" s="459"/>
      <c r="H150" s="459"/>
      <c r="I150" s="459"/>
      <c r="J150" s="459"/>
      <c r="K150" s="459"/>
      <c r="L150" s="459"/>
      <c r="M150" s="459"/>
      <c r="N150" s="459"/>
      <c r="O150" s="459"/>
      <c r="P150" s="459"/>
      <c r="Q150" s="459"/>
      <c r="R150" s="459"/>
      <c r="S150" s="459"/>
      <c r="T150" s="459"/>
      <c r="U150" s="459"/>
      <c r="V150" s="459"/>
      <c r="W150" s="459"/>
      <c r="X150" s="459"/>
      <c r="Y150" s="459"/>
      <c r="Z150" s="459"/>
      <c r="AA150" s="459">
        <v>460</v>
      </c>
      <c r="AB150" s="459"/>
      <c r="AC150" s="459"/>
      <c r="AD150" s="459"/>
      <c r="AE150" s="459"/>
      <c r="AF150" s="459"/>
      <c r="AG150" s="459"/>
      <c r="AH150" s="459"/>
      <c r="AI150" s="459">
        <v>460</v>
      </c>
    </row>
    <row r="151" spans="1:35" ht="26.4" x14ac:dyDescent="0.25">
      <c r="A151" s="524"/>
      <c r="B151" s="522"/>
      <c r="C151" s="393" t="s">
        <v>347</v>
      </c>
      <c r="D151" s="531"/>
      <c r="E151" s="532"/>
      <c r="F151" s="459"/>
      <c r="G151" s="459"/>
      <c r="H151" s="459"/>
      <c r="I151" s="459"/>
      <c r="J151" s="459"/>
      <c r="K151" s="459"/>
      <c r="L151" s="459"/>
      <c r="M151" s="459"/>
      <c r="N151" s="459"/>
      <c r="O151" s="459"/>
      <c r="P151" s="459"/>
      <c r="Q151" s="459">
        <v>553</v>
      </c>
      <c r="R151" s="459"/>
      <c r="S151" s="459"/>
      <c r="T151" s="459"/>
      <c r="U151" s="459"/>
      <c r="V151" s="459"/>
      <c r="W151" s="459"/>
      <c r="X151" s="459"/>
      <c r="Y151" s="459"/>
      <c r="Z151" s="459"/>
      <c r="AA151" s="459"/>
      <c r="AB151" s="459"/>
      <c r="AC151" s="459"/>
      <c r="AD151" s="459"/>
      <c r="AE151" s="459"/>
      <c r="AF151" s="459"/>
      <c r="AG151" s="459"/>
      <c r="AH151" s="459"/>
      <c r="AI151" s="459">
        <v>553</v>
      </c>
    </row>
    <row r="152" spans="1:35" ht="26.4" x14ac:dyDescent="0.25">
      <c r="A152" s="524"/>
      <c r="B152" s="522"/>
      <c r="C152" s="393" t="s">
        <v>319</v>
      </c>
      <c r="D152" s="531"/>
      <c r="E152" s="532"/>
      <c r="F152" s="459"/>
      <c r="G152" s="459"/>
      <c r="H152" s="459"/>
      <c r="I152" s="459"/>
      <c r="J152" s="459"/>
      <c r="K152" s="459"/>
      <c r="L152" s="459">
        <v>1717</v>
      </c>
      <c r="M152" s="459"/>
      <c r="N152" s="459"/>
      <c r="O152" s="459"/>
      <c r="P152" s="459"/>
      <c r="Q152" s="459"/>
      <c r="R152" s="459"/>
      <c r="S152" s="459"/>
      <c r="T152" s="459"/>
      <c r="U152" s="459"/>
      <c r="V152" s="459"/>
      <c r="W152" s="459"/>
      <c r="X152" s="459"/>
      <c r="Y152" s="459"/>
      <c r="Z152" s="459"/>
      <c r="AA152" s="459"/>
      <c r="AB152" s="459"/>
      <c r="AC152" s="459"/>
      <c r="AD152" s="459"/>
      <c r="AE152" s="459"/>
      <c r="AF152" s="459"/>
      <c r="AG152" s="459"/>
      <c r="AH152" s="459"/>
      <c r="AI152" s="459">
        <v>1717</v>
      </c>
    </row>
    <row r="153" spans="1:35" s="471" customFormat="1" x14ac:dyDescent="0.25">
      <c r="A153" s="524"/>
      <c r="B153" s="522"/>
      <c r="C153" s="469" t="s">
        <v>460</v>
      </c>
      <c r="D153" s="533"/>
      <c r="E153" s="534"/>
      <c r="F153" s="470">
        <v>32</v>
      </c>
      <c r="G153" s="470"/>
      <c r="H153" s="470"/>
      <c r="I153" s="470"/>
      <c r="J153" s="470"/>
      <c r="K153" s="470"/>
      <c r="L153" s="470">
        <v>6432.42</v>
      </c>
      <c r="M153" s="470">
        <v>4</v>
      </c>
      <c r="N153" s="470"/>
      <c r="O153" s="470"/>
      <c r="P153" s="470"/>
      <c r="Q153" s="470">
        <v>2792.36</v>
      </c>
      <c r="R153" s="470"/>
      <c r="S153" s="470"/>
      <c r="T153" s="470"/>
      <c r="U153" s="470"/>
      <c r="V153" s="470">
        <v>91215</v>
      </c>
      <c r="W153" s="470"/>
      <c r="X153" s="470">
        <v>31853.78</v>
      </c>
      <c r="Y153" s="470"/>
      <c r="Z153" s="470"/>
      <c r="AA153" s="470">
        <v>460</v>
      </c>
      <c r="AB153" s="470">
        <v>1451.41</v>
      </c>
      <c r="AC153" s="470"/>
      <c r="AD153" s="470"/>
      <c r="AE153" s="470"/>
      <c r="AF153" s="470">
        <v>246</v>
      </c>
      <c r="AG153" s="470"/>
      <c r="AH153" s="470"/>
      <c r="AI153" s="470">
        <v>134486.97</v>
      </c>
    </row>
    <row r="154" spans="1:35" ht="26.4" x14ac:dyDescent="0.25">
      <c r="A154" s="523" t="s">
        <v>348</v>
      </c>
      <c r="B154" s="522"/>
      <c r="C154" s="393" t="s">
        <v>318</v>
      </c>
      <c r="D154" s="531"/>
      <c r="E154" s="532"/>
      <c r="F154" s="459"/>
      <c r="G154" s="459"/>
      <c r="H154" s="459"/>
      <c r="I154" s="459"/>
      <c r="J154" s="459"/>
      <c r="K154" s="459"/>
      <c r="L154" s="459"/>
      <c r="M154" s="459"/>
      <c r="N154" s="459"/>
      <c r="O154" s="459"/>
      <c r="P154" s="459"/>
      <c r="Q154" s="459"/>
      <c r="R154" s="459"/>
      <c r="S154" s="459"/>
      <c r="T154" s="459"/>
      <c r="U154" s="459"/>
      <c r="V154" s="459">
        <v>2511.58</v>
      </c>
      <c r="W154" s="459"/>
      <c r="X154" s="459"/>
      <c r="Y154" s="459"/>
      <c r="Z154" s="459"/>
      <c r="AA154" s="459"/>
      <c r="AB154" s="459"/>
      <c r="AC154" s="459"/>
      <c r="AD154" s="459"/>
      <c r="AE154" s="459"/>
      <c r="AF154" s="459"/>
      <c r="AG154" s="459"/>
      <c r="AH154" s="459"/>
      <c r="AI154" s="459">
        <v>2511.58</v>
      </c>
    </row>
    <row r="155" spans="1:35" s="471" customFormat="1" x14ac:dyDescent="0.25">
      <c r="A155" s="524"/>
      <c r="B155" s="522"/>
      <c r="C155" s="469" t="s">
        <v>460</v>
      </c>
      <c r="D155" s="533"/>
      <c r="E155" s="534"/>
      <c r="F155" s="470"/>
      <c r="G155" s="470"/>
      <c r="H155" s="470"/>
      <c r="I155" s="470"/>
      <c r="J155" s="470"/>
      <c r="K155" s="470"/>
      <c r="L155" s="470"/>
      <c r="M155" s="470"/>
      <c r="N155" s="470"/>
      <c r="O155" s="470"/>
      <c r="P155" s="470"/>
      <c r="Q155" s="470"/>
      <c r="R155" s="470"/>
      <c r="S155" s="470"/>
      <c r="T155" s="470"/>
      <c r="U155" s="470"/>
      <c r="V155" s="470">
        <v>2511.58</v>
      </c>
      <c r="W155" s="470"/>
      <c r="X155" s="470"/>
      <c r="Y155" s="470"/>
      <c r="Z155" s="470"/>
      <c r="AA155" s="470"/>
      <c r="AB155" s="470"/>
      <c r="AC155" s="470"/>
      <c r="AD155" s="470"/>
      <c r="AE155" s="470"/>
      <c r="AF155" s="470"/>
      <c r="AG155" s="470"/>
      <c r="AH155" s="470"/>
      <c r="AI155" s="470">
        <v>2511.58</v>
      </c>
    </row>
    <row r="156" spans="1:35" ht="26.4" x14ac:dyDescent="0.25">
      <c r="A156" s="523" t="s">
        <v>256</v>
      </c>
      <c r="B156" s="522"/>
      <c r="C156" s="393" t="s">
        <v>416</v>
      </c>
      <c r="D156" s="531"/>
      <c r="E156" s="532"/>
      <c r="F156" s="459"/>
      <c r="G156" s="459"/>
      <c r="H156" s="459">
        <v>14000</v>
      </c>
      <c r="I156" s="459"/>
      <c r="J156" s="459">
        <v>400</v>
      </c>
      <c r="K156" s="459"/>
      <c r="L156" s="459"/>
      <c r="M156" s="459"/>
      <c r="N156" s="459">
        <v>11195</v>
      </c>
      <c r="O156" s="459"/>
      <c r="P156" s="459"/>
      <c r="Q156" s="459"/>
      <c r="R156" s="459"/>
      <c r="S156" s="459"/>
      <c r="T156" s="459"/>
      <c r="U156" s="459"/>
      <c r="V156" s="459"/>
      <c r="W156" s="459"/>
      <c r="X156" s="459"/>
      <c r="Y156" s="459"/>
      <c r="Z156" s="459"/>
      <c r="AA156" s="459"/>
      <c r="AB156" s="459">
        <v>130044</v>
      </c>
      <c r="AC156" s="459"/>
      <c r="AD156" s="459"/>
      <c r="AE156" s="459"/>
      <c r="AF156" s="459"/>
      <c r="AG156" s="459"/>
      <c r="AH156" s="459"/>
      <c r="AI156" s="459">
        <v>155639</v>
      </c>
    </row>
    <row r="157" spans="1:35" ht="26.4" x14ac:dyDescent="0.25">
      <c r="A157" s="524"/>
      <c r="B157" s="522"/>
      <c r="C157" s="393" t="s">
        <v>430</v>
      </c>
      <c r="D157" s="531"/>
      <c r="E157" s="532"/>
      <c r="F157" s="459"/>
      <c r="G157" s="459"/>
      <c r="H157" s="459"/>
      <c r="I157" s="459"/>
      <c r="J157" s="459"/>
      <c r="K157" s="459"/>
      <c r="L157" s="459">
        <v>4546</v>
      </c>
      <c r="M157" s="459"/>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v>4546</v>
      </c>
    </row>
    <row r="158" spans="1:35" ht="26.4" x14ac:dyDescent="0.25">
      <c r="A158" s="524"/>
      <c r="B158" s="522"/>
      <c r="C158" s="393" t="s">
        <v>434</v>
      </c>
      <c r="D158" s="531"/>
      <c r="E158" s="532"/>
      <c r="F158" s="459"/>
      <c r="G158" s="459"/>
      <c r="H158" s="459">
        <v>16302</v>
      </c>
      <c r="I158" s="459"/>
      <c r="J158" s="459"/>
      <c r="K158" s="459"/>
      <c r="L158" s="459"/>
      <c r="M158" s="459">
        <v>13644</v>
      </c>
      <c r="N158" s="459">
        <v>13235</v>
      </c>
      <c r="O158" s="459"/>
      <c r="P158" s="459"/>
      <c r="Q158" s="459"/>
      <c r="R158" s="459"/>
      <c r="S158" s="459"/>
      <c r="T158" s="459"/>
      <c r="U158" s="459"/>
      <c r="V158" s="459"/>
      <c r="W158" s="459"/>
      <c r="X158" s="459"/>
      <c r="Y158" s="459"/>
      <c r="Z158" s="459"/>
      <c r="AA158" s="459"/>
      <c r="AB158" s="459"/>
      <c r="AC158" s="459">
        <v>90783</v>
      </c>
      <c r="AD158" s="459"/>
      <c r="AE158" s="459"/>
      <c r="AF158" s="459"/>
      <c r="AG158" s="459"/>
      <c r="AH158" s="459"/>
      <c r="AI158" s="459">
        <v>133964</v>
      </c>
    </row>
    <row r="159" spans="1:35" ht="26.4" x14ac:dyDescent="0.25">
      <c r="A159" s="524"/>
      <c r="B159" s="522"/>
      <c r="C159" s="393" t="s">
        <v>311</v>
      </c>
      <c r="D159" s="531"/>
      <c r="E159" s="532"/>
      <c r="F159" s="459">
        <v>80.27</v>
      </c>
      <c r="G159" s="459"/>
      <c r="H159" s="459"/>
      <c r="I159" s="459"/>
      <c r="J159" s="459"/>
      <c r="K159" s="459"/>
      <c r="L159" s="459">
        <v>6776.96</v>
      </c>
      <c r="M159" s="459">
        <v>0.94</v>
      </c>
      <c r="N159" s="459"/>
      <c r="O159" s="459"/>
      <c r="P159" s="459"/>
      <c r="Q159" s="459">
        <v>4545.32</v>
      </c>
      <c r="R159" s="459"/>
      <c r="S159" s="459"/>
      <c r="T159" s="459"/>
      <c r="U159" s="459"/>
      <c r="V159" s="459">
        <v>17932.54</v>
      </c>
      <c r="W159" s="459"/>
      <c r="X159" s="459">
        <v>2259.79</v>
      </c>
      <c r="Y159" s="459"/>
      <c r="Z159" s="459"/>
      <c r="AA159" s="459"/>
      <c r="AB159" s="459">
        <v>145.51</v>
      </c>
      <c r="AC159" s="459"/>
      <c r="AD159" s="459"/>
      <c r="AE159" s="459"/>
      <c r="AF159" s="459">
        <v>5413.74</v>
      </c>
      <c r="AG159" s="459"/>
      <c r="AH159" s="459"/>
      <c r="AI159" s="459">
        <v>37155.07</v>
      </c>
    </row>
    <row r="160" spans="1:35" ht="26.4" x14ac:dyDescent="0.25">
      <c r="A160" s="524"/>
      <c r="B160" s="522"/>
      <c r="C160" s="393" t="s">
        <v>398</v>
      </c>
      <c r="D160" s="531"/>
      <c r="E160" s="532"/>
      <c r="F160" s="459"/>
      <c r="G160" s="459"/>
      <c r="H160" s="459"/>
      <c r="I160" s="459"/>
      <c r="J160" s="459"/>
      <c r="K160" s="459"/>
      <c r="L160" s="459"/>
      <c r="M160" s="459"/>
      <c r="N160" s="459"/>
      <c r="O160" s="459"/>
      <c r="P160" s="459"/>
      <c r="Q160" s="459"/>
      <c r="R160" s="459"/>
      <c r="S160" s="459"/>
      <c r="T160" s="459"/>
      <c r="U160" s="459"/>
      <c r="V160" s="459"/>
      <c r="W160" s="459">
        <v>0</v>
      </c>
      <c r="X160" s="459"/>
      <c r="Y160" s="459"/>
      <c r="Z160" s="459"/>
      <c r="AA160" s="459"/>
      <c r="AB160" s="459"/>
      <c r="AC160" s="459"/>
      <c r="AD160" s="459"/>
      <c r="AE160" s="459"/>
      <c r="AF160" s="459"/>
      <c r="AG160" s="459"/>
      <c r="AH160" s="459"/>
      <c r="AI160" s="459">
        <v>0</v>
      </c>
    </row>
    <row r="161" spans="1:35" ht="26.4" x14ac:dyDescent="0.25">
      <c r="A161" s="524"/>
      <c r="B161" s="522"/>
      <c r="C161" s="393" t="s">
        <v>306</v>
      </c>
      <c r="D161" s="531"/>
      <c r="E161" s="532"/>
      <c r="F161" s="459">
        <v>2.7</v>
      </c>
      <c r="G161" s="459"/>
      <c r="H161" s="459"/>
      <c r="I161" s="459"/>
      <c r="J161" s="459"/>
      <c r="K161" s="459"/>
      <c r="L161" s="459">
        <v>3.45</v>
      </c>
      <c r="M161" s="459"/>
      <c r="N161" s="459"/>
      <c r="O161" s="459"/>
      <c r="P161" s="459"/>
      <c r="Q161" s="459"/>
      <c r="R161" s="459"/>
      <c r="S161" s="459"/>
      <c r="T161" s="459"/>
      <c r="U161" s="459"/>
      <c r="V161" s="459"/>
      <c r="W161" s="459"/>
      <c r="X161" s="459"/>
      <c r="Y161" s="459"/>
      <c r="Z161" s="459"/>
      <c r="AA161" s="459"/>
      <c r="AB161" s="459"/>
      <c r="AC161" s="459"/>
      <c r="AD161" s="459"/>
      <c r="AE161" s="459"/>
      <c r="AF161" s="459"/>
      <c r="AG161" s="459"/>
      <c r="AH161" s="459"/>
      <c r="AI161" s="459">
        <v>6.15</v>
      </c>
    </row>
    <row r="162" spans="1:35" ht="39.6" x14ac:dyDescent="0.25">
      <c r="A162" s="524"/>
      <c r="B162" s="522"/>
      <c r="C162" s="393" t="s">
        <v>431</v>
      </c>
      <c r="D162" s="531"/>
      <c r="E162" s="532"/>
      <c r="F162" s="459"/>
      <c r="G162" s="459"/>
      <c r="H162" s="459"/>
      <c r="I162" s="459"/>
      <c r="J162" s="459"/>
      <c r="K162" s="459"/>
      <c r="L162" s="459"/>
      <c r="M162" s="459"/>
      <c r="N162" s="459"/>
      <c r="O162" s="459"/>
      <c r="P162" s="459"/>
      <c r="Q162" s="459"/>
      <c r="R162" s="459"/>
      <c r="S162" s="459"/>
      <c r="T162" s="459"/>
      <c r="U162" s="459"/>
      <c r="V162" s="459"/>
      <c r="W162" s="459">
        <v>4932.6000000000004</v>
      </c>
      <c r="X162" s="459"/>
      <c r="Y162" s="459"/>
      <c r="Z162" s="459"/>
      <c r="AA162" s="459"/>
      <c r="AB162" s="459"/>
      <c r="AC162" s="459"/>
      <c r="AD162" s="459"/>
      <c r="AE162" s="459"/>
      <c r="AF162" s="459"/>
      <c r="AG162" s="459"/>
      <c r="AH162" s="459"/>
      <c r="AI162" s="459">
        <v>4932.6000000000004</v>
      </c>
    </row>
    <row r="163" spans="1:35" ht="26.4" x14ac:dyDescent="0.25">
      <c r="A163" s="524"/>
      <c r="B163" s="522"/>
      <c r="C163" s="393" t="s">
        <v>308</v>
      </c>
      <c r="D163" s="531"/>
      <c r="E163" s="532"/>
      <c r="F163" s="459">
        <v>582</v>
      </c>
      <c r="G163" s="459"/>
      <c r="H163" s="459"/>
      <c r="I163" s="459"/>
      <c r="J163" s="459"/>
      <c r="K163" s="459"/>
      <c r="L163" s="459">
        <v>25049</v>
      </c>
      <c r="M163" s="459"/>
      <c r="N163" s="459"/>
      <c r="O163" s="459"/>
      <c r="P163" s="459"/>
      <c r="Q163" s="459">
        <v>5049</v>
      </c>
      <c r="R163" s="459"/>
      <c r="S163" s="459"/>
      <c r="T163" s="459"/>
      <c r="U163" s="459"/>
      <c r="V163" s="459">
        <v>419168</v>
      </c>
      <c r="W163" s="459"/>
      <c r="X163" s="459">
        <v>25493</v>
      </c>
      <c r="Y163" s="459"/>
      <c r="Z163" s="459"/>
      <c r="AA163" s="459">
        <v>10935</v>
      </c>
      <c r="AB163" s="459"/>
      <c r="AC163" s="459"/>
      <c r="AD163" s="459"/>
      <c r="AE163" s="459"/>
      <c r="AF163" s="459"/>
      <c r="AG163" s="459"/>
      <c r="AH163" s="459"/>
      <c r="AI163" s="459">
        <v>486276</v>
      </c>
    </row>
    <row r="164" spans="1:35" s="471" customFormat="1" x14ac:dyDescent="0.25">
      <c r="A164" s="524"/>
      <c r="B164" s="522"/>
      <c r="C164" s="469" t="s">
        <v>460</v>
      </c>
      <c r="D164" s="533"/>
      <c r="E164" s="534"/>
      <c r="F164" s="470">
        <v>664.97</v>
      </c>
      <c r="G164" s="470"/>
      <c r="H164" s="470">
        <v>30302</v>
      </c>
      <c r="I164" s="470"/>
      <c r="J164" s="470">
        <v>400</v>
      </c>
      <c r="K164" s="470"/>
      <c r="L164" s="470">
        <v>36375.410000000003</v>
      </c>
      <c r="M164" s="470">
        <v>13644.94</v>
      </c>
      <c r="N164" s="470">
        <v>24430</v>
      </c>
      <c r="O164" s="470"/>
      <c r="P164" s="470"/>
      <c r="Q164" s="470">
        <v>9594.32</v>
      </c>
      <c r="R164" s="470"/>
      <c r="S164" s="470"/>
      <c r="T164" s="470"/>
      <c r="U164" s="470"/>
      <c r="V164" s="470">
        <v>437100.54</v>
      </c>
      <c r="W164" s="470">
        <v>4932.6000000000004</v>
      </c>
      <c r="X164" s="470">
        <v>27752.79</v>
      </c>
      <c r="Y164" s="470"/>
      <c r="Z164" s="470"/>
      <c r="AA164" s="470">
        <v>10935</v>
      </c>
      <c r="AB164" s="470">
        <v>130189.51</v>
      </c>
      <c r="AC164" s="470">
        <v>90783</v>
      </c>
      <c r="AD164" s="470"/>
      <c r="AE164" s="470"/>
      <c r="AF164" s="470">
        <v>5413.74</v>
      </c>
      <c r="AG164" s="470"/>
      <c r="AH164" s="470"/>
      <c r="AI164" s="470">
        <v>822518.82</v>
      </c>
    </row>
    <row r="165" spans="1:35" x14ac:dyDescent="0.25">
      <c r="A165" s="523" t="s">
        <v>230</v>
      </c>
      <c r="B165" s="522"/>
      <c r="C165" s="393" t="s">
        <v>349</v>
      </c>
      <c r="D165" s="531">
        <v>1</v>
      </c>
      <c r="E165" s="532"/>
      <c r="F165" s="459"/>
      <c r="G165" s="459"/>
      <c r="H165" s="459">
        <v>50</v>
      </c>
      <c r="I165" s="459"/>
      <c r="J165" s="459">
        <v>15</v>
      </c>
      <c r="K165" s="459">
        <v>1</v>
      </c>
      <c r="L165" s="459"/>
      <c r="M165" s="459"/>
      <c r="N165" s="459">
        <v>300</v>
      </c>
      <c r="O165" s="459"/>
      <c r="P165" s="459">
        <v>0.5</v>
      </c>
      <c r="Q165" s="459"/>
      <c r="R165" s="459"/>
      <c r="S165" s="459"/>
      <c r="T165" s="459"/>
      <c r="U165" s="459"/>
      <c r="V165" s="459"/>
      <c r="W165" s="459"/>
      <c r="X165" s="459"/>
      <c r="Y165" s="459"/>
      <c r="Z165" s="459"/>
      <c r="AA165" s="459"/>
      <c r="AB165" s="459">
        <v>100</v>
      </c>
      <c r="AC165" s="459"/>
      <c r="AD165" s="459"/>
      <c r="AE165" s="459"/>
      <c r="AF165" s="459"/>
      <c r="AG165" s="459"/>
      <c r="AH165" s="459"/>
      <c r="AI165" s="459">
        <v>467.5</v>
      </c>
    </row>
    <row r="166" spans="1:35" ht="39.6" x14ac:dyDescent="0.25">
      <c r="A166" s="524"/>
      <c r="B166" s="522"/>
      <c r="C166" s="393" t="s">
        <v>467</v>
      </c>
      <c r="D166" s="531"/>
      <c r="E166" s="532"/>
      <c r="F166" s="459"/>
      <c r="G166" s="459"/>
      <c r="H166" s="459">
        <v>19000</v>
      </c>
      <c r="I166" s="459"/>
      <c r="J166" s="459"/>
      <c r="K166" s="459"/>
      <c r="L166" s="459"/>
      <c r="M166" s="459"/>
      <c r="N166" s="459">
        <v>19000</v>
      </c>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v>38000</v>
      </c>
    </row>
    <row r="167" spans="1:35" ht="26.4" x14ac:dyDescent="0.25">
      <c r="A167" s="524"/>
      <c r="B167" s="522"/>
      <c r="C167" s="393" t="s">
        <v>311</v>
      </c>
      <c r="D167" s="531"/>
      <c r="E167" s="532"/>
      <c r="F167" s="459"/>
      <c r="G167" s="459"/>
      <c r="H167" s="459"/>
      <c r="I167" s="459"/>
      <c r="J167" s="459"/>
      <c r="K167" s="459"/>
      <c r="L167" s="459"/>
      <c r="M167" s="459"/>
      <c r="N167" s="459"/>
      <c r="O167" s="459"/>
      <c r="P167" s="459"/>
      <c r="Q167" s="459">
        <v>627.45000000000005</v>
      </c>
      <c r="R167" s="459"/>
      <c r="S167" s="459"/>
      <c r="T167" s="459"/>
      <c r="U167" s="459"/>
      <c r="V167" s="459"/>
      <c r="W167" s="459"/>
      <c r="X167" s="459">
        <v>240.61</v>
      </c>
      <c r="Y167" s="459"/>
      <c r="Z167" s="459"/>
      <c r="AA167" s="459"/>
      <c r="AB167" s="459"/>
      <c r="AC167" s="459"/>
      <c r="AD167" s="459"/>
      <c r="AE167" s="459"/>
      <c r="AF167" s="459"/>
      <c r="AG167" s="459"/>
      <c r="AH167" s="459"/>
      <c r="AI167" s="459">
        <v>868.06</v>
      </c>
    </row>
    <row r="168" spans="1:35" ht="26.4" x14ac:dyDescent="0.25">
      <c r="A168" s="524"/>
      <c r="B168" s="522"/>
      <c r="C168" s="393" t="s">
        <v>306</v>
      </c>
      <c r="D168" s="531"/>
      <c r="E168" s="532"/>
      <c r="F168" s="459">
        <v>1742.13</v>
      </c>
      <c r="G168" s="459"/>
      <c r="H168" s="459"/>
      <c r="I168" s="459"/>
      <c r="J168" s="459"/>
      <c r="K168" s="459"/>
      <c r="L168" s="459">
        <v>60033.11</v>
      </c>
      <c r="M168" s="459"/>
      <c r="N168" s="459"/>
      <c r="O168" s="459"/>
      <c r="P168" s="459"/>
      <c r="Q168" s="459"/>
      <c r="R168" s="459">
        <v>20910.11</v>
      </c>
      <c r="S168" s="459"/>
      <c r="T168" s="459"/>
      <c r="U168" s="459"/>
      <c r="V168" s="459"/>
      <c r="W168" s="459"/>
      <c r="X168" s="459">
        <v>30742.41</v>
      </c>
      <c r="Y168" s="459"/>
      <c r="Z168" s="459"/>
      <c r="AA168" s="459"/>
      <c r="AB168" s="459"/>
      <c r="AC168" s="459"/>
      <c r="AD168" s="459">
        <v>15630.32</v>
      </c>
      <c r="AE168" s="459">
        <v>115.8</v>
      </c>
      <c r="AF168" s="459"/>
      <c r="AG168" s="459">
        <v>3566.25</v>
      </c>
      <c r="AH168" s="459"/>
      <c r="AI168" s="459">
        <v>132740.13</v>
      </c>
    </row>
    <row r="169" spans="1:35" ht="26.4" x14ac:dyDescent="0.25">
      <c r="A169" s="524"/>
      <c r="B169" s="522"/>
      <c r="C169" s="393" t="s">
        <v>352</v>
      </c>
      <c r="D169" s="531"/>
      <c r="E169" s="532"/>
      <c r="F169" s="459"/>
      <c r="G169" s="459"/>
      <c r="H169" s="459">
        <v>11250</v>
      </c>
      <c r="I169" s="459"/>
      <c r="J169" s="459"/>
      <c r="K169" s="459"/>
      <c r="L169" s="459"/>
      <c r="M169" s="459"/>
      <c r="N169" s="459">
        <v>11250</v>
      </c>
      <c r="O169" s="459"/>
      <c r="P169" s="459"/>
      <c r="Q169" s="459"/>
      <c r="R169" s="459"/>
      <c r="S169" s="459"/>
      <c r="T169" s="459"/>
      <c r="U169" s="459"/>
      <c r="V169" s="459"/>
      <c r="W169" s="459"/>
      <c r="X169" s="459"/>
      <c r="Y169" s="459"/>
      <c r="Z169" s="459"/>
      <c r="AA169" s="459"/>
      <c r="AB169" s="459"/>
      <c r="AC169" s="459"/>
      <c r="AD169" s="459"/>
      <c r="AE169" s="459"/>
      <c r="AF169" s="459"/>
      <c r="AG169" s="459"/>
      <c r="AH169" s="459"/>
      <c r="AI169" s="459">
        <v>22500</v>
      </c>
    </row>
    <row r="170" spans="1:35" ht="26.4" x14ac:dyDescent="0.25">
      <c r="A170" s="524"/>
      <c r="B170" s="522"/>
      <c r="C170" s="393" t="s">
        <v>353</v>
      </c>
      <c r="D170" s="531"/>
      <c r="E170" s="532"/>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v>17435</v>
      </c>
      <c r="AH170" s="459"/>
      <c r="AI170" s="459">
        <v>17435</v>
      </c>
    </row>
    <row r="171" spans="1:35" x14ac:dyDescent="0.25">
      <c r="A171" s="524"/>
      <c r="B171" s="522"/>
      <c r="C171" s="393" t="s">
        <v>354</v>
      </c>
      <c r="D171" s="531"/>
      <c r="E171" s="532"/>
      <c r="F171" s="459"/>
      <c r="G171" s="459"/>
      <c r="H171" s="459"/>
      <c r="I171" s="459"/>
      <c r="J171" s="459"/>
      <c r="K171" s="459"/>
      <c r="L171" s="459">
        <v>2008.33</v>
      </c>
      <c r="M171" s="459"/>
      <c r="N171" s="459"/>
      <c r="O171" s="459"/>
      <c r="P171" s="459"/>
      <c r="Q171" s="459"/>
      <c r="R171" s="459"/>
      <c r="S171" s="459"/>
      <c r="T171" s="459"/>
      <c r="U171" s="459">
        <v>4.42</v>
      </c>
      <c r="V171" s="459">
        <v>4927.01</v>
      </c>
      <c r="W171" s="459"/>
      <c r="X171" s="459"/>
      <c r="Y171" s="459"/>
      <c r="Z171" s="459"/>
      <c r="AA171" s="459"/>
      <c r="AB171" s="459"/>
      <c r="AC171" s="459"/>
      <c r="AD171" s="459"/>
      <c r="AE171" s="459"/>
      <c r="AF171" s="459"/>
      <c r="AG171" s="459"/>
      <c r="AH171" s="459"/>
      <c r="AI171" s="459">
        <v>6939.76</v>
      </c>
    </row>
    <row r="172" spans="1:35" ht="26.4" x14ac:dyDescent="0.25">
      <c r="A172" s="524"/>
      <c r="B172" s="522"/>
      <c r="C172" s="393" t="s">
        <v>308</v>
      </c>
      <c r="D172" s="531"/>
      <c r="E172" s="532"/>
      <c r="F172" s="459"/>
      <c r="G172" s="459"/>
      <c r="H172" s="459"/>
      <c r="I172" s="459"/>
      <c r="J172" s="459"/>
      <c r="K172" s="459"/>
      <c r="L172" s="459">
        <v>27592</v>
      </c>
      <c r="M172" s="459"/>
      <c r="N172" s="459"/>
      <c r="O172" s="459"/>
      <c r="P172" s="459"/>
      <c r="Q172" s="459">
        <v>6145</v>
      </c>
      <c r="R172" s="459"/>
      <c r="S172" s="459"/>
      <c r="T172" s="459"/>
      <c r="U172" s="459"/>
      <c r="V172" s="459">
        <v>57258</v>
      </c>
      <c r="W172" s="459"/>
      <c r="X172" s="459">
        <v>163</v>
      </c>
      <c r="Y172" s="459"/>
      <c r="Z172" s="459"/>
      <c r="AA172" s="459"/>
      <c r="AB172" s="459"/>
      <c r="AC172" s="459"/>
      <c r="AD172" s="459"/>
      <c r="AE172" s="459"/>
      <c r="AF172" s="459"/>
      <c r="AG172" s="459"/>
      <c r="AH172" s="459"/>
      <c r="AI172" s="459">
        <v>91158</v>
      </c>
    </row>
    <row r="173" spans="1:35" ht="39.6" x14ac:dyDescent="0.25">
      <c r="A173" s="524"/>
      <c r="B173" s="522"/>
      <c r="C173" s="393" t="s">
        <v>339</v>
      </c>
      <c r="D173" s="531"/>
      <c r="E173" s="532"/>
      <c r="F173" s="459"/>
      <c r="G173" s="459"/>
      <c r="H173" s="459"/>
      <c r="I173" s="459"/>
      <c r="J173" s="459"/>
      <c r="K173" s="459"/>
      <c r="L173" s="459"/>
      <c r="M173" s="459"/>
      <c r="N173" s="459"/>
      <c r="O173" s="459"/>
      <c r="P173" s="459"/>
      <c r="Q173" s="459"/>
      <c r="R173" s="459"/>
      <c r="S173" s="459"/>
      <c r="T173" s="459"/>
      <c r="U173" s="459"/>
      <c r="V173" s="459">
        <v>258150.77</v>
      </c>
      <c r="W173" s="459"/>
      <c r="X173" s="459"/>
      <c r="Y173" s="459">
        <v>17.760000000000002</v>
      </c>
      <c r="Z173" s="459"/>
      <c r="AA173" s="459"/>
      <c r="AB173" s="459"/>
      <c r="AC173" s="459"/>
      <c r="AD173" s="459"/>
      <c r="AE173" s="459"/>
      <c r="AF173" s="459"/>
      <c r="AG173" s="459"/>
      <c r="AH173" s="459"/>
      <c r="AI173" s="459">
        <v>258168.53</v>
      </c>
    </row>
    <row r="174" spans="1:35" ht="26.4" x14ac:dyDescent="0.25">
      <c r="A174" s="524"/>
      <c r="B174" s="522"/>
      <c r="C174" s="393" t="s">
        <v>435</v>
      </c>
      <c r="D174" s="531"/>
      <c r="E174" s="532"/>
      <c r="F174" s="459"/>
      <c r="G174" s="459"/>
      <c r="H174" s="459">
        <v>2914</v>
      </c>
      <c r="I174" s="459"/>
      <c r="J174" s="459"/>
      <c r="K174" s="459"/>
      <c r="L174" s="459"/>
      <c r="M174" s="459"/>
      <c r="N174" s="459">
        <v>12666</v>
      </c>
      <c r="O174" s="459"/>
      <c r="P174" s="459"/>
      <c r="Q174" s="459"/>
      <c r="R174" s="459"/>
      <c r="S174" s="459"/>
      <c r="T174" s="459"/>
      <c r="U174" s="459"/>
      <c r="V174" s="459"/>
      <c r="W174" s="459"/>
      <c r="X174" s="459"/>
      <c r="Y174" s="459"/>
      <c r="Z174" s="459"/>
      <c r="AA174" s="459"/>
      <c r="AB174" s="459"/>
      <c r="AC174" s="459"/>
      <c r="AD174" s="459"/>
      <c r="AE174" s="459"/>
      <c r="AF174" s="459"/>
      <c r="AG174" s="459"/>
      <c r="AH174" s="459"/>
      <c r="AI174" s="459">
        <v>15580</v>
      </c>
    </row>
    <row r="175" spans="1:35" s="471" customFormat="1" x14ac:dyDescent="0.25">
      <c r="A175" s="524"/>
      <c r="B175" s="522"/>
      <c r="C175" s="469" t="s">
        <v>460</v>
      </c>
      <c r="D175" s="533">
        <v>1</v>
      </c>
      <c r="E175" s="534"/>
      <c r="F175" s="470">
        <v>1742.13</v>
      </c>
      <c r="G175" s="470"/>
      <c r="H175" s="470">
        <v>33214</v>
      </c>
      <c r="I175" s="470"/>
      <c r="J175" s="470">
        <v>15</v>
      </c>
      <c r="K175" s="470">
        <v>1</v>
      </c>
      <c r="L175" s="470">
        <v>89633.44</v>
      </c>
      <c r="M175" s="470"/>
      <c r="N175" s="470">
        <v>43216</v>
      </c>
      <c r="O175" s="470"/>
      <c r="P175" s="470">
        <v>0.5</v>
      </c>
      <c r="Q175" s="470">
        <v>6772.45</v>
      </c>
      <c r="R175" s="470">
        <v>20910.11</v>
      </c>
      <c r="S175" s="470"/>
      <c r="T175" s="470"/>
      <c r="U175" s="470">
        <v>4.42</v>
      </c>
      <c r="V175" s="470">
        <v>320335.78000000003</v>
      </c>
      <c r="W175" s="470"/>
      <c r="X175" s="470">
        <v>31146.02</v>
      </c>
      <c r="Y175" s="470">
        <v>17.760000000000002</v>
      </c>
      <c r="Z175" s="470"/>
      <c r="AA175" s="470"/>
      <c r="AB175" s="470">
        <v>100</v>
      </c>
      <c r="AC175" s="470"/>
      <c r="AD175" s="470">
        <v>15630.32</v>
      </c>
      <c r="AE175" s="470">
        <v>115.8</v>
      </c>
      <c r="AF175" s="470"/>
      <c r="AG175" s="470">
        <v>21001.25</v>
      </c>
      <c r="AH175" s="470"/>
      <c r="AI175" s="470">
        <v>583856.98</v>
      </c>
    </row>
    <row r="176" spans="1:35" x14ac:dyDescent="0.25">
      <c r="A176" s="523" t="s">
        <v>242</v>
      </c>
      <c r="B176" s="522"/>
      <c r="C176" s="393" t="s">
        <v>356</v>
      </c>
      <c r="D176" s="531"/>
      <c r="E176" s="532"/>
      <c r="F176" s="459"/>
      <c r="G176" s="459">
        <v>15324.4</v>
      </c>
      <c r="H176" s="459"/>
      <c r="I176" s="459"/>
      <c r="J176" s="459"/>
      <c r="K176" s="459"/>
      <c r="L176" s="459"/>
      <c r="M176" s="459"/>
      <c r="N176" s="459"/>
      <c r="O176" s="459"/>
      <c r="P176" s="459"/>
      <c r="Q176" s="459"/>
      <c r="R176" s="459"/>
      <c r="S176" s="459"/>
      <c r="T176" s="459"/>
      <c r="U176" s="459"/>
      <c r="V176" s="459"/>
      <c r="W176" s="459"/>
      <c r="X176" s="459"/>
      <c r="Y176" s="459"/>
      <c r="Z176" s="459"/>
      <c r="AA176" s="459"/>
      <c r="AB176" s="459"/>
      <c r="AC176" s="459"/>
      <c r="AD176" s="459"/>
      <c r="AE176" s="459"/>
      <c r="AF176" s="459"/>
      <c r="AG176" s="459"/>
      <c r="AH176" s="459"/>
      <c r="AI176" s="459">
        <v>15324.4</v>
      </c>
    </row>
    <row r="177" spans="1:35" ht="26.4" x14ac:dyDescent="0.25">
      <c r="A177" s="524"/>
      <c r="B177" s="522"/>
      <c r="C177" s="393" t="s">
        <v>306</v>
      </c>
      <c r="D177" s="531"/>
      <c r="E177" s="532"/>
      <c r="F177" s="459">
        <v>11.1</v>
      </c>
      <c r="G177" s="459"/>
      <c r="H177" s="459"/>
      <c r="I177" s="459"/>
      <c r="J177" s="459"/>
      <c r="K177" s="459"/>
      <c r="L177" s="459">
        <v>10.88</v>
      </c>
      <c r="M177" s="459"/>
      <c r="N177" s="459"/>
      <c r="O177" s="459"/>
      <c r="P177" s="459"/>
      <c r="Q177" s="459"/>
      <c r="R177" s="459">
        <v>23.52</v>
      </c>
      <c r="S177" s="459"/>
      <c r="T177" s="459"/>
      <c r="U177" s="459"/>
      <c r="V177" s="459"/>
      <c r="W177" s="459"/>
      <c r="X177" s="459"/>
      <c r="Y177" s="459"/>
      <c r="Z177" s="459"/>
      <c r="AA177" s="459"/>
      <c r="AB177" s="459"/>
      <c r="AC177" s="459"/>
      <c r="AD177" s="459">
        <v>4.25</v>
      </c>
      <c r="AE177" s="459"/>
      <c r="AF177" s="459"/>
      <c r="AG177" s="459"/>
      <c r="AH177" s="459"/>
      <c r="AI177" s="459">
        <v>49.75</v>
      </c>
    </row>
    <row r="178" spans="1:35" ht="39.6" x14ac:dyDescent="0.25">
      <c r="A178" s="524"/>
      <c r="B178" s="522"/>
      <c r="C178" s="393" t="s">
        <v>431</v>
      </c>
      <c r="D178" s="531"/>
      <c r="E178" s="532"/>
      <c r="F178" s="459"/>
      <c r="G178" s="459"/>
      <c r="H178" s="459"/>
      <c r="I178" s="459"/>
      <c r="J178" s="459"/>
      <c r="K178" s="459"/>
      <c r="L178" s="459"/>
      <c r="M178" s="459"/>
      <c r="N178" s="459"/>
      <c r="O178" s="459"/>
      <c r="P178" s="459"/>
      <c r="Q178" s="459"/>
      <c r="R178" s="459"/>
      <c r="S178" s="459"/>
      <c r="T178" s="459"/>
      <c r="U178" s="459"/>
      <c r="V178" s="459"/>
      <c r="W178" s="459"/>
      <c r="X178" s="459">
        <v>80.180000000000007</v>
      </c>
      <c r="Y178" s="459"/>
      <c r="Z178" s="459"/>
      <c r="AA178" s="459"/>
      <c r="AB178" s="459"/>
      <c r="AC178" s="459"/>
      <c r="AD178" s="459"/>
      <c r="AE178" s="459"/>
      <c r="AF178" s="459"/>
      <c r="AG178" s="459"/>
      <c r="AH178" s="459"/>
      <c r="AI178" s="459">
        <v>80.180000000000007</v>
      </c>
    </row>
    <row r="179" spans="1:35" ht="26.4" x14ac:dyDescent="0.25">
      <c r="A179" s="524"/>
      <c r="B179" s="522"/>
      <c r="C179" s="393" t="s">
        <v>326</v>
      </c>
      <c r="D179" s="531"/>
      <c r="E179" s="532"/>
      <c r="F179" s="459"/>
      <c r="G179" s="459">
        <v>1095.55</v>
      </c>
      <c r="H179" s="459"/>
      <c r="I179" s="459"/>
      <c r="J179" s="459"/>
      <c r="K179" s="459"/>
      <c r="L179" s="459">
        <v>1401.41</v>
      </c>
      <c r="M179" s="459"/>
      <c r="N179" s="459"/>
      <c r="O179" s="459"/>
      <c r="P179" s="459"/>
      <c r="Q179" s="459">
        <v>646.21</v>
      </c>
      <c r="R179" s="459"/>
      <c r="S179" s="459">
        <v>204.49</v>
      </c>
      <c r="T179" s="459"/>
      <c r="U179" s="459"/>
      <c r="V179" s="459">
        <v>25661.03</v>
      </c>
      <c r="W179" s="459"/>
      <c r="X179" s="459"/>
      <c r="Y179" s="459"/>
      <c r="Z179" s="459"/>
      <c r="AA179" s="459"/>
      <c r="AB179" s="459"/>
      <c r="AC179" s="459"/>
      <c r="AD179" s="459"/>
      <c r="AE179" s="459">
        <v>28.81</v>
      </c>
      <c r="AF179" s="459"/>
      <c r="AG179" s="459"/>
      <c r="AH179" s="459"/>
      <c r="AI179" s="459">
        <v>29037.5</v>
      </c>
    </row>
    <row r="180" spans="1:35" ht="26.4" x14ac:dyDescent="0.25">
      <c r="A180" s="524"/>
      <c r="B180" s="522"/>
      <c r="C180" s="393" t="s">
        <v>308</v>
      </c>
      <c r="D180" s="531"/>
      <c r="E180" s="532"/>
      <c r="F180" s="459"/>
      <c r="G180" s="459"/>
      <c r="H180" s="459"/>
      <c r="I180" s="459"/>
      <c r="J180" s="459"/>
      <c r="K180" s="459"/>
      <c r="L180" s="459">
        <v>16</v>
      </c>
      <c r="M180" s="459"/>
      <c r="N180" s="459"/>
      <c r="O180" s="459"/>
      <c r="P180" s="459"/>
      <c r="Q180" s="459"/>
      <c r="R180" s="459"/>
      <c r="S180" s="459"/>
      <c r="T180" s="459"/>
      <c r="U180" s="459"/>
      <c r="V180" s="459"/>
      <c r="W180" s="459"/>
      <c r="X180" s="459"/>
      <c r="Y180" s="459"/>
      <c r="Z180" s="459"/>
      <c r="AA180" s="459"/>
      <c r="AB180" s="459"/>
      <c r="AC180" s="459"/>
      <c r="AD180" s="459"/>
      <c r="AE180" s="459"/>
      <c r="AF180" s="459"/>
      <c r="AG180" s="459"/>
      <c r="AH180" s="459"/>
      <c r="AI180" s="459">
        <v>16</v>
      </c>
    </row>
    <row r="181" spans="1:35" ht="39.6" x14ac:dyDescent="0.25">
      <c r="A181" s="524"/>
      <c r="B181" s="522"/>
      <c r="C181" s="393" t="s">
        <v>339</v>
      </c>
      <c r="D181" s="531"/>
      <c r="E181" s="532"/>
      <c r="F181" s="459"/>
      <c r="G181" s="459"/>
      <c r="H181" s="459"/>
      <c r="I181" s="459"/>
      <c r="J181" s="459"/>
      <c r="K181" s="459"/>
      <c r="L181" s="459"/>
      <c r="M181" s="459"/>
      <c r="N181" s="459"/>
      <c r="O181" s="459"/>
      <c r="P181" s="459"/>
      <c r="Q181" s="459"/>
      <c r="R181" s="459"/>
      <c r="S181" s="459"/>
      <c r="T181" s="459"/>
      <c r="U181" s="459"/>
      <c r="V181" s="459">
        <v>181.08</v>
      </c>
      <c r="W181" s="459"/>
      <c r="X181" s="459"/>
      <c r="Y181" s="459"/>
      <c r="Z181" s="459"/>
      <c r="AA181" s="459"/>
      <c r="AB181" s="459"/>
      <c r="AC181" s="459"/>
      <c r="AD181" s="459"/>
      <c r="AE181" s="459"/>
      <c r="AF181" s="459"/>
      <c r="AG181" s="459"/>
      <c r="AH181" s="459"/>
      <c r="AI181" s="459">
        <v>181.08</v>
      </c>
    </row>
    <row r="182" spans="1:35" s="471" customFormat="1" x14ac:dyDescent="0.25">
      <c r="A182" s="524"/>
      <c r="B182" s="522"/>
      <c r="C182" s="469" t="s">
        <v>460</v>
      </c>
      <c r="D182" s="533"/>
      <c r="E182" s="534"/>
      <c r="F182" s="470">
        <v>11.1</v>
      </c>
      <c r="G182" s="470">
        <v>16419.95</v>
      </c>
      <c r="H182" s="470"/>
      <c r="I182" s="470"/>
      <c r="J182" s="470"/>
      <c r="K182" s="470"/>
      <c r="L182" s="470">
        <v>1428.29</v>
      </c>
      <c r="M182" s="470"/>
      <c r="N182" s="470"/>
      <c r="O182" s="470"/>
      <c r="P182" s="470"/>
      <c r="Q182" s="470">
        <v>646.21</v>
      </c>
      <c r="R182" s="470">
        <v>23.52</v>
      </c>
      <c r="S182" s="470">
        <v>204.49</v>
      </c>
      <c r="T182" s="470"/>
      <c r="U182" s="470"/>
      <c r="V182" s="470">
        <v>25842.11</v>
      </c>
      <c r="W182" s="470"/>
      <c r="X182" s="470">
        <v>80.180000000000007</v>
      </c>
      <c r="Y182" s="470"/>
      <c r="Z182" s="470"/>
      <c r="AA182" s="470"/>
      <c r="AB182" s="470"/>
      <c r="AC182" s="470"/>
      <c r="AD182" s="470">
        <v>4.25</v>
      </c>
      <c r="AE182" s="470">
        <v>28.81</v>
      </c>
      <c r="AF182" s="470"/>
      <c r="AG182" s="470"/>
      <c r="AH182" s="470"/>
      <c r="AI182" s="470">
        <v>44688.91</v>
      </c>
    </row>
    <row r="183" spans="1:35" ht="26.4" x14ac:dyDescent="0.25">
      <c r="A183" s="523" t="s">
        <v>357</v>
      </c>
      <c r="B183" s="522"/>
      <c r="C183" s="393" t="s">
        <v>311</v>
      </c>
      <c r="D183" s="531"/>
      <c r="E183" s="532"/>
      <c r="F183" s="459"/>
      <c r="G183" s="459"/>
      <c r="H183" s="459"/>
      <c r="I183" s="459"/>
      <c r="J183" s="459"/>
      <c r="K183" s="459"/>
      <c r="L183" s="459">
        <v>17.07</v>
      </c>
      <c r="M183" s="459"/>
      <c r="N183" s="459"/>
      <c r="O183" s="459"/>
      <c r="P183" s="459"/>
      <c r="Q183" s="459">
        <v>36.15</v>
      </c>
      <c r="R183" s="459"/>
      <c r="S183" s="459"/>
      <c r="T183" s="459"/>
      <c r="U183" s="459"/>
      <c r="V183" s="459"/>
      <c r="W183" s="459"/>
      <c r="X183" s="459">
        <v>13.39</v>
      </c>
      <c r="Y183" s="459"/>
      <c r="Z183" s="459"/>
      <c r="AA183" s="459">
        <v>358.59</v>
      </c>
      <c r="AB183" s="459"/>
      <c r="AC183" s="459"/>
      <c r="AD183" s="459"/>
      <c r="AE183" s="459"/>
      <c r="AF183" s="459"/>
      <c r="AG183" s="459"/>
      <c r="AH183" s="459"/>
      <c r="AI183" s="459">
        <v>425.2</v>
      </c>
    </row>
    <row r="184" spans="1:35" ht="26.4" x14ac:dyDescent="0.25">
      <c r="A184" s="524"/>
      <c r="B184" s="522"/>
      <c r="C184" s="393" t="s">
        <v>308</v>
      </c>
      <c r="D184" s="531"/>
      <c r="E184" s="532"/>
      <c r="F184" s="459">
        <v>54</v>
      </c>
      <c r="G184" s="459"/>
      <c r="H184" s="459"/>
      <c r="I184" s="459"/>
      <c r="J184" s="459"/>
      <c r="K184" s="459"/>
      <c r="L184" s="459">
        <v>39</v>
      </c>
      <c r="M184" s="459"/>
      <c r="N184" s="459"/>
      <c r="O184" s="459"/>
      <c r="P184" s="459"/>
      <c r="Q184" s="459"/>
      <c r="R184" s="459"/>
      <c r="S184" s="459"/>
      <c r="T184" s="459"/>
      <c r="U184" s="459"/>
      <c r="V184" s="459">
        <v>162723</v>
      </c>
      <c r="W184" s="459"/>
      <c r="X184" s="459">
        <v>654</v>
      </c>
      <c r="Y184" s="459"/>
      <c r="Z184" s="459"/>
      <c r="AA184" s="459"/>
      <c r="AB184" s="459"/>
      <c r="AC184" s="459"/>
      <c r="AD184" s="459"/>
      <c r="AE184" s="459"/>
      <c r="AF184" s="459"/>
      <c r="AG184" s="459"/>
      <c r="AH184" s="459"/>
      <c r="AI184" s="459">
        <v>163470</v>
      </c>
    </row>
    <row r="185" spans="1:35" ht="26.4" x14ac:dyDescent="0.25">
      <c r="A185" s="524"/>
      <c r="B185" s="522"/>
      <c r="C185" s="393" t="s">
        <v>319</v>
      </c>
      <c r="D185" s="531"/>
      <c r="E185" s="532"/>
      <c r="F185" s="459"/>
      <c r="G185" s="459"/>
      <c r="H185" s="459"/>
      <c r="I185" s="459"/>
      <c r="J185" s="459"/>
      <c r="K185" s="459"/>
      <c r="L185" s="459"/>
      <c r="M185" s="459"/>
      <c r="N185" s="459"/>
      <c r="O185" s="459"/>
      <c r="P185" s="459"/>
      <c r="Q185" s="459">
        <v>251</v>
      </c>
      <c r="R185" s="459"/>
      <c r="S185" s="459"/>
      <c r="T185" s="459"/>
      <c r="U185" s="459"/>
      <c r="V185" s="459"/>
      <c r="W185" s="459"/>
      <c r="X185" s="459">
        <v>32011</v>
      </c>
      <c r="Y185" s="459"/>
      <c r="Z185" s="459"/>
      <c r="AA185" s="459"/>
      <c r="AB185" s="459"/>
      <c r="AC185" s="459"/>
      <c r="AD185" s="459"/>
      <c r="AE185" s="459"/>
      <c r="AF185" s="459"/>
      <c r="AG185" s="459"/>
      <c r="AH185" s="459"/>
      <c r="AI185" s="459">
        <v>32262</v>
      </c>
    </row>
    <row r="186" spans="1:35" s="471" customFormat="1" x14ac:dyDescent="0.25">
      <c r="A186" s="524"/>
      <c r="B186" s="522"/>
      <c r="C186" s="469" t="s">
        <v>460</v>
      </c>
      <c r="D186" s="533"/>
      <c r="E186" s="534"/>
      <c r="F186" s="470">
        <v>54</v>
      </c>
      <c r="G186" s="470"/>
      <c r="H186" s="470"/>
      <c r="I186" s="470"/>
      <c r="J186" s="470"/>
      <c r="K186" s="470"/>
      <c r="L186" s="470">
        <v>56.07</v>
      </c>
      <c r="M186" s="470"/>
      <c r="N186" s="470"/>
      <c r="O186" s="470"/>
      <c r="P186" s="470"/>
      <c r="Q186" s="470">
        <v>287.14999999999998</v>
      </c>
      <c r="R186" s="470"/>
      <c r="S186" s="470"/>
      <c r="T186" s="470"/>
      <c r="U186" s="470"/>
      <c r="V186" s="470">
        <v>162723</v>
      </c>
      <c r="W186" s="470"/>
      <c r="X186" s="470">
        <v>32678.39</v>
      </c>
      <c r="Y186" s="470"/>
      <c r="Z186" s="470"/>
      <c r="AA186" s="470">
        <v>358.59</v>
      </c>
      <c r="AB186" s="470"/>
      <c r="AC186" s="470"/>
      <c r="AD186" s="470"/>
      <c r="AE186" s="470"/>
      <c r="AF186" s="470"/>
      <c r="AG186" s="470"/>
      <c r="AH186" s="470"/>
      <c r="AI186" s="470">
        <v>196157.2</v>
      </c>
    </row>
    <row r="187" spans="1:35" ht="26.4" x14ac:dyDescent="0.25">
      <c r="A187" s="523" t="s">
        <v>358</v>
      </c>
      <c r="B187" s="522"/>
      <c r="C187" s="393" t="s">
        <v>464</v>
      </c>
      <c r="D187" s="531"/>
      <c r="E187" s="532"/>
      <c r="F187" s="459"/>
      <c r="G187" s="459"/>
      <c r="H187" s="459"/>
      <c r="I187" s="459"/>
      <c r="J187" s="459"/>
      <c r="K187" s="459"/>
      <c r="L187" s="459"/>
      <c r="M187" s="459"/>
      <c r="N187" s="459"/>
      <c r="O187" s="459"/>
      <c r="P187" s="459"/>
      <c r="Q187" s="459"/>
      <c r="R187" s="459"/>
      <c r="S187" s="459"/>
      <c r="T187" s="459"/>
      <c r="U187" s="459"/>
      <c r="V187" s="459">
        <v>1543</v>
      </c>
      <c r="W187" s="459"/>
      <c r="X187" s="459"/>
      <c r="Y187" s="459"/>
      <c r="Z187" s="459"/>
      <c r="AA187" s="459"/>
      <c r="AB187" s="459"/>
      <c r="AC187" s="459"/>
      <c r="AD187" s="459"/>
      <c r="AE187" s="459"/>
      <c r="AF187" s="459"/>
      <c r="AG187" s="459"/>
      <c r="AH187" s="459"/>
      <c r="AI187" s="459">
        <v>1543</v>
      </c>
    </row>
    <row r="188" spans="1:35" ht="26.4" x14ac:dyDescent="0.25">
      <c r="A188" s="524"/>
      <c r="B188" s="522"/>
      <c r="C188" s="393" t="s">
        <v>318</v>
      </c>
      <c r="D188" s="531"/>
      <c r="E188" s="532"/>
      <c r="F188" s="459"/>
      <c r="G188" s="459"/>
      <c r="H188" s="459"/>
      <c r="I188" s="459"/>
      <c r="J188" s="459"/>
      <c r="K188" s="459"/>
      <c r="L188" s="459"/>
      <c r="M188" s="459"/>
      <c r="N188" s="459"/>
      <c r="O188" s="459"/>
      <c r="P188" s="459"/>
      <c r="Q188" s="459"/>
      <c r="R188" s="459"/>
      <c r="S188" s="459"/>
      <c r="T188" s="459"/>
      <c r="U188" s="459"/>
      <c r="V188" s="459">
        <v>501</v>
      </c>
      <c r="W188" s="459"/>
      <c r="X188" s="459"/>
      <c r="Y188" s="459"/>
      <c r="Z188" s="459"/>
      <c r="AA188" s="459"/>
      <c r="AB188" s="459"/>
      <c r="AC188" s="459"/>
      <c r="AD188" s="459"/>
      <c r="AE188" s="459"/>
      <c r="AF188" s="459"/>
      <c r="AG188" s="459"/>
      <c r="AH188" s="459"/>
      <c r="AI188" s="459">
        <v>501</v>
      </c>
    </row>
    <row r="189" spans="1:35" ht="26.4" x14ac:dyDescent="0.25">
      <c r="A189" s="524"/>
      <c r="B189" s="522"/>
      <c r="C189" s="393" t="s">
        <v>319</v>
      </c>
      <c r="D189" s="531"/>
      <c r="E189" s="532"/>
      <c r="F189" s="459"/>
      <c r="G189" s="459"/>
      <c r="H189" s="459"/>
      <c r="I189" s="459"/>
      <c r="J189" s="459"/>
      <c r="K189" s="459"/>
      <c r="L189" s="459"/>
      <c r="M189" s="459"/>
      <c r="N189" s="459"/>
      <c r="O189" s="459"/>
      <c r="P189" s="459"/>
      <c r="Q189" s="459">
        <v>1653</v>
      </c>
      <c r="R189" s="459"/>
      <c r="S189" s="459"/>
      <c r="T189" s="459"/>
      <c r="U189" s="459"/>
      <c r="V189" s="459"/>
      <c r="W189" s="459"/>
      <c r="X189" s="459"/>
      <c r="Y189" s="459"/>
      <c r="Z189" s="459"/>
      <c r="AA189" s="459"/>
      <c r="AB189" s="459"/>
      <c r="AC189" s="459"/>
      <c r="AD189" s="459"/>
      <c r="AE189" s="459"/>
      <c r="AF189" s="459"/>
      <c r="AG189" s="459"/>
      <c r="AH189" s="459"/>
      <c r="AI189" s="459">
        <v>1653</v>
      </c>
    </row>
    <row r="190" spans="1:35" s="471" customFormat="1" x14ac:dyDescent="0.25">
      <c r="A190" s="524"/>
      <c r="B190" s="522"/>
      <c r="C190" s="469" t="s">
        <v>460</v>
      </c>
      <c r="D190" s="533"/>
      <c r="E190" s="534"/>
      <c r="F190" s="470"/>
      <c r="G190" s="470"/>
      <c r="H190" s="470"/>
      <c r="I190" s="470"/>
      <c r="J190" s="470"/>
      <c r="K190" s="470"/>
      <c r="L190" s="470"/>
      <c r="M190" s="470"/>
      <c r="N190" s="470"/>
      <c r="O190" s="470"/>
      <c r="P190" s="470"/>
      <c r="Q190" s="470">
        <v>1653</v>
      </c>
      <c r="R190" s="470"/>
      <c r="S190" s="470"/>
      <c r="T190" s="470"/>
      <c r="U190" s="470"/>
      <c r="V190" s="470">
        <v>2044</v>
      </c>
      <c r="W190" s="470"/>
      <c r="X190" s="470"/>
      <c r="Y190" s="470"/>
      <c r="Z190" s="470"/>
      <c r="AA190" s="470"/>
      <c r="AB190" s="470"/>
      <c r="AC190" s="470"/>
      <c r="AD190" s="470"/>
      <c r="AE190" s="470"/>
      <c r="AF190" s="470"/>
      <c r="AG190" s="470"/>
      <c r="AH190" s="470"/>
      <c r="AI190" s="470">
        <v>3697</v>
      </c>
    </row>
    <row r="191" spans="1:35" ht="26.4" x14ac:dyDescent="0.25">
      <c r="A191" s="523" t="s">
        <v>234</v>
      </c>
      <c r="B191" s="522"/>
      <c r="C191" s="393" t="s">
        <v>311</v>
      </c>
      <c r="D191" s="531"/>
      <c r="E191" s="532"/>
      <c r="F191" s="459"/>
      <c r="G191" s="459"/>
      <c r="H191" s="459"/>
      <c r="I191" s="459"/>
      <c r="J191" s="459"/>
      <c r="K191" s="459"/>
      <c r="L191" s="459"/>
      <c r="M191" s="459"/>
      <c r="N191" s="459"/>
      <c r="O191" s="459"/>
      <c r="P191" s="459"/>
      <c r="Q191" s="459">
        <v>1460.6</v>
      </c>
      <c r="R191" s="459"/>
      <c r="S191" s="459"/>
      <c r="T191" s="459"/>
      <c r="U191" s="459"/>
      <c r="V191" s="459"/>
      <c r="W191" s="459"/>
      <c r="X191" s="459">
        <v>143.86000000000001</v>
      </c>
      <c r="Y191" s="459"/>
      <c r="Z191" s="459"/>
      <c r="AA191" s="459"/>
      <c r="AB191" s="459"/>
      <c r="AC191" s="459"/>
      <c r="AD191" s="459"/>
      <c r="AE191" s="459"/>
      <c r="AF191" s="459"/>
      <c r="AG191" s="459"/>
      <c r="AH191" s="459"/>
      <c r="AI191" s="459">
        <v>1604.46</v>
      </c>
    </row>
    <row r="192" spans="1:35" ht="26.4" x14ac:dyDescent="0.25">
      <c r="A192" s="524"/>
      <c r="B192" s="522"/>
      <c r="C192" s="393" t="s">
        <v>312</v>
      </c>
      <c r="D192" s="531"/>
      <c r="E192" s="532"/>
      <c r="F192" s="459"/>
      <c r="G192" s="459"/>
      <c r="H192" s="459"/>
      <c r="I192" s="459"/>
      <c r="J192" s="459"/>
      <c r="K192" s="459"/>
      <c r="L192" s="459"/>
      <c r="M192" s="459"/>
      <c r="N192" s="459"/>
      <c r="O192" s="459"/>
      <c r="P192" s="459"/>
      <c r="Q192" s="459"/>
      <c r="R192" s="459"/>
      <c r="S192" s="459"/>
      <c r="T192" s="459"/>
      <c r="U192" s="459"/>
      <c r="V192" s="459">
        <v>10539.74</v>
      </c>
      <c r="W192" s="459"/>
      <c r="X192" s="459"/>
      <c r="Y192" s="459"/>
      <c r="Z192" s="459"/>
      <c r="AA192" s="459"/>
      <c r="AB192" s="459"/>
      <c r="AC192" s="459"/>
      <c r="AD192" s="459"/>
      <c r="AE192" s="459"/>
      <c r="AF192" s="459"/>
      <c r="AG192" s="459"/>
      <c r="AH192" s="459"/>
      <c r="AI192" s="459">
        <v>10539.74</v>
      </c>
    </row>
    <row r="193" spans="1:35" ht="26.4" x14ac:dyDescent="0.25">
      <c r="A193" s="524"/>
      <c r="B193" s="522"/>
      <c r="C193" s="393" t="s">
        <v>306</v>
      </c>
      <c r="D193" s="531"/>
      <c r="E193" s="532"/>
      <c r="F193" s="459">
        <v>7.35</v>
      </c>
      <c r="G193" s="459"/>
      <c r="H193" s="459"/>
      <c r="I193" s="459"/>
      <c r="J193" s="459"/>
      <c r="K193" s="459"/>
      <c r="L193" s="459">
        <v>3</v>
      </c>
      <c r="M193" s="459"/>
      <c r="N193" s="459"/>
      <c r="O193" s="459"/>
      <c r="P193" s="459"/>
      <c r="Q193" s="459"/>
      <c r="R193" s="459"/>
      <c r="S193" s="459"/>
      <c r="T193" s="459"/>
      <c r="U193" s="459"/>
      <c r="V193" s="459"/>
      <c r="W193" s="459"/>
      <c r="X193" s="459"/>
      <c r="Y193" s="459"/>
      <c r="Z193" s="459"/>
      <c r="AA193" s="459"/>
      <c r="AB193" s="459"/>
      <c r="AC193" s="459"/>
      <c r="AD193" s="459"/>
      <c r="AE193" s="459"/>
      <c r="AF193" s="459"/>
      <c r="AG193" s="459"/>
      <c r="AH193" s="459"/>
      <c r="AI193" s="459">
        <v>10.35</v>
      </c>
    </row>
    <row r="194" spans="1:35" ht="26.4" x14ac:dyDescent="0.25">
      <c r="A194" s="524"/>
      <c r="B194" s="522"/>
      <c r="C194" s="393" t="s">
        <v>308</v>
      </c>
      <c r="D194" s="531"/>
      <c r="E194" s="532"/>
      <c r="F194" s="459"/>
      <c r="G194" s="459"/>
      <c r="H194" s="459"/>
      <c r="I194" s="459"/>
      <c r="J194" s="459"/>
      <c r="K194" s="459"/>
      <c r="L194" s="459">
        <v>18</v>
      </c>
      <c r="M194" s="459"/>
      <c r="N194" s="459"/>
      <c r="O194" s="459"/>
      <c r="P194" s="459"/>
      <c r="Q194" s="459"/>
      <c r="R194" s="459"/>
      <c r="S194" s="459"/>
      <c r="T194" s="459"/>
      <c r="U194" s="459"/>
      <c r="V194" s="459"/>
      <c r="W194" s="459"/>
      <c r="X194" s="459"/>
      <c r="Y194" s="459"/>
      <c r="Z194" s="459"/>
      <c r="AA194" s="459"/>
      <c r="AB194" s="459"/>
      <c r="AC194" s="459"/>
      <c r="AD194" s="459"/>
      <c r="AE194" s="459"/>
      <c r="AF194" s="459"/>
      <c r="AG194" s="459"/>
      <c r="AH194" s="459"/>
      <c r="AI194" s="459">
        <v>18</v>
      </c>
    </row>
    <row r="195" spans="1:35" ht="26.4" x14ac:dyDescent="0.25">
      <c r="A195" s="524"/>
      <c r="B195" s="522"/>
      <c r="C195" s="393" t="s">
        <v>327</v>
      </c>
      <c r="D195" s="531"/>
      <c r="E195" s="532"/>
      <c r="F195" s="459">
        <v>38.19</v>
      </c>
      <c r="G195" s="459"/>
      <c r="H195" s="459"/>
      <c r="I195" s="459"/>
      <c r="J195" s="459"/>
      <c r="K195" s="459"/>
      <c r="L195" s="459">
        <v>54.09</v>
      </c>
      <c r="M195" s="459"/>
      <c r="N195" s="459"/>
      <c r="O195" s="459"/>
      <c r="P195" s="459">
        <v>93.16</v>
      </c>
      <c r="Q195" s="459"/>
      <c r="R195" s="459">
        <v>350.99</v>
      </c>
      <c r="S195" s="459"/>
      <c r="T195" s="459"/>
      <c r="U195" s="459">
        <v>61.02</v>
      </c>
      <c r="V195" s="459">
        <v>52281.36</v>
      </c>
      <c r="W195" s="459"/>
      <c r="X195" s="459"/>
      <c r="Y195" s="459"/>
      <c r="Z195" s="459"/>
      <c r="AA195" s="459"/>
      <c r="AB195" s="459"/>
      <c r="AC195" s="459"/>
      <c r="AD195" s="459"/>
      <c r="AE195" s="459">
        <v>30.79</v>
      </c>
      <c r="AF195" s="459"/>
      <c r="AG195" s="459">
        <v>2.72</v>
      </c>
      <c r="AH195" s="459">
        <v>0.7</v>
      </c>
      <c r="AI195" s="459">
        <v>52913.02</v>
      </c>
    </row>
    <row r="196" spans="1:35" x14ac:dyDescent="0.25">
      <c r="A196" s="524"/>
      <c r="B196" s="522"/>
      <c r="C196" s="393" t="s">
        <v>468</v>
      </c>
      <c r="D196" s="531"/>
      <c r="E196" s="532"/>
      <c r="F196" s="459"/>
      <c r="G196" s="459"/>
      <c r="H196" s="459">
        <v>625</v>
      </c>
      <c r="I196" s="459"/>
      <c r="J196" s="459"/>
      <c r="K196" s="459"/>
      <c r="L196" s="459"/>
      <c r="M196" s="459"/>
      <c r="N196" s="459">
        <v>1875</v>
      </c>
      <c r="O196" s="459"/>
      <c r="P196" s="459"/>
      <c r="Q196" s="459"/>
      <c r="R196" s="459"/>
      <c r="S196" s="459"/>
      <c r="T196" s="459"/>
      <c r="U196" s="459"/>
      <c r="V196" s="459"/>
      <c r="W196" s="459"/>
      <c r="X196" s="459"/>
      <c r="Y196" s="459"/>
      <c r="Z196" s="459"/>
      <c r="AA196" s="459"/>
      <c r="AB196" s="459">
        <v>1250</v>
      </c>
      <c r="AC196" s="459"/>
      <c r="AD196" s="459"/>
      <c r="AE196" s="459"/>
      <c r="AF196" s="459"/>
      <c r="AG196" s="459"/>
      <c r="AH196" s="459"/>
      <c r="AI196" s="459">
        <v>3750</v>
      </c>
    </row>
    <row r="197" spans="1:35" s="471" customFormat="1" x14ac:dyDescent="0.25">
      <c r="A197" s="524"/>
      <c r="B197" s="522"/>
      <c r="C197" s="469" t="s">
        <v>460</v>
      </c>
      <c r="D197" s="533"/>
      <c r="E197" s="534"/>
      <c r="F197" s="470">
        <v>45.54</v>
      </c>
      <c r="G197" s="470"/>
      <c r="H197" s="470">
        <v>625</v>
      </c>
      <c r="I197" s="470"/>
      <c r="J197" s="470"/>
      <c r="K197" s="470"/>
      <c r="L197" s="470">
        <v>75.09</v>
      </c>
      <c r="M197" s="470"/>
      <c r="N197" s="470">
        <v>1875</v>
      </c>
      <c r="O197" s="470"/>
      <c r="P197" s="470">
        <v>93.16</v>
      </c>
      <c r="Q197" s="470">
        <v>1460.6</v>
      </c>
      <c r="R197" s="470">
        <v>350.99</v>
      </c>
      <c r="S197" s="470"/>
      <c r="T197" s="470"/>
      <c r="U197" s="470">
        <v>61.02</v>
      </c>
      <c r="V197" s="470">
        <v>62821.1</v>
      </c>
      <c r="W197" s="470"/>
      <c r="X197" s="470">
        <v>143.86000000000001</v>
      </c>
      <c r="Y197" s="470"/>
      <c r="Z197" s="470"/>
      <c r="AA197" s="470"/>
      <c r="AB197" s="470">
        <v>1250</v>
      </c>
      <c r="AC197" s="470"/>
      <c r="AD197" s="470"/>
      <c r="AE197" s="470">
        <v>30.79</v>
      </c>
      <c r="AF197" s="470"/>
      <c r="AG197" s="470">
        <v>2.72</v>
      </c>
      <c r="AH197" s="470">
        <v>0.7</v>
      </c>
      <c r="AI197" s="470">
        <v>68835.570000000007</v>
      </c>
    </row>
    <row r="198" spans="1:35" ht="39.6" x14ac:dyDescent="0.25">
      <c r="A198" s="523" t="s">
        <v>257</v>
      </c>
      <c r="B198" s="522"/>
      <c r="C198" s="393" t="s">
        <v>360</v>
      </c>
      <c r="D198" s="531"/>
      <c r="E198" s="532"/>
      <c r="F198" s="459"/>
      <c r="G198" s="459"/>
      <c r="H198" s="459"/>
      <c r="I198" s="459"/>
      <c r="J198" s="459">
        <v>60</v>
      </c>
      <c r="K198" s="459"/>
      <c r="L198" s="459"/>
      <c r="M198" s="459"/>
      <c r="N198" s="459">
        <v>194</v>
      </c>
      <c r="O198" s="459"/>
      <c r="P198" s="459"/>
      <c r="Q198" s="459"/>
      <c r="R198" s="459"/>
      <c r="S198" s="459"/>
      <c r="T198" s="459"/>
      <c r="U198" s="459"/>
      <c r="V198" s="459"/>
      <c r="W198" s="459"/>
      <c r="X198" s="459"/>
      <c r="Y198" s="459"/>
      <c r="Z198" s="459"/>
      <c r="AA198" s="459"/>
      <c r="AB198" s="459">
        <v>6473</v>
      </c>
      <c r="AC198" s="459"/>
      <c r="AD198" s="459"/>
      <c r="AE198" s="459"/>
      <c r="AF198" s="459"/>
      <c r="AG198" s="459"/>
      <c r="AH198" s="459"/>
      <c r="AI198" s="459">
        <v>6727</v>
      </c>
    </row>
    <row r="199" spans="1:35" ht="26.4" x14ac:dyDescent="0.25">
      <c r="A199" s="524"/>
      <c r="B199" s="522"/>
      <c r="C199" s="393" t="s">
        <v>311</v>
      </c>
      <c r="D199" s="531"/>
      <c r="E199" s="532"/>
      <c r="F199" s="459">
        <v>7.94</v>
      </c>
      <c r="G199" s="459"/>
      <c r="H199" s="459"/>
      <c r="I199" s="459"/>
      <c r="J199" s="459"/>
      <c r="K199" s="459"/>
      <c r="L199" s="459"/>
      <c r="M199" s="459"/>
      <c r="N199" s="459"/>
      <c r="O199" s="459"/>
      <c r="P199" s="459"/>
      <c r="Q199" s="459">
        <v>561.63</v>
      </c>
      <c r="R199" s="459"/>
      <c r="S199" s="459"/>
      <c r="T199" s="459"/>
      <c r="U199" s="459"/>
      <c r="V199" s="459">
        <v>82809.440000000002</v>
      </c>
      <c r="W199" s="459"/>
      <c r="X199" s="459">
        <v>8400.36</v>
      </c>
      <c r="Y199" s="459"/>
      <c r="Z199" s="459"/>
      <c r="AA199" s="459"/>
      <c r="AB199" s="459"/>
      <c r="AC199" s="459"/>
      <c r="AD199" s="459"/>
      <c r="AE199" s="459"/>
      <c r="AF199" s="459"/>
      <c r="AG199" s="459"/>
      <c r="AH199" s="459"/>
      <c r="AI199" s="459">
        <v>91779.37</v>
      </c>
    </row>
    <row r="200" spans="1:35" ht="26.4" x14ac:dyDescent="0.25">
      <c r="A200" s="524"/>
      <c r="B200" s="522"/>
      <c r="C200" s="393" t="s">
        <v>308</v>
      </c>
      <c r="D200" s="531"/>
      <c r="E200" s="532"/>
      <c r="F200" s="459">
        <v>59</v>
      </c>
      <c r="G200" s="459"/>
      <c r="H200" s="459"/>
      <c r="I200" s="459"/>
      <c r="J200" s="459"/>
      <c r="K200" s="459"/>
      <c r="L200" s="459">
        <v>460</v>
      </c>
      <c r="M200" s="459"/>
      <c r="N200" s="459"/>
      <c r="O200" s="459"/>
      <c r="P200" s="459"/>
      <c r="Q200" s="459">
        <v>949</v>
      </c>
      <c r="R200" s="459"/>
      <c r="S200" s="459"/>
      <c r="T200" s="459"/>
      <c r="U200" s="459"/>
      <c r="V200" s="459">
        <v>55814</v>
      </c>
      <c r="W200" s="459"/>
      <c r="X200" s="459">
        <v>3797</v>
      </c>
      <c r="Y200" s="459"/>
      <c r="Z200" s="459"/>
      <c r="AA200" s="459"/>
      <c r="AB200" s="459"/>
      <c r="AC200" s="459"/>
      <c r="AD200" s="459"/>
      <c r="AE200" s="459"/>
      <c r="AF200" s="459"/>
      <c r="AG200" s="459"/>
      <c r="AH200" s="459"/>
      <c r="AI200" s="459">
        <v>61079</v>
      </c>
    </row>
    <row r="201" spans="1:35" s="471" customFormat="1" x14ac:dyDescent="0.25">
      <c r="A201" s="524"/>
      <c r="B201" s="522"/>
      <c r="C201" s="469" t="s">
        <v>460</v>
      </c>
      <c r="D201" s="533"/>
      <c r="E201" s="534"/>
      <c r="F201" s="470">
        <v>66.94</v>
      </c>
      <c r="G201" s="470"/>
      <c r="H201" s="470"/>
      <c r="I201" s="470"/>
      <c r="J201" s="470">
        <v>60</v>
      </c>
      <c r="K201" s="470"/>
      <c r="L201" s="470">
        <v>460</v>
      </c>
      <c r="M201" s="470"/>
      <c r="N201" s="470">
        <v>194</v>
      </c>
      <c r="O201" s="470"/>
      <c r="P201" s="470"/>
      <c r="Q201" s="470">
        <v>1510.63</v>
      </c>
      <c r="R201" s="470"/>
      <c r="S201" s="470"/>
      <c r="T201" s="470"/>
      <c r="U201" s="470"/>
      <c r="V201" s="470">
        <v>138623.44</v>
      </c>
      <c r="W201" s="470"/>
      <c r="X201" s="470">
        <v>12197.36</v>
      </c>
      <c r="Y201" s="470"/>
      <c r="Z201" s="470"/>
      <c r="AA201" s="470"/>
      <c r="AB201" s="470">
        <v>6473</v>
      </c>
      <c r="AC201" s="470"/>
      <c r="AD201" s="470"/>
      <c r="AE201" s="470"/>
      <c r="AF201" s="470"/>
      <c r="AG201" s="470"/>
      <c r="AH201" s="470"/>
      <c r="AI201" s="470">
        <v>159585.37</v>
      </c>
    </row>
    <row r="202" spans="1:35" ht="26.4" x14ac:dyDescent="0.25">
      <c r="A202" s="523" t="s">
        <v>258</v>
      </c>
      <c r="B202" s="522"/>
      <c r="C202" s="393" t="s">
        <v>469</v>
      </c>
      <c r="D202" s="531"/>
      <c r="E202" s="532"/>
      <c r="F202" s="459"/>
      <c r="G202" s="459"/>
      <c r="H202" s="459">
        <v>10100</v>
      </c>
      <c r="I202" s="459"/>
      <c r="J202" s="459"/>
      <c r="K202" s="459"/>
      <c r="L202" s="459"/>
      <c r="M202" s="459"/>
      <c r="N202" s="459">
        <v>18200</v>
      </c>
      <c r="O202" s="459"/>
      <c r="P202" s="459"/>
      <c r="Q202" s="459"/>
      <c r="R202" s="459"/>
      <c r="S202" s="459"/>
      <c r="T202" s="459"/>
      <c r="U202" s="459"/>
      <c r="V202" s="459"/>
      <c r="W202" s="459"/>
      <c r="X202" s="459"/>
      <c r="Y202" s="459"/>
      <c r="Z202" s="459"/>
      <c r="AA202" s="459"/>
      <c r="AB202" s="459">
        <v>161</v>
      </c>
      <c r="AC202" s="459"/>
      <c r="AD202" s="459"/>
      <c r="AE202" s="459"/>
      <c r="AF202" s="459"/>
      <c r="AG202" s="459"/>
      <c r="AH202" s="459"/>
      <c r="AI202" s="459">
        <v>28461</v>
      </c>
    </row>
    <row r="203" spans="1:35" ht="26.4" x14ac:dyDescent="0.25">
      <c r="A203" s="524"/>
      <c r="B203" s="522"/>
      <c r="C203" s="393" t="s">
        <v>418</v>
      </c>
      <c r="D203" s="531"/>
      <c r="E203" s="532"/>
      <c r="F203" s="459">
        <v>46.03</v>
      </c>
      <c r="G203" s="459"/>
      <c r="H203" s="459"/>
      <c r="I203" s="459"/>
      <c r="J203" s="459"/>
      <c r="K203" s="459"/>
      <c r="L203" s="459">
        <v>336.01</v>
      </c>
      <c r="M203" s="459"/>
      <c r="N203" s="459"/>
      <c r="O203" s="459"/>
      <c r="P203" s="459"/>
      <c r="Q203" s="459"/>
      <c r="R203" s="459"/>
      <c r="S203" s="459"/>
      <c r="T203" s="459"/>
      <c r="U203" s="459"/>
      <c r="V203" s="459"/>
      <c r="W203" s="459"/>
      <c r="X203" s="459"/>
      <c r="Y203" s="459"/>
      <c r="Z203" s="459"/>
      <c r="AA203" s="459"/>
      <c r="AB203" s="459"/>
      <c r="AC203" s="459"/>
      <c r="AD203" s="459"/>
      <c r="AE203" s="459"/>
      <c r="AF203" s="459"/>
      <c r="AG203" s="459"/>
      <c r="AH203" s="459"/>
      <c r="AI203" s="459">
        <v>382.04</v>
      </c>
    </row>
    <row r="204" spans="1:35" x14ac:dyDescent="0.25">
      <c r="A204" s="524"/>
      <c r="B204" s="522"/>
      <c r="C204" s="393" t="s">
        <v>403</v>
      </c>
      <c r="D204" s="531"/>
      <c r="E204" s="532"/>
      <c r="F204" s="459"/>
      <c r="G204" s="459"/>
      <c r="H204" s="459"/>
      <c r="I204" s="459"/>
      <c r="J204" s="459"/>
      <c r="K204" s="459"/>
      <c r="L204" s="459"/>
      <c r="M204" s="459"/>
      <c r="N204" s="459">
        <v>5</v>
      </c>
      <c r="O204" s="459"/>
      <c r="P204" s="459"/>
      <c r="Q204" s="459"/>
      <c r="R204" s="459"/>
      <c r="S204" s="459"/>
      <c r="T204" s="459"/>
      <c r="U204" s="459"/>
      <c r="V204" s="459"/>
      <c r="W204" s="459"/>
      <c r="X204" s="459"/>
      <c r="Y204" s="459"/>
      <c r="Z204" s="459"/>
      <c r="AA204" s="459"/>
      <c r="AB204" s="459">
        <v>25</v>
      </c>
      <c r="AC204" s="459"/>
      <c r="AD204" s="459"/>
      <c r="AE204" s="459"/>
      <c r="AF204" s="459"/>
      <c r="AG204" s="459"/>
      <c r="AH204" s="459"/>
      <c r="AI204" s="459">
        <v>30</v>
      </c>
    </row>
    <row r="205" spans="1:35" ht="26.4" x14ac:dyDescent="0.25">
      <c r="A205" s="524"/>
      <c r="B205" s="522"/>
      <c r="C205" s="393" t="s">
        <v>311</v>
      </c>
      <c r="D205" s="531"/>
      <c r="E205" s="532"/>
      <c r="F205" s="459"/>
      <c r="G205" s="459"/>
      <c r="H205" s="459"/>
      <c r="I205" s="459"/>
      <c r="J205" s="459"/>
      <c r="K205" s="459"/>
      <c r="L205" s="459"/>
      <c r="M205" s="459"/>
      <c r="N205" s="459"/>
      <c r="O205" s="459"/>
      <c r="P205" s="459"/>
      <c r="Q205" s="459"/>
      <c r="R205" s="459"/>
      <c r="S205" s="459"/>
      <c r="T205" s="459"/>
      <c r="U205" s="459"/>
      <c r="V205" s="459">
        <v>24223.67</v>
      </c>
      <c r="W205" s="459"/>
      <c r="X205" s="459"/>
      <c r="Y205" s="459"/>
      <c r="Z205" s="459"/>
      <c r="AA205" s="459"/>
      <c r="AB205" s="459"/>
      <c r="AC205" s="459"/>
      <c r="AD205" s="459"/>
      <c r="AE205" s="459"/>
      <c r="AF205" s="459"/>
      <c r="AG205" s="459"/>
      <c r="AH205" s="459"/>
      <c r="AI205" s="459">
        <v>24223.67</v>
      </c>
    </row>
    <row r="206" spans="1:35" ht="26.4" x14ac:dyDescent="0.25">
      <c r="A206" s="524"/>
      <c r="B206" s="522"/>
      <c r="C206" s="393" t="s">
        <v>306</v>
      </c>
      <c r="D206" s="531"/>
      <c r="E206" s="532"/>
      <c r="F206" s="459">
        <v>58.95</v>
      </c>
      <c r="G206" s="459"/>
      <c r="H206" s="459"/>
      <c r="I206" s="459"/>
      <c r="J206" s="459"/>
      <c r="K206" s="459"/>
      <c r="L206" s="459">
        <v>125.45</v>
      </c>
      <c r="M206" s="459"/>
      <c r="N206" s="459"/>
      <c r="O206" s="459"/>
      <c r="P206" s="459"/>
      <c r="Q206" s="459"/>
      <c r="R206" s="459"/>
      <c r="S206" s="459"/>
      <c r="T206" s="459"/>
      <c r="U206" s="459"/>
      <c r="V206" s="459"/>
      <c r="W206" s="459"/>
      <c r="X206" s="459">
        <v>2672.38</v>
      </c>
      <c r="Y206" s="459"/>
      <c r="Z206" s="459"/>
      <c r="AA206" s="459"/>
      <c r="AB206" s="459"/>
      <c r="AC206" s="459"/>
      <c r="AD206" s="459"/>
      <c r="AE206" s="459"/>
      <c r="AF206" s="459"/>
      <c r="AG206" s="459">
        <v>0.75</v>
      </c>
      <c r="AH206" s="459"/>
      <c r="AI206" s="459">
        <v>2857.53</v>
      </c>
    </row>
    <row r="207" spans="1:35" ht="39.6" x14ac:dyDescent="0.25">
      <c r="A207" s="524"/>
      <c r="B207" s="522"/>
      <c r="C207" s="393" t="s">
        <v>431</v>
      </c>
      <c r="D207" s="531"/>
      <c r="E207" s="532"/>
      <c r="F207" s="459"/>
      <c r="G207" s="459"/>
      <c r="H207" s="459"/>
      <c r="I207" s="459"/>
      <c r="J207" s="459"/>
      <c r="K207" s="459"/>
      <c r="L207" s="459"/>
      <c r="M207" s="459"/>
      <c r="N207" s="459"/>
      <c r="O207" s="459"/>
      <c r="P207" s="459"/>
      <c r="Q207" s="459"/>
      <c r="R207" s="459"/>
      <c r="S207" s="459"/>
      <c r="T207" s="459"/>
      <c r="U207" s="459"/>
      <c r="V207" s="459"/>
      <c r="W207" s="459"/>
      <c r="X207" s="459"/>
      <c r="Y207" s="459"/>
      <c r="Z207" s="459"/>
      <c r="AA207" s="459"/>
      <c r="AB207" s="459"/>
      <c r="AC207" s="459"/>
      <c r="AD207" s="459"/>
      <c r="AE207" s="459">
        <v>121.36</v>
      </c>
      <c r="AF207" s="459"/>
      <c r="AG207" s="459"/>
      <c r="AH207" s="459"/>
      <c r="AI207" s="459">
        <v>121.36</v>
      </c>
    </row>
    <row r="208" spans="1:35" ht="26.4" x14ac:dyDescent="0.25">
      <c r="A208" s="524"/>
      <c r="B208" s="522"/>
      <c r="C208" s="393" t="s">
        <v>308</v>
      </c>
      <c r="D208" s="531"/>
      <c r="E208" s="532"/>
      <c r="F208" s="459"/>
      <c r="G208" s="459"/>
      <c r="H208" s="459"/>
      <c r="I208" s="459"/>
      <c r="J208" s="459"/>
      <c r="K208" s="459"/>
      <c r="L208" s="459">
        <v>96</v>
      </c>
      <c r="M208" s="459"/>
      <c r="N208" s="459"/>
      <c r="O208" s="459"/>
      <c r="P208" s="459"/>
      <c r="Q208" s="459"/>
      <c r="R208" s="459"/>
      <c r="S208" s="459"/>
      <c r="T208" s="459"/>
      <c r="U208" s="459"/>
      <c r="V208" s="459"/>
      <c r="W208" s="459"/>
      <c r="X208" s="459"/>
      <c r="Y208" s="459"/>
      <c r="Z208" s="459"/>
      <c r="AA208" s="459"/>
      <c r="AB208" s="459"/>
      <c r="AC208" s="459"/>
      <c r="AD208" s="459"/>
      <c r="AE208" s="459"/>
      <c r="AF208" s="459"/>
      <c r="AG208" s="459"/>
      <c r="AH208" s="459"/>
      <c r="AI208" s="459">
        <v>96</v>
      </c>
    </row>
    <row r="209" spans="1:35" ht="39.6" x14ac:dyDescent="0.25">
      <c r="A209" s="524"/>
      <c r="B209" s="522"/>
      <c r="C209" s="393" t="s">
        <v>339</v>
      </c>
      <c r="D209" s="531"/>
      <c r="E209" s="532"/>
      <c r="F209" s="459"/>
      <c r="G209" s="459"/>
      <c r="H209" s="459"/>
      <c r="I209" s="459"/>
      <c r="J209" s="459"/>
      <c r="K209" s="459"/>
      <c r="L209" s="459"/>
      <c r="M209" s="459"/>
      <c r="N209" s="459"/>
      <c r="O209" s="459"/>
      <c r="P209" s="459"/>
      <c r="Q209" s="459"/>
      <c r="R209" s="459"/>
      <c r="S209" s="459"/>
      <c r="T209" s="459"/>
      <c r="U209" s="459"/>
      <c r="V209" s="459">
        <v>17.649999999999999</v>
      </c>
      <c r="W209" s="459"/>
      <c r="X209" s="459"/>
      <c r="Y209" s="459"/>
      <c r="Z209" s="459"/>
      <c r="AA209" s="459"/>
      <c r="AB209" s="459"/>
      <c r="AC209" s="459"/>
      <c r="AD209" s="459"/>
      <c r="AE209" s="459"/>
      <c r="AF209" s="459"/>
      <c r="AG209" s="459"/>
      <c r="AH209" s="459"/>
      <c r="AI209" s="459">
        <v>17.649999999999999</v>
      </c>
    </row>
    <row r="210" spans="1:35" s="471" customFormat="1" x14ac:dyDescent="0.25">
      <c r="A210" s="524"/>
      <c r="B210" s="522"/>
      <c r="C210" s="469" t="s">
        <v>460</v>
      </c>
      <c r="D210" s="533"/>
      <c r="E210" s="534"/>
      <c r="F210" s="470">
        <v>104.98</v>
      </c>
      <c r="G210" s="470"/>
      <c r="H210" s="470">
        <v>10100</v>
      </c>
      <c r="I210" s="470"/>
      <c r="J210" s="470"/>
      <c r="K210" s="470"/>
      <c r="L210" s="470">
        <v>557.46</v>
      </c>
      <c r="M210" s="470"/>
      <c r="N210" s="470">
        <v>18205</v>
      </c>
      <c r="O210" s="470"/>
      <c r="P210" s="470"/>
      <c r="Q210" s="470"/>
      <c r="R210" s="470"/>
      <c r="S210" s="470"/>
      <c r="T210" s="470"/>
      <c r="U210" s="470"/>
      <c r="V210" s="470">
        <v>24241.32</v>
      </c>
      <c r="W210" s="470"/>
      <c r="X210" s="470">
        <v>2672.38</v>
      </c>
      <c r="Y210" s="470"/>
      <c r="Z210" s="470"/>
      <c r="AA210" s="470"/>
      <c r="AB210" s="470">
        <v>186</v>
      </c>
      <c r="AC210" s="470"/>
      <c r="AD210" s="470"/>
      <c r="AE210" s="470">
        <v>121.36</v>
      </c>
      <c r="AF210" s="470"/>
      <c r="AG210" s="470">
        <v>0.75</v>
      </c>
      <c r="AH210" s="470"/>
      <c r="AI210" s="470">
        <v>56189.25</v>
      </c>
    </row>
    <row r="211" spans="1:35" ht="26.4" x14ac:dyDescent="0.25">
      <c r="A211" s="523" t="s">
        <v>250</v>
      </c>
      <c r="B211" s="522"/>
      <c r="C211" s="393" t="s">
        <v>414</v>
      </c>
      <c r="D211" s="531"/>
      <c r="E211" s="532"/>
      <c r="F211" s="459"/>
      <c r="G211" s="459"/>
      <c r="H211" s="459"/>
      <c r="I211" s="459"/>
      <c r="J211" s="459"/>
      <c r="K211" s="459"/>
      <c r="L211" s="459">
        <v>60695</v>
      </c>
      <c r="M211" s="459"/>
      <c r="N211" s="459"/>
      <c r="O211" s="459"/>
      <c r="P211" s="459"/>
      <c r="Q211" s="459"/>
      <c r="R211" s="459"/>
      <c r="S211" s="459"/>
      <c r="T211" s="459">
        <v>1164.3499999999999</v>
      </c>
      <c r="U211" s="459"/>
      <c r="V211" s="459"/>
      <c r="W211" s="459"/>
      <c r="X211" s="459"/>
      <c r="Y211" s="459"/>
      <c r="Z211" s="459"/>
      <c r="AA211" s="459"/>
      <c r="AB211" s="459"/>
      <c r="AC211" s="459"/>
      <c r="AD211" s="459"/>
      <c r="AE211" s="459"/>
      <c r="AF211" s="459"/>
      <c r="AG211" s="459">
        <v>2152.1999999999998</v>
      </c>
      <c r="AH211" s="459"/>
      <c r="AI211" s="459">
        <v>64011.55</v>
      </c>
    </row>
    <row r="212" spans="1:35" ht="26.4" x14ac:dyDescent="0.25">
      <c r="A212" s="524"/>
      <c r="B212" s="522"/>
      <c r="C212" s="393" t="s">
        <v>430</v>
      </c>
      <c r="D212" s="531"/>
      <c r="E212" s="532"/>
      <c r="F212" s="459"/>
      <c r="G212" s="459"/>
      <c r="H212" s="459"/>
      <c r="I212" s="459"/>
      <c r="J212" s="459"/>
      <c r="K212" s="459"/>
      <c r="L212" s="459">
        <v>11604</v>
      </c>
      <c r="M212" s="459"/>
      <c r="N212" s="459"/>
      <c r="O212" s="459"/>
      <c r="P212" s="459"/>
      <c r="Q212" s="459"/>
      <c r="R212" s="459">
        <v>2306.25</v>
      </c>
      <c r="S212" s="459"/>
      <c r="T212" s="459">
        <v>70</v>
      </c>
      <c r="U212" s="459"/>
      <c r="V212" s="459"/>
      <c r="W212" s="459"/>
      <c r="X212" s="459"/>
      <c r="Y212" s="459"/>
      <c r="Z212" s="459"/>
      <c r="AA212" s="459"/>
      <c r="AB212" s="459"/>
      <c r="AC212" s="459"/>
      <c r="AD212" s="459"/>
      <c r="AE212" s="459"/>
      <c r="AF212" s="459"/>
      <c r="AG212" s="459">
        <v>1755.6</v>
      </c>
      <c r="AH212" s="459">
        <v>6.25</v>
      </c>
      <c r="AI212" s="459">
        <v>15742.1</v>
      </c>
    </row>
    <row r="213" spans="1:35" x14ac:dyDescent="0.25">
      <c r="A213" s="524"/>
      <c r="B213" s="522"/>
      <c r="C213" s="393" t="s">
        <v>365</v>
      </c>
      <c r="D213" s="531"/>
      <c r="E213" s="532"/>
      <c r="F213" s="459"/>
      <c r="G213" s="459"/>
      <c r="H213" s="459"/>
      <c r="I213" s="459"/>
      <c r="J213" s="459"/>
      <c r="K213" s="459"/>
      <c r="L213" s="459"/>
      <c r="M213" s="459"/>
      <c r="N213" s="459"/>
      <c r="O213" s="459"/>
      <c r="P213" s="459"/>
      <c r="Q213" s="459"/>
      <c r="R213" s="459"/>
      <c r="S213" s="459"/>
      <c r="T213" s="459"/>
      <c r="U213" s="459"/>
      <c r="V213" s="459">
        <v>71104</v>
      </c>
      <c r="W213" s="459"/>
      <c r="X213" s="459"/>
      <c r="Y213" s="459"/>
      <c r="Z213" s="459"/>
      <c r="AA213" s="459"/>
      <c r="AB213" s="459"/>
      <c r="AC213" s="459"/>
      <c r="AD213" s="459"/>
      <c r="AE213" s="459"/>
      <c r="AF213" s="459"/>
      <c r="AG213" s="459"/>
      <c r="AH213" s="459"/>
      <c r="AI213" s="459">
        <v>71104</v>
      </c>
    </row>
    <row r="214" spans="1:35" ht="26.4" x14ac:dyDescent="0.25">
      <c r="A214" s="524"/>
      <c r="B214" s="522"/>
      <c r="C214" s="393" t="s">
        <v>311</v>
      </c>
      <c r="D214" s="531"/>
      <c r="E214" s="532"/>
      <c r="F214" s="459"/>
      <c r="G214" s="459"/>
      <c r="H214" s="459"/>
      <c r="I214" s="459"/>
      <c r="J214" s="459"/>
      <c r="K214" s="459"/>
      <c r="L214" s="459"/>
      <c r="M214" s="459"/>
      <c r="N214" s="459"/>
      <c r="O214" s="459"/>
      <c r="P214" s="459"/>
      <c r="Q214" s="459">
        <v>180.65</v>
      </c>
      <c r="R214" s="459"/>
      <c r="S214" s="459"/>
      <c r="T214" s="459"/>
      <c r="U214" s="459"/>
      <c r="V214" s="459"/>
      <c r="W214" s="459"/>
      <c r="X214" s="459"/>
      <c r="Y214" s="459"/>
      <c r="Z214" s="459"/>
      <c r="AA214" s="459"/>
      <c r="AB214" s="459"/>
      <c r="AC214" s="459"/>
      <c r="AD214" s="459"/>
      <c r="AE214" s="459"/>
      <c r="AF214" s="459"/>
      <c r="AG214" s="459"/>
      <c r="AH214" s="459"/>
      <c r="AI214" s="459">
        <v>180.65</v>
      </c>
    </row>
    <row r="215" spans="1:35" ht="26.4" x14ac:dyDescent="0.25">
      <c r="A215" s="524"/>
      <c r="B215" s="522"/>
      <c r="C215" s="393" t="s">
        <v>312</v>
      </c>
      <c r="D215" s="531"/>
      <c r="E215" s="532"/>
      <c r="F215" s="459"/>
      <c r="G215" s="459"/>
      <c r="H215" s="459"/>
      <c r="I215" s="459"/>
      <c r="J215" s="459"/>
      <c r="K215" s="459"/>
      <c r="L215" s="459"/>
      <c r="M215" s="459"/>
      <c r="N215" s="459"/>
      <c r="O215" s="459"/>
      <c r="P215" s="459"/>
      <c r="Q215" s="459"/>
      <c r="R215" s="459"/>
      <c r="S215" s="459"/>
      <c r="T215" s="459"/>
      <c r="U215" s="459"/>
      <c r="V215" s="459">
        <v>1.42</v>
      </c>
      <c r="W215" s="459"/>
      <c r="X215" s="459"/>
      <c r="Y215" s="459"/>
      <c r="Z215" s="459"/>
      <c r="AA215" s="459"/>
      <c r="AB215" s="459"/>
      <c r="AC215" s="459"/>
      <c r="AD215" s="459"/>
      <c r="AE215" s="459"/>
      <c r="AF215" s="459"/>
      <c r="AG215" s="459"/>
      <c r="AH215" s="459"/>
      <c r="AI215" s="459">
        <v>1.42</v>
      </c>
    </row>
    <row r="216" spans="1:35" ht="26.4" x14ac:dyDescent="0.25">
      <c r="A216" s="524"/>
      <c r="B216" s="522"/>
      <c r="C216" s="393" t="s">
        <v>306</v>
      </c>
      <c r="D216" s="531"/>
      <c r="E216" s="532"/>
      <c r="F216" s="459">
        <v>1.5</v>
      </c>
      <c r="G216" s="459"/>
      <c r="H216" s="459"/>
      <c r="I216" s="459"/>
      <c r="J216" s="459"/>
      <c r="K216" s="459"/>
      <c r="L216" s="459">
        <v>0.68</v>
      </c>
      <c r="M216" s="459"/>
      <c r="N216" s="459"/>
      <c r="O216" s="459"/>
      <c r="P216" s="459"/>
      <c r="Q216" s="459"/>
      <c r="R216" s="459"/>
      <c r="S216" s="459"/>
      <c r="T216" s="459"/>
      <c r="U216" s="459"/>
      <c r="V216" s="459"/>
      <c r="W216" s="459"/>
      <c r="X216" s="459"/>
      <c r="Y216" s="459"/>
      <c r="Z216" s="459"/>
      <c r="AA216" s="459"/>
      <c r="AB216" s="459"/>
      <c r="AC216" s="459"/>
      <c r="AD216" s="459"/>
      <c r="AE216" s="459"/>
      <c r="AF216" s="459"/>
      <c r="AG216" s="459"/>
      <c r="AH216" s="459"/>
      <c r="AI216" s="459">
        <v>2.1800000000000002</v>
      </c>
    </row>
    <row r="217" spans="1:35" ht="39.6" x14ac:dyDescent="0.25">
      <c r="A217" s="524"/>
      <c r="B217" s="522"/>
      <c r="C217" s="393" t="s">
        <v>431</v>
      </c>
      <c r="D217" s="531"/>
      <c r="E217" s="532"/>
      <c r="F217" s="459"/>
      <c r="G217" s="459"/>
      <c r="H217" s="459"/>
      <c r="I217" s="459"/>
      <c r="J217" s="459"/>
      <c r="K217" s="459"/>
      <c r="L217" s="459"/>
      <c r="M217" s="459"/>
      <c r="N217" s="459"/>
      <c r="O217" s="459"/>
      <c r="P217" s="459"/>
      <c r="Q217" s="459"/>
      <c r="R217" s="459"/>
      <c r="S217" s="459"/>
      <c r="T217" s="459"/>
      <c r="U217" s="459"/>
      <c r="V217" s="459"/>
      <c r="W217" s="459">
        <v>363.56</v>
      </c>
      <c r="X217" s="459"/>
      <c r="Y217" s="459"/>
      <c r="Z217" s="459"/>
      <c r="AA217" s="459"/>
      <c r="AB217" s="459"/>
      <c r="AC217" s="459"/>
      <c r="AD217" s="459"/>
      <c r="AE217" s="459"/>
      <c r="AF217" s="459"/>
      <c r="AG217" s="459"/>
      <c r="AH217" s="459"/>
      <c r="AI217" s="459">
        <v>363.56</v>
      </c>
    </row>
    <row r="218" spans="1:35" ht="26.4" x14ac:dyDescent="0.25">
      <c r="A218" s="524"/>
      <c r="B218" s="522"/>
      <c r="C218" s="393" t="s">
        <v>308</v>
      </c>
      <c r="D218" s="531"/>
      <c r="E218" s="532"/>
      <c r="F218" s="459"/>
      <c r="G218" s="459"/>
      <c r="H218" s="459"/>
      <c r="I218" s="459"/>
      <c r="J218" s="459"/>
      <c r="K218" s="459"/>
      <c r="L218" s="459"/>
      <c r="M218" s="459"/>
      <c r="N218" s="459"/>
      <c r="O218" s="459"/>
      <c r="P218" s="459"/>
      <c r="Q218" s="459"/>
      <c r="R218" s="459"/>
      <c r="S218" s="459"/>
      <c r="T218" s="459"/>
      <c r="U218" s="459"/>
      <c r="V218" s="459"/>
      <c r="W218" s="459"/>
      <c r="X218" s="459">
        <v>417</v>
      </c>
      <c r="Y218" s="459"/>
      <c r="Z218" s="459"/>
      <c r="AA218" s="459"/>
      <c r="AB218" s="459"/>
      <c r="AC218" s="459"/>
      <c r="AD218" s="459"/>
      <c r="AE218" s="459"/>
      <c r="AF218" s="459"/>
      <c r="AG218" s="459"/>
      <c r="AH218" s="459"/>
      <c r="AI218" s="459">
        <v>417</v>
      </c>
    </row>
    <row r="219" spans="1:35" ht="26.4" x14ac:dyDescent="0.25">
      <c r="A219" s="524"/>
      <c r="B219" s="522"/>
      <c r="C219" s="393" t="s">
        <v>366</v>
      </c>
      <c r="D219" s="531"/>
      <c r="E219" s="532"/>
      <c r="F219" s="459">
        <v>432</v>
      </c>
      <c r="G219" s="459"/>
      <c r="H219" s="459"/>
      <c r="I219" s="459"/>
      <c r="J219" s="459"/>
      <c r="K219" s="459"/>
      <c r="L219" s="459"/>
      <c r="M219" s="459"/>
      <c r="N219" s="459"/>
      <c r="O219" s="459"/>
      <c r="P219" s="459"/>
      <c r="Q219" s="459"/>
      <c r="R219" s="459"/>
      <c r="S219" s="459"/>
      <c r="T219" s="459"/>
      <c r="U219" s="459"/>
      <c r="V219" s="459">
        <v>160898</v>
      </c>
      <c r="W219" s="459"/>
      <c r="X219" s="459"/>
      <c r="Y219" s="459"/>
      <c r="Z219" s="459"/>
      <c r="AA219" s="459"/>
      <c r="AB219" s="459"/>
      <c r="AC219" s="459"/>
      <c r="AD219" s="459"/>
      <c r="AE219" s="459"/>
      <c r="AF219" s="459"/>
      <c r="AG219" s="459"/>
      <c r="AH219" s="459"/>
      <c r="AI219" s="459">
        <v>161330</v>
      </c>
    </row>
    <row r="220" spans="1:35" ht="26.4" x14ac:dyDescent="0.25">
      <c r="A220" s="524"/>
      <c r="B220" s="522"/>
      <c r="C220" s="393" t="s">
        <v>367</v>
      </c>
      <c r="D220" s="531"/>
      <c r="E220" s="532"/>
      <c r="F220" s="459"/>
      <c r="G220" s="459">
        <v>48</v>
      </c>
      <c r="H220" s="459"/>
      <c r="I220" s="459"/>
      <c r="J220" s="459"/>
      <c r="K220" s="459"/>
      <c r="L220" s="459">
        <v>70</v>
      </c>
      <c r="M220" s="459"/>
      <c r="N220" s="459"/>
      <c r="O220" s="459"/>
      <c r="P220" s="459"/>
      <c r="Q220" s="459"/>
      <c r="R220" s="459">
        <v>15</v>
      </c>
      <c r="S220" s="459"/>
      <c r="T220" s="459"/>
      <c r="U220" s="459"/>
      <c r="V220" s="459"/>
      <c r="W220" s="459"/>
      <c r="X220" s="459"/>
      <c r="Y220" s="459"/>
      <c r="Z220" s="459"/>
      <c r="AA220" s="459"/>
      <c r="AB220" s="459"/>
      <c r="AC220" s="459"/>
      <c r="AD220" s="459"/>
      <c r="AE220" s="459"/>
      <c r="AF220" s="459"/>
      <c r="AG220" s="459"/>
      <c r="AH220" s="459"/>
      <c r="AI220" s="459">
        <v>133</v>
      </c>
    </row>
    <row r="221" spans="1:35" s="471" customFormat="1" x14ac:dyDescent="0.25">
      <c r="A221" s="524"/>
      <c r="B221" s="522"/>
      <c r="C221" s="469" t="s">
        <v>460</v>
      </c>
      <c r="D221" s="533"/>
      <c r="E221" s="534"/>
      <c r="F221" s="470">
        <v>433.5</v>
      </c>
      <c r="G221" s="470">
        <v>48</v>
      </c>
      <c r="H221" s="470"/>
      <c r="I221" s="470"/>
      <c r="J221" s="470"/>
      <c r="K221" s="470"/>
      <c r="L221" s="470">
        <v>72369.679999999993</v>
      </c>
      <c r="M221" s="470"/>
      <c r="N221" s="470"/>
      <c r="O221" s="470"/>
      <c r="P221" s="470"/>
      <c r="Q221" s="470">
        <v>180.65</v>
      </c>
      <c r="R221" s="470">
        <v>2321.25</v>
      </c>
      <c r="S221" s="470"/>
      <c r="T221" s="470">
        <v>1234.3499999999999</v>
      </c>
      <c r="U221" s="470"/>
      <c r="V221" s="470">
        <v>232003.42</v>
      </c>
      <c r="W221" s="470">
        <v>363.56</v>
      </c>
      <c r="X221" s="470">
        <v>417</v>
      </c>
      <c r="Y221" s="470"/>
      <c r="Z221" s="470"/>
      <c r="AA221" s="470"/>
      <c r="AB221" s="470"/>
      <c r="AC221" s="470"/>
      <c r="AD221" s="470"/>
      <c r="AE221" s="470"/>
      <c r="AF221" s="470"/>
      <c r="AG221" s="470">
        <v>3907.8</v>
      </c>
      <c r="AH221" s="470">
        <v>6.25</v>
      </c>
      <c r="AI221" s="470">
        <v>313285.46000000002</v>
      </c>
    </row>
    <row r="222" spans="1:35" s="468" customFormat="1" x14ac:dyDescent="0.25">
      <c r="A222" s="535" t="s">
        <v>470</v>
      </c>
      <c r="B222" s="536"/>
      <c r="C222" s="536"/>
      <c r="D222" s="537">
        <v>1</v>
      </c>
      <c r="E222" s="538"/>
      <c r="F222" s="467">
        <v>12653.76</v>
      </c>
      <c r="G222" s="467">
        <v>129071.74</v>
      </c>
      <c r="H222" s="467">
        <v>77753.7</v>
      </c>
      <c r="I222" s="467">
        <v>176892.66</v>
      </c>
      <c r="J222" s="467">
        <v>549.25</v>
      </c>
      <c r="K222" s="467">
        <v>1</v>
      </c>
      <c r="L222" s="467">
        <v>648051.67000000004</v>
      </c>
      <c r="M222" s="467">
        <v>327917.59999999998</v>
      </c>
      <c r="N222" s="467">
        <v>97067.55</v>
      </c>
      <c r="O222" s="467">
        <v>709</v>
      </c>
      <c r="P222" s="467">
        <v>1804.66</v>
      </c>
      <c r="Q222" s="467">
        <v>277690.51</v>
      </c>
      <c r="R222" s="467">
        <v>33634.199999999997</v>
      </c>
      <c r="S222" s="467">
        <v>204.49</v>
      </c>
      <c r="T222" s="467">
        <v>1234.3499999999999</v>
      </c>
      <c r="U222" s="467">
        <v>2964.87</v>
      </c>
      <c r="V222" s="467">
        <v>4613329.33</v>
      </c>
      <c r="W222" s="467">
        <v>15490.73</v>
      </c>
      <c r="X222" s="467">
        <v>786761.51</v>
      </c>
      <c r="Y222" s="467">
        <v>17.760000000000002</v>
      </c>
      <c r="Z222" s="467">
        <v>23811</v>
      </c>
      <c r="AA222" s="467">
        <v>16550.2</v>
      </c>
      <c r="AB222" s="467">
        <v>145925.45000000001</v>
      </c>
      <c r="AC222" s="467">
        <v>195945</v>
      </c>
      <c r="AD222" s="467">
        <v>15694.63</v>
      </c>
      <c r="AE222" s="467">
        <v>3890.51</v>
      </c>
      <c r="AF222" s="467">
        <v>17288.419999999998</v>
      </c>
      <c r="AG222" s="467">
        <v>29449.15</v>
      </c>
      <c r="AH222" s="467">
        <v>6.95</v>
      </c>
      <c r="AI222" s="467">
        <v>7652362.6500000004</v>
      </c>
    </row>
    <row r="223" spans="1:35" ht="409.6" hidden="1" customHeight="1" x14ac:dyDescent="0.25"/>
    <row r="224" spans="1:35" ht="58.5" customHeight="1" x14ac:dyDescent="0.25">
      <c r="A224" s="539"/>
      <c r="B224" s="540"/>
      <c r="C224" s="540"/>
      <c r="D224" s="523" t="s">
        <v>295</v>
      </c>
      <c r="E224" s="522"/>
      <c r="F224" s="398" t="s">
        <v>284</v>
      </c>
      <c r="G224" s="398" t="s">
        <v>447</v>
      </c>
      <c r="H224" s="398" t="s">
        <v>448</v>
      </c>
      <c r="I224" s="398" t="s">
        <v>424</v>
      </c>
      <c r="J224" s="398" t="s">
        <v>296</v>
      </c>
      <c r="K224" s="398" t="s">
        <v>297</v>
      </c>
      <c r="L224" s="398" t="s">
        <v>449</v>
      </c>
      <c r="M224" s="398" t="s">
        <v>425</v>
      </c>
      <c r="N224" s="398" t="s">
        <v>299</v>
      </c>
      <c r="O224" s="398" t="s">
        <v>450</v>
      </c>
      <c r="P224" s="398" t="s">
        <v>300</v>
      </c>
      <c r="Q224" s="398" t="s">
        <v>281</v>
      </c>
      <c r="R224" s="398" t="s">
        <v>282</v>
      </c>
      <c r="S224" s="398" t="s">
        <v>289</v>
      </c>
      <c r="T224" s="398" t="s">
        <v>426</v>
      </c>
      <c r="U224" s="398" t="s">
        <v>451</v>
      </c>
      <c r="V224" s="398" t="s">
        <v>452</v>
      </c>
      <c r="W224" s="398" t="s">
        <v>286</v>
      </c>
      <c r="X224" s="398" t="s">
        <v>453</v>
      </c>
      <c r="Y224" s="398" t="s">
        <v>454</v>
      </c>
      <c r="Z224" s="398" t="s">
        <v>455</v>
      </c>
      <c r="AA224" s="398" t="s">
        <v>287</v>
      </c>
      <c r="AB224" s="398" t="s">
        <v>379</v>
      </c>
      <c r="AC224" s="398" t="s">
        <v>378</v>
      </c>
      <c r="AD224" s="398" t="s">
        <v>456</v>
      </c>
      <c r="AE224" s="398" t="s">
        <v>457</v>
      </c>
      <c r="AF224" s="398" t="s">
        <v>458</v>
      </c>
      <c r="AG224" s="398" t="s">
        <v>285</v>
      </c>
      <c r="AH224" s="398" t="s">
        <v>290</v>
      </c>
      <c r="AI224" s="398" t="s">
        <v>459</v>
      </c>
    </row>
  </sheetData>
  <mergeCells count="266">
    <mergeCell ref="A222:C222"/>
    <mergeCell ref="D222:E222"/>
    <mergeCell ref="A224:C224"/>
    <mergeCell ref="D224:E224"/>
    <mergeCell ref="A3:C3"/>
    <mergeCell ref="D3:E3"/>
    <mergeCell ref="D215:E215"/>
    <mergeCell ref="D216:E216"/>
    <mergeCell ref="D217:E217"/>
    <mergeCell ref="A211:B221"/>
    <mergeCell ref="D211:E211"/>
    <mergeCell ref="D212:E212"/>
    <mergeCell ref="D213:E213"/>
    <mergeCell ref="D214:E214"/>
    <mergeCell ref="A198:B201"/>
    <mergeCell ref="D198:E198"/>
    <mergeCell ref="D199:E199"/>
    <mergeCell ref="D200:E200"/>
    <mergeCell ref="D201:E201"/>
    <mergeCell ref="D218:E218"/>
    <mergeCell ref="D219:E219"/>
    <mergeCell ref="D220:E220"/>
    <mergeCell ref="D206:E206"/>
    <mergeCell ref="D207:E207"/>
    <mergeCell ref="D208:E208"/>
    <mergeCell ref="D209:E209"/>
    <mergeCell ref="D210:E210"/>
    <mergeCell ref="D221:E221"/>
    <mergeCell ref="A202:B210"/>
    <mergeCell ref="D202:E202"/>
    <mergeCell ref="D203:E203"/>
    <mergeCell ref="D204:E204"/>
    <mergeCell ref="D205:E205"/>
    <mergeCell ref="A191:B197"/>
    <mergeCell ref="D191:E191"/>
    <mergeCell ref="D192:E192"/>
    <mergeCell ref="D193:E193"/>
    <mergeCell ref="D194:E194"/>
    <mergeCell ref="D195:E195"/>
    <mergeCell ref="D196:E196"/>
    <mergeCell ref="D197:E197"/>
    <mergeCell ref="A183:B186"/>
    <mergeCell ref="D183:E183"/>
    <mergeCell ref="D184:E184"/>
    <mergeCell ref="D185:E185"/>
    <mergeCell ref="D186:E186"/>
    <mergeCell ref="A187:B190"/>
    <mergeCell ref="D187:E187"/>
    <mergeCell ref="D188:E188"/>
    <mergeCell ref="D189:E189"/>
    <mergeCell ref="D190:E190"/>
    <mergeCell ref="D175:E175"/>
    <mergeCell ref="A176:B182"/>
    <mergeCell ref="D176:E176"/>
    <mergeCell ref="D177:E177"/>
    <mergeCell ref="D178:E178"/>
    <mergeCell ref="D179:E179"/>
    <mergeCell ref="D180:E180"/>
    <mergeCell ref="A165:B175"/>
    <mergeCell ref="D165:E165"/>
    <mergeCell ref="D166:E166"/>
    <mergeCell ref="D167:E167"/>
    <mergeCell ref="D168:E168"/>
    <mergeCell ref="D181:E181"/>
    <mergeCell ref="D182:E182"/>
    <mergeCell ref="D169:E169"/>
    <mergeCell ref="D170:E170"/>
    <mergeCell ref="D171:E171"/>
    <mergeCell ref="D172:E172"/>
    <mergeCell ref="D173:E173"/>
    <mergeCell ref="D174:E174"/>
    <mergeCell ref="A154:B155"/>
    <mergeCell ref="D154:E154"/>
    <mergeCell ref="D155:E155"/>
    <mergeCell ref="A156:B164"/>
    <mergeCell ref="D156:E156"/>
    <mergeCell ref="D157:E157"/>
    <mergeCell ref="D158:E158"/>
    <mergeCell ref="D159:E159"/>
    <mergeCell ref="D160:E160"/>
    <mergeCell ref="D161:E161"/>
    <mergeCell ref="D162:E162"/>
    <mergeCell ref="D163:E163"/>
    <mergeCell ref="D164:E164"/>
    <mergeCell ref="A144:B145"/>
    <mergeCell ref="D144:E144"/>
    <mergeCell ref="D145:E145"/>
    <mergeCell ref="A146:B153"/>
    <mergeCell ref="D146:E146"/>
    <mergeCell ref="D147:E147"/>
    <mergeCell ref="D148:E148"/>
    <mergeCell ref="D149:E149"/>
    <mergeCell ref="D150:E150"/>
    <mergeCell ref="D151:E151"/>
    <mergeCell ref="D152:E152"/>
    <mergeCell ref="D153:E153"/>
    <mergeCell ref="A134:B143"/>
    <mergeCell ref="D134:E134"/>
    <mergeCell ref="D135:E135"/>
    <mergeCell ref="D136:E136"/>
    <mergeCell ref="D137:E137"/>
    <mergeCell ref="D138:E138"/>
    <mergeCell ref="D139:E139"/>
    <mergeCell ref="D140:E140"/>
    <mergeCell ref="D141:E141"/>
    <mergeCell ref="D142:E142"/>
    <mergeCell ref="D143:E143"/>
    <mergeCell ref="A127:B129"/>
    <mergeCell ref="D127:E127"/>
    <mergeCell ref="D128:E128"/>
    <mergeCell ref="D129:E129"/>
    <mergeCell ref="A130:B133"/>
    <mergeCell ref="D130:E130"/>
    <mergeCell ref="D131:E131"/>
    <mergeCell ref="D132:E132"/>
    <mergeCell ref="D133:E133"/>
    <mergeCell ref="A120:B122"/>
    <mergeCell ref="D120:E120"/>
    <mergeCell ref="D121:E121"/>
    <mergeCell ref="D122:E122"/>
    <mergeCell ref="A123:B126"/>
    <mergeCell ref="D123:E123"/>
    <mergeCell ref="D124:E124"/>
    <mergeCell ref="D125:E125"/>
    <mergeCell ref="D126:E126"/>
    <mergeCell ref="A110:B115"/>
    <mergeCell ref="D110:E110"/>
    <mergeCell ref="D111:E111"/>
    <mergeCell ref="D112:E112"/>
    <mergeCell ref="D113:E113"/>
    <mergeCell ref="D114:E114"/>
    <mergeCell ref="D115:E115"/>
    <mergeCell ref="A116:B119"/>
    <mergeCell ref="D116:E116"/>
    <mergeCell ref="D117:E117"/>
    <mergeCell ref="D118:E118"/>
    <mergeCell ref="D119:E119"/>
    <mergeCell ref="A98:B103"/>
    <mergeCell ref="D98:E98"/>
    <mergeCell ref="D99:E99"/>
    <mergeCell ref="D100:E100"/>
    <mergeCell ref="D101:E101"/>
    <mergeCell ref="D102:E102"/>
    <mergeCell ref="D103:E103"/>
    <mergeCell ref="A104:B109"/>
    <mergeCell ref="D104:E104"/>
    <mergeCell ref="D105:E105"/>
    <mergeCell ref="D106:E106"/>
    <mergeCell ref="D107:E107"/>
    <mergeCell ref="D108:E108"/>
    <mergeCell ref="D109:E109"/>
    <mergeCell ref="D90:E90"/>
    <mergeCell ref="D91:E91"/>
    <mergeCell ref="D92:E92"/>
    <mergeCell ref="D93:E93"/>
    <mergeCell ref="A94:B97"/>
    <mergeCell ref="D94:E94"/>
    <mergeCell ref="D95:E95"/>
    <mergeCell ref="D96:E96"/>
    <mergeCell ref="D97:E97"/>
    <mergeCell ref="A84:B93"/>
    <mergeCell ref="D84:E84"/>
    <mergeCell ref="D85:E85"/>
    <mergeCell ref="D86:E86"/>
    <mergeCell ref="A79:B83"/>
    <mergeCell ref="D79:E79"/>
    <mergeCell ref="D80:E80"/>
    <mergeCell ref="D81:E81"/>
    <mergeCell ref="D82:E82"/>
    <mergeCell ref="D83:E83"/>
    <mergeCell ref="D87:E87"/>
    <mergeCell ref="D88:E88"/>
    <mergeCell ref="D89:E89"/>
    <mergeCell ref="A69:B75"/>
    <mergeCell ref="D69:E69"/>
    <mergeCell ref="D70:E70"/>
    <mergeCell ref="D71:E71"/>
    <mergeCell ref="D72:E72"/>
    <mergeCell ref="D73:E73"/>
    <mergeCell ref="D74:E74"/>
    <mergeCell ref="D75:E75"/>
    <mergeCell ref="A76:B78"/>
    <mergeCell ref="D76:E76"/>
    <mergeCell ref="D77:E77"/>
    <mergeCell ref="D78:E78"/>
    <mergeCell ref="A62:B63"/>
    <mergeCell ref="D62:E62"/>
    <mergeCell ref="D63:E63"/>
    <mergeCell ref="A64:B68"/>
    <mergeCell ref="D64:E64"/>
    <mergeCell ref="D65:E65"/>
    <mergeCell ref="D66:E66"/>
    <mergeCell ref="D67:E67"/>
    <mergeCell ref="D68:E68"/>
    <mergeCell ref="A52:B55"/>
    <mergeCell ref="D52:E52"/>
    <mergeCell ref="D53:E53"/>
    <mergeCell ref="D54:E54"/>
    <mergeCell ref="D55:E55"/>
    <mergeCell ref="A56:B61"/>
    <mergeCell ref="D56:E56"/>
    <mergeCell ref="D57:E57"/>
    <mergeCell ref="D58:E58"/>
    <mergeCell ref="D59:E59"/>
    <mergeCell ref="D60:E60"/>
    <mergeCell ref="D61:E61"/>
    <mergeCell ref="A40:B45"/>
    <mergeCell ref="D40:E40"/>
    <mergeCell ref="D41:E41"/>
    <mergeCell ref="D42:E42"/>
    <mergeCell ref="D43:E43"/>
    <mergeCell ref="D44:E44"/>
    <mergeCell ref="D45:E45"/>
    <mergeCell ref="A46:B51"/>
    <mergeCell ref="D46:E46"/>
    <mergeCell ref="D47:E47"/>
    <mergeCell ref="D48:E48"/>
    <mergeCell ref="D49:E49"/>
    <mergeCell ref="D50:E50"/>
    <mergeCell ref="D51:E51"/>
    <mergeCell ref="A32:B37"/>
    <mergeCell ref="D32:E32"/>
    <mergeCell ref="D33:E33"/>
    <mergeCell ref="D34:E34"/>
    <mergeCell ref="D35:E35"/>
    <mergeCell ref="D36:E36"/>
    <mergeCell ref="D37:E37"/>
    <mergeCell ref="A38:B39"/>
    <mergeCell ref="D38:E38"/>
    <mergeCell ref="D39:E39"/>
    <mergeCell ref="A22:B27"/>
    <mergeCell ref="D22:E22"/>
    <mergeCell ref="D23:E23"/>
    <mergeCell ref="D24:E24"/>
    <mergeCell ref="D25:E25"/>
    <mergeCell ref="D26:E26"/>
    <mergeCell ref="D27:E27"/>
    <mergeCell ref="A28:B31"/>
    <mergeCell ref="D28:E28"/>
    <mergeCell ref="D29:E29"/>
    <mergeCell ref="D30:E30"/>
    <mergeCell ref="D31:E31"/>
    <mergeCell ref="A9:B12"/>
    <mergeCell ref="D9:E9"/>
    <mergeCell ref="D10:E10"/>
    <mergeCell ref="D11:E11"/>
    <mergeCell ref="D12:E12"/>
    <mergeCell ref="A13:B21"/>
    <mergeCell ref="D13:E13"/>
    <mergeCell ref="D14:E14"/>
    <mergeCell ref="D15:E15"/>
    <mergeCell ref="D16:E16"/>
    <mergeCell ref="D17:E17"/>
    <mergeCell ref="D18:E18"/>
    <mergeCell ref="D19:E19"/>
    <mergeCell ref="D20:E20"/>
    <mergeCell ref="D21:E21"/>
    <mergeCell ref="F1:H1"/>
    <mergeCell ref="A2:C2"/>
    <mergeCell ref="D2:E2"/>
    <mergeCell ref="A4:B8"/>
    <mergeCell ref="D4:E4"/>
    <mergeCell ref="D5:E5"/>
    <mergeCell ref="D6:E6"/>
    <mergeCell ref="D7:E7"/>
    <mergeCell ref="D8:E8"/>
  </mergeCells>
  <printOptions gridLines="1"/>
  <pageMargins left="0.75" right="0.75" top="0.54" bottom="0.47" header="0" footer="0"/>
  <pageSetup paperSize="3" scale="50" fitToHeight="2" orientation="landscape" r:id="rId1"/>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AG212"/>
  <sheetViews>
    <sheetView showOutlineSymbols="0" zoomScale="85" zoomScaleNormal="85" workbookViewId="0">
      <pane xSplit="2" ySplit="4" topLeftCell="C5" activePane="bottomRight" state="frozen"/>
      <selection pane="topRight" activeCell="C1" sqref="C1"/>
      <selection pane="bottomLeft" activeCell="A5" sqref="A5"/>
      <selection pane="bottomRight" activeCell="H3" sqref="H3"/>
    </sheetView>
  </sheetViews>
  <sheetFormatPr defaultColWidth="13.5546875" defaultRowHeight="12.75" customHeight="1" x14ac:dyDescent="0.25"/>
  <cols>
    <col min="1" max="1" width="11.5546875" style="332" customWidth="1"/>
    <col min="2" max="2" width="38.5546875" style="332" customWidth="1"/>
    <col min="3" max="4" width="12" style="332" bestFit="1" customWidth="1"/>
    <col min="5" max="5" width="11.88671875" style="332" bestFit="1" customWidth="1"/>
    <col min="6" max="6" width="10.33203125" style="332" bestFit="1" customWidth="1"/>
    <col min="7" max="7" width="9.88671875" style="332" customWidth="1"/>
    <col min="8" max="8" width="10.44140625" style="332" customWidth="1"/>
    <col min="9" max="9" width="11" style="332" customWidth="1"/>
    <col min="10" max="10" width="11.44140625" style="332" bestFit="1" customWidth="1"/>
    <col min="11" max="11" width="11.6640625" style="332" customWidth="1"/>
    <col min="12" max="12" width="10" style="332" customWidth="1"/>
    <col min="13" max="13" width="10.88671875" style="332" customWidth="1"/>
    <col min="14" max="14" width="10.109375" style="332" customWidth="1"/>
    <col min="15" max="16" width="9.109375" style="332" customWidth="1"/>
    <col min="17" max="17" width="10.5546875" style="332" customWidth="1"/>
    <col min="18" max="18" width="8.88671875" style="332" customWidth="1"/>
    <col min="19" max="19" width="9.109375" style="332" customWidth="1"/>
    <col min="20" max="20" width="10.44140625" style="332" customWidth="1"/>
    <col min="21" max="21" width="10.109375" style="332" customWidth="1"/>
    <col min="22" max="22" width="8.6640625" style="332" customWidth="1"/>
    <col min="23" max="23" width="9.5546875" style="332" customWidth="1"/>
    <col min="24" max="24" width="8.5546875" style="332" customWidth="1"/>
    <col min="25" max="25" width="10.5546875" style="332" customWidth="1"/>
    <col min="26" max="26" width="8" style="332" customWidth="1"/>
    <col min="27" max="27" width="9.44140625" style="332" customWidth="1"/>
    <col min="28" max="28" width="7.109375" style="332" customWidth="1"/>
    <col min="29" max="29" width="8.5546875" style="332" customWidth="1"/>
    <col min="30" max="30" width="9" style="332" customWidth="1"/>
    <col min="31" max="31" width="8" style="332" customWidth="1"/>
    <col min="32" max="32" width="8.44140625" style="332" customWidth="1"/>
    <col min="33" max="33" width="8.6640625" style="332" customWidth="1"/>
    <col min="34" max="16384" width="13.5546875" style="332"/>
  </cols>
  <sheetData>
    <row r="1" spans="1:33" ht="17.399999999999999" customHeight="1" x14ac:dyDescent="0.25">
      <c r="A1" s="331" t="s">
        <v>420</v>
      </c>
    </row>
    <row r="2" spans="1:33" s="334" customFormat="1" ht="30.75" customHeight="1" x14ac:dyDescent="0.25">
      <c r="A2" s="333" t="s">
        <v>421</v>
      </c>
      <c r="B2" s="333" t="s">
        <v>422</v>
      </c>
      <c r="C2" s="333" t="s">
        <v>305</v>
      </c>
      <c r="D2" s="333" t="s">
        <v>2</v>
      </c>
      <c r="E2" s="333" t="s">
        <v>10</v>
      </c>
      <c r="F2" s="333" t="s">
        <v>373</v>
      </c>
      <c r="G2" s="333" t="s">
        <v>379</v>
      </c>
      <c r="H2" s="333" t="s">
        <v>281</v>
      </c>
      <c r="I2" s="333" t="s">
        <v>423</v>
      </c>
      <c r="J2" s="333" t="s">
        <v>424</v>
      </c>
      <c r="K2" s="333" t="s">
        <v>299</v>
      </c>
      <c r="L2" s="333" t="s">
        <v>425</v>
      </c>
      <c r="M2" s="333" t="s">
        <v>282</v>
      </c>
      <c r="N2" s="333" t="s">
        <v>376</v>
      </c>
      <c r="O2" s="333" t="s">
        <v>377</v>
      </c>
      <c r="P2" s="333" t="s">
        <v>298</v>
      </c>
      <c r="Q2" s="333" t="s">
        <v>285</v>
      </c>
      <c r="R2" s="333" t="s">
        <v>286</v>
      </c>
      <c r="S2" s="333" t="s">
        <v>287</v>
      </c>
      <c r="T2" s="333" t="s">
        <v>289</v>
      </c>
      <c r="U2" s="333" t="s">
        <v>284</v>
      </c>
      <c r="V2" s="333" t="s">
        <v>294</v>
      </c>
      <c r="W2" s="333" t="s">
        <v>406</v>
      </c>
      <c r="X2" s="333" t="s">
        <v>300</v>
      </c>
      <c r="Y2" s="333" t="s">
        <v>296</v>
      </c>
      <c r="Z2" s="333" t="s">
        <v>288</v>
      </c>
      <c r="AA2" s="333" t="s">
        <v>426</v>
      </c>
      <c r="AB2" s="333" t="s">
        <v>378</v>
      </c>
      <c r="AC2" s="333" t="s">
        <v>427</v>
      </c>
      <c r="AD2" s="333" t="s">
        <v>428</v>
      </c>
      <c r="AE2" s="333" t="s">
        <v>295</v>
      </c>
      <c r="AF2" s="333" t="s">
        <v>297</v>
      </c>
      <c r="AG2" s="333" t="s">
        <v>290</v>
      </c>
    </row>
    <row r="3" spans="1:33" ht="13.2" x14ac:dyDescent="0.25">
      <c r="A3" s="335" t="s">
        <v>305</v>
      </c>
      <c r="B3" s="335"/>
      <c r="C3" s="336">
        <v>9161035.6499999985</v>
      </c>
      <c r="D3" s="336">
        <v>4978496.25</v>
      </c>
      <c r="E3" s="336">
        <v>1057069.23</v>
      </c>
      <c r="F3" s="336">
        <v>841485.49</v>
      </c>
      <c r="G3" s="336">
        <v>695461.82</v>
      </c>
      <c r="H3" s="336">
        <v>388677.30999999994</v>
      </c>
      <c r="I3" s="336">
        <v>252432</v>
      </c>
      <c r="J3" s="336">
        <v>202278.03</v>
      </c>
      <c r="K3" s="336">
        <v>176034.6</v>
      </c>
      <c r="L3" s="336">
        <v>125440.32000000001</v>
      </c>
      <c r="M3" s="336">
        <v>108304.66</v>
      </c>
      <c r="N3" s="336">
        <v>76942.850000000006</v>
      </c>
      <c r="O3" s="336">
        <v>64927.4</v>
      </c>
      <c r="P3" s="336">
        <v>53503.86</v>
      </c>
      <c r="Q3" s="336">
        <v>39925.58</v>
      </c>
      <c r="R3" s="336">
        <v>37672.74</v>
      </c>
      <c r="S3" s="336">
        <v>1753.65</v>
      </c>
      <c r="T3" s="336">
        <v>15649.23</v>
      </c>
      <c r="U3" s="336">
        <v>11913.8</v>
      </c>
      <c r="V3" s="336">
        <v>9091.33</v>
      </c>
      <c r="W3" s="336">
        <v>7739.68</v>
      </c>
      <c r="X3" s="336">
        <v>5711</v>
      </c>
      <c r="Y3" s="336">
        <v>5565.25</v>
      </c>
      <c r="Z3" s="336">
        <v>3001.45</v>
      </c>
      <c r="AA3" s="336">
        <v>1613.75</v>
      </c>
      <c r="AB3" s="336">
        <v>200</v>
      </c>
      <c r="AC3" s="336">
        <v>130.66</v>
      </c>
      <c r="AD3" s="336">
        <v>11.45</v>
      </c>
      <c r="AE3" s="336">
        <v>1</v>
      </c>
      <c r="AF3" s="336">
        <v>1</v>
      </c>
      <c r="AG3" s="336">
        <v>0.26</v>
      </c>
    </row>
    <row r="4" spans="1:33" ht="13.2" x14ac:dyDescent="0.25">
      <c r="A4" s="335" t="s">
        <v>305</v>
      </c>
      <c r="B4" s="335"/>
      <c r="C4" s="336">
        <f>SUM(D4:AG4)</f>
        <v>9161035.6499999985</v>
      </c>
      <c r="D4" s="336">
        <f>D5+D9+D11+D20+D26+D30+D37+D39+D43+D50+D53+D58+D61+D67+D72+D75+D80+D92+D94+D100+D104+D108+D112+D115+D118+D121+D126+D134+D136+D143+D147+D156+D167+D173+D178+D181+D186+D192+D197</f>
        <v>4978496.2499999991</v>
      </c>
      <c r="E4" s="336">
        <f t="shared" ref="E4:AG4" si="0">E5+E9+E11+E20+E26+E30+E37+E39+E43+E50+E53+E58+E61+E67+E72+E75+E80+E92+E94+E100+E104+E108+E112+E115+E118+E121+E126+E134+E136+E143+E147+E156+E167+E173+E178+E181+E186+E192+E197</f>
        <v>1057069.23</v>
      </c>
      <c r="F4" s="336">
        <f t="shared" si="0"/>
        <v>841485.49000000011</v>
      </c>
      <c r="G4" s="336">
        <f t="shared" si="0"/>
        <v>695461.82000000007</v>
      </c>
      <c r="H4" s="336">
        <f t="shared" si="0"/>
        <v>388677.30999999994</v>
      </c>
      <c r="I4" s="336">
        <f t="shared" si="0"/>
        <v>252432</v>
      </c>
      <c r="J4" s="336">
        <f t="shared" si="0"/>
        <v>202278.03</v>
      </c>
      <c r="K4" s="336">
        <f t="shared" si="0"/>
        <v>176034.6</v>
      </c>
      <c r="L4" s="336">
        <f t="shared" si="0"/>
        <v>125440.31999999999</v>
      </c>
      <c r="M4" s="336">
        <f t="shared" si="0"/>
        <v>108304.66</v>
      </c>
      <c r="N4" s="336">
        <f t="shared" si="0"/>
        <v>76942.849999999991</v>
      </c>
      <c r="O4" s="336">
        <f t="shared" si="0"/>
        <v>64927.4</v>
      </c>
      <c r="P4" s="336">
        <f t="shared" si="0"/>
        <v>53503.86</v>
      </c>
      <c r="Q4" s="336">
        <f t="shared" si="0"/>
        <v>39925.58</v>
      </c>
      <c r="R4" s="336">
        <f t="shared" si="0"/>
        <v>37672.74</v>
      </c>
      <c r="S4" s="336">
        <f t="shared" si="0"/>
        <v>1753.65</v>
      </c>
      <c r="T4" s="336">
        <f t="shared" si="0"/>
        <v>15649.23</v>
      </c>
      <c r="U4" s="336">
        <f t="shared" si="0"/>
        <v>11913.8</v>
      </c>
      <c r="V4" s="336">
        <f t="shared" si="0"/>
        <v>9091.33</v>
      </c>
      <c r="W4" s="336">
        <f t="shared" si="0"/>
        <v>7739.68</v>
      </c>
      <c r="X4" s="336">
        <f t="shared" si="0"/>
        <v>5711</v>
      </c>
      <c r="Y4" s="336">
        <f t="shared" si="0"/>
        <v>5565.25</v>
      </c>
      <c r="Z4" s="336">
        <f t="shared" si="0"/>
        <v>3001.4500000000003</v>
      </c>
      <c r="AA4" s="336">
        <f t="shared" si="0"/>
        <v>1613.75</v>
      </c>
      <c r="AB4" s="336">
        <f t="shared" si="0"/>
        <v>200</v>
      </c>
      <c r="AC4" s="336">
        <f t="shared" si="0"/>
        <v>130.66</v>
      </c>
      <c r="AD4" s="336">
        <f t="shared" si="0"/>
        <v>11.45</v>
      </c>
      <c r="AE4" s="336">
        <f t="shared" si="0"/>
        <v>1</v>
      </c>
      <c r="AF4" s="336">
        <f t="shared" si="0"/>
        <v>1</v>
      </c>
      <c r="AG4" s="336">
        <f t="shared" si="0"/>
        <v>0.26</v>
      </c>
    </row>
    <row r="5" spans="1:33" ht="13.2" x14ac:dyDescent="0.25">
      <c r="A5" s="337" t="s">
        <v>304</v>
      </c>
      <c r="B5" s="337" t="s">
        <v>305</v>
      </c>
      <c r="C5" s="338">
        <f t="shared" ref="C5:C68" si="1">SUM(D5:AG5)</f>
        <v>16530.129999999997</v>
      </c>
      <c r="D5" s="338">
        <v>16484.53</v>
      </c>
      <c r="E5" s="338">
        <v>0</v>
      </c>
      <c r="F5" s="338">
        <v>0</v>
      </c>
      <c r="G5" s="338">
        <v>0</v>
      </c>
      <c r="H5" s="338">
        <v>0</v>
      </c>
      <c r="I5" s="338">
        <v>0</v>
      </c>
      <c r="J5" s="338">
        <v>0</v>
      </c>
      <c r="K5" s="338">
        <v>0</v>
      </c>
      <c r="L5" s="338">
        <v>0</v>
      </c>
      <c r="M5" s="338">
        <v>0</v>
      </c>
      <c r="N5" s="338">
        <v>0</v>
      </c>
      <c r="O5" s="338">
        <v>0</v>
      </c>
      <c r="P5" s="338">
        <v>0</v>
      </c>
      <c r="Q5" s="338">
        <v>0</v>
      </c>
      <c r="R5" s="338">
        <v>0</v>
      </c>
      <c r="S5" s="338">
        <v>0</v>
      </c>
      <c r="T5" s="338">
        <v>0</v>
      </c>
      <c r="U5" s="338">
        <v>45.6</v>
      </c>
      <c r="V5" s="338">
        <v>0</v>
      </c>
      <c r="W5" s="338">
        <v>0</v>
      </c>
      <c r="X5" s="338">
        <v>0</v>
      </c>
      <c r="Y5" s="338">
        <v>0</v>
      </c>
      <c r="Z5" s="338">
        <v>0</v>
      </c>
      <c r="AA5" s="338">
        <v>0</v>
      </c>
      <c r="AB5" s="338">
        <v>0</v>
      </c>
      <c r="AC5" s="338">
        <v>0</v>
      </c>
      <c r="AD5" s="338">
        <v>0</v>
      </c>
      <c r="AE5" s="338">
        <v>0</v>
      </c>
      <c r="AF5" s="338">
        <v>0</v>
      </c>
      <c r="AG5" s="338">
        <v>0</v>
      </c>
    </row>
    <row r="6" spans="1:33" ht="13.2" x14ac:dyDescent="0.25">
      <c r="B6" s="339" t="s">
        <v>312</v>
      </c>
      <c r="C6" s="340">
        <f t="shared" si="1"/>
        <v>63.53</v>
      </c>
      <c r="D6" s="340">
        <v>63.53</v>
      </c>
      <c r="E6" s="340">
        <v>0</v>
      </c>
      <c r="F6" s="340">
        <v>0</v>
      </c>
      <c r="G6" s="340">
        <v>0</v>
      </c>
      <c r="H6" s="340">
        <v>0</v>
      </c>
      <c r="I6" s="340">
        <v>0</v>
      </c>
      <c r="J6" s="340">
        <v>0</v>
      </c>
      <c r="K6" s="340">
        <v>0</v>
      </c>
      <c r="L6" s="340">
        <v>0</v>
      </c>
      <c r="M6" s="340">
        <v>0</v>
      </c>
      <c r="N6" s="340">
        <v>0</v>
      </c>
      <c r="O6" s="340">
        <v>0</v>
      </c>
      <c r="P6" s="340">
        <v>0</v>
      </c>
      <c r="Q6" s="340">
        <v>0</v>
      </c>
      <c r="R6" s="340">
        <v>0</v>
      </c>
      <c r="S6" s="340">
        <v>0</v>
      </c>
      <c r="T6" s="340">
        <v>0</v>
      </c>
      <c r="U6" s="340">
        <v>0</v>
      </c>
      <c r="V6" s="340">
        <v>0</v>
      </c>
      <c r="W6" s="340">
        <v>0</v>
      </c>
      <c r="X6" s="340">
        <v>0</v>
      </c>
      <c r="Y6" s="340">
        <v>0</v>
      </c>
      <c r="Z6" s="340">
        <v>0</v>
      </c>
      <c r="AA6" s="340">
        <v>0</v>
      </c>
      <c r="AB6" s="340">
        <v>0</v>
      </c>
      <c r="AC6" s="340">
        <v>0</v>
      </c>
      <c r="AD6" s="340">
        <v>0</v>
      </c>
      <c r="AE6" s="340">
        <v>0</v>
      </c>
      <c r="AF6" s="340">
        <v>0</v>
      </c>
      <c r="AG6" s="340">
        <v>0</v>
      </c>
    </row>
    <row r="7" spans="1:33" ht="13.2" x14ac:dyDescent="0.25">
      <c r="B7" s="339" t="s">
        <v>429</v>
      </c>
      <c r="C7" s="340">
        <f t="shared" si="1"/>
        <v>45.6</v>
      </c>
      <c r="D7" s="340">
        <v>0</v>
      </c>
      <c r="E7" s="340">
        <v>0</v>
      </c>
      <c r="F7" s="340">
        <v>0</v>
      </c>
      <c r="G7" s="340">
        <v>0</v>
      </c>
      <c r="H7" s="340">
        <v>0</v>
      </c>
      <c r="I7" s="340">
        <v>0</v>
      </c>
      <c r="J7" s="340">
        <v>0</v>
      </c>
      <c r="K7" s="340">
        <v>0</v>
      </c>
      <c r="L7" s="340">
        <v>0</v>
      </c>
      <c r="M7" s="340">
        <v>0</v>
      </c>
      <c r="N7" s="340">
        <v>0</v>
      </c>
      <c r="O7" s="340">
        <v>0</v>
      </c>
      <c r="P7" s="340">
        <v>0</v>
      </c>
      <c r="Q7" s="340">
        <v>0</v>
      </c>
      <c r="R7" s="340">
        <v>0</v>
      </c>
      <c r="S7" s="340">
        <v>0</v>
      </c>
      <c r="T7" s="340">
        <v>0</v>
      </c>
      <c r="U7" s="340">
        <v>45.6</v>
      </c>
      <c r="V7" s="340">
        <v>0</v>
      </c>
      <c r="W7" s="340">
        <v>0</v>
      </c>
      <c r="X7" s="340">
        <v>0</v>
      </c>
      <c r="Y7" s="340">
        <v>0</v>
      </c>
      <c r="Z7" s="340">
        <v>0</v>
      </c>
      <c r="AA7" s="340">
        <v>0</v>
      </c>
      <c r="AB7" s="340">
        <v>0</v>
      </c>
      <c r="AC7" s="340">
        <v>0</v>
      </c>
      <c r="AD7" s="340">
        <v>0</v>
      </c>
      <c r="AE7" s="340">
        <v>0</v>
      </c>
      <c r="AF7" s="340">
        <v>0</v>
      </c>
      <c r="AG7" s="340">
        <v>0</v>
      </c>
    </row>
    <row r="8" spans="1:33" ht="13.2" x14ac:dyDescent="0.25">
      <c r="B8" s="339" t="s">
        <v>308</v>
      </c>
      <c r="C8" s="340">
        <f t="shared" si="1"/>
        <v>16421</v>
      </c>
      <c r="D8" s="340">
        <v>16421</v>
      </c>
      <c r="E8" s="340">
        <v>0</v>
      </c>
      <c r="F8" s="340">
        <v>0</v>
      </c>
      <c r="G8" s="340">
        <v>0</v>
      </c>
      <c r="H8" s="340">
        <v>0</v>
      </c>
      <c r="I8" s="340">
        <v>0</v>
      </c>
      <c r="J8" s="340">
        <v>0</v>
      </c>
      <c r="K8" s="340">
        <v>0</v>
      </c>
      <c r="L8" s="340">
        <v>0</v>
      </c>
      <c r="M8" s="340">
        <v>0</v>
      </c>
      <c r="N8" s="340">
        <v>0</v>
      </c>
      <c r="O8" s="340">
        <v>0</v>
      </c>
      <c r="P8" s="340">
        <v>0</v>
      </c>
      <c r="Q8" s="340">
        <v>0</v>
      </c>
      <c r="R8" s="340">
        <v>0</v>
      </c>
      <c r="S8" s="340">
        <v>0</v>
      </c>
      <c r="T8" s="340">
        <v>0</v>
      </c>
      <c r="U8" s="340">
        <v>0</v>
      </c>
      <c r="V8" s="340">
        <v>0</v>
      </c>
      <c r="W8" s="340">
        <v>0</v>
      </c>
      <c r="X8" s="340">
        <v>0</v>
      </c>
      <c r="Y8" s="340">
        <v>0</v>
      </c>
      <c r="Z8" s="340">
        <v>0</v>
      </c>
      <c r="AA8" s="340">
        <v>0</v>
      </c>
      <c r="AB8" s="340">
        <v>0</v>
      </c>
      <c r="AC8" s="340">
        <v>0</v>
      </c>
      <c r="AD8" s="340">
        <v>0</v>
      </c>
      <c r="AE8" s="340">
        <v>0</v>
      </c>
      <c r="AF8" s="340">
        <v>0</v>
      </c>
      <c r="AG8" s="340">
        <v>0</v>
      </c>
    </row>
    <row r="9" spans="1:33" ht="13.2" x14ac:dyDescent="0.25">
      <c r="A9" s="337" t="s">
        <v>231</v>
      </c>
      <c r="B9" s="337" t="s">
        <v>305</v>
      </c>
      <c r="C9" s="338">
        <f t="shared" si="1"/>
        <v>18151.82</v>
      </c>
      <c r="D9" s="338">
        <v>18147.97</v>
      </c>
      <c r="E9" s="338">
        <v>0</v>
      </c>
      <c r="F9" s="338">
        <v>0</v>
      </c>
      <c r="G9" s="338">
        <v>0</v>
      </c>
      <c r="H9" s="338">
        <v>0</v>
      </c>
      <c r="I9" s="338">
        <v>0</v>
      </c>
      <c r="J9" s="338">
        <v>0</v>
      </c>
      <c r="K9" s="338">
        <v>0</v>
      </c>
      <c r="L9" s="338">
        <v>0</v>
      </c>
      <c r="M9" s="338">
        <v>0</v>
      </c>
      <c r="N9" s="338">
        <v>0</v>
      </c>
      <c r="O9" s="338">
        <v>0</v>
      </c>
      <c r="P9" s="338">
        <v>0</v>
      </c>
      <c r="Q9" s="338">
        <v>0</v>
      </c>
      <c r="R9" s="338">
        <v>0</v>
      </c>
      <c r="S9" s="338">
        <v>0</v>
      </c>
      <c r="T9" s="338">
        <v>0</v>
      </c>
      <c r="U9" s="338">
        <v>3.85</v>
      </c>
      <c r="V9" s="338">
        <v>0</v>
      </c>
      <c r="W9" s="338">
        <v>0</v>
      </c>
      <c r="X9" s="338">
        <v>0</v>
      </c>
      <c r="Y9" s="338">
        <v>0</v>
      </c>
      <c r="Z9" s="338">
        <v>0</v>
      </c>
      <c r="AA9" s="338">
        <v>0</v>
      </c>
      <c r="AB9" s="338">
        <v>0</v>
      </c>
      <c r="AC9" s="338">
        <v>0</v>
      </c>
      <c r="AD9" s="338">
        <v>0</v>
      </c>
      <c r="AE9" s="338">
        <v>0</v>
      </c>
      <c r="AF9" s="338">
        <v>0</v>
      </c>
      <c r="AG9" s="338">
        <v>0</v>
      </c>
    </row>
    <row r="10" spans="1:33" ht="13.2" x14ac:dyDescent="0.25">
      <c r="B10" s="339" t="s">
        <v>309</v>
      </c>
      <c r="C10" s="340">
        <f t="shared" si="1"/>
        <v>18151.82</v>
      </c>
      <c r="D10" s="340">
        <v>18147.97</v>
      </c>
      <c r="E10" s="340">
        <v>0</v>
      </c>
      <c r="F10" s="340">
        <v>0</v>
      </c>
      <c r="G10" s="340">
        <v>0</v>
      </c>
      <c r="H10" s="340">
        <v>0</v>
      </c>
      <c r="I10" s="340">
        <v>0</v>
      </c>
      <c r="J10" s="340">
        <v>0</v>
      </c>
      <c r="K10" s="340">
        <v>0</v>
      </c>
      <c r="L10" s="340">
        <v>0</v>
      </c>
      <c r="M10" s="340">
        <v>0</v>
      </c>
      <c r="N10" s="340">
        <v>0</v>
      </c>
      <c r="O10" s="340">
        <v>0</v>
      </c>
      <c r="P10" s="340">
        <v>0</v>
      </c>
      <c r="Q10" s="340">
        <v>0</v>
      </c>
      <c r="R10" s="340">
        <v>0</v>
      </c>
      <c r="S10" s="340">
        <v>0</v>
      </c>
      <c r="T10" s="340">
        <v>0</v>
      </c>
      <c r="U10" s="340">
        <v>3.85</v>
      </c>
      <c r="V10" s="340">
        <v>0</v>
      </c>
      <c r="W10" s="340">
        <v>0</v>
      </c>
      <c r="X10" s="340">
        <v>0</v>
      </c>
      <c r="Y10" s="340">
        <v>0</v>
      </c>
      <c r="Z10" s="340">
        <v>0</v>
      </c>
      <c r="AA10" s="340">
        <v>0</v>
      </c>
      <c r="AB10" s="340">
        <v>0</v>
      </c>
      <c r="AC10" s="340">
        <v>0</v>
      </c>
      <c r="AD10" s="340">
        <v>0</v>
      </c>
      <c r="AE10" s="340">
        <v>0</v>
      </c>
      <c r="AF10" s="340">
        <v>0</v>
      </c>
      <c r="AG10" s="340">
        <v>0</v>
      </c>
    </row>
    <row r="11" spans="1:33" ht="13.2" x14ac:dyDescent="0.25">
      <c r="A11" s="337" t="s">
        <v>232</v>
      </c>
      <c r="B11" s="337" t="s">
        <v>305</v>
      </c>
      <c r="C11" s="338">
        <f t="shared" si="1"/>
        <v>176290.96999999997</v>
      </c>
      <c r="D11" s="338">
        <v>148762.15</v>
      </c>
      <c r="E11" s="338">
        <v>3123</v>
      </c>
      <c r="F11" s="338">
        <v>21122.75</v>
      </c>
      <c r="G11" s="338">
        <v>417.5</v>
      </c>
      <c r="H11" s="338">
        <v>554.36</v>
      </c>
      <c r="I11" s="338">
        <v>584</v>
      </c>
      <c r="J11" s="338">
        <v>0</v>
      </c>
      <c r="K11" s="338">
        <v>96.25</v>
      </c>
      <c r="L11" s="338">
        <v>0</v>
      </c>
      <c r="M11" s="338">
        <v>823.25</v>
      </c>
      <c r="N11" s="338">
        <v>0</v>
      </c>
      <c r="O11" s="338">
        <v>178.75</v>
      </c>
      <c r="P11" s="338">
        <v>0</v>
      </c>
      <c r="Q11" s="338">
        <v>13.96</v>
      </c>
      <c r="R11" s="338">
        <v>0</v>
      </c>
      <c r="S11" s="338">
        <v>0</v>
      </c>
      <c r="T11" s="338">
        <v>0</v>
      </c>
      <c r="U11" s="338">
        <v>22.5</v>
      </c>
      <c r="V11" s="338">
        <v>538.4</v>
      </c>
      <c r="W11" s="338">
        <v>54.1</v>
      </c>
      <c r="X11" s="338">
        <v>0</v>
      </c>
      <c r="Y11" s="338">
        <v>0</v>
      </c>
      <c r="Z11" s="338">
        <v>0</v>
      </c>
      <c r="AA11" s="338">
        <v>0</v>
      </c>
      <c r="AB11" s="338">
        <v>0</v>
      </c>
      <c r="AC11" s="338">
        <v>0</v>
      </c>
      <c r="AD11" s="338">
        <v>0</v>
      </c>
      <c r="AE11" s="338">
        <v>0</v>
      </c>
      <c r="AF11" s="338">
        <v>0</v>
      </c>
      <c r="AG11" s="338">
        <v>0</v>
      </c>
    </row>
    <row r="12" spans="1:33" ht="13.2" x14ac:dyDescent="0.25">
      <c r="B12" s="339" t="s">
        <v>310</v>
      </c>
      <c r="C12" s="340">
        <f t="shared" si="1"/>
        <v>1570</v>
      </c>
      <c r="D12" s="340">
        <v>0</v>
      </c>
      <c r="E12" s="340">
        <v>0</v>
      </c>
      <c r="F12" s="340">
        <v>0</v>
      </c>
      <c r="G12" s="340">
        <v>320</v>
      </c>
      <c r="H12" s="340">
        <v>0</v>
      </c>
      <c r="I12" s="340">
        <v>584</v>
      </c>
      <c r="J12" s="340">
        <v>0</v>
      </c>
      <c r="K12" s="340">
        <v>60</v>
      </c>
      <c r="L12" s="340">
        <v>0</v>
      </c>
      <c r="M12" s="340">
        <v>0</v>
      </c>
      <c r="N12" s="340">
        <v>0</v>
      </c>
      <c r="O12" s="340">
        <v>130</v>
      </c>
      <c r="P12" s="340">
        <v>0</v>
      </c>
      <c r="Q12" s="340">
        <v>0</v>
      </c>
      <c r="R12" s="340">
        <v>0</v>
      </c>
      <c r="S12" s="340">
        <v>0</v>
      </c>
      <c r="T12" s="340">
        <v>0</v>
      </c>
      <c r="U12" s="340">
        <v>0</v>
      </c>
      <c r="V12" s="340">
        <v>476</v>
      </c>
      <c r="W12" s="340">
        <v>0</v>
      </c>
      <c r="X12" s="340">
        <v>0</v>
      </c>
      <c r="Y12" s="340">
        <v>0</v>
      </c>
      <c r="Z12" s="340">
        <v>0</v>
      </c>
      <c r="AA12" s="340">
        <v>0</v>
      </c>
      <c r="AB12" s="340">
        <v>0</v>
      </c>
      <c r="AC12" s="340">
        <v>0</v>
      </c>
      <c r="AD12" s="340">
        <v>0</v>
      </c>
      <c r="AE12" s="340">
        <v>0</v>
      </c>
      <c r="AF12" s="340">
        <v>0</v>
      </c>
      <c r="AG12" s="340">
        <v>0</v>
      </c>
    </row>
    <row r="13" spans="1:33" ht="13.2" x14ac:dyDescent="0.25">
      <c r="B13" s="339" t="s">
        <v>311</v>
      </c>
      <c r="C13" s="340">
        <f t="shared" si="1"/>
        <v>82131.95</v>
      </c>
      <c r="D13" s="340">
        <v>81571</v>
      </c>
      <c r="E13" s="340">
        <v>0</v>
      </c>
      <c r="F13" s="340">
        <v>0</v>
      </c>
      <c r="G13" s="340">
        <v>0</v>
      </c>
      <c r="H13" s="340">
        <v>554.36</v>
      </c>
      <c r="I13" s="340">
        <v>0</v>
      </c>
      <c r="J13" s="340">
        <v>0</v>
      </c>
      <c r="K13" s="340">
        <v>0</v>
      </c>
      <c r="L13" s="340">
        <v>0</v>
      </c>
      <c r="M13" s="340">
        <v>0</v>
      </c>
      <c r="N13" s="340">
        <v>0</v>
      </c>
      <c r="O13" s="340">
        <v>0</v>
      </c>
      <c r="P13" s="340">
        <v>0</v>
      </c>
      <c r="Q13" s="340">
        <v>0</v>
      </c>
      <c r="R13" s="340">
        <v>0</v>
      </c>
      <c r="S13" s="340">
        <v>0</v>
      </c>
      <c r="T13" s="340">
        <v>0</v>
      </c>
      <c r="U13" s="340">
        <v>6.59</v>
      </c>
      <c r="V13" s="340">
        <v>0</v>
      </c>
      <c r="W13" s="340">
        <v>0</v>
      </c>
      <c r="X13" s="340">
        <v>0</v>
      </c>
      <c r="Y13" s="340">
        <v>0</v>
      </c>
      <c r="Z13" s="340">
        <v>0</v>
      </c>
      <c r="AA13" s="340">
        <v>0</v>
      </c>
      <c r="AB13" s="340">
        <v>0</v>
      </c>
      <c r="AC13" s="340">
        <v>0</v>
      </c>
      <c r="AD13" s="340">
        <v>0</v>
      </c>
      <c r="AE13" s="340">
        <v>0</v>
      </c>
      <c r="AF13" s="340">
        <v>0</v>
      </c>
      <c r="AG13" s="340">
        <v>0</v>
      </c>
    </row>
    <row r="14" spans="1:33" ht="13.2" x14ac:dyDescent="0.25">
      <c r="B14" s="339" t="s">
        <v>312</v>
      </c>
      <c r="C14" s="340">
        <f t="shared" si="1"/>
        <v>35609.54</v>
      </c>
      <c r="D14" s="340">
        <v>35609.54</v>
      </c>
      <c r="E14" s="340">
        <v>0</v>
      </c>
      <c r="F14" s="340">
        <v>0</v>
      </c>
      <c r="G14" s="340">
        <v>0</v>
      </c>
      <c r="H14" s="340">
        <v>0</v>
      </c>
      <c r="I14" s="340">
        <v>0</v>
      </c>
      <c r="J14" s="340">
        <v>0</v>
      </c>
      <c r="K14" s="340">
        <v>0</v>
      </c>
      <c r="L14" s="340">
        <v>0</v>
      </c>
      <c r="M14" s="340">
        <v>0</v>
      </c>
      <c r="N14" s="340">
        <v>0</v>
      </c>
      <c r="O14" s="340">
        <v>0</v>
      </c>
      <c r="P14" s="340">
        <v>0</v>
      </c>
      <c r="Q14" s="340">
        <v>0</v>
      </c>
      <c r="R14" s="340">
        <v>0</v>
      </c>
      <c r="S14" s="340">
        <v>0</v>
      </c>
      <c r="T14" s="340">
        <v>0</v>
      </c>
      <c r="U14" s="340">
        <v>0</v>
      </c>
      <c r="V14" s="340">
        <v>0</v>
      </c>
      <c r="W14" s="340">
        <v>0</v>
      </c>
      <c r="X14" s="340">
        <v>0</v>
      </c>
      <c r="Y14" s="340">
        <v>0</v>
      </c>
      <c r="Z14" s="340">
        <v>0</v>
      </c>
      <c r="AA14" s="340">
        <v>0</v>
      </c>
      <c r="AB14" s="340">
        <v>0</v>
      </c>
      <c r="AC14" s="340">
        <v>0</v>
      </c>
      <c r="AD14" s="340">
        <v>0</v>
      </c>
      <c r="AE14" s="340">
        <v>0</v>
      </c>
      <c r="AF14" s="340">
        <v>0</v>
      </c>
      <c r="AG14" s="340">
        <v>0</v>
      </c>
    </row>
    <row r="15" spans="1:33" ht="13.2" x14ac:dyDescent="0.25">
      <c r="B15" s="339" t="s">
        <v>429</v>
      </c>
      <c r="C15" s="340">
        <f t="shared" si="1"/>
        <v>25.73</v>
      </c>
      <c r="D15" s="340">
        <v>0</v>
      </c>
      <c r="E15" s="340">
        <v>0</v>
      </c>
      <c r="F15" s="340">
        <v>21</v>
      </c>
      <c r="G15" s="340">
        <v>0</v>
      </c>
      <c r="H15" s="340">
        <v>0</v>
      </c>
      <c r="I15" s="340">
        <v>0</v>
      </c>
      <c r="J15" s="340">
        <v>0</v>
      </c>
      <c r="K15" s="340">
        <v>0</v>
      </c>
      <c r="L15" s="340">
        <v>0</v>
      </c>
      <c r="M15" s="340">
        <v>0</v>
      </c>
      <c r="N15" s="340">
        <v>0</v>
      </c>
      <c r="O15" s="340">
        <v>0</v>
      </c>
      <c r="P15" s="340">
        <v>0</v>
      </c>
      <c r="Q15" s="340">
        <v>0</v>
      </c>
      <c r="R15" s="340">
        <v>0</v>
      </c>
      <c r="S15" s="340">
        <v>0</v>
      </c>
      <c r="T15" s="340">
        <v>0</v>
      </c>
      <c r="U15" s="340">
        <v>4.7300000000000004</v>
      </c>
      <c r="V15" s="340">
        <v>0</v>
      </c>
      <c r="W15" s="340">
        <v>0</v>
      </c>
      <c r="X15" s="340">
        <v>0</v>
      </c>
      <c r="Y15" s="340">
        <v>0</v>
      </c>
      <c r="Z15" s="340">
        <v>0</v>
      </c>
      <c r="AA15" s="340">
        <v>0</v>
      </c>
      <c r="AB15" s="340">
        <v>0</v>
      </c>
      <c r="AC15" s="340">
        <v>0</v>
      </c>
      <c r="AD15" s="340">
        <v>0</v>
      </c>
      <c r="AE15" s="340">
        <v>0</v>
      </c>
      <c r="AF15" s="340">
        <v>0</v>
      </c>
      <c r="AG15" s="340">
        <v>0</v>
      </c>
    </row>
    <row r="16" spans="1:33" ht="13.2" x14ac:dyDescent="0.25">
      <c r="B16" s="339" t="s">
        <v>150</v>
      </c>
      <c r="C16" s="340">
        <f t="shared" si="1"/>
        <v>53562.36</v>
      </c>
      <c r="D16" s="340">
        <v>31569.3</v>
      </c>
      <c r="E16" s="340">
        <v>0</v>
      </c>
      <c r="F16" s="340">
        <v>21101.75</v>
      </c>
      <c r="G16" s="340">
        <v>0</v>
      </c>
      <c r="H16" s="340">
        <v>0</v>
      </c>
      <c r="I16" s="340">
        <v>0</v>
      </c>
      <c r="J16" s="340">
        <v>0</v>
      </c>
      <c r="K16" s="340">
        <v>0</v>
      </c>
      <c r="L16" s="340">
        <v>0</v>
      </c>
      <c r="M16" s="340">
        <v>823.25</v>
      </c>
      <c r="N16" s="340">
        <v>0</v>
      </c>
      <c r="O16" s="340">
        <v>0</v>
      </c>
      <c r="P16" s="340">
        <v>0</v>
      </c>
      <c r="Q16" s="340">
        <v>13.96</v>
      </c>
      <c r="R16" s="340">
        <v>0</v>
      </c>
      <c r="S16" s="340">
        <v>0</v>
      </c>
      <c r="T16" s="340">
        <v>0</v>
      </c>
      <c r="U16" s="340">
        <v>0</v>
      </c>
      <c r="V16" s="340">
        <v>0</v>
      </c>
      <c r="W16" s="340">
        <v>54.1</v>
      </c>
      <c r="X16" s="340">
        <v>0</v>
      </c>
      <c r="Y16" s="340">
        <v>0</v>
      </c>
      <c r="Z16" s="340">
        <v>0</v>
      </c>
      <c r="AA16" s="340">
        <v>0</v>
      </c>
      <c r="AB16" s="340">
        <v>0</v>
      </c>
      <c r="AC16" s="340">
        <v>0</v>
      </c>
      <c r="AD16" s="340">
        <v>0</v>
      </c>
      <c r="AE16" s="340">
        <v>0</v>
      </c>
      <c r="AF16" s="340">
        <v>0</v>
      </c>
      <c r="AG16" s="340">
        <v>0</v>
      </c>
    </row>
    <row r="17" spans="1:33" ht="13.2" x14ac:dyDescent="0.25">
      <c r="B17" s="339" t="s">
        <v>313</v>
      </c>
      <c r="C17" s="340">
        <f t="shared" si="1"/>
        <v>244.9</v>
      </c>
      <c r="D17" s="340">
        <v>0</v>
      </c>
      <c r="E17" s="340">
        <v>0</v>
      </c>
      <c r="F17" s="340">
        <v>0</v>
      </c>
      <c r="G17" s="340">
        <v>97.5</v>
      </c>
      <c r="H17" s="340">
        <v>0</v>
      </c>
      <c r="I17" s="340">
        <v>0</v>
      </c>
      <c r="J17" s="340">
        <v>0</v>
      </c>
      <c r="K17" s="340">
        <v>36.25</v>
      </c>
      <c r="L17" s="340">
        <v>0</v>
      </c>
      <c r="M17" s="340">
        <v>0</v>
      </c>
      <c r="N17" s="340">
        <v>0</v>
      </c>
      <c r="O17" s="340">
        <v>48.75</v>
      </c>
      <c r="P17" s="340">
        <v>0</v>
      </c>
      <c r="Q17" s="340">
        <v>0</v>
      </c>
      <c r="R17" s="340">
        <v>0</v>
      </c>
      <c r="S17" s="340">
        <v>0</v>
      </c>
      <c r="T17" s="340">
        <v>0</v>
      </c>
      <c r="U17" s="340">
        <v>0</v>
      </c>
      <c r="V17" s="340">
        <v>62.4</v>
      </c>
      <c r="W17" s="340">
        <v>0</v>
      </c>
      <c r="X17" s="340">
        <v>0</v>
      </c>
      <c r="Y17" s="340">
        <v>0</v>
      </c>
      <c r="Z17" s="340">
        <v>0</v>
      </c>
      <c r="AA17" s="340">
        <v>0</v>
      </c>
      <c r="AB17" s="340">
        <v>0</v>
      </c>
      <c r="AC17" s="340">
        <v>0</v>
      </c>
      <c r="AD17" s="340">
        <v>0</v>
      </c>
      <c r="AE17" s="340">
        <v>0</v>
      </c>
      <c r="AF17" s="340">
        <v>0</v>
      </c>
      <c r="AG17" s="340">
        <v>0</v>
      </c>
    </row>
    <row r="18" spans="1:33" ht="13.2" x14ac:dyDescent="0.25">
      <c r="B18" s="339" t="s">
        <v>308</v>
      </c>
      <c r="C18" s="340">
        <f t="shared" si="1"/>
        <v>3123</v>
      </c>
      <c r="D18" s="340">
        <v>0</v>
      </c>
      <c r="E18" s="340">
        <v>3123</v>
      </c>
      <c r="F18" s="340">
        <v>0</v>
      </c>
      <c r="G18" s="340">
        <v>0</v>
      </c>
      <c r="H18" s="340">
        <v>0</v>
      </c>
      <c r="I18" s="340">
        <v>0</v>
      </c>
      <c r="J18" s="340">
        <v>0</v>
      </c>
      <c r="K18" s="340">
        <v>0</v>
      </c>
      <c r="L18" s="340">
        <v>0</v>
      </c>
      <c r="M18" s="340">
        <v>0</v>
      </c>
      <c r="N18" s="340">
        <v>0</v>
      </c>
      <c r="O18" s="340">
        <v>0</v>
      </c>
      <c r="P18" s="340">
        <v>0</v>
      </c>
      <c r="Q18" s="340">
        <v>0</v>
      </c>
      <c r="R18" s="340">
        <v>0</v>
      </c>
      <c r="S18" s="340">
        <v>0</v>
      </c>
      <c r="T18" s="340">
        <v>0</v>
      </c>
      <c r="U18" s="340">
        <v>0</v>
      </c>
      <c r="V18" s="340">
        <v>0</v>
      </c>
      <c r="W18" s="340">
        <v>0</v>
      </c>
      <c r="X18" s="340">
        <v>0</v>
      </c>
      <c r="Y18" s="340">
        <v>0</v>
      </c>
      <c r="Z18" s="340">
        <v>0</v>
      </c>
      <c r="AA18" s="340">
        <v>0</v>
      </c>
      <c r="AB18" s="340">
        <v>0</v>
      </c>
      <c r="AC18" s="340">
        <v>0</v>
      </c>
      <c r="AD18" s="340">
        <v>0</v>
      </c>
      <c r="AE18" s="340">
        <v>0</v>
      </c>
      <c r="AF18" s="340">
        <v>0</v>
      </c>
      <c r="AG18" s="340">
        <v>0</v>
      </c>
    </row>
    <row r="19" spans="1:33" ht="13.2" x14ac:dyDescent="0.25">
      <c r="B19" s="339" t="s">
        <v>327</v>
      </c>
      <c r="C19" s="340">
        <f t="shared" si="1"/>
        <v>23.490000000000002</v>
      </c>
      <c r="D19" s="340">
        <v>12.31</v>
      </c>
      <c r="E19" s="340">
        <v>0</v>
      </c>
      <c r="F19" s="340">
        <v>0</v>
      </c>
      <c r="G19" s="340">
        <v>0</v>
      </c>
      <c r="H19" s="340">
        <v>0</v>
      </c>
      <c r="I19" s="340">
        <v>0</v>
      </c>
      <c r="J19" s="340">
        <v>0</v>
      </c>
      <c r="K19" s="340">
        <v>0</v>
      </c>
      <c r="L19" s="340">
        <v>0</v>
      </c>
      <c r="M19" s="340">
        <v>0</v>
      </c>
      <c r="N19" s="340">
        <v>0</v>
      </c>
      <c r="O19" s="340">
        <v>0</v>
      </c>
      <c r="P19" s="340">
        <v>0</v>
      </c>
      <c r="Q19" s="340">
        <v>0</v>
      </c>
      <c r="R19" s="340">
        <v>0</v>
      </c>
      <c r="S19" s="340">
        <v>0</v>
      </c>
      <c r="T19" s="340">
        <v>0</v>
      </c>
      <c r="U19" s="340">
        <v>11.18</v>
      </c>
      <c r="V19" s="340">
        <v>0</v>
      </c>
      <c r="W19" s="340">
        <v>0</v>
      </c>
      <c r="X19" s="340">
        <v>0</v>
      </c>
      <c r="Y19" s="340">
        <v>0</v>
      </c>
      <c r="Z19" s="340">
        <v>0</v>
      </c>
      <c r="AA19" s="340">
        <v>0</v>
      </c>
      <c r="AB19" s="340">
        <v>0</v>
      </c>
      <c r="AC19" s="340">
        <v>0</v>
      </c>
      <c r="AD19" s="340">
        <v>0</v>
      </c>
      <c r="AE19" s="340">
        <v>0</v>
      </c>
      <c r="AF19" s="340">
        <v>0</v>
      </c>
      <c r="AG19" s="340">
        <v>0</v>
      </c>
    </row>
    <row r="20" spans="1:33" ht="13.2" x14ac:dyDescent="0.25">
      <c r="A20" s="337" t="s">
        <v>235</v>
      </c>
      <c r="B20" s="337" t="s">
        <v>305</v>
      </c>
      <c r="C20" s="338">
        <f t="shared" si="1"/>
        <v>103527.81</v>
      </c>
      <c r="D20" s="338">
        <v>88021.95</v>
      </c>
      <c r="E20" s="338">
        <v>139.88999999999999</v>
      </c>
      <c r="F20" s="338">
        <v>5552.52</v>
      </c>
      <c r="G20" s="338">
        <v>1100</v>
      </c>
      <c r="H20" s="338">
        <v>4.7300000000000004</v>
      </c>
      <c r="I20" s="338">
        <v>0</v>
      </c>
      <c r="J20" s="338">
        <v>0</v>
      </c>
      <c r="K20" s="338">
        <v>100</v>
      </c>
      <c r="L20" s="338">
        <v>0</v>
      </c>
      <c r="M20" s="338">
        <v>5707.91</v>
      </c>
      <c r="N20" s="338">
        <v>0</v>
      </c>
      <c r="O20" s="338">
        <v>2336.1999999999998</v>
      </c>
      <c r="P20" s="338">
        <v>0</v>
      </c>
      <c r="Q20" s="338">
        <v>0</v>
      </c>
      <c r="R20" s="338">
        <v>284.49</v>
      </c>
      <c r="S20" s="338">
        <v>0</v>
      </c>
      <c r="T20" s="338">
        <v>0</v>
      </c>
      <c r="U20" s="338">
        <v>180.12</v>
      </c>
      <c r="V20" s="338">
        <v>0</v>
      </c>
      <c r="W20" s="338">
        <v>0</v>
      </c>
      <c r="X20" s="338">
        <v>0</v>
      </c>
      <c r="Y20" s="338">
        <v>100</v>
      </c>
      <c r="Z20" s="338">
        <v>0</v>
      </c>
      <c r="AA20" s="338">
        <v>0</v>
      </c>
      <c r="AB20" s="338">
        <v>0</v>
      </c>
      <c r="AC20" s="338">
        <v>0</v>
      </c>
      <c r="AD20" s="338">
        <v>0</v>
      </c>
      <c r="AE20" s="338">
        <v>0</v>
      </c>
      <c r="AF20" s="338">
        <v>0</v>
      </c>
      <c r="AG20" s="338">
        <v>0</v>
      </c>
    </row>
    <row r="21" spans="1:33" ht="13.2" x14ac:dyDescent="0.25">
      <c r="B21" s="339" t="s">
        <v>430</v>
      </c>
      <c r="C21" s="340">
        <f t="shared" si="1"/>
        <v>20</v>
      </c>
      <c r="D21" s="340">
        <v>0</v>
      </c>
      <c r="E21" s="340">
        <v>0</v>
      </c>
      <c r="F21" s="340">
        <v>20</v>
      </c>
      <c r="G21" s="340">
        <v>0</v>
      </c>
      <c r="H21" s="340">
        <v>0</v>
      </c>
      <c r="I21" s="340">
        <v>0</v>
      </c>
      <c r="J21" s="340">
        <v>0</v>
      </c>
      <c r="K21" s="340">
        <v>0</v>
      </c>
      <c r="L21" s="340">
        <v>0</v>
      </c>
      <c r="M21" s="340">
        <v>0</v>
      </c>
      <c r="N21" s="340">
        <v>0</v>
      </c>
      <c r="O21" s="340">
        <v>0</v>
      </c>
      <c r="P21" s="340">
        <v>0</v>
      </c>
      <c r="Q21" s="340">
        <v>0</v>
      </c>
      <c r="R21" s="340">
        <v>0</v>
      </c>
      <c r="S21" s="340">
        <v>0</v>
      </c>
      <c r="T21" s="340">
        <v>0</v>
      </c>
      <c r="U21" s="340">
        <v>0</v>
      </c>
      <c r="V21" s="340">
        <v>0</v>
      </c>
      <c r="W21" s="340">
        <v>0</v>
      </c>
      <c r="X21" s="340">
        <v>0</v>
      </c>
      <c r="Y21" s="340">
        <v>0</v>
      </c>
      <c r="Z21" s="340">
        <v>0</v>
      </c>
      <c r="AA21" s="340">
        <v>0</v>
      </c>
      <c r="AB21" s="340">
        <v>0</v>
      </c>
      <c r="AC21" s="340">
        <v>0</v>
      </c>
      <c r="AD21" s="340">
        <v>0</v>
      </c>
      <c r="AE21" s="340">
        <v>0</v>
      </c>
      <c r="AF21" s="340">
        <v>0</v>
      </c>
      <c r="AG21" s="340">
        <v>0</v>
      </c>
    </row>
    <row r="22" spans="1:33" ht="13.2" x14ac:dyDescent="0.25">
      <c r="B22" s="339" t="s">
        <v>311</v>
      </c>
      <c r="C22" s="340">
        <f t="shared" si="1"/>
        <v>4.7300000000000004</v>
      </c>
      <c r="D22" s="340">
        <v>0</v>
      </c>
      <c r="E22" s="340">
        <v>0</v>
      </c>
      <c r="F22" s="340">
        <v>0</v>
      </c>
      <c r="G22" s="340">
        <v>0</v>
      </c>
      <c r="H22" s="340">
        <v>4.7300000000000004</v>
      </c>
      <c r="I22" s="340">
        <v>0</v>
      </c>
      <c r="J22" s="340">
        <v>0</v>
      </c>
      <c r="K22" s="340">
        <v>0</v>
      </c>
      <c r="L22" s="340">
        <v>0</v>
      </c>
      <c r="M22" s="340">
        <v>0</v>
      </c>
      <c r="N22" s="340">
        <v>0</v>
      </c>
      <c r="O22" s="340">
        <v>0</v>
      </c>
      <c r="P22" s="340">
        <v>0</v>
      </c>
      <c r="Q22" s="340">
        <v>0</v>
      </c>
      <c r="R22" s="340">
        <v>0</v>
      </c>
      <c r="S22" s="340">
        <v>0</v>
      </c>
      <c r="T22" s="340">
        <v>0</v>
      </c>
      <c r="U22" s="340">
        <v>0</v>
      </c>
      <c r="V22" s="340">
        <v>0</v>
      </c>
      <c r="W22" s="340">
        <v>0</v>
      </c>
      <c r="X22" s="340">
        <v>0</v>
      </c>
      <c r="Y22" s="340">
        <v>0</v>
      </c>
      <c r="Z22" s="340">
        <v>0</v>
      </c>
      <c r="AA22" s="340">
        <v>0</v>
      </c>
      <c r="AB22" s="340">
        <v>0</v>
      </c>
      <c r="AC22" s="340">
        <v>0</v>
      </c>
      <c r="AD22" s="340">
        <v>0</v>
      </c>
      <c r="AE22" s="340">
        <v>0</v>
      </c>
      <c r="AF22" s="340">
        <v>0</v>
      </c>
      <c r="AG22" s="340">
        <v>0</v>
      </c>
    </row>
    <row r="23" spans="1:33" ht="13.2" x14ac:dyDescent="0.25">
      <c r="B23" s="339" t="s">
        <v>314</v>
      </c>
      <c r="C23" s="340">
        <f t="shared" si="1"/>
        <v>1425</v>
      </c>
      <c r="D23" s="340">
        <v>0</v>
      </c>
      <c r="E23" s="340">
        <v>0</v>
      </c>
      <c r="F23" s="340">
        <v>0</v>
      </c>
      <c r="G23" s="340">
        <v>1100</v>
      </c>
      <c r="H23" s="340">
        <v>0</v>
      </c>
      <c r="I23" s="340">
        <v>0</v>
      </c>
      <c r="J23" s="340">
        <v>0</v>
      </c>
      <c r="K23" s="340">
        <v>100</v>
      </c>
      <c r="L23" s="340">
        <v>0</v>
      </c>
      <c r="M23" s="340">
        <v>0</v>
      </c>
      <c r="N23" s="340">
        <v>0</v>
      </c>
      <c r="O23" s="340">
        <v>125</v>
      </c>
      <c r="P23" s="340">
        <v>0</v>
      </c>
      <c r="Q23" s="340">
        <v>0</v>
      </c>
      <c r="R23" s="340">
        <v>0</v>
      </c>
      <c r="S23" s="340">
        <v>0</v>
      </c>
      <c r="T23" s="340">
        <v>0</v>
      </c>
      <c r="U23" s="340">
        <v>0</v>
      </c>
      <c r="V23" s="340">
        <v>0</v>
      </c>
      <c r="W23" s="340">
        <v>0</v>
      </c>
      <c r="X23" s="340">
        <v>0</v>
      </c>
      <c r="Y23" s="340">
        <v>100</v>
      </c>
      <c r="Z23" s="340">
        <v>0</v>
      </c>
      <c r="AA23" s="340">
        <v>0</v>
      </c>
      <c r="AB23" s="340">
        <v>0</v>
      </c>
      <c r="AC23" s="340">
        <v>0</v>
      </c>
      <c r="AD23" s="340">
        <v>0</v>
      </c>
      <c r="AE23" s="340">
        <v>0</v>
      </c>
      <c r="AF23" s="340">
        <v>0</v>
      </c>
      <c r="AG23" s="340">
        <v>0</v>
      </c>
    </row>
    <row r="24" spans="1:33" ht="13.2" x14ac:dyDescent="0.25">
      <c r="B24" s="339" t="s">
        <v>429</v>
      </c>
      <c r="C24" s="340">
        <f t="shared" si="1"/>
        <v>22.509999999999998</v>
      </c>
      <c r="D24" s="340">
        <v>0</v>
      </c>
      <c r="E24" s="340">
        <v>0.08</v>
      </c>
      <c r="F24" s="340">
        <v>1.5</v>
      </c>
      <c r="G24" s="340">
        <v>0</v>
      </c>
      <c r="H24" s="340">
        <v>0</v>
      </c>
      <c r="I24" s="340">
        <v>0</v>
      </c>
      <c r="J24" s="340">
        <v>0</v>
      </c>
      <c r="K24" s="340">
        <v>0</v>
      </c>
      <c r="L24" s="340">
        <v>0</v>
      </c>
      <c r="M24" s="340">
        <v>0</v>
      </c>
      <c r="N24" s="340">
        <v>0</v>
      </c>
      <c r="O24" s="340">
        <v>0</v>
      </c>
      <c r="P24" s="340">
        <v>0</v>
      </c>
      <c r="Q24" s="340">
        <v>0</v>
      </c>
      <c r="R24" s="340">
        <v>0</v>
      </c>
      <c r="S24" s="340">
        <v>0</v>
      </c>
      <c r="T24" s="340">
        <v>0</v>
      </c>
      <c r="U24" s="340">
        <v>20.93</v>
      </c>
      <c r="V24" s="340">
        <v>0</v>
      </c>
      <c r="W24" s="340">
        <v>0</v>
      </c>
      <c r="X24" s="340">
        <v>0</v>
      </c>
      <c r="Y24" s="340">
        <v>0</v>
      </c>
      <c r="Z24" s="340">
        <v>0</v>
      </c>
      <c r="AA24" s="340">
        <v>0</v>
      </c>
      <c r="AB24" s="340">
        <v>0</v>
      </c>
      <c r="AC24" s="340">
        <v>0</v>
      </c>
      <c r="AD24" s="340">
        <v>0</v>
      </c>
      <c r="AE24" s="340">
        <v>0</v>
      </c>
      <c r="AF24" s="340">
        <v>0</v>
      </c>
      <c r="AG24" s="340">
        <v>0</v>
      </c>
    </row>
    <row r="25" spans="1:33" ht="13.2" x14ac:dyDescent="0.25">
      <c r="B25" s="339" t="s">
        <v>431</v>
      </c>
      <c r="C25" s="340">
        <f t="shared" si="1"/>
        <v>102055.57</v>
      </c>
      <c r="D25" s="340">
        <v>88021.95</v>
      </c>
      <c r="E25" s="340">
        <v>139.81</v>
      </c>
      <c r="F25" s="340">
        <v>5531.02</v>
      </c>
      <c r="G25" s="340">
        <v>0</v>
      </c>
      <c r="H25" s="340">
        <v>0</v>
      </c>
      <c r="I25" s="340">
        <v>0</v>
      </c>
      <c r="J25" s="340">
        <v>0</v>
      </c>
      <c r="K25" s="340">
        <v>0</v>
      </c>
      <c r="L25" s="340">
        <v>0</v>
      </c>
      <c r="M25" s="340">
        <v>5707.91</v>
      </c>
      <c r="N25" s="340">
        <v>0</v>
      </c>
      <c r="O25" s="340">
        <v>2211.1999999999998</v>
      </c>
      <c r="P25" s="340">
        <v>0</v>
      </c>
      <c r="Q25" s="340">
        <v>0</v>
      </c>
      <c r="R25" s="340">
        <v>284.49</v>
      </c>
      <c r="S25" s="340">
        <v>0</v>
      </c>
      <c r="T25" s="340">
        <v>0</v>
      </c>
      <c r="U25" s="340">
        <v>159.19</v>
      </c>
      <c r="V25" s="340">
        <v>0</v>
      </c>
      <c r="W25" s="340">
        <v>0</v>
      </c>
      <c r="X25" s="340">
        <v>0</v>
      </c>
      <c r="Y25" s="340">
        <v>0</v>
      </c>
      <c r="Z25" s="340">
        <v>0</v>
      </c>
      <c r="AA25" s="340">
        <v>0</v>
      </c>
      <c r="AB25" s="340">
        <v>0</v>
      </c>
      <c r="AC25" s="340">
        <v>0</v>
      </c>
      <c r="AD25" s="340">
        <v>0</v>
      </c>
      <c r="AE25" s="340">
        <v>0</v>
      </c>
      <c r="AF25" s="340">
        <v>0</v>
      </c>
      <c r="AG25" s="340">
        <v>0</v>
      </c>
    </row>
    <row r="26" spans="1:33" ht="13.2" x14ac:dyDescent="0.25">
      <c r="A26" s="337" t="s">
        <v>236</v>
      </c>
      <c r="B26" s="337" t="s">
        <v>305</v>
      </c>
      <c r="C26" s="338">
        <f t="shared" si="1"/>
        <v>79400.7</v>
      </c>
      <c r="D26" s="338">
        <v>47674</v>
      </c>
      <c r="E26" s="338">
        <v>1316.96</v>
      </c>
      <c r="F26" s="338">
        <v>0</v>
      </c>
      <c r="G26" s="338">
        <v>0</v>
      </c>
      <c r="H26" s="338">
        <v>15593.66</v>
      </c>
      <c r="I26" s="338">
        <v>0</v>
      </c>
      <c r="J26" s="338">
        <v>0</v>
      </c>
      <c r="K26" s="338">
        <v>0</v>
      </c>
      <c r="L26" s="338">
        <v>0</v>
      </c>
      <c r="M26" s="338">
        <v>0</v>
      </c>
      <c r="N26" s="338">
        <v>14804</v>
      </c>
      <c r="O26" s="338">
        <v>0</v>
      </c>
      <c r="P26" s="338">
        <v>0</v>
      </c>
      <c r="Q26" s="338">
        <v>0</v>
      </c>
      <c r="R26" s="338">
        <v>0</v>
      </c>
      <c r="S26" s="338">
        <v>0</v>
      </c>
      <c r="T26" s="338">
        <v>0</v>
      </c>
      <c r="U26" s="338">
        <v>12.08</v>
      </c>
      <c r="V26" s="338">
        <v>0</v>
      </c>
      <c r="W26" s="338">
        <v>0</v>
      </c>
      <c r="X26" s="338">
        <v>0</v>
      </c>
      <c r="Y26" s="338">
        <v>0</v>
      </c>
      <c r="Z26" s="338">
        <v>0</v>
      </c>
      <c r="AA26" s="338">
        <v>0</v>
      </c>
      <c r="AB26" s="338">
        <v>0</v>
      </c>
      <c r="AC26" s="338">
        <v>0</v>
      </c>
      <c r="AD26" s="338">
        <v>0</v>
      </c>
      <c r="AE26" s="338">
        <v>0</v>
      </c>
      <c r="AF26" s="338">
        <v>0</v>
      </c>
      <c r="AG26" s="338">
        <v>0</v>
      </c>
    </row>
    <row r="27" spans="1:33" ht="13.2" x14ac:dyDescent="0.25">
      <c r="B27" s="339" t="s">
        <v>311</v>
      </c>
      <c r="C27" s="340">
        <f t="shared" si="1"/>
        <v>16831.46</v>
      </c>
      <c r="D27" s="340">
        <v>0</v>
      </c>
      <c r="E27" s="340">
        <v>1237.8</v>
      </c>
      <c r="F27" s="340">
        <v>0</v>
      </c>
      <c r="G27" s="340">
        <v>0</v>
      </c>
      <c r="H27" s="340">
        <v>15593.66</v>
      </c>
      <c r="I27" s="340">
        <v>0</v>
      </c>
      <c r="J27" s="340">
        <v>0</v>
      </c>
      <c r="K27" s="340">
        <v>0</v>
      </c>
      <c r="L27" s="340">
        <v>0</v>
      </c>
      <c r="M27" s="340">
        <v>0</v>
      </c>
      <c r="N27" s="340">
        <v>0</v>
      </c>
      <c r="O27" s="340">
        <v>0</v>
      </c>
      <c r="P27" s="340">
        <v>0</v>
      </c>
      <c r="Q27" s="340">
        <v>0</v>
      </c>
      <c r="R27" s="340">
        <v>0</v>
      </c>
      <c r="S27" s="340">
        <v>0</v>
      </c>
      <c r="T27" s="340">
        <v>0</v>
      </c>
      <c r="U27" s="340">
        <v>0</v>
      </c>
      <c r="V27" s="340">
        <v>0</v>
      </c>
      <c r="W27" s="340">
        <v>0</v>
      </c>
      <c r="X27" s="340">
        <v>0</v>
      </c>
      <c r="Y27" s="340">
        <v>0</v>
      </c>
      <c r="Z27" s="340">
        <v>0</v>
      </c>
      <c r="AA27" s="340">
        <v>0</v>
      </c>
      <c r="AB27" s="340">
        <v>0</v>
      </c>
      <c r="AC27" s="340">
        <v>0</v>
      </c>
      <c r="AD27" s="340">
        <v>0</v>
      </c>
      <c r="AE27" s="340">
        <v>0</v>
      </c>
      <c r="AF27" s="340">
        <v>0</v>
      </c>
      <c r="AG27" s="340">
        <v>0</v>
      </c>
    </row>
    <row r="28" spans="1:33" ht="13.2" x14ac:dyDescent="0.25">
      <c r="B28" s="339" t="s">
        <v>312</v>
      </c>
      <c r="C28" s="340">
        <f t="shared" si="1"/>
        <v>47765.240000000005</v>
      </c>
      <c r="D28" s="340">
        <v>47674</v>
      </c>
      <c r="E28" s="340">
        <v>79.16</v>
      </c>
      <c r="F28" s="340">
        <v>0</v>
      </c>
      <c r="G28" s="340">
        <v>0</v>
      </c>
      <c r="H28" s="340">
        <v>0</v>
      </c>
      <c r="I28" s="340">
        <v>0</v>
      </c>
      <c r="J28" s="340">
        <v>0</v>
      </c>
      <c r="K28" s="340">
        <v>0</v>
      </c>
      <c r="L28" s="340">
        <v>0</v>
      </c>
      <c r="M28" s="340">
        <v>0</v>
      </c>
      <c r="N28" s="340">
        <v>0</v>
      </c>
      <c r="O28" s="340">
        <v>0</v>
      </c>
      <c r="P28" s="340">
        <v>0</v>
      </c>
      <c r="Q28" s="340">
        <v>0</v>
      </c>
      <c r="R28" s="340">
        <v>0</v>
      </c>
      <c r="S28" s="340">
        <v>0</v>
      </c>
      <c r="T28" s="340">
        <v>0</v>
      </c>
      <c r="U28" s="340">
        <v>12.08</v>
      </c>
      <c r="V28" s="340">
        <v>0</v>
      </c>
      <c r="W28" s="340">
        <v>0</v>
      </c>
      <c r="X28" s="340">
        <v>0</v>
      </c>
      <c r="Y28" s="340">
        <v>0</v>
      </c>
      <c r="Z28" s="340">
        <v>0</v>
      </c>
      <c r="AA28" s="340">
        <v>0</v>
      </c>
      <c r="AB28" s="340">
        <v>0</v>
      </c>
      <c r="AC28" s="340">
        <v>0</v>
      </c>
      <c r="AD28" s="340">
        <v>0</v>
      </c>
      <c r="AE28" s="340">
        <v>0</v>
      </c>
      <c r="AF28" s="340">
        <v>0</v>
      </c>
      <c r="AG28" s="340">
        <v>0</v>
      </c>
    </row>
    <row r="29" spans="1:33" ht="13.2" x14ac:dyDescent="0.25">
      <c r="B29" s="339" t="s">
        <v>388</v>
      </c>
      <c r="C29" s="340">
        <f t="shared" si="1"/>
        <v>14804</v>
      </c>
      <c r="D29" s="340">
        <v>0</v>
      </c>
      <c r="E29" s="340">
        <v>0</v>
      </c>
      <c r="F29" s="340">
        <v>0</v>
      </c>
      <c r="G29" s="340">
        <v>0</v>
      </c>
      <c r="H29" s="340">
        <v>0</v>
      </c>
      <c r="I29" s="340">
        <v>0</v>
      </c>
      <c r="J29" s="340">
        <v>0</v>
      </c>
      <c r="K29" s="340">
        <v>0</v>
      </c>
      <c r="L29" s="340">
        <v>0</v>
      </c>
      <c r="M29" s="340">
        <v>0</v>
      </c>
      <c r="N29" s="340">
        <v>14804</v>
      </c>
      <c r="O29" s="340">
        <v>0</v>
      </c>
      <c r="P29" s="340">
        <v>0</v>
      </c>
      <c r="Q29" s="340">
        <v>0</v>
      </c>
      <c r="R29" s="340">
        <v>0</v>
      </c>
      <c r="S29" s="340">
        <v>0</v>
      </c>
      <c r="T29" s="340">
        <v>0</v>
      </c>
      <c r="U29" s="340">
        <v>0</v>
      </c>
      <c r="V29" s="340">
        <v>0</v>
      </c>
      <c r="W29" s="340">
        <v>0</v>
      </c>
      <c r="X29" s="340">
        <v>0</v>
      </c>
      <c r="Y29" s="340">
        <v>0</v>
      </c>
      <c r="Z29" s="340">
        <v>0</v>
      </c>
      <c r="AA29" s="340">
        <v>0</v>
      </c>
      <c r="AB29" s="340">
        <v>0</v>
      </c>
      <c r="AC29" s="340">
        <v>0</v>
      </c>
      <c r="AD29" s="340">
        <v>0</v>
      </c>
      <c r="AE29" s="340">
        <v>0</v>
      </c>
      <c r="AF29" s="340">
        <v>0</v>
      </c>
      <c r="AG29" s="340">
        <v>0</v>
      </c>
    </row>
    <row r="30" spans="1:33" ht="13.2" x14ac:dyDescent="0.25">
      <c r="A30" s="337" t="s">
        <v>239</v>
      </c>
      <c r="B30" s="337" t="s">
        <v>305</v>
      </c>
      <c r="C30" s="338">
        <f t="shared" si="1"/>
        <v>272110.40000000002</v>
      </c>
      <c r="D30" s="338">
        <v>258052.88</v>
      </c>
      <c r="E30" s="338">
        <v>556.91</v>
      </c>
      <c r="F30" s="338">
        <v>912</v>
      </c>
      <c r="G30" s="338">
        <v>0</v>
      </c>
      <c r="H30" s="338">
        <v>3250.03</v>
      </c>
      <c r="I30" s="338">
        <v>0</v>
      </c>
      <c r="J30" s="338">
        <v>0</v>
      </c>
      <c r="K30" s="338">
        <v>0</v>
      </c>
      <c r="L30" s="338">
        <v>0</v>
      </c>
      <c r="M30" s="338">
        <v>6637.5</v>
      </c>
      <c r="N30" s="338">
        <v>2044.65</v>
      </c>
      <c r="O30" s="338">
        <v>0</v>
      </c>
      <c r="P30" s="338">
        <v>0</v>
      </c>
      <c r="Q30" s="338">
        <v>422.1</v>
      </c>
      <c r="R30" s="338">
        <v>0</v>
      </c>
      <c r="S30" s="338">
        <v>0</v>
      </c>
      <c r="T30" s="338">
        <v>0</v>
      </c>
      <c r="U30" s="338">
        <v>234.33</v>
      </c>
      <c r="V30" s="338">
        <v>0</v>
      </c>
      <c r="W30" s="338">
        <v>0</v>
      </c>
      <c r="X30" s="338">
        <v>0</v>
      </c>
      <c r="Y30" s="338">
        <v>0</v>
      </c>
      <c r="Z30" s="338">
        <v>0</v>
      </c>
      <c r="AA30" s="338">
        <v>0</v>
      </c>
      <c r="AB30" s="338">
        <v>0</v>
      </c>
      <c r="AC30" s="338">
        <v>0</v>
      </c>
      <c r="AD30" s="338">
        <v>0</v>
      </c>
      <c r="AE30" s="338">
        <v>0</v>
      </c>
      <c r="AF30" s="338">
        <v>0</v>
      </c>
      <c r="AG30" s="338">
        <v>0</v>
      </c>
    </row>
    <row r="31" spans="1:33" ht="13.2" x14ac:dyDescent="0.25">
      <c r="B31" s="339" t="s">
        <v>430</v>
      </c>
      <c r="C31" s="340">
        <f t="shared" si="1"/>
        <v>482</v>
      </c>
      <c r="D31" s="340">
        <v>0</v>
      </c>
      <c r="E31" s="340">
        <v>0</v>
      </c>
      <c r="F31" s="340">
        <v>482</v>
      </c>
      <c r="G31" s="340">
        <v>0</v>
      </c>
      <c r="H31" s="340">
        <v>0</v>
      </c>
      <c r="I31" s="340">
        <v>0</v>
      </c>
      <c r="J31" s="340">
        <v>0</v>
      </c>
      <c r="K31" s="340">
        <v>0</v>
      </c>
      <c r="L31" s="340">
        <v>0</v>
      </c>
      <c r="M31" s="340">
        <v>0</v>
      </c>
      <c r="N31" s="340">
        <v>0</v>
      </c>
      <c r="O31" s="340">
        <v>0</v>
      </c>
      <c r="P31" s="340">
        <v>0</v>
      </c>
      <c r="Q31" s="340">
        <v>0</v>
      </c>
      <c r="R31" s="340">
        <v>0</v>
      </c>
      <c r="S31" s="340">
        <v>0</v>
      </c>
      <c r="T31" s="340">
        <v>0</v>
      </c>
      <c r="U31" s="340">
        <v>0</v>
      </c>
      <c r="V31" s="340">
        <v>0</v>
      </c>
      <c r="W31" s="340">
        <v>0</v>
      </c>
      <c r="X31" s="340">
        <v>0</v>
      </c>
      <c r="Y31" s="340">
        <v>0</v>
      </c>
      <c r="Z31" s="340">
        <v>0</v>
      </c>
      <c r="AA31" s="340">
        <v>0</v>
      </c>
      <c r="AB31" s="340">
        <v>0</v>
      </c>
      <c r="AC31" s="340">
        <v>0</v>
      </c>
      <c r="AD31" s="340">
        <v>0</v>
      </c>
      <c r="AE31" s="340">
        <v>0</v>
      </c>
      <c r="AF31" s="340">
        <v>0</v>
      </c>
      <c r="AG31" s="340">
        <v>0</v>
      </c>
    </row>
    <row r="32" spans="1:33" ht="13.2" x14ac:dyDescent="0.25">
      <c r="B32" s="339" t="s">
        <v>311</v>
      </c>
      <c r="C32" s="340">
        <f t="shared" si="1"/>
        <v>375.19</v>
      </c>
      <c r="D32" s="340">
        <v>0</v>
      </c>
      <c r="E32" s="340">
        <v>241.6</v>
      </c>
      <c r="F32" s="340">
        <v>0</v>
      </c>
      <c r="G32" s="340">
        <v>0</v>
      </c>
      <c r="H32" s="340">
        <v>133.59</v>
      </c>
      <c r="I32" s="340">
        <v>0</v>
      </c>
      <c r="J32" s="340">
        <v>0</v>
      </c>
      <c r="K32" s="340">
        <v>0</v>
      </c>
      <c r="L32" s="340">
        <v>0</v>
      </c>
      <c r="M32" s="340">
        <v>0</v>
      </c>
      <c r="N32" s="340">
        <v>0</v>
      </c>
      <c r="O32" s="340">
        <v>0</v>
      </c>
      <c r="P32" s="340">
        <v>0</v>
      </c>
      <c r="Q32" s="340">
        <v>0</v>
      </c>
      <c r="R32" s="340">
        <v>0</v>
      </c>
      <c r="S32" s="340">
        <v>0</v>
      </c>
      <c r="T32" s="340">
        <v>0</v>
      </c>
      <c r="U32" s="340">
        <v>0</v>
      </c>
      <c r="V32" s="340">
        <v>0</v>
      </c>
      <c r="W32" s="340">
        <v>0</v>
      </c>
      <c r="X32" s="340">
        <v>0</v>
      </c>
      <c r="Y32" s="340">
        <v>0</v>
      </c>
      <c r="Z32" s="340">
        <v>0</v>
      </c>
      <c r="AA32" s="340">
        <v>0</v>
      </c>
      <c r="AB32" s="340">
        <v>0</v>
      </c>
      <c r="AC32" s="340">
        <v>0</v>
      </c>
      <c r="AD32" s="340">
        <v>0</v>
      </c>
      <c r="AE32" s="340">
        <v>0</v>
      </c>
      <c r="AF32" s="340">
        <v>0</v>
      </c>
      <c r="AG32" s="340">
        <v>0</v>
      </c>
    </row>
    <row r="33" spans="1:33" ht="13.2" x14ac:dyDescent="0.25">
      <c r="B33" s="339" t="s">
        <v>312</v>
      </c>
      <c r="C33" s="340">
        <f t="shared" si="1"/>
        <v>263213.61000000004</v>
      </c>
      <c r="D33" s="340">
        <v>257502.88</v>
      </c>
      <c r="E33" s="340">
        <v>315.31</v>
      </c>
      <c r="F33" s="340">
        <v>0</v>
      </c>
      <c r="G33" s="340">
        <v>0</v>
      </c>
      <c r="H33" s="340">
        <v>3116.44</v>
      </c>
      <c r="I33" s="340">
        <v>0</v>
      </c>
      <c r="J33" s="340">
        <v>0</v>
      </c>
      <c r="K33" s="340">
        <v>0</v>
      </c>
      <c r="L33" s="340">
        <v>0</v>
      </c>
      <c r="M33" s="340">
        <v>0</v>
      </c>
      <c r="N33" s="340">
        <v>2044.65</v>
      </c>
      <c r="O33" s="340">
        <v>0</v>
      </c>
      <c r="P33" s="340">
        <v>0</v>
      </c>
      <c r="Q33" s="340">
        <v>0</v>
      </c>
      <c r="R33" s="340">
        <v>0</v>
      </c>
      <c r="S33" s="340">
        <v>0</v>
      </c>
      <c r="T33" s="340">
        <v>0</v>
      </c>
      <c r="U33" s="340">
        <v>234.33</v>
      </c>
      <c r="V33" s="340">
        <v>0</v>
      </c>
      <c r="W33" s="340">
        <v>0</v>
      </c>
      <c r="X33" s="340">
        <v>0</v>
      </c>
      <c r="Y33" s="340">
        <v>0</v>
      </c>
      <c r="Z33" s="340">
        <v>0</v>
      </c>
      <c r="AA33" s="340">
        <v>0</v>
      </c>
      <c r="AB33" s="340">
        <v>0</v>
      </c>
      <c r="AC33" s="340">
        <v>0</v>
      </c>
      <c r="AD33" s="340">
        <v>0</v>
      </c>
      <c r="AE33" s="340">
        <v>0</v>
      </c>
      <c r="AF33" s="340">
        <v>0</v>
      </c>
      <c r="AG33" s="340">
        <v>0</v>
      </c>
    </row>
    <row r="34" spans="1:33" ht="13.2" x14ac:dyDescent="0.25">
      <c r="B34" s="339" t="s">
        <v>317</v>
      </c>
      <c r="C34" s="340">
        <f t="shared" si="1"/>
        <v>7059.6</v>
      </c>
      <c r="D34" s="340">
        <v>0</v>
      </c>
      <c r="E34" s="340">
        <v>0</v>
      </c>
      <c r="F34" s="340">
        <v>0</v>
      </c>
      <c r="G34" s="340">
        <v>0</v>
      </c>
      <c r="H34" s="340">
        <v>0</v>
      </c>
      <c r="I34" s="340">
        <v>0</v>
      </c>
      <c r="J34" s="340">
        <v>0</v>
      </c>
      <c r="K34" s="340">
        <v>0</v>
      </c>
      <c r="L34" s="340">
        <v>0</v>
      </c>
      <c r="M34" s="340">
        <v>6637.5</v>
      </c>
      <c r="N34" s="340">
        <v>0</v>
      </c>
      <c r="O34" s="340">
        <v>0</v>
      </c>
      <c r="P34" s="340">
        <v>0</v>
      </c>
      <c r="Q34" s="340">
        <v>422.1</v>
      </c>
      <c r="R34" s="340">
        <v>0</v>
      </c>
      <c r="S34" s="340">
        <v>0</v>
      </c>
      <c r="T34" s="340">
        <v>0</v>
      </c>
      <c r="U34" s="340">
        <v>0</v>
      </c>
      <c r="V34" s="340">
        <v>0</v>
      </c>
      <c r="W34" s="340">
        <v>0</v>
      </c>
      <c r="X34" s="340">
        <v>0</v>
      </c>
      <c r="Y34" s="340">
        <v>0</v>
      </c>
      <c r="Z34" s="340">
        <v>0</v>
      </c>
      <c r="AA34" s="340">
        <v>0</v>
      </c>
      <c r="AB34" s="340">
        <v>0</v>
      </c>
      <c r="AC34" s="340">
        <v>0</v>
      </c>
      <c r="AD34" s="340">
        <v>0</v>
      </c>
      <c r="AE34" s="340">
        <v>0</v>
      </c>
      <c r="AF34" s="340">
        <v>0</v>
      </c>
      <c r="AG34" s="340">
        <v>0</v>
      </c>
    </row>
    <row r="35" spans="1:33" ht="13.2" x14ac:dyDescent="0.25">
      <c r="B35" s="339" t="s">
        <v>318</v>
      </c>
      <c r="C35" s="340">
        <f t="shared" si="1"/>
        <v>550</v>
      </c>
      <c r="D35" s="340">
        <v>550</v>
      </c>
      <c r="E35" s="340">
        <v>0</v>
      </c>
      <c r="F35" s="340">
        <v>0</v>
      </c>
      <c r="G35" s="340">
        <v>0</v>
      </c>
      <c r="H35" s="340">
        <v>0</v>
      </c>
      <c r="I35" s="340">
        <v>0</v>
      </c>
      <c r="J35" s="340">
        <v>0</v>
      </c>
      <c r="K35" s="340">
        <v>0</v>
      </c>
      <c r="L35" s="340">
        <v>0</v>
      </c>
      <c r="M35" s="340">
        <v>0</v>
      </c>
      <c r="N35" s="340">
        <v>0</v>
      </c>
      <c r="O35" s="340">
        <v>0</v>
      </c>
      <c r="P35" s="340">
        <v>0</v>
      </c>
      <c r="Q35" s="340">
        <v>0</v>
      </c>
      <c r="R35" s="340">
        <v>0</v>
      </c>
      <c r="S35" s="340">
        <v>0</v>
      </c>
      <c r="T35" s="340">
        <v>0</v>
      </c>
      <c r="U35" s="340">
        <v>0</v>
      </c>
      <c r="V35" s="340">
        <v>0</v>
      </c>
      <c r="W35" s="340">
        <v>0</v>
      </c>
      <c r="X35" s="340">
        <v>0</v>
      </c>
      <c r="Y35" s="340">
        <v>0</v>
      </c>
      <c r="Z35" s="340">
        <v>0</v>
      </c>
      <c r="AA35" s="340">
        <v>0</v>
      </c>
      <c r="AB35" s="340">
        <v>0</v>
      </c>
      <c r="AC35" s="340">
        <v>0</v>
      </c>
      <c r="AD35" s="340">
        <v>0</v>
      </c>
      <c r="AE35" s="340">
        <v>0</v>
      </c>
      <c r="AF35" s="340">
        <v>0</v>
      </c>
      <c r="AG35" s="340">
        <v>0</v>
      </c>
    </row>
    <row r="36" spans="1:33" ht="13.2" x14ac:dyDescent="0.25">
      <c r="B36" s="339" t="s">
        <v>411</v>
      </c>
      <c r="C36" s="340">
        <f t="shared" si="1"/>
        <v>430</v>
      </c>
      <c r="D36" s="340">
        <v>0</v>
      </c>
      <c r="E36" s="340">
        <v>0</v>
      </c>
      <c r="F36" s="340">
        <v>430</v>
      </c>
      <c r="G36" s="340">
        <v>0</v>
      </c>
      <c r="H36" s="340">
        <v>0</v>
      </c>
      <c r="I36" s="340">
        <v>0</v>
      </c>
      <c r="J36" s="340">
        <v>0</v>
      </c>
      <c r="K36" s="340">
        <v>0</v>
      </c>
      <c r="L36" s="340">
        <v>0</v>
      </c>
      <c r="M36" s="340">
        <v>0</v>
      </c>
      <c r="N36" s="340">
        <v>0</v>
      </c>
      <c r="O36" s="340">
        <v>0</v>
      </c>
      <c r="P36" s="340">
        <v>0</v>
      </c>
      <c r="Q36" s="340">
        <v>0</v>
      </c>
      <c r="R36" s="340">
        <v>0</v>
      </c>
      <c r="S36" s="340">
        <v>0</v>
      </c>
      <c r="T36" s="340">
        <v>0</v>
      </c>
      <c r="U36" s="340">
        <v>0</v>
      </c>
      <c r="V36" s="340">
        <v>0</v>
      </c>
      <c r="W36" s="340">
        <v>0</v>
      </c>
      <c r="X36" s="340">
        <v>0</v>
      </c>
      <c r="Y36" s="340">
        <v>0</v>
      </c>
      <c r="Z36" s="340">
        <v>0</v>
      </c>
      <c r="AA36" s="340">
        <v>0</v>
      </c>
      <c r="AB36" s="340">
        <v>0</v>
      </c>
      <c r="AC36" s="340">
        <v>0</v>
      </c>
      <c r="AD36" s="340">
        <v>0</v>
      </c>
      <c r="AE36" s="340">
        <v>0</v>
      </c>
      <c r="AF36" s="340">
        <v>0</v>
      </c>
      <c r="AG36" s="340">
        <v>0</v>
      </c>
    </row>
    <row r="37" spans="1:33" ht="13.2" x14ac:dyDescent="0.25">
      <c r="A37" s="337" t="s">
        <v>320</v>
      </c>
      <c r="B37" s="337" t="s">
        <v>305</v>
      </c>
      <c r="C37" s="338">
        <f t="shared" si="1"/>
        <v>2003.34</v>
      </c>
      <c r="D37" s="338">
        <v>2003.34</v>
      </c>
      <c r="E37" s="338">
        <v>0</v>
      </c>
      <c r="F37" s="338">
        <v>0</v>
      </c>
      <c r="G37" s="338">
        <v>0</v>
      </c>
      <c r="H37" s="338">
        <v>0</v>
      </c>
      <c r="I37" s="338">
        <v>0</v>
      </c>
      <c r="J37" s="338">
        <v>0</v>
      </c>
      <c r="K37" s="338">
        <v>0</v>
      </c>
      <c r="L37" s="338">
        <v>0</v>
      </c>
      <c r="M37" s="338">
        <v>0</v>
      </c>
      <c r="N37" s="338">
        <v>0</v>
      </c>
      <c r="O37" s="338">
        <v>0</v>
      </c>
      <c r="P37" s="338">
        <v>0</v>
      </c>
      <c r="Q37" s="338">
        <v>0</v>
      </c>
      <c r="R37" s="338">
        <v>0</v>
      </c>
      <c r="S37" s="338">
        <v>0</v>
      </c>
      <c r="T37" s="338">
        <v>0</v>
      </c>
      <c r="U37" s="338">
        <v>0</v>
      </c>
      <c r="V37" s="338">
        <v>0</v>
      </c>
      <c r="W37" s="338">
        <v>0</v>
      </c>
      <c r="X37" s="338">
        <v>0</v>
      </c>
      <c r="Y37" s="338">
        <v>0</v>
      </c>
      <c r="Z37" s="338">
        <v>0</v>
      </c>
      <c r="AA37" s="338">
        <v>0</v>
      </c>
      <c r="AB37" s="338">
        <v>0</v>
      </c>
      <c r="AC37" s="338">
        <v>0</v>
      </c>
      <c r="AD37" s="338">
        <v>0</v>
      </c>
      <c r="AE37" s="338">
        <v>0</v>
      </c>
      <c r="AF37" s="338">
        <v>0</v>
      </c>
      <c r="AG37" s="338">
        <v>0</v>
      </c>
    </row>
    <row r="38" spans="1:33" ht="13.2" x14ac:dyDescent="0.25">
      <c r="B38" s="339" t="s">
        <v>312</v>
      </c>
      <c r="C38" s="340">
        <f t="shared" si="1"/>
        <v>2003.34</v>
      </c>
      <c r="D38" s="340">
        <v>2003.34</v>
      </c>
      <c r="E38" s="340">
        <v>0</v>
      </c>
      <c r="F38" s="340">
        <v>0</v>
      </c>
      <c r="G38" s="340">
        <v>0</v>
      </c>
      <c r="H38" s="340">
        <v>0</v>
      </c>
      <c r="I38" s="340">
        <v>0</v>
      </c>
      <c r="J38" s="340">
        <v>0</v>
      </c>
      <c r="K38" s="340">
        <v>0</v>
      </c>
      <c r="L38" s="340">
        <v>0</v>
      </c>
      <c r="M38" s="340">
        <v>0</v>
      </c>
      <c r="N38" s="340">
        <v>0</v>
      </c>
      <c r="O38" s="340">
        <v>0</v>
      </c>
      <c r="P38" s="340">
        <v>0</v>
      </c>
      <c r="Q38" s="340">
        <v>0</v>
      </c>
      <c r="R38" s="340">
        <v>0</v>
      </c>
      <c r="S38" s="340">
        <v>0</v>
      </c>
      <c r="T38" s="340">
        <v>0</v>
      </c>
      <c r="U38" s="340">
        <v>0</v>
      </c>
      <c r="V38" s="340">
        <v>0</v>
      </c>
      <c r="W38" s="340">
        <v>0</v>
      </c>
      <c r="X38" s="340">
        <v>0</v>
      </c>
      <c r="Y38" s="340">
        <v>0</v>
      </c>
      <c r="Z38" s="340">
        <v>0</v>
      </c>
      <c r="AA38" s="340">
        <v>0</v>
      </c>
      <c r="AB38" s="340">
        <v>0</v>
      </c>
      <c r="AC38" s="340">
        <v>0</v>
      </c>
      <c r="AD38" s="340">
        <v>0</v>
      </c>
      <c r="AE38" s="340">
        <v>0</v>
      </c>
      <c r="AF38" s="340">
        <v>0</v>
      </c>
      <c r="AG38" s="340">
        <v>0</v>
      </c>
    </row>
    <row r="39" spans="1:33" ht="13.2" x14ac:dyDescent="0.25">
      <c r="A39" s="337" t="s">
        <v>238</v>
      </c>
      <c r="B39" s="337" t="s">
        <v>305</v>
      </c>
      <c r="C39" s="338">
        <f t="shared" si="1"/>
        <v>285783.77</v>
      </c>
      <c r="D39" s="338">
        <v>89757</v>
      </c>
      <c r="E39" s="338">
        <v>980</v>
      </c>
      <c r="F39" s="338">
        <v>10784</v>
      </c>
      <c r="G39" s="338">
        <v>0</v>
      </c>
      <c r="H39" s="338">
        <v>135679.76999999999</v>
      </c>
      <c r="I39" s="338">
        <v>0</v>
      </c>
      <c r="J39" s="338">
        <v>0</v>
      </c>
      <c r="K39" s="338">
        <v>0</v>
      </c>
      <c r="L39" s="338">
        <v>0</v>
      </c>
      <c r="M39" s="338">
        <v>0</v>
      </c>
      <c r="N39" s="338">
        <v>48579</v>
      </c>
      <c r="O39" s="338">
        <v>0</v>
      </c>
      <c r="P39" s="338">
        <v>0</v>
      </c>
      <c r="Q39" s="338">
        <v>0</v>
      </c>
      <c r="R39" s="338">
        <v>0</v>
      </c>
      <c r="S39" s="338">
        <v>0</v>
      </c>
      <c r="T39" s="338">
        <v>0</v>
      </c>
      <c r="U39" s="338">
        <v>4</v>
      </c>
      <c r="V39" s="338">
        <v>0</v>
      </c>
      <c r="W39" s="338">
        <v>0</v>
      </c>
      <c r="X39" s="338">
        <v>0</v>
      </c>
      <c r="Y39" s="338">
        <v>0</v>
      </c>
      <c r="Z39" s="338">
        <v>0</v>
      </c>
      <c r="AA39" s="338">
        <v>0</v>
      </c>
      <c r="AB39" s="338">
        <v>0</v>
      </c>
      <c r="AC39" s="338">
        <v>0</v>
      </c>
      <c r="AD39" s="338">
        <v>0</v>
      </c>
      <c r="AE39" s="338">
        <v>0</v>
      </c>
      <c r="AF39" s="338">
        <v>0</v>
      </c>
      <c r="AG39" s="338">
        <v>0</v>
      </c>
    </row>
    <row r="40" spans="1:33" ht="13.2" x14ac:dyDescent="0.25">
      <c r="B40" s="339" t="s">
        <v>311</v>
      </c>
      <c r="C40" s="340">
        <f t="shared" si="1"/>
        <v>33.770000000000003</v>
      </c>
      <c r="D40" s="340">
        <v>0</v>
      </c>
      <c r="E40" s="340">
        <v>0</v>
      </c>
      <c r="F40" s="340">
        <v>0</v>
      </c>
      <c r="G40" s="340">
        <v>0</v>
      </c>
      <c r="H40" s="340">
        <v>33.770000000000003</v>
      </c>
      <c r="I40" s="340">
        <v>0</v>
      </c>
      <c r="J40" s="340">
        <v>0</v>
      </c>
      <c r="K40" s="340">
        <v>0</v>
      </c>
      <c r="L40" s="340">
        <v>0</v>
      </c>
      <c r="M40" s="340">
        <v>0</v>
      </c>
      <c r="N40" s="340">
        <v>0</v>
      </c>
      <c r="O40" s="340">
        <v>0</v>
      </c>
      <c r="P40" s="340">
        <v>0</v>
      </c>
      <c r="Q40" s="340">
        <v>0</v>
      </c>
      <c r="R40" s="340">
        <v>0</v>
      </c>
      <c r="S40" s="340">
        <v>0</v>
      </c>
      <c r="T40" s="340">
        <v>0</v>
      </c>
      <c r="U40" s="340">
        <v>0</v>
      </c>
      <c r="V40" s="340">
        <v>0</v>
      </c>
      <c r="W40" s="340">
        <v>0</v>
      </c>
      <c r="X40" s="340">
        <v>0</v>
      </c>
      <c r="Y40" s="340">
        <v>0</v>
      </c>
      <c r="Z40" s="340">
        <v>0</v>
      </c>
      <c r="AA40" s="340">
        <v>0</v>
      </c>
      <c r="AB40" s="340">
        <v>0</v>
      </c>
      <c r="AC40" s="340">
        <v>0</v>
      </c>
      <c r="AD40" s="340">
        <v>0</v>
      </c>
      <c r="AE40" s="340">
        <v>0</v>
      </c>
      <c r="AF40" s="340">
        <v>0</v>
      </c>
      <c r="AG40" s="340">
        <v>0</v>
      </c>
    </row>
    <row r="41" spans="1:33" ht="13.2" x14ac:dyDescent="0.25">
      <c r="B41" s="339" t="s">
        <v>390</v>
      </c>
      <c r="C41" s="340">
        <f t="shared" si="1"/>
        <v>102224</v>
      </c>
      <c r="D41" s="340">
        <v>89757</v>
      </c>
      <c r="E41" s="340">
        <v>0</v>
      </c>
      <c r="F41" s="340">
        <v>7270</v>
      </c>
      <c r="G41" s="340">
        <v>0</v>
      </c>
      <c r="H41" s="340">
        <v>5193</v>
      </c>
      <c r="I41" s="340">
        <v>0</v>
      </c>
      <c r="J41" s="340">
        <v>0</v>
      </c>
      <c r="K41" s="340">
        <v>0</v>
      </c>
      <c r="L41" s="340">
        <v>0</v>
      </c>
      <c r="M41" s="340">
        <v>0</v>
      </c>
      <c r="N41" s="340">
        <v>0</v>
      </c>
      <c r="O41" s="340">
        <v>0</v>
      </c>
      <c r="P41" s="340">
        <v>0</v>
      </c>
      <c r="Q41" s="340">
        <v>0</v>
      </c>
      <c r="R41" s="340">
        <v>0</v>
      </c>
      <c r="S41" s="340">
        <v>0</v>
      </c>
      <c r="T41" s="340">
        <v>0</v>
      </c>
      <c r="U41" s="340">
        <v>4</v>
      </c>
      <c r="V41" s="340">
        <v>0</v>
      </c>
      <c r="W41" s="340">
        <v>0</v>
      </c>
      <c r="X41" s="340">
        <v>0</v>
      </c>
      <c r="Y41" s="340">
        <v>0</v>
      </c>
      <c r="Z41" s="340">
        <v>0</v>
      </c>
      <c r="AA41" s="340">
        <v>0</v>
      </c>
      <c r="AB41" s="340">
        <v>0</v>
      </c>
      <c r="AC41" s="340">
        <v>0</v>
      </c>
      <c r="AD41" s="340">
        <v>0</v>
      </c>
      <c r="AE41" s="340">
        <v>0</v>
      </c>
      <c r="AF41" s="340">
        <v>0</v>
      </c>
      <c r="AG41" s="340">
        <v>0</v>
      </c>
    </row>
    <row r="42" spans="1:33" ht="13.2" x14ac:dyDescent="0.25">
      <c r="B42" s="339" t="s">
        <v>411</v>
      </c>
      <c r="C42" s="340">
        <f t="shared" si="1"/>
        <v>183526</v>
      </c>
      <c r="D42" s="340">
        <v>0</v>
      </c>
      <c r="E42" s="340">
        <v>980</v>
      </c>
      <c r="F42" s="340">
        <v>3514</v>
      </c>
      <c r="G42" s="340">
        <v>0</v>
      </c>
      <c r="H42" s="340">
        <v>130453</v>
      </c>
      <c r="I42" s="340">
        <v>0</v>
      </c>
      <c r="J42" s="340">
        <v>0</v>
      </c>
      <c r="K42" s="340">
        <v>0</v>
      </c>
      <c r="L42" s="340">
        <v>0</v>
      </c>
      <c r="M42" s="340">
        <v>0</v>
      </c>
      <c r="N42" s="340">
        <v>48579</v>
      </c>
      <c r="O42" s="340">
        <v>0</v>
      </c>
      <c r="P42" s="340">
        <v>0</v>
      </c>
      <c r="Q42" s="340">
        <v>0</v>
      </c>
      <c r="R42" s="340">
        <v>0</v>
      </c>
      <c r="S42" s="340">
        <v>0</v>
      </c>
      <c r="T42" s="340">
        <v>0</v>
      </c>
      <c r="U42" s="340">
        <v>0</v>
      </c>
      <c r="V42" s="340">
        <v>0</v>
      </c>
      <c r="W42" s="340">
        <v>0</v>
      </c>
      <c r="X42" s="340">
        <v>0</v>
      </c>
      <c r="Y42" s="340">
        <v>0</v>
      </c>
      <c r="Z42" s="340">
        <v>0</v>
      </c>
      <c r="AA42" s="340">
        <v>0</v>
      </c>
      <c r="AB42" s="340">
        <v>0</v>
      </c>
      <c r="AC42" s="340">
        <v>0</v>
      </c>
      <c r="AD42" s="340">
        <v>0</v>
      </c>
      <c r="AE42" s="340">
        <v>0</v>
      </c>
      <c r="AF42" s="340">
        <v>0</v>
      </c>
      <c r="AG42" s="340">
        <v>0</v>
      </c>
    </row>
    <row r="43" spans="1:33" ht="13.2" x14ac:dyDescent="0.25">
      <c r="A43" s="337" t="s">
        <v>233</v>
      </c>
      <c r="B43" s="337" t="s">
        <v>305</v>
      </c>
      <c r="C43" s="338">
        <f t="shared" si="1"/>
        <v>37678.830000000009</v>
      </c>
      <c r="D43" s="338">
        <v>25661.13</v>
      </c>
      <c r="E43" s="338">
        <v>91.17</v>
      </c>
      <c r="F43" s="338">
        <v>2379.31</v>
      </c>
      <c r="G43" s="338">
        <v>900</v>
      </c>
      <c r="H43" s="338">
        <v>0</v>
      </c>
      <c r="I43" s="338">
        <v>0</v>
      </c>
      <c r="J43" s="338">
        <v>0</v>
      </c>
      <c r="K43" s="338">
        <v>0</v>
      </c>
      <c r="L43" s="338">
        <v>0</v>
      </c>
      <c r="M43" s="338">
        <v>693.56</v>
      </c>
      <c r="N43" s="338">
        <v>0</v>
      </c>
      <c r="O43" s="338">
        <v>653.92999999999995</v>
      </c>
      <c r="P43" s="338">
        <v>7150</v>
      </c>
      <c r="Q43" s="338">
        <v>0</v>
      </c>
      <c r="R43" s="338">
        <v>106.95</v>
      </c>
      <c r="S43" s="338">
        <v>22.12</v>
      </c>
      <c r="T43" s="338">
        <v>0</v>
      </c>
      <c r="U43" s="338">
        <v>20.66</v>
      </c>
      <c r="V43" s="338">
        <v>0</v>
      </c>
      <c r="W43" s="338">
        <v>0</v>
      </c>
      <c r="X43" s="338">
        <v>0</v>
      </c>
      <c r="Y43" s="338">
        <v>0</v>
      </c>
      <c r="Z43" s="338">
        <v>0</v>
      </c>
      <c r="AA43" s="338">
        <v>0</v>
      </c>
      <c r="AB43" s="338">
        <v>0</v>
      </c>
      <c r="AC43" s="338">
        <v>0</v>
      </c>
      <c r="AD43" s="338">
        <v>0</v>
      </c>
      <c r="AE43" s="338">
        <v>0</v>
      </c>
      <c r="AF43" s="338">
        <v>0</v>
      </c>
      <c r="AG43" s="338">
        <v>0</v>
      </c>
    </row>
    <row r="44" spans="1:33" ht="13.2" x14ac:dyDescent="0.25">
      <c r="B44" s="339" t="s">
        <v>322</v>
      </c>
      <c r="C44" s="340">
        <f t="shared" si="1"/>
        <v>900</v>
      </c>
      <c r="D44" s="340">
        <v>0</v>
      </c>
      <c r="E44" s="340">
        <v>0</v>
      </c>
      <c r="F44" s="340">
        <v>0</v>
      </c>
      <c r="G44" s="340">
        <v>900</v>
      </c>
      <c r="H44" s="340">
        <v>0</v>
      </c>
      <c r="I44" s="340">
        <v>0</v>
      </c>
      <c r="J44" s="340">
        <v>0</v>
      </c>
      <c r="K44" s="340">
        <v>0</v>
      </c>
      <c r="L44" s="340">
        <v>0</v>
      </c>
      <c r="M44" s="340">
        <v>0</v>
      </c>
      <c r="N44" s="340">
        <v>0</v>
      </c>
      <c r="O44" s="340">
        <v>0</v>
      </c>
      <c r="P44" s="340">
        <v>0</v>
      </c>
      <c r="Q44" s="340">
        <v>0</v>
      </c>
      <c r="R44" s="340">
        <v>0</v>
      </c>
      <c r="S44" s="340">
        <v>0</v>
      </c>
      <c r="T44" s="340">
        <v>0</v>
      </c>
      <c r="U44" s="340">
        <v>0</v>
      </c>
      <c r="V44" s="340">
        <v>0</v>
      </c>
      <c r="W44" s="340">
        <v>0</v>
      </c>
      <c r="X44" s="340">
        <v>0</v>
      </c>
      <c r="Y44" s="340">
        <v>0</v>
      </c>
      <c r="Z44" s="340">
        <v>0</v>
      </c>
      <c r="AA44" s="340">
        <v>0</v>
      </c>
      <c r="AB44" s="340">
        <v>0</v>
      </c>
      <c r="AC44" s="340">
        <v>0</v>
      </c>
      <c r="AD44" s="340">
        <v>0</v>
      </c>
      <c r="AE44" s="340">
        <v>0</v>
      </c>
      <c r="AF44" s="340">
        <v>0</v>
      </c>
      <c r="AG44" s="340">
        <v>0</v>
      </c>
    </row>
    <row r="45" spans="1:33" ht="13.2" x14ac:dyDescent="0.25">
      <c r="B45" s="339" t="s">
        <v>429</v>
      </c>
      <c r="C45" s="340">
        <f t="shared" si="1"/>
        <v>55.26</v>
      </c>
      <c r="D45" s="340">
        <v>0</v>
      </c>
      <c r="E45" s="340">
        <v>5.66</v>
      </c>
      <c r="F45" s="340">
        <v>38.5</v>
      </c>
      <c r="G45" s="340">
        <v>0</v>
      </c>
      <c r="H45" s="340">
        <v>0</v>
      </c>
      <c r="I45" s="340">
        <v>0</v>
      </c>
      <c r="J45" s="340">
        <v>0</v>
      </c>
      <c r="K45" s="340">
        <v>0</v>
      </c>
      <c r="L45" s="340">
        <v>0</v>
      </c>
      <c r="M45" s="340">
        <v>0</v>
      </c>
      <c r="N45" s="340">
        <v>0</v>
      </c>
      <c r="O45" s="340">
        <v>0</v>
      </c>
      <c r="P45" s="340">
        <v>0</v>
      </c>
      <c r="Q45" s="340">
        <v>0</v>
      </c>
      <c r="R45" s="340">
        <v>0</v>
      </c>
      <c r="S45" s="340">
        <v>0</v>
      </c>
      <c r="T45" s="340">
        <v>0</v>
      </c>
      <c r="U45" s="340">
        <v>11.1</v>
      </c>
      <c r="V45" s="340">
        <v>0</v>
      </c>
      <c r="W45" s="340">
        <v>0</v>
      </c>
      <c r="X45" s="340">
        <v>0</v>
      </c>
      <c r="Y45" s="340">
        <v>0</v>
      </c>
      <c r="Z45" s="340">
        <v>0</v>
      </c>
      <c r="AA45" s="340">
        <v>0</v>
      </c>
      <c r="AB45" s="340">
        <v>0</v>
      </c>
      <c r="AC45" s="340">
        <v>0</v>
      </c>
      <c r="AD45" s="340">
        <v>0</v>
      </c>
      <c r="AE45" s="340">
        <v>0</v>
      </c>
      <c r="AF45" s="340">
        <v>0</v>
      </c>
      <c r="AG45" s="340">
        <v>0</v>
      </c>
    </row>
    <row r="46" spans="1:33" ht="13.2" x14ac:dyDescent="0.25">
      <c r="B46" s="339" t="s">
        <v>431</v>
      </c>
      <c r="C46" s="340">
        <f t="shared" si="1"/>
        <v>24938.570000000003</v>
      </c>
      <c r="D46" s="340">
        <v>21026.13</v>
      </c>
      <c r="E46" s="340">
        <v>85.51</v>
      </c>
      <c r="F46" s="340">
        <v>2340.81</v>
      </c>
      <c r="G46" s="340">
        <v>0</v>
      </c>
      <c r="H46" s="340">
        <v>0</v>
      </c>
      <c r="I46" s="340">
        <v>0</v>
      </c>
      <c r="J46" s="340">
        <v>0</v>
      </c>
      <c r="K46" s="340">
        <v>0</v>
      </c>
      <c r="L46" s="340">
        <v>0</v>
      </c>
      <c r="M46" s="340">
        <v>693.56</v>
      </c>
      <c r="N46" s="340">
        <v>0</v>
      </c>
      <c r="O46" s="340">
        <v>653.92999999999995</v>
      </c>
      <c r="P46" s="340">
        <v>0</v>
      </c>
      <c r="Q46" s="340">
        <v>0</v>
      </c>
      <c r="R46" s="340">
        <v>106.95</v>
      </c>
      <c r="S46" s="340">
        <v>22.12</v>
      </c>
      <c r="T46" s="340">
        <v>0</v>
      </c>
      <c r="U46" s="340">
        <v>9.56</v>
      </c>
      <c r="V46" s="340">
        <v>0</v>
      </c>
      <c r="W46" s="340">
        <v>0</v>
      </c>
      <c r="X46" s="340">
        <v>0</v>
      </c>
      <c r="Y46" s="340">
        <v>0</v>
      </c>
      <c r="Z46" s="340">
        <v>0</v>
      </c>
      <c r="AA46" s="340">
        <v>0</v>
      </c>
      <c r="AB46" s="340">
        <v>0</v>
      </c>
      <c r="AC46" s="340">
        <v>0</v>
      </c>
      <c r="AD46" s="340">
        <v>0</v>
      </c>
      <c r="AE46" s="340">
        <v>0</v>
      </c>
      <c r="AF46" s="340">
        <v>0</v>
      </c>
      <c r="AG46" s="340">
        <v>0</v>
      </c>
    </row>
    <row r="47" spans="1:33" ht="13.2" x14ac:dyDescent="0.25">
      <c r="B47" s="339" t="s">
        <v>323</v>
      </c>
      <c r="C47" s="340">
        <f t="shared" si="1"/>
        <v>4635</v>
      </c>
      <c r="D47" s="340">
        <v>4635</v>
      </c>
      <c r="E47" s="340">
        <v>0</v>
      </c>
      <c r="F47" s="340">
        <v>0</v>
      </c>
      <c r="G47" s="340">
        <v>0</v>
      </c>
      <c r="H47" s="340">
        <v>0</v>
      </c>
      <c r="I47" s="340">
        <v>0</v>
      </c>
      <c r="J47" s="340">
        <v>0</v>
      </c>
      <c r="K47" s="340">
        <v>0</v>
      </c>
      <c r="L47" s="340">
        <v>0</v>
      </c>
      <c r="M47" s="340">
        <v>0</v>
      </c>
      <c r="N47" s="340">
        <v>0</v>
      </c>
      <c r="O47" s="340">
        <v>0</v>
      </c>
      <c r="P47" s="340">
        <v>0</v>
      </c>
      <c r="Q47" s="340">
        <v>0</v>
      </c>
      <c r="R47" s="340">
        <v>0</v>
      </c>
      <c r="S47" s="340">
        <v>0</v>
      </c>
      <c r="T47" s="340">
        <v>0</v>
      </c>
      <c r="U47" s="340">
        <v>0</v>
      </c>
      <c r="V47" s="340">
        <v>0</v>
      </c>
      <c r="W47" s="340">
        <v>0</v>
      </c>
      <c r="X47" s="340">
        <v>0</v>
      </c>
      <c r="Y47" s="340">
        <v>0</v>
      </c>
      <c r="Z47" s="340">
        <v>0</v>
      </c>
      <c r="AA47" s="340">
        <v>0</v>
      </c>
      <c r="AB47" s="340">
        <v>0</v>
      </c>
      <c r="AC47" s="340">
        <v>0</v>
      </c>
      <c r="AD47" s="340">
        <v>0</v>
      </c>
      <c r="AE47" s="340">
        <v>0</v>
      </c>
      <c r="AF47" s="340">
        <v>0</v>
      </c>
      <c r="AG47" s="340">
        <v>0</v>
      </c>
    </row>
    <row r="48" spans="1:33" ht="13.2" x14ac:dyDescent="0.25">
      <c r="B48" s="339" t="s">
        <v>324</v>
      </c>
      <c r="C48" s="340">
        <f t="shared" si="1"/>
        <v>1350</v>
      </c>
      <c r="D48" s="340">
        <v>0</v>
      </c>
      <c r="E48" s="340">
        <v>0</v>
      </c>
      <c r="F48" s="340">
        <v>0</v>
      </c>
      <c r="G48" s="340">
        <v>0</v>
      </c>
      <c r="H48" s="340">
        <v>0</v>
      </c>
      <c r="I48" s="340">
        <v>0</v>
      </c>
      <c r="J48" s="340">
        <v>0</v>
      </c>
      <c r="K48" s="340">
        <v>0</v>
      </c>
      <c r="L48" s="340">
        <v>0</v>
      </c>
      <c r="M48" s="340">
        <v>0</v>
      </c>
      <c r="N48" s="340">
        <v>0</v>
      </c>
      <c r="O48" s="340">
        <v>0</v>
      </c>
      <c r="P48" s="340">
        <v>1350</v>
      </c>
      <c r="Q48" s="340">
        <v>0</v>
      </c>
      <c r="R48" s="340">
        <v>0</v>
      </c>
      <c r="S48" s="340">
        <v>0</v>
      </c>
      <c r="T48" s="340">
        <v>0</v>
      </c>
      <c r="U48" s="340">
        <v>0</v>
      </c>
      <c r="V48" s="340">
        <v>0</v>
      </c>
      <c r="W48" s="340">
        <v>0</v>
      </c>
      <c r="X48" s="340">
        <v>0</v>
      </c>
      <c r="Y48" s="340">
        <v>0</v>
      </c>
      <c r="Z48" s="340">
        <v>0</v>
      </c>
      <c r="AA48" s="340">
        <v>0</v>
      </c>
      <c r="AB48" s="340">
        <v>0</v>
      </c>
      <c r="AC48" s="340">
        <v>0</v>
      </c>
      <c r="AD48" s="340">
        <v>0</v>
      </c>
      <c r="AE48" s="340">
        <v>0</v>
      </c>
      <c r="AF48" s="340">
        <v>0</v>
      </c>
      <c r="AG48" s="340">
        <v>0</v>
      </c>
    </row>
    <row r="49" spans="1:33" ht="13.2" x14ac:dyDescent="0.25">
      <c r="B49" s="339" t="s">
        <v>432</v>
      </c>
      <c r="C49" s="340">
        <f t="shared" si="1"/>
        <v>5800</v>
      </c>
      <c r="D49" s="340">
        <v>0</v>
      </c>
      <c r="E49" s="340">
        <v>0</v>
      </c>
      <c r="F49" s="340">
        <v>0</v>
      </c>
      <c r="G49" s="340">
        <v>0</v>
      </c>
      <c r="H49" s="340">
        <v>0</v>
      </c>
      <c r="I49" s="340">
        <v>0</v>
      </c>
      <c r="J49" s="340">
        <v>0</v>
      </c>
      <c r="K49" s="340">
        <v>0</v>
      </c>
      <c r="L49" s="340">
        <v>0</v>
      </c>
      <c r="M49" s="340">
        <v>0</v>
      </c>
      <c r="N49" s="340">
        <v>0</v>
      </c>
      <c r="O49" s="340">
        <v>0</v>
      </c>
      <c r="P49" s="340">
        <v>5800</v>
      </c>
      <c r="Q49" s="340">
        <v>0</v>
      </c>
      <c r="R49" s="340">
        <v>0</v>
      </c>
      <c r="S49" s="340">
        <v>0</v>
      </c>
      <c r="T49" s="340">
        <v>0</v>
      </c>
      <c r="U49" s="340">
        <v>0</v>
      </c>
      <c r="V49" s="340">
        <v>0</v>
      </c>
      <c r="W49" s="340">
        <v>0</v>
      </c>
      <c r="X49" s="340">
        <v>0</v>
      </c>
      <c r="Y49" s="340">
        <v>0</v>
      </c>
      <c r="Z49" s="340">
        <v>0</v>
      </c>
      <c r="AA49" s="340">
        <v>0</v>
      </c>
      <c r="AB49" s="340">
        <v>0</v>
      </c>
      <c r="AC49" s="340">
        <v>0</v>
      </c>
      <c r="AD49" s="340">
        <v>0</v>
      </c>
      <c r="AE49" s="340">
        <v>0</v>
      </c>
      <c r="AF49" s="340">
        <v>0</v>
      </c>
      <c r="AG49" s="340">
        <v>0</v>
      </c>
    </row>
    <row r="50" spans="1:33" ht="13.2" x14ac:dyDescent="0.25">
      <c r="A50" s="337" t="s">
        <v>325</v>
      </c>
      <c r="B50" s="337" t="s">
        <v>305</v>
      </c>
      <c r="C50" s="338">
        <f t="shared" si="1"/>
        <v>2687.92</v>
      </c>
      <c r="D50" s="338">
        <v>2687.92</v>
      </c>
      <c r="E50" s="338">
        <v>0</v>
      </c>
      <c r="F50" s="338">
        <v>0</v>
      </c>
      <c r="G50" s="338">
        <v>0</v>
      </c>
      <c r="H50" s="338">
        <v>0</v>
      </c>
      <c r="I50" s="338">
        <v>0</v>
      </c>
      <c r="J50" s="338">
        <v>0</v>
      </c>
      <c r="K50" s="338">
        <v>0</v>
      </c>
      <c r="L50" s="338">
        <v>0</v>
      </c>
      <c r="M50" s="338">
        <v>0</v>
      </c>
      <c r="N50" s="338">
        <v>0</v>
      </c>
      <c r="O50" s="338">
        <v>0</v>
      </c>
      <c r="P50" s="338">
        <v>0</v>
      </c>
      <c r="Q50" s="338">
        <v>0</v>
      </c>
      <c r="R50" s="338">
        <v>0</v>
      </c>
      <c r="S50" s="338">
        <v>0</v>
      </c>
      <c r="T50" s="338">
        <v>0</v>
      </c>
      <c r="U50" s="338">
        <v>0</v>
      </c>
      <c r="V50" s="338">
        <v>0</v>
      </c>
      <c r="W50" s="338">
        <v>0</v>
      </c>
      <c r="X50" s="338">
        <v>0</v>
      </c>
      <c r="Y50" s="338">
        <v>0</v>
      </c>
      <c r="Z50" s="338">
        <v>0</v>
      </c>
      <c r="AA50" s="338">
        <v>0</v>
      </c>
      <c r="AB50" s="338">
        <v>0</v>
      </c>
      <c r="AC50" s="338">
        <v>0</v>
      </c>
      <c r="AD50" s="338">
        <v>0</v>
      </c>
      <c r="AE50" s="338">
        <v>0</v>
      </c>
      <c r="AF50" s="338">
        <v>0</v>
      </c>
      <c r="AG50" s="338">
        <v>0</v>
      </c>
    </row>
    <row r="51" spans="1:33" ht="13.2" x14ac:dyDescent="0.25">
      <c r="B51" s="339" t="s">
        <v>326</v>
      </c>
      <c r="C51" s="340">
        <f t="shared" si="1"/>
        <v>1109.92</v>
      </c>
      <c r="D51" s="340">
        <v>1109.92</v>
      </c>
      <c r="E51" s="340">
        <v>0</v>
      </c>
      <c r="F51" s="340">
        <v>0</v>
      </c>
      <c r="G51" s="340">
        <v>0</v>
      </c>
      <c r="H51" s="340">
        <v>0</v>
      </c>
      <c r="I51" s="340">
        <v>0</v>
      </c>
      <c r="J51" s="340">
        <v>0</v>
      </c>
      <c r="K51" s="340">
        <v>0</v>
      </c>
      <c r="L51" s="340">
        <v>0</v>
      </c>
      <c r="M51" s="340">
        <v>0</v>
      </c>
      <c r="N51" s="340">
        <v>0</v>
      </c>
      <c r="O51" s="340">
        <v>0</v>
      </c>
      <c r="P51" s="340">
        <v>0</v>
      </c>
      <c r="Q51" s="340">
        <v>0</v>
      </c>
      <c r="R51" s="340">
        <v>0</v>
      </c>
      <c r="S51" s="340">
        <v>0</v>
      </c>
      <c r="T51" s="340">
        <v>0</v>
      </c>
      <c r="U51" s="340">
        <v>0</v>
      </c>
      <c r="V51" s="340">
        <v>0</v>
      </c>
      <c r="W51" s="340">
        <v>0</v>
      </c>
      <c r="X51" s="340">
        <v>0</v>
      </c>
      <c r="Y51" s="340">
        <v>0</v>
      </c>
      <c r="Z51" s="340">
        <v>0</v>
      </c>
      <c r="AA51" s="340">
        <v>0</v>
      </c>
      <c r="AB51" s="340">
        <v>0</v>
      </c>
      <c r="AC51" s="340">
        <v>0</v>
      </c>
      <c r="AD51" s="340">
        <v>0</v>
      </c>
      <c r="AE51" s="340">
        <v>0</v>
      </c>
      <c r="AF51" s="340">
        <v>0</v>
      </c>
      <c r="AG51" s="340">
        <v>0</v>
      </c>
    </row>
    <row r="52" spans="1:33" ht="13.2" x14ac:dyDescent="0.25">
      <c r="B52" s="339" t="s">
        <v>308</v>
      </c>
      <c r="C52" s="340">
        <f t="shared" si="1"/>
        <v>1578</v>
      </c>
      <c r="D52" s="340">
        <v>1578</v>
      </c>
      <c r="E52" s="340">
        <v>0</v>
      </c>
      <c r="F52" s="340">
        <v>0</v>
      </c>
      <c r="G52" s="340">
        <v>0</v>
      </c>
      <c r="H52" s="340">
        <v>0</v>
      </c>
      <c r="I52" s="340">
        <v>0</v>
      </c>
      <c r="J52" s="340">
        <v>0</v>
      </c>
      <c r="K52" s="340">
        <v>0</v>
      </c>
      <c r="L52" s="340">
        <v>0</v>
      </c>
      <c r="M52" s="340">
        <v>0</v>
      </c>
      <c r="N52" s="340">
        <v>0</v>
      </c>
      <c r="O52" s="340">
        <v>0</v>
      </c>
      <c r="P52" s="340">
        <v>0</v>
      </c>
      <c r="Q52" s="340">
        <v>0</v>
      </c>
      <c r="R52" s="340">
        <v>0</v>
      </c>
      <c r="S52" s="340">
        <v>0</v>
      </c>
      <c r="T52" s="340">
        <v>0</v>
      </c>
      <c r="U52" s="340">
        <v>0</v>
      </c>
      <c r="V52" s="340">
        <v>0</v>
      </c>
      <c r="W52" s="340">
        <v>0</v>
      </c>
      <c r="X52" s="340">
        <v>0</v>
      </c>
      <c r="Y52" s="340">
        <v>0</v>
      </c>
      <c r="Z52" s="340">
        <v>0</v>
      </c>
      <c r="AA52" s="340">
        <v>0</v>
      </c>
      <c r="AB52" s="340">
        <v>0</v>
      </c>
      <c r="AC52" s="340">
        <v>0</v>
      </c>
      <c r="AD52" s="340">
        <v>0</v>
      </c>
      <c r="AE52" s="340">
        <v>0</v>
      </c>
      <c r="AF52" s="340">
        <v>0</v>
      </c>
      <c r="AG52" s="340">
        <v>0</v>
      </c>
    </row>
    <row r="53" spans="1:33" ht="13.2" x14ac:dyDescent="0.25">
      <c r="A53" s="337" t="s">
        <v>243</v>
      </c>
      <c r="B53" s="337" t="s">
        <v>305</v>
      </c>
      <c r="C53" s="338">
        <f t="shared" si="1"/>
        <v>87648.220000000016</v>
      </c>
      <c r="D53" s="338">
        <v>87026.96</v>
      </c>
      <c r="E53" s="338">
        <v>43.71</v>
      </c>
      <c r="F53" s="338">
        <v>29.25</v>
      </c>
      <c r="G53" s="338">
        <v>0</v>
      </c>
      <c r="H53" s="338">
        <v>0</v>
      </c>
      <c r="I53" s="338">
        <v>0</v>
      </c>
      <c r="J53" s="338">
        <v>0</v>
      </c>
      <c r="K53" s="338">
        <v>0</v>
      </c>
      <c r="L53" s="338">
        <v>0</v>
      </c>
      <c r="M53" s="338">
        <v>0</v>
      </c>
      <c r="N53" s="338">
        <v>0</v>
      </c>
      <c r="O53" s="338">
        <v>0</v>
      </c>
      <c r="P53" s="338">
        <v>0</v>
      </c>
      <c r="Q53" s="338">
        <v>0</v>
      </c>
      <c r="R53" s="338">
        <v>24.75</v>
      </c>
      <c r="S53" s="338">
        <v>0</v>
      </c>
      <c r="T53" s="338">
        <v>0</v>
      </c>
      <c r="U53" s="338">
        <v>523.54999999999995</v>
      </c>
      <c r="V53" s="338">
        <v>0</v>
      </c>
      <c r="W53" s="338">
        <v>0</v>
      </c>
      <c r="X53" s="338">
        <v>0</v>
      </c>
      <c r="Y53" s="338">
        <v>0</v>
      </c>
      <c r="Z53" s="338">
        <v>0</v>
      </c>
      <c r="AA53" s="338">
        <v>0</v>
      </c>
      <c r="AB53" s="338">
        <v>0</v>
      </c>
      <c r="AC53" s="338">
        <v>0</v>
      </c>
      <c r="AD53" s="338">
        <v>0</v>
      </c>
      <c r="AE53" s="338">
        <v>0</v>
      </c>
      <c r="AF53" s="338">
        <v>0</v>
      </c>
      <c r="AG53" s="338">
        <v>0</v>
      </c>
    </row>
    <row r="54" spans="1:33" ht="13.2" x14ac:dyDescent="0.25">
      <c r="B54" s="339" t="s">
        <v>312</v>
      </c>
      <c r="C54" s="340">
        <f t="shared" si="1"/>
        <v>87519.92</v>
      </c>
      <c r="D54" s="340">
        <v>87009.65</v>
      </c>
      <c r="E54" s="340">
        <v>0</v>
      </c>
      <c r="F54" s="340">
        <v>0</v>
      </c>
      <c r="G54" s="340">
        <v>0</v>
      </c>
      <c r="H54" s="340">
        <v>0</v>
      </c>
      <c r="I54" s="340">
        <v>0</v>
      </c>
      <c r="J54" s="340">
        <v>0</v>
      </c>
      <c r="K54" s="340">
        <v>0</v>
      </c>
      <c r="L54" s="340">
        <v>0</v>
      </c>
      <c r="M54" s="340">
        <v>0</v>
      </c>
      <c r="N54" s="340">
        <v>0</v>
      </c>
      <c r="O54" s="340">
        <v>0</v>
      </c>
      <c r="P54" s="340">
        <v>0</v>
      </c>
      <c r="Q54" s="340">
        <v>0</v>
      </c>
      <c r="R54" s="340">
        <v>0</v>
      </c>
      <c r="S54" s="340">
        <v>0</v>
      </c>
      <c r="T54" s="340">
        <v>0</v>
      </c>
      <c r="U54" s="340">
        <v>510.27</v>
      </c>
      <c r="V54" s="340">
        <v>0</v>
      </c>
      <c r="W54" s="340">
        <v>0</v>
      </c>
      <c r="X54" s="340">
        <v>0</v>
      </c>
      <c r="Y54" s="340">
        <v>0</v>
      </c>
      <c r="Z54" s="340">
        <v>0</v>
      </c>
      <c r="AA54" s="340">
        <v>0</v>
      </c>
      <c r="AB54" s="340">
        <v>0</v>
      </c>
      <c r="AC54" s="340">
        <v>0</v>
      </c>
      <c r="AD54" s="340">
        <v>0</v>
      </c>
      <c r="AE54" s="340">
        <v>0</v>
      </c>
      <c r="AF54" s="340">
        <v>0</v>
      </c>
      <c r="AG54" s="340">
        <v>0</v>
      </c>
    </row>
    <row r="55" spans="1:33" ht="13.2" x14ac:dyDescent="0.25">
      <c r="B55" s="339" t="s">
        <v>429</v>
      </c>
      <c r="C55" s="340">
        <f t="shared" si="1"/>
        <v>84.81</v>
      </c>
      <c r="D55" s="340">
        <v>0</v>
      </c>
      <c r="E55" s="340">
        <v>43.71</v>
      </c>
      <c r="F55" s="340">
        <v>14.25</v>
      </c>
      <c r="G55" s="340">
        <v>0</v>
      </c>
      <c r="H55" s="340">
        <v>0</v>
      </c>
      <c r="I55" s="340">
        <v>0</v>
      </c>
      <c r="J55" s="340">
        <v>0</v>
      </c>
      <c r="K55" s="340">
        <v>0</v>
      </c>
      <c r="L55" s="340">
        <v>0</v>
      </c>
      <c r="M55" s="340">
        <v>0</v>
      </c>
      <c r="N55" s="340">
        <v>0</v>
      </c>
      <c r="O55" s="340">
        <v>0</v>
      </c>
      <c r="P55" s="340">
        <v>0</v>
      </c>
      <c r="Q55" s="340">
        <v>0</v>
      </c>
      <c r="R55" s="340">
        <v>24.75</v>
      </c>
      <c r="S55" s="340">
        <v>0</v>
      </c>
      <c r="T55" s="340">
        <v>0</v>
      </c>
      <c r="U55" s="340">
        <v>2.1</v>
      </c>
      <c r="V55" s="340">
        <v>0</v>
      </c>
      <c r="W55" s="340">
        <v>0</v>
      </c>
      <c r="X55" s="340">
        <v>0</v>
      </c>
      <c r="Y55" s="340">
        <v>0</v>
      </c>
      <c r="Z55" s="340">
        <v>0</v>
      </c>
      <c r="AA55" s="340">
        <v>0</v>
      </c>
      <c r="AB55" s="340">
        <v>0</v>
      </c>
      <c r="AC55" s="340">
        <v>0</v>
      </c>
      <c r="AD55" s="340">
        <v>0</v>
      </c>
      <c r="AE55" s="340">
        <v>0</v>
      </c>
      <c r="AF55" s="340">
        <v>0</v>
      </c>
      <c r="AG55" s="340">
        <v>0</v>
      </c>
    </row>
    <row r="56" spans="1:33" ht="13.2" x14ac:dyDescent="0.25">
      <c r="B56" s="339" t="s">
        <v>150</v>
      </c>
      <c r="C56" s="340">
        <f t="shared" si="1"/>
        <v>20</v>
      </c>
      <c r="D56" s="340">
        <v>5</v>
      </c>
      <c r="E56" s="340">
        <v>0</v>
      </c>
      <c r="F56" s="340">
        <v>15</v>
      </c>
      <c r="G56" s="340">
        <v>0</v>
      </c>
      <c r="H56" s="340">
        <v>0</v>
      </c>
      <c r="I56" s="340">
        <v>0</v>
      </c>
      <c r="J56" s="340">
        <v>0</v>
      </c>
      <c r="K56" s="340">
        <v>0</v>
      </c>
      <c r="L56" s="340">
        <v>0</v>
      </c>
      <c r="M56" s="340">
        <v>0</v>
      </c>
      <c r="N56" s="340">
        <v>0</v>
      </c>
      <c r="O56" s="340">
        <v>0</v>
      </c>
      <c r="P56" s="340">
        <v>0</v>
      </c>
      <c r="Q56" s="340">
        <v>0</v>
      </c>
      <c r="R56" s="340">
        <v>0</v>
      </c>
      <c r="S56" s="340">
        <v>0</v>
      </c>
      <c r="T56" s="340">
        <v>0</v>
      </c>
      <c r="U56" s="340">
        <v>0</v>
      </c>
      <c r="V56" s="340">
        <v>0</v>
      </c>
      <c r="W56" s="340">
        <v>0</v>
      </c>
      <c r="X56" s="340">
        <v>0</v>
      </c>
      <c r="Y56" s="340">
        <v>0</v>
      </c>
      <c r="Z56" s="340">
        <v>0</v>
      </c>
      <c r="AA56" s="340">
        <v>0</v>
      </c>
      <c r="AB56" s="340">
        <v>0</v>
      </c>
      <c r="AC56" s="340">
        <v>0</v>
      </c>
      <c r="AD56" s="340">
        <v>0</v>
      </c>
      <c r="AE56" s="340">
        <v>0</v>
      </c>
      <c r="AF56" s="340">
        <v>0</v>
      </c>
      <c r="AG56" s="340">
        <v>0</v>
      </c>
    </row>
    <row r="57" spans="1:33" ht="13.2" x14ac:dyDescent="0.25">
      <c r="B57" s="339" t="s">
        <v>327</v>
      </c>
      <c r="C57" s="340">
        <f t="shared" si="1"/>
        <v>23.490000000000002</v>
      </c>
      <c r="D57" s="340">
        <v>12.31</v>
      </c>
      <c r="E57" s="340">
        <v>0</v>
      </c>
      <c r="F57" s="340">
        <v>0</v>
      </c>
      <c r="G57" s="340">
        <v>0</v>
      </c>
      <c r="H57" s="340">
        <v>0</v>
      </c>
      <c r="I57" s="340">
        <v>0</v>
      </c>
      <c r="J57" s="340">
        <v>0</v>
      </c>
      <c r="K57" s="340">
        <v>0</v>
      </c>
      <c r="L57" s="340">
        <v>0</v>
      </c>
      <c r="M57" s="340">
        <v>0</v>
      </c>
      <c r="N57" s="340">
        <v>0</v>
      </c>
      <c r="O57" s="340">
        <v>0</v>
      </c>
      <c r="P57" s="340">
        <v>0</v>
      </c>
      <c r="Q57" s="340">
        <v>0</v>
      </c>
      <c r="R57" s="340">
        <v>0</v>
      </c>
      <c r="S57" s="340">
        <v>0</v>
      </c>
      <c r="T57" s="340">
        <v>0</v>
      </c>
      <c r="U57" s="340">
        <v>11.18</v>
      </c>
      <c r="V57" s="340">
        <v>0</v>
      </c>
      <c r="W57" s="340">
        <v>0</v>
      </c>
      <c r="X57" s="340">
        <v>0</v>
      </c>
      <c r="Y57" s="340">
        <v>0</v>
      </c>
      <c r="Z57" s="340">
        <v>0</v>
      </c>
      <c r="AA57" s="340">
        <v>0</v>
      </c>
      <c r="AB57" s="340">
        <v>0</v>
      </c>
      <c r="AC57" s="340">
        <v>0</v>
      </c>
      <c r="AD57" s="340">
        <v>0</v>
      </c>
      <c r="AE57" s="340">
        <v>0</v>
      </c>
      <c r="AF57" s="340">
        <v>0</v>
      </c>
      <c r="AG57" s="340">
        <v>0</v>
      </c>
    </row>
    <row r="58" spans="1:33" ht="13.2" x14ac:dyDescent="0.25">
      <c r="A58" s="337" t="s">
        <v>328</v>
      </c>
      <c r="B58" s="337" t="s">
        <v>305</v>
      </c>
      <c r="C58" s="338">
        <f t="shared" si="1"/>
        <v>1353.11</v>
      </c>
      <c r="D58" s="338">
        <v>1350.69</v>
      </c>
      <c r="E58" s="338">
        <v>0.62</v>
      </c>
      <c r="F58" s="338">
        <v>0</v>
      </c>
      <c r="G58" s="338">
        <v>0</v>
      </c>
      <c r="H58" s="338">
        <v>0</v>
      </c>
      <c r="I58" s="338">
        <v>0</v>
      </c>
      <c r="J58" s="338">
        <v>0</v>
      </c>
      <c r="K58" s="338">
        <v>0</v>
      </c>
      <c r="L58" s="338">
        <v>0</v>
      </c>
      <c r="M58" s="338">
        <v>0</v>
      </c>
      <c r="N58" s="338">
        <v>0</v>
      </c>
      <c r="O58" s="338">
        <v>0</v>
      </c>
      <c r="P58" s="338">
        <v>0</v>
      </c>
      <c r="Q58" s="338">
        <v>0</v>
      </c>
      <c r="R58" s="338">
        <v>0</v>
      </c>
      <c r="S58" s="338">
        <v>0</v>
      </c>
      <c r="T58" s="338">
        <v>0</v>
      </c>
      <c r="U58" s="338">
        <v>1.8</v>
      </c>
      <c r="V58" s="338">
        <v>0</v>
      </c>
      <c r="W58" s="338">
        <v>0</v>
      </c>
      <c r="X58" s="338">
        <v>0</v>
      </c>
      <c r="Y58" s="338">
        <v>0</v>
      </c>
      <c r="Z58" s="338">
        <v>0</v>
      </c>
      <c r="AA58" s="338">
        <v>0</v>
      </c>
      <c r="AB58" s="338">
        <v>0</v>
      </c>
      <c r="AC58" s="338">
        <v>0</v>
      </c>
      <c r="AD58" s="338">
        <v>0</v>
      </c>
      <c r="AE58" s="338">
        <v>0</v>
      </c>
      <c r="AF58" s="338">
        <v>0</v>
      </c>
      <c r="AG58" s="338">
        <v>0</v>
      </c>
    </row>
    <row r="59" spans="1:33" ht="13.2" x14ac:dyDescent="0.25">
      <c r="B59" s="339" t="s">
        <v>309</v>
      </c>
      <c r="C59" s="340">
        <f t="shared" si="1"/>
        <v>1350.69</v>
      </c>
      <c r="D59" s="340">
        <v>1350.69</v>
      </c>
      <c r="E59" s="340">
        <v>0</v>
      </c>
      <c r="F59" s="340">
        <v>0</v>
      </c>
      <c r="G59" s="340">
        <v>0</v>
      </c>
      <c r="H59" s="340">
        <v>0</v>
      </c>
      <c r="I59" s="340">
        <v>0</v>
      </c>
      <c r="J59" s="340">
        <v>0</v>
      </c>
      <c r="K59" s="340">
        <v>0</v>
      </c>
      <c r="L59" s="340">
        <v>0</v>
      </c>
      <c r="M59" s="340">
        <v>0</v>
      </c>
      <c r="N59" s="340">
        <v>0</v>
      </c>
      <c r="O59" s="340">
        <v>0</v>
      </c>
      <c r="P59" s="340">
        <v>0</v>
      </c>
      <c r="Q59" s="340">
        <v>0</v>
      </c>
      <c r="R59" s="340">
        <v>0</v>
      </c>
      <c r="S59" s="340">
        <v>0</v>
      </c>
      <c r="T59" s="340">
        <v>0</v>
      </c>
      <c r="U59" s="340">
        <v>0</v>
      </c>
      <c r="V59" s="340">
        <v>0</v>
      </c>
      <c r="W59" s="340">
        <v>0</v>
      </c>
      <c r="X59" s="340">
        <v>0</v>
      </c>
      <c r="Y59" s="340">
        <v>0</v>
      </c>
      <c r="Z59" s="340">
        <v>0</v>
      </c>
      <c r="AA59" s="340">
        <v>0</v>
      </c>
      <c r="AB59" s="340">
        <v>0</v>
      </c>
      <c r="AC59" s="340">
        <v>0</v>
      </c>
      <c r="AD59" s="340">
        <v>0</v>
      </c>
      <c r="AE59" s="340">
        <v>0</v>
      </c>
      <c r="AF59" s="340">
        <v>0</v>
      </c>
      <c r="AG59" s="340">
        <v>0</v>
      </c>
    </row>
    <row r="60" spans="1:33" ht="13.2" x14ac:dyDescent="0.25">
      <c r="B60" s="339" t="s">
        <v>429</v>
      </c>
      <c r="C60" s="340">
        <f t="shared" si="1"/>
        <v>2.42</v>
      </c>
      <c r="D60" s="340">
        <v>0</v>
      </c>
      <c r="E60" s="340">
        <v>0.62</v>
      </c>
      <c r="F60" s="340">
        <v>0</v>
      </c>
      <c r="G60" s="340">
        <v>0</v>
      </c>
      <c r="H60" s="340">
        <v>0</v>
      </c>
      <c r="I60" s="340">
        <v>0</v>
      </c>
      <c r="J60" s="340">
        <v>0</v>
      </c>
      <c r="K60" s="340">
        <v>0</v>
      </c>
      <c r="L60" s="340">
        <v>0</v>
      </c>
      <c r="M60" s="340">
        <v>0</v>
      </c>
      <c r="N60" s="340">
        <v>0</v>
      </c>
      <c r="O60" s="340">
        <v>0</v>
      </c>
      <c r="P60" s="340">
        <v>0</v>
      </c>
      <c r="Q60" s="340">
        <v>0</v>
      </c>
      <c r="R60" s="340">
        <v>0</v>
      </c>
      <c r="S60" s="340">
        <v>0</v>
      </c>
      <c r="T60" s="340">
        <v>0</v>
      </c>
      <c r="U60" s="340">
        <v>1.8</v>
      </c>
      <c r="V60" s="340">
        <v>0</v>
      </c>
      <c r="W60" s="340">
        <v>0</v>
      </c>
      <c r="X60" s="340">
        <v>0</v>
      </c>
      <c r="Y60" s="340">
        <v>0</v>
      </c>
      <c r="Z60" s="340">
        <v>0</v>
      </c>
      <c r="AA60" s="340">
        <v>0</v>
      </c>
      <c r="AB60" s="340">
        <v>0</v>
      </c>
      <c r="AC60" s="340">
        <v>0</v>
      </c>
      <c r="AD60" s="340">
        <v>0</v>
      </c>
      <c r="AE60" s="340">
        <v>0</v>
      </c>
      <c r="AF60" s="340">
        <v>0</v>
      </c>
      <c r="AG60" s="340">
        <v>0</v>
      </c>
    </row>
    <row r="61" spans="1:33" ht="13.2" x14ac:dyDescent="0.25">
      <c r="A61" s="337" t="s">
        <v>241</v>
      </c>
      <c r="B61" s="337" t="s">
        <v>305</v>
      </c>
      <c r="C61" s="338">
        <f t="shared" si="1"/>
        <v>97742.49</v>
      </c>
      <c r="D61" s="338">
        <v>96039.76</v>
      </c>
      <c r="E61" s="338">
        <v>404.13</v>
      </c>
      <c r="F61" s="338">
        <v>122.77</v>
      </c>
      <c r="G61" s="338">
        <v>0</v>
      </c>
      <c r="H61" s="338">
        <v>170.29</v>
      </c>
      <c r="I61" s="338">
        <v>0</v>
      </c>
      <c r="J61" s="338">
        <v>0</v>
      </c>
      <c r="K61" s="338">
        <v>0</v>
      </c>
      <c r="L61" s="338">
        <v>0</v>
      </c>
      <c r="M61" s="338">
        <v>250</v>
      </c>
      <c r="N61" s="338">
        <v>0</v>
      </c>
      <c r="O61" s="338">
        <v>0</v>
      </c>
      <c r="P61" s="338">
        <v>0</v>
      </c>
      <c r="Q61" s="338">
        <v>0</v>
      </c>
      <c r="R61" s="338">
        <v>623.21</v>
      </c>
      <c r="S61" s="338">
        <v>0</v>
      </c>
      <c r="T61" s="338">
        <v>0</v>
      </c>
      <c r="U61" s="338">
        <v>131.33000000000001</v>
      </c>
      <c r="V61" s="338">
        <v>0</v>
      </c>
      <c r="W61" s="338">
        <v>1</v>
      </c>
      <c r="X61" s="338">
        <v>0</v>
      </c>
      <c r="Y61" s="338">
        <v>0</v>
      </c>
      <c r="Z61" s="338">
        <v>0</v>
      </c>
      <c r="AA61" s="338">
        <v>0</v>
      </c>
      <c r="AB61" s="338">
        <v>0</v>
      </c>
      <c r="AC61" s="338">
        <v>0</v>
      </c>
      <c r="AD61" s="338">
        <v>0</v>
      </c>
      <c r="AE61" s="338">
        <v>0</v>
      </c>
      <c r="AF61" s="338">
        <v>0</v>
      </c>
      <c r="AG61" s="338">
        <v>0</v>
      </c>
    </row>
    <row r="62" spans="1:33" ht="13.2" x14ac:dyDescent="0.25">
      <c r="B62" s="339" t="s">
        <v>311</v>
      </c>
      <c r="C62" s="340">
        <f t="shared" si="1"/>
        <v>170.29</v>
      </c>
      <c r="D62" s="340">
        <v>0</v>
      </c>
      <c r="E62" s="340">
        <v>0</v>
      </c>
      <c r="F62" s="340">
        <v>0</v>
      </c>
      <c r="G62" s="340">
        <v>0</v>
      </c>
      <c r="H62" s="340">
        <v>170.29</v>
      </c>
      <c r="I62" s="340">
        <v>0</v>
      </c>
      <c r="J62" s="340">
        <v>0</v>
      </c>
      <c r="K62" s="340">
        <v>0</v>
      </c>
      <c r="L62" s="340">
        <v>0</v>
      </c>
      <c r="M62" s="340">
        <v>0</v>
      </c>
      <c r="N62" s="340">
        <v>0</v>
      </c>
      <c r="O62" s="340">
        <v>0</v>
      </c>
      <c r="P62" s="340">
        <v>0</v>
      </c>
      <c r="Q62" s="340">
        <v>0</v>
      </c>
      <c r="R62" s="340">
        <v>0</v>
      </c>
      <c r="S62" s="340">
        <v>0</v>
      </c>
      <c r="T62" s="340">
        <v>0</v>
      </c>
      <c r="U62" s="340">
        <v>0</v>
      </c>
      <c r="V62" s="340">
        <v>0</v>
      </c>
      <c r="W62" s="340">
        <v>0</v>
      </c>
      <c r="X62" s="340">
        <v>0</v>
      </c>
      <c r="Y62" s="340">
        <v>0</v>
      </c>
      <c r="Z62" s="340">
        <v>0</v>
      </c>
      <c r="AA62" s="340">
        <v>0</v>
      </c>
      <c r="AB62" s="340">
        <v>0</v>
      </c>
      <c r="AC62" s="340">
        <v>0</v>
      </c>
      <c r="AD62" s="340">
        <v>0</v>
      </c>
      <c r="AE62" s="340">
        <v>0</v>
      </c>
      <c r="AF62" s="340">
        <v>0</v>
      </c>
      <c r="AG62" s="340">
        <v>0</v>
      </c>
    </row>
    <row r="63" spans="1:33" ht="13.2" x14ac:dyDescent="0.25">
      <c r="B63" s="339" t="s">
        <v>412</v>
      </c>
      <c r="C63" s="340">
        <f t="shared" si="1"/>
        <v>4286.5</v>
      </c>
      <c r="D63" s="340">
        <v>4035.5</v>
      </c>
      <c r="E63" s="340">
        <v>0</v>
      </c>
      <c r="F63" s="340">
        <v>0</v>
      </c>
      <c r="G63" s="340">
        <v>0</v>
      </c>
      <c r="H63" s="340">
        <v>0</v>
      </c>
      <c r="I63" s="340">
        <v>0</v>
      </c>
      <c r="J63" s="340">
        <v>0</v>
      </c>
      <c r="K63" s="340">
        <v>0</v>
      </c>
      <c r="L63" s="340">
        <v>0</v>
      </c>
      <c r="M63" s="340">
        <v>250</v>
      </c>
      <c r="N63" s="340">
        <v>0</v>
      </c>
      <c r="O63" s="340">
        <v>0</v>
      </c>
      <c r="P63" s="340">
        <v>0</v>
      </c>
      <c r="Q63" s="340">
        <v>0</v>
      </c>
      <c r="R63" s="340">
        <v>0</v>
      </c>
      <c r="S63" s="340">
        <v>0</v>
      </c>
      <c r="T63" s="340">
        <v>0</v>
      </c>
      <c r="U63" s="340">
        <v>0</v>
      </c>
      <c r="V63" s="340">
        <v>0</v>
      </c>
      <c r="W63" s="340">
        <v>1</v>
      </c>
      <c r="X63" s="340">
        <v>0</v>
      </c>
      <c r="Y63" s="340">
        <v>0</v>
      </c>
      <c r="Z63" s="340">
        <v>0</v>
      </c>
      <c r="AA63" s="340">
        <v>0</v>
      </c>
      <c r="AB63" s="340">
        <v>0</v>
      </c>
      <c r="AC63" s="340">
        <v>0</v>
      </c>
      <c r="AD63" s="340">
        <v>0</v>
      </c>
      <c r="AE63" s="340">
        <v>0</v>
      </c>
      <c r="AF63" s="340">
        <v>0</v>
      </c>
      <c r="AG63" s="340">
        <v>0</v>
      </c>
    </row>
    <row r="64" spans="1:33" ht="13.2" x14ac:dyDescent="0.25">
      <c r="B64" s="339" t="s">
        <v>47</v>
      </c>
      <c r="C64" s="340">
        <f t="shared" si="1"/>
        <v>90486</v>
      </c>
      <c r="D64" s="340">
        <v>90458.25</v>
      </c>
      <c r="E64" s="340">
        <v>0</v>
      </c>
      <c r="F64" s="340">
        <v>0</v>
      </c>
      <c r="G64" s="340">
        <v>0</v>
      </c>
      <c r="H64" s="340">
        <v>0</v>
      </c>
      <c r="I64" s="340">
        <v>0</v>
      </c>
      <c r="J64" s="340">
        <v>0</v>
      </c>
      <c r="K64" s="340">
        <v>0</v>
      </c>
      <c r="L64" s="340">
        <v>0</v>
      </c>
      <c r="M64" s="340">
        <v>0</v>
      </c>
      <c r="N64" s="340">
        <v>0</v>
      </c>
      <c r="O64" s="340">
        <v>0</v>
      </c>
      <c r="P64" s="340">
        <v>0</v>
      </c>
      <c r="Q64" s="340">
        <v>0</v>
      </c>
      <c r="R64" s="340">
        <v>0</v>
      </c>
      <c r="S64" s="340">
        <v>0</v>
      </c>
      <c r="T64" s="340">
        <v>0</v>
      </c>
      <c r="U64" s="340">
        <v>27.75</v>
      </c>
      <c r="V64" s="340">
        <v>0</v>
      </c>
      <c r="W64" s="340">
        <v>0</v>
      </c>
      <c r="X64" s="340">
        <v>0</v>
      </c>
      <c r="Y64" s="340">
        <v>0</v>
      </c>
      <c r="Z64" s="340">
        <v>0</v>
      </c>
      <c r="AA64" s="340">
        <v>0</v>
      </c>
      <c r="AB64" s="340">
        <v>0</v>
      </c>
      <c r="AC64" s="340">
        <v>0</v>
      </c>
      <c r="AD64" s="340">
        <v>0</v>
      </c>
      <c r="AE64" s="340">
        <v>0</v>
      </c>
      <c r="AF64" s="340">
        <v>0</v>
      </c>
      <c r="AG64" s="340">
        <v>0</v>
      </c>
    </row>
    <row r="65" spans="1:33" ht="13.2" x14ac:dyDescent="0.25">
      <c r="B65" s="339" t="s">
        <v>429</v>
      </c>
      <c r="C65" s="340">
        <f t="shared" si="1"/>
        <v>415.09</v>
      </c>
      <c r="D65" s="340">
        <v>0</v>
      </c>
      <c r="E65" s="340">
        <v>192.4</v>
      </c>
      <c r="F65" s="340">
        <v>112.08</v>
      </c>
      <c r="G65" s="340">
        <v>0</v>
      </c>
      <c r="H65" s="340">
        <v>0</v>
      </c>
      <c r="I65" s="340">
        <v>0</v>
      </c>
      <c r="J65" s="340">
        <v>0</v>
      </c>
      <c r="K65" s="340">
        <v>0</v>
      </c>
      <c r="L65" s="340">
        <v>0</v>
      </c>
      <c r="M65" s="340">
        <v>0</v>
      </c>
      <c r="N65" s="340">
        <v>0</v>
      </c>
      <c r="O65" s="340">
        <v>0</v>
      </c>
      <c r="P65" s="340">
        <v>0</v>
      </c>
      <c r="Q65" s="340">
        <v>0</v>
      </c>
      <c r="R65" s="340">
        <v>7.03</v>
      </c>
      <c r="S65" s="340">
        <v>0</v>
      </c>
      <c r="T65" s="340">
        <v>0</v>
      </c>
      <c r="U65" s="340">
        <v>103.58</v>
      </c>
      <c r="V65" s="340">
        <v>0</v>
      </c>
      <c r="W65" s="340">
        <v>0</v>
      </c>
      <c r="X65" s="340">
        <v>0</v>
      </c>
      <c r="Y65" s="340">
        <v>0</v>
      </c>
      <c r="Z65" s="340">
        <v>0</v>
      </c>
      <c r="AA65" s="340">
        <v>0</v>
      </c>
      <c r="AB65" s="340">
        <v>0</v>
      </c>
      <c r="AC65" s="340">
        <v>0</v>
      </c>
      <c r="AD65" s="340">
        <v>0</v>
      </c>
      <c r="AE65" s="340">
        <v>0</v>
      </c>
      <c r="AF65" s="340">
        <v>0</v>
      </c>
      <c r="AG65" s="340">
        <v>0</v>
      </c>
    </row>
    <row r="66" spans="1:33" ht="13.2" x14ac:dyDescent="0.25">
      <c r="B66" s="339" t="s">
        <v>431</v>
      </c>
      <c r="C66" s="340">
        <f t="shared" si="1"/>
        <v>2384.61</v>
      </c>
      <c r="D66" s="340">
        <v>1546.01</v>
      </c>
      <c r="E66" s="340">
        <v>211.73</v>
      </c>
      <c r="F66" s="340">
        <v>10.69</v>
      </c>
      <c r="G66" s="340">
        <v>0</v>
      </c>
      <c r="H66" s="340">
        <v>0</v>
      </c>
      <c r="I66" s="340">
        <v>0</v>
      </c>
      <c r="J66" s="340">
        <v>0</v>
      </c>
      <c r="K66" s="340">
        <v>0</v>
      </c>
      <c r="L66" s="340">
        <v>0</v>
      </c>
      <c r="M66" s="340">
        <v>0</v>
      </c>
      <c r="N66" s="340">
        <v>0</v>
      </c>
      <c r="O66" s="340">
        <v>0</v>
      </c>
      <c r="P66" s="340">
        <v>0</v>
      </c>
      <c r="Q66" s="340">
        <v>0</v>
      </c>
      <c r="R66" s="340">
        <v>616.17999999999995</v>
      </c>
      <c r="S66" s="340">
        <v>0</v>
      </c>
      <c r="T66" s="340">
        <v>0</v>
      </c>
      <c r="U66" s="340">
        <v>0</v>
      </c>
      <c r="V66" s="340">
        <v>0</v>
      </c>
      <c r="W66" s="340">
        <v>0</v>
      </c>
      <c r="X66" s="340">
        <v>0</v>
      </c>
      <c r="Y66" s="340">
        <v>0</v>
      </c>
      <c r="Z66" s="340">
        <v>0</v>
      </c>
      <c r="AA66" s="340">
        <v>0</v>
      </c>
      <c r="AB66" s="340">
        <v>0</v>
      </c>
      <c r="AC66" s="340">
        <v>0</v>
      </c>
      <c r="AD66" s="340">
        <v>0</v>
      </c>
      <c r="AE66" s="340">
        <v>0</v>
      </c>
      <c r="AF66" s="340">
        <v>0</v>
      </c>
      <c r="AG66" s="340">
        <v>0</v>
      </c>
    </row>
    <row r="67" spans="1:33" ht="13.2" x14ac:dyDescent="0.25">
      <c r="A67" s="337" t="s">
        <v>245</v>
      </c>
      <c r="B67" s="337" t="s">
        <v>305</v>
      </c>
      <c r="C67" s="338">
        <f t="shared" si="1"/>
        <v>91463.95</v>
      </c>
      <c r="D67" s="338">
        <v>58638</v>
      </c>
      <c r="E67" s="338">
        <v>995</v>
      </c>
      <c r="F67" s="338">
        <v>20140.3</v>
      </c>
      <c r="G67" s="338">
        <v>381.25</v>
      </c>
      <c r="H67" s="338">
        <v>570</v>
      </c>
      <c r="I67" s="338">
        <v>0</v>
      </c>
      <c r="J67" s="338">
        <v>0</v>
      </c>
      <c r="K67" s="338">
        <v>213.75</v>
      </c>
      <c r="L67" s="338">
        <v>0</v>
      </c>
      <c r="M67" s="338">
        <v>0</v>
      </c>
      <c r="N67" s="338">
        <v>0</v>
      </c>
      <c r="O67" s="338">
        <v>93.75</v>
      </c>
      <c r="P67" s="338">
        <v>0</v>
      </c>
      <c r="Q67" s="338">
        <v>10416.9</v>
      </c>
      <c r="R67" s="338">
        <v>0</v>
      </c>
      <c r="S67" s="338">
        <v>0</v>
      </c>
      <c r="T67" s="338">
        <v>0</v>
      </c>
      <c r="U67" s="338">
        <v>15</v>
      </c>
      <c r="V67" s="338">
        <v>0</v>
      </c>
      <c r="W67" s="338">
        <v>0</v>
      </c>
      <c r="X67" s="338">
        <v>0</v>
      </c>
      <c r="Y67" s="338">
        <v>0</v>
      </c>
      <c r="Z67" s="338">
        <v>0</v>
      </c>
      <c r="AA67" s="338">
        <v>0</v>
      </c>
      <c r="AB67" s="338">
        <v>0</v>
      </c>
      <c r="AC67" s="338">
        <v>0</v>
      </c>
      <c r="AD67" s="338">
        <v>0</v>
      </c>
      <c r="AE67" s="338">
        <v>0</v>
      </c>
      <c r="AF67" s="338">
        <v>0</v>
      </c>
      <c r="AG67" s="338">
        <v>0</v>
      </c>
    </row>
    <row r="68" spans="1:33" ht="13.2" x14ac:dyDescent="0.25">
      <c r="B68" s="339" t="s">
        <v>391</v>
      </c>
      <c r="C68" s="340">
        <f t="shared" si="1"/>
        <v>688.75</v>
      </c>
      <c r="D68" s="340">
        <v>0</v>
      </c>
      <c r="E68" s="340">
        <v>0</v>
      </c>
      <c r="F68" s="340">
        <v>0</v>
      </c>
      <c r="G68" s="340">
        <v>381.25</v>
      </c>
      <c r="H68" s="340">
        <v>0</v>
      </c>
      <c r="I68" s="340">
        <v>0</v>
      </c>
      <c r="J68" s="340">
        <v>0</v>
      </c>
      <c r="K68" s="340">
        <v>213.75</v>
      </c>
      <c r="L68" s="340">
        <v>0</v>
      </c>
      <c r="M68" s="340">
        <v>0</v>
      </c>
      <c r="N68" s="340">
        <v>0</v>
      </c>
      <c r="O68" s="340">
        <v>93.75</v>
      </c>
      <c r="P68" s="340">
        <v>0</v>
      </c>
      <c r="Q68" s="340">
        <v>0</v>
      </c>
      <c r="R68" s="340">
        <v>0</v>
      </c>
      <c r="S68" s="340">
        <v>0</v>
      </c>
      <c r="T68" s="340">
        <v>0</v>
      </c>
      <c r="U68" s="340">
        <v>0</v>
      </c>
      <c r="V68" s="340">
        <v>0</v>
      </c>
      <c r="W68" s="340">
        <v>0</v>
      </c>
      <c r="X68" s="340">
        <v>0</v>
      </c>
      <c r="Y68" s="340">
        <v>0</v>
      </c>
      <c r="Z68" s="340">
        <v>0</v>
      </c>
      <c r="AA68" s="340">
        <v>0</v>
      </c>
      <c r="AB68" s="340">
        <v>0</v>
      </c>
      <c r="AC68" s="340">
        <v>0</v>
      </c>
      <c r="AD68" s="340">
        <v>0</v>
      </c>
      <c r="AE68" s="340">
        <v>0</v>
      </c>
      <c r="AF68" s="340">
        <v>0</v>
      </c>
      <c r="AG68" s="340">
        <v>0</v>
      </c>
    </row>
    <row r="69" spans="1:33" ht="13.2" x14ac:dyDescent="0.25">
      <c r="B69" s="339" t="s">
        <v>308</v>
      </c>
      <c r="C69" s="340">
        <f t="shared" ref="C69:C132" si="2">SUM(D69:AG69)</f>
        <v>58653</v>
      </c>
      <c r="D69" s="340">
        <v>58638</v>
      </c>
      <c r="E69" s="340">
        <v>0</v>
      </c>
      <c r="F69" s="340">
        <v>0</v>
      </c>
      <c r="G69" s="340">
        <v>0</v>
      </c>
      <c r="H69" s="340">
        <v>0</v>
      </c>
      <c r="I69" s="340">
        <v>0</v>
      </c>
      <c r="J69" s="340">
        <v>0</v>
      </c>
      <c r="K69" s="340">
        <v>0</v>
      </c>
      <c r="L69" s="340">
        <v>0</v>
      </c>
      <c r="M69" s="340">
        <v>0</v>
      </c>
      <c r="N69" s="340">
        <v>0</v>
      </c>
      <c r="O69" s="340">
        <v>0</v>
      </c>
      <c r="P69" s="340">
        <v>0</v>
      </c>
      <c r="Q69" s="340">
        <v>0</v>
      </c>
      <c r="R69" s="340">
        <v>0</v>
      </c>
      <c r="S69" s="340">
        <v>0</v>
      </c>
      <c r="T69" s="340">
        <v>0</v>
      </c>
      <c r="U69" s="340">
        <v>15</v>
      </c>
      <c r="V69" s="340">
        <v>0</v>
      </c>
      <c r="W69" s="340">
        <v>0</v>
      </c>
      <c r="X69" s="340">
        <v>0</v>
      </c>
      <c r="Y69" s="340">
        <v>0</v>
      </c>
      <c r="Z69" s="340">
        <v>0</v>
      </c>
      <c r="AA69" s="340">
        <v>0</v>
      </c>
      <c r="AB69" s="340">
        <v>0</v>
      </c>
      <c r="AC69" s="340">
        <v>0</v>
      </c>
      <c r="AD69" s="340">
        <v>0</v>
      </c>
      <c r="AE69" s="340">
        <v>0</v>
      </c>
      <c r="AF69" s="340">
        <v>0</v>
      </c>
      <c r="AG69" s="340">
        <v>0</v>
      </c>
    </row>
    <row r="70" spans="1:33" ht="13.2" x14ac:dyDescent="0.25">
      <c r="B70" s="339" t="s">
        <v>330</v>
      </c>
      <c r="C70" s="340">
        <f t="shared" si="2"/>
        <v>30557.199999999997</v>
      </c>
      <c r="D70" s="340">
        <v>0</v>
      </c>
      <c r="E70" s="340">
        <v>0</v>
      </c>
      <c r="F70" s="340">
        <v>20140.3</v>
      </c>
      <c r="G70" s="340">
        <v>0</v>
      </c>
      <c r="H70" s="340">
        <v>0</v>
      </c>
      <c r="I70" s="340">
        <v>0</v>
      </c>
      <c r="J70" s="340">
        <v>0</v>
      </c>
      <c r="K70" s="340">
        <v>0</v>
      </c>
      <c r="L70" s="340">
        <v>0</v>
      </c>
      <c r="M70" s="340">
        <v>0</v>
      </c>
      <c r="N70" s="340">
        <v>0</v>
      </c>
      <c r="O70" s="340">
        <v>0</v>
      </c>
      <c r="P70" s="340">
        <v>0</v>
      </c>
      <c r="Q70" s="340">
        <v>10416.9</v>
      </c>
      <c r="R70" s="340">
        <v>0</v>
      </c>
      <c r="S70" s="340">
        <v>0</v>
      </c>
      <c r="T70" s="340">
        <v>0</v>
      </c>
      <c r="U70" s="340">
        <v>0</v>
      </c>
      <c r="V70" s="340">
        <v>0</v>
      </c>
      <c r="W70" s="340">
        <v>0</v>
      </c>
      <c r="X70" s="340">
        <v>0</v>
      </c>
      <c r="Y70" s="340">
        <v>0</v>
      </c>
      <c r="Z70" s="340">
        <v>0</v>
      </c>
      <c r="AA70" s="340">
        <v>0</v>
      </c>
      <c r="AB70" s="340">
        <v>0</v>
      </c>
      <c r="AC70" s="340">
        <v>0</v>
      </c>
      <c r="AD70" s="340">
        <v>0</v>
      </c>
      <c r="AE70" s="340">
        <v>0</v>
      </c>
      <c r="AF70" s="340">
        <v>0</v>
      </c>
      <c r="AG70" s="340">
        <v>0</v>
      </c>
    </row>
    <row r="71" spans="1:33" ht="13.2" x14ac:dyDescent="0.25">
      <c r="B71" s="339" t="s">
        <v>411</v>
      </c>
      <c r="C71" s="340">
        <f t="shared" si="2"/>
        <v>1565</v>
      </c>
      <c r="D71" s="340">
        <v>0</v>
      </c>
      <c r="E71" s="340">
        <v>995</v>
      </c>
      <c r="F71" s="340">
        <v>0</v>
      </c>
      <c r="G71" s="340">
        <v>0</v>
      </c>
      <c r="H71" s="340">
        <v>570</v>
      </c>
      <c r="I71" s="340">
        <v>0</v>
      </c>
      <c r="J71" s="340">
        <v>0</v>
      </c>
      <c r="K71" s="340">
        <v>0</v>
      </c>
      <c r="L71" s="340">
        <v>0</v>
      </c>
      <c r="M71" s="340">
        <v>0</v>
      </c>
      <c r="N71" s="340">
        <v>0</v>
      </c>
      <c r="O71" s="340">
        <v>0</v>
      </c>
      <c r="P71" s="340">
        <v>0</v>
      </c>
      <c r="Q71" s="340">
        <v>0</v>
      </c>
      <c r="R71" s="340">
        <v>0</v>
      </c>
      <c r="S71" s="340">
        <v>0</v>
      </c>
      <c r="T71" s="340">
        <v>0</v>
      </c>
      <c r="U71" s="340">
        <v>0</v>
      </c>
      <c r="V71" s="340">
        <v>0</v>
      </c>
      <c r="W71" s="340">
        <v>0</v>
      </c>
      <c r="X71" s="340">
        <v>0</v>
      </c>
      <c r="Y71" s="340">
        <v>0</v>
      </c>
      <c r="Z71" s="340">
        <v>0</v>
      </c>
      <c r="AA71" s="340">
        <v>0</v>
      </c>
      <c r="AB71" s="340">
        <v>0</v>
      </c>
      <c r="AC71" s="340">
        <v>0</v>
      </c>
      <c r="AD71" s="340">
        <v>0</v>
      </c>
      <c r="AE71" s="340">
        <v>0</v>
      </c>
      <c r="AF71" s="340">
        <v>0</v>
      </c>
      <c r="AG71" s="340">
        <v>0</v>
      </c>
    </row>
    <row r="72" spans="1:33" ht="13.2" x14ac:dyDescent="0.25">
      <c r="A72" s="337" t="s">
        <v>246</v>
      </c>
      <c r="B72" s="337" t="s">
        <v>305</v>
      </c>
      <c r="C72" s="338">
        <f t="shared" si="2"/>
        <v>47295.14</v>
      </c>
      <c r="D72" s="338">
        <v>46929</v>
      </c>
      <c r="E72" s="338">
        <v>0</v>
      </c>
      <c r="F72" s="338">
        <v>262.32</v>
      </c>
      <c r="G72" s="338">
        <v>0</v>
      </c>
      <c r="H72" s="338">
        <v>0</v>
      </c>
      <c r="I72" s="338">
        <v>0</v>
      </c>
      <c r="J72" s="338">
        <v>0</v>
      </c>
      <c r="K72" s="338">
        <v>0</v>
      </c>
      <c r="L72" s="338">
        <v>0</v>
      </c>
      <c r="M72" s="338">
        <v>0</v>
      </c>
      <c r="N72" s="338">
        <v>0</v>
      </c>
      <c r="O72" s="338">
        <v>0</v>
      </c>
      <c r="P72" s="338">
        <v>0</v>
      </c>
      <c r="Q72" s="338">
        <v>0</v>
      </c>
      <c r="R72" s="338">
        <v>0</v>
      </c>
      <c r="S72" s="338">
        <v>0</v>
      </c>
      <c r="T72" s="338">
        <v>0</v>
      </c>
      <c r="U72" s="338">
        <v>103.82</v>
      </c>
      <c r="V72" s="338">
        <v>0</v>
      </c>
      <c r="W72" s="338">
        <v>0</v>
      </c>
      <c r="X72" s="338">
        <v>0</v>
      </c>
      <c r="Y72" s="338">
        <v>0</v>
      </c>
      <c r="Z72" s="338">
        <v>0</v>
      </c>
      <c r="AA72" s="338">
        <v>0</v>
      </c>
      <c r="AB72" s="338">
        <v>0</v>
      </c>
      <c r="AC72" s="338">
        <v>0</v>
      </c>
      <c r="AD72" s="338">
        <v>0</v>
      </c>
      <c r="AE72" s="338">
        <v>0</v>
      </c>
      <c r="AF72" s="338">
        <v>0</v>
      </c>
      <c r="AG72" s="338">
        <v>0</v>
      </c>
    </row>
    <row r="73" spans="1:33" ht="13.2" x14ac:dyDescent="0.25">
      <c r="B73" s="339" t="s">
        <v>311</v>
      </c>
      <c r="C73" s="340">
        <f t="shared" si="2"/>
        <v>366.14</v>
      </c>
      <c r="D73" s="340">
        <v>0</v>
      </c>
      <c r="E73" s="340">
        <v>0</v>
      </c>
      <c r="F73" s="340">
        <v>262.32</v>
      </c>
      <c r="G73" s="340">
        <v>0</v>
      </c>
      <c r="H73" s="340">
        <v>0</v>
      </c>
      <c r="I73" s="340">
        <v>0</v>
      </c>
      <c r="J73" s="340">
        <v>0</v>
      </c>
      <c r="K73" s="340">
        <v>0</v>
      </c>
      <c r="L73" s="340">
        <v>0</v>
      </c>
      <c r="M73" s="340">
        <v>0</v>
      </c>
      <c r="N73" s="340">
        <v>0</v>
      </c>
      <c r="O73" s="340">
        <v>0</v>
      </c>
      <c r="P73" s="340">
        <v>0</v>
      </c>
      <c r="Q73" s="340">
        <v>0</v>
      </c>
      <c r="R73" s="340">
        <v>0</v>
      </c>
      <c r="S73" s="340">
        <v>0</v>
      </c>
      <c r="T73" s="340">
        <v>0</v>
      </c>
      <c r="U73" s="340">
        <v>103.82</v>
      </c>
      <c r="V73" s="340">
        <v>0</v>
      </c>
      <c r="W73" s="340">
        <v>0</v>
      </c>
      <c r="X73" s="340">
        <v>0</v>
      </c>
      <c r="Y73" s="340">
        <v>0</v>
      </c>
      <c r="Z73" s="340">
        <v>0</v>
      </c>
      <c r="AA73" s="340">
        <v>0</v>
      </c>
      <c r="AB73" s="340">
        <v>0</v>
      </c>
      <c r="AC73" s="340">
        <v>0</v>
      </c>
      <c r="AD73" s="340">
        <v>0</v>
      </c>
      <c r="AE73" s="340">
        <v>0</v>
      </c>
      <c r="AF73" s="340">
        <v>0</v>
      </c>
      <c r="AG73" s="340">
        <v>0</v>
      </c>
    </row>
    <row r="74" spans="1:33" ht="13.2" x14ac:dyDescent="0.25">
      <c r="B74" s="339" t="s">
        <v>308</v>
      </c>
      <c r="C74" s="340">
        <f t="shared" si="2"/>
        <v>46929</v>
      </c>
      <c r="D74" s="340">
        <v>46929</v>
      </c>
      <c r="E74" s="340">
        <v>0</v>
      </c>
      <c r="F74" s="340">
        <v>0</v>
      </c>
      <c r="G74" s="340">
        <v>0</v>
      </c>
      <c r="H74" s="340">
        <v>0</v>
      </c>
      <c r="I74" s="340">
        <v>0</v>
      </c>
      <c r="J74" s="340">
        <v>0</v>
      </c>
      <c r="K74" s="340">
        <v>0</v>
      </c>
      <c r="L74" s="340">
        <v>0</v>
      </c>
      <c r="M74" s="340">
        <v>0</v>
      </c>
      <c r="N74" s="340">
        <v>0</v>
      </c>
      <c r="O74" s="340">
        <v>0</v>
      </c>
      <c r="P74" s="340">
        <v>0</v>
      </c>
      <c r="Q74" s="340">
        <v>0</v>
      </c>
      <c r="R74" s="340">
        <v>0</v>
      </c>
      <c r="S74" s="340">
        <v>0</v>
      </c>
      <c r="T74" s="340">
        <v>0</v>
      </c>
      <c r="U74" s="340">
        <v>0</v>
      </c>
      <c r="V74" s="340">
        <v>0</v>
      </c>
      <c r="W74" s="340">
        <v>0</v>
      </c>
      <c r="X74" s="340">
        <v>0</v>
      </c>
      <c r="Y74" s="340">
        <v>0</v>
      </c>
      <c r="Z74" s="340">
        <v>0</v>
      </c>
      <c r="AA74" s="340">
        <v>0</v>
      </c>
      <c r="AB74" s="340">
        <v>0</v>
      </c>
      <c r="AC74" s="340">
        <v>0</v>
      </c>
      <c r="AD74" s="340">
        <v>0</v>
      </c>
      <c r="AE74" s="340">
        <v>0</v>
      </c>
      <c r="AF74" s="340">
        <v>0</v>
      </c>
      <c r="AG74" s="340">
        <v>0</v>
      </c>
    </row>
    <row r="75" spans="1:33" ht="13.2" x14ac:dyDescent="0.25">
      <c r="A75" s="337" t="s">
        <v>247</v>
      </c>
      <c r="B75" s="337" t="s">
        <v>305</v>
      </c>
      <c r="C75" s="338">
        <f t="shared" si="2"/>
        <v>29454.17</v>
      </c>
      <c r="D75" s="338">
        <v>19248</v>
      </c>
      <c r="E75" s="338">
        <v>552.87</v>
      </c>
      <c r="F75" s="338">
        <v>0</v>
      </c>
      <c r="G75" s="338">
        <v>0</v>
      </c>
      <c r="H75" s="338">
        <v>1940</v>
      </c>
      <c r="I75" s="338">
        <v>0</v>
      </c>
      <c r="J75" s="338">
        <v>0</v>
      </c>
      <c r="K75" s="338">
        <v>5.6</v>
      </c>
      <c r="L75" s="338">
        <v>0</v>
      </c>
      <c r="M75" s="338">
        <v>0</v>
      </c>
      <c r="N75" s="338">
        <v>7680</v>
      </c>
      <c r="O75" s="338">
        <v>2.7</v>
      </c>
      <c r="P75" s="338">
        <v>0</v>
      </c>
      <c r="Q75" s="338">
        <v>0</v>
      </c>
      <c r="R75" s="338">
        <v>0</v>
      </c>
      <c r="S75" s="338">
        <v>0</v>
      </c>
      <c r="T75" s="338">
        <v>0</v>
      </c>
      <c r="U75" s="338">
        <v>25</v>
      </c>
      <c r="V75" s="338">
        <v>0</v>
      </c>
      <c r="W75" s="338">
        <v>0</v>
      </c>
      <c r="X75" s="338">
        <v>0</v>
      </c>
      <c r="Y75" s="338">
        <v>0</v>
      </c>
      <c r="Z75" s="338">
        <v>0</v>
      </c>
      <c r="AA75" s="338">
        <v>0</v>
      </c>
      <c r="AB75" s="338">
        <v>0</v>
      </c>
      <c r="AC75" s="338">
        <v>0</v>
      </c>
      <c r="AD75" s="338">
        <v>0</v>
      </c>
      <c r="AE75" s="338">
        <v>0</v>
      </c>
      <c r="AF75" s="338">
        <v>0</v>
      </c>
      <c r="AG75" s="338">
        <v>0</v>
      </c>
    </row>
    <row r="76" spans="1:33" ht="13.2" x14ac:dyDescent="0.25">
      <c r="B76" s="339" t="s">
        <v>311</v>
      </c>
      <c r="C76" s="340">
        <f t="shared" si="2"/>
        <v>577.87</v>
      </c>
      <c r="D76" s="340">
        <v>0</v>
      </c>
      <c r="E76" s="340">
        <v>552.87</v>
      </c>
      <c r="F76" s="340">
        <v>0</v>
      </c>
      <c r="G76" s="340">
        <v>0</v>
      </c>
      <c r="H76" s="340">
        <v>0</v>
      </c>
      <c r="I76" s="340">
        <v>0</v>
      </c>
      <c r="J76" s="340">
        <v>0</v>
      </c>
      <c r="K76" s="340">
        <v>0</v>
      </c>
      <c r="L76" s="340">
        <v>0</v>
      </c>
      <c r="M76" s="340">
        <v>0</v>
      </c>
      <c r="N76" s="340">
        <v>0</v>
      </c>
      <c r="O76" s="340">
        <v>0</v>
      </c>
      <c r="P76" s="340">
        <v>0</v>
      </c>
      <c r="Q76" s="340">
        <v>0</v>
      </c>
      <c r="R76" s="340">
        <v>0</v>
      </c>
      <c r="S76" s="340">
        <v>0</v>
      </c>
      <c r="T76" s="340">
        <v>0</v>
      </c>
      <c r="U76" s="340">
        <v>25</v>
      </c>
      <c r="V76" s="340">
        <v>0</v>
      </c>
      <c r="W76" s="340">
        <v>0</v>
      </c>
      <c r="X76" s="340">
        <v>0</v>
      </c>
      <c r="Y76" s="340">
        <v>0</v>
      </c>
      <c r="Z76" s="340">
        <v>0</v>
      </c>
      <c r="AA76" s="340">
        <v>0</v>
      </c>
      <c r="AB76" s="340">
        <v>0</v>
      </c>
      <c r="AC76" s="340">
        <v>0</v>
      </c>
      <c r="AD76" s="340">
        <v>0</v>
      </c>
      <c r="AE76" s="340">
        <v>0</v>
      </c>
      <c r="AF76" s="340">
        <v>0</v>
      </c>
      <c r="AG76" s="340">
        <v>0</v>
      </c>
    </row>
    <row r="77" spans="1:33" ht="13.2" x14ac:dyDescent="0.25">
      <c r="B77" s="339" t="s">
        <v>433</v>
      </c>
      <c r="C77" s="340">
        <f t="shared" si="2"/>
        <v>8.3000000000000007</v>
      </c>
      <c r="D77" s="340">
        <v>0</v>
      </c>
      <c r="E77" s="340">
        <v>0</v>
      </c>
      <c r="F77" s="340">
        <v>0</v>
      </c>
      <c r="G77" s="340">
        <v>0</v>
      </c>
      <c r="H77" s="340">
        <v>0</v>
      </c>
      <c r="I77" s="340">
        <v>0</v>
      </c>
      <c r="J77" s="340">
        <v>0</v>
      </c>
      <c r="K77" s="340">
        <v>5.6</v>
      </c>
      <c r="L77" s="340">
        <v>0</v>
      </c>
      <c r="M77" s="340">
        <v>0</v>
      </c>
      <c r="N77" s="340">
        <v>0</v>
      </c>
      <c r="O77" s="340">
        <v>2.7</v>
      </c>
      <c r="P77" s="340">
        <v>0</v>
      </c>
      <c r="Q77" s="340">
        <v>0</v>
      </c>
      <c r="R77" s="340">
        <v>0</v>
      </c>
      <c r="S77" s="340">
        <v>0</v>
      </c>
      <c r="T77" s="340">
        <v>0</v>
      </c>
      <c r="U77" s="340">
        <v>0</v>
      </c>
      <c r="V77" s="340">
        <v>0</v>
      </c>
      <c r="W77" s="340">
        <v>0</v>
      </c>
      <c r="X77" s="340">
        <v>0</v>
      </c>
      <c r="Y77" s="340">
        <v>0</v>
      </c>
      <c r="Z77" s="340">
        <v>0</v>
      </c>
      <c r="AA77" s="340">
        <v>0</v>
      </c>
      <c r="AB77" s="340">
        <v>0</v>
      </c>
      <c r="AC77" s="340">
        <v>0</v>
      </c>
      <c r="AD77" s="340">
        <v>0</v>
      </c>
      <c r="AE77" s="340">
        <v>0</v>
      </c>
      <c r="AF77" s="340">
        <v>0</v>
      </c>
      <c r="AG77" s="340">
        <v>0</v>
      </c>
    </row>
    <row r="78" spans="1:33" ht="13.2" x14ac:dyDescent="0.25">
      <c r="B78" s="339" t="s">
        <v>331</v>
      </c>
      <c r="C78" s="340">
        <f t="shared" si="2"/>
        <v>9620</v>
      </c>
      <c r="D78" s="340">
        <v>0</v>
      </c>
      <c r="E78" s="340">
        <v>0</v>
      </c>
      <c r="F78" s="340">
        <v>0</v>
      </c>
      <c r="G78" s="340">
        <v>0</v>
      </c>
      <c r="H78" s="340">
        <v>1940</v>
      </c>
      <c r="I78" s="340">
        <v>0</v>
      </c>
      <c r="J78" s="340">
        <v>0</v>
      </c>
      <c r="K78" s="340">
        <v>0</v>
      </c>
      <c r="L78" s="340">
        <v>0</v>
      </c>
      <c r="M78" s="340">
        <v>0</v>
      </c>
      <c r="N78" s="340">
        <v>7680</v>
      </c>
      <c r="O78" s="340">
        <v>0</v>
      </c>
      <c r="P78" s="340">
        <v>0</v>
      </c>
      <c r="Q78" s="340">
        <v>0</v>
      </c>
      <c r="R78" s="340">
        <v>0</v>
      </c>
      <c r="S78" s="340">
        <v>0</v>
      </c>
      <c r="T78" s="340">
        <v>0</v>
      </c>
      <c r="U78" s="340">
        <v>0</v>
      </c>
      <c r="V78" s="340">
        <v>0</v>
      </c>
      <c r="W78" s="340">
        <v>0</v>
      </c>
      <c r="X78" s="340">
        <v>0</v>
      </c>
      <c r="Y78" s="340">
        <v>0</v>
      </c>
      <c r="Z78" s="340">
        <v>0</v>
      </c>
      <c r="AA78" s="340">
        <v>0</v>
      </c>
      <c r="AB78" s="340">
        <v>0</v>
      </c>
      <c r="AC78" s="340">
        <v>0</v>
      </c>
      <c r="AD78" s="340">
        <v>0</v>
      </c>
      <c r="AE78" s="340">
        <v>0</v>
      </c>
      <c r="AF78" s="340">
        <v>0</v>
      </c>
      <c r="AG78" s="340">
        <v>0</v>
      </c>
    </row>
    <row r="79" spans="1:33" ht="13.2" x14ac:dyDescent="0.25">
      <c r="B79" s="339" t="s">
        <v>308</v>
      </c>
      <c r="C79" s="340">
        <f t="shared" si="2"/>
        <v>19248</v>
      </c>
      <c r="D79" s="340">
        <v>19248</v>
      </c>
      <c r="E79" s="340">
        <v>0</v>
      </c>
      <c r="F79" s="340">
        <v>0</v>
      </c>
      <c r="G79" s="340">
        <v>0</v>
      </c>
      <c r="H79" s="340">
        <v>0</v>
      </c>
      <c r="I79" s="340">
        <v>0</v>
      </c>
      <c r="J79" s="340">
        <v>0</v>
      </c>
      <c r="K79" s="340">
        <v>0</v>
      </c>
      <c r="L79" s="340">
        <v>0</v>
      </c>
      <c r="M79" s="340">
        <v>0</v>
      </c>
      <c r="N79" s="340">
        <v>0</v>
      </c>
      <c r="O79" s="340">
        <v>0</v>
      </c>
      <c r="P79" s="340">
        <v>0</v>
      </c>
      <c r="Q79" s="340">
        <v>0</v>
      </c>
      <c r="R79" s="340">
        <v>0</v>
      </c>
      <c r="S79" s="340">
        <v>0</v>
      </c>
      <c r="T79" s="340">
        <v>0</v>
      </c>
      <c r="U79" s="340">
        <v>0</v>
      </c>
      <c r="V79" s="340">
        <v>0</v>
      </c>
      <c r="W79" s="340">
        <v>0</v>
      </c>
      <c r="X79" s="340">
        <v>0</v>
      </c>
      <c r="Y79" s="340">
        <v>0</v>
      </c>
      <c r="Z79" s="340">
        <v>0</v>
      </c>
      <c r="AA79" s="340">
        <v>0</v>
      </c>
      <c r="AB79" s="340">
        <v>0</v>
      </c>
      <c r="AC79" s="340">
        <v>0</v>
      </c>
      <c r="AD79" s="340">
        <v>0</v>
      </c>
      <c r="AE79" s="340">
        <v>0</v>
      </c>
      <c r="AF79" s="340">
        <v>0</v>
      </c>
      <c r="AG79" s="340">
        <v>0</v>
      </c>
    </row>
    <row r="80" spans="1:33" ht="13.2" x14ac:dyDescent="0.25">
      <c r="A80" s="337" t="s">
        <v>248</v>
      </c>
      <c r="B80" s="337" t="s">
        <v>305</v>
      </c>
      <c r="C80" s="338">
        <f t="shared" si="2"/>
        <v>3606712.58</v>
      </c>
      <c r="D80" s="338">
        <v>1324253.95</v>
      </c>
      <c r="E80" s="338">
        <v>876906.67</v>
      </c>
      <c r="F80" s="338">
        <v>483198.29</v>
      </c>
      <c r="G80" s="338">
        <v>475540.52</v>
      </c>
      <c r="H80" s="338">
        <v>95791.91</v>
      </c>
      <c r="I80" s="338">
        <v>251848</v>
      </c>
      <c r="J80" s="338">
        <v>50899.03</v>
      </c>
      <c r="K80" s="338">
        <v>20000</v>
      </c>
      <c r="L80" s="338">
        <v>2537.2199999999998</v>
      </c>
      <c r="M80" s="338">
        <v>0</v>
      </c>
      <c r="N80" s="338">
        <v>0</v>
      </c>
      <c r="O80" s="338">
        <v>5000</v>
      </c>
      <c r="P80" s="338">
        <v>0</v>
      </c>
      <c r="Q80" s="338">
        <v>0</v>
      </c>
      <c r="R80" s="338">
        <v>10911.38</v>
      </c>
      <c r="S80" s="338">
        <v>0</v>
      </c>
      <c r="T80" s="338">
        <v>0</v>
      </c>
      <c r="U80" s="338">
        <v>5402.51</v>
      </c>
      <c r="V80" s="338">
        <v>4352.95</v>
      </c>
      <c r="W80" s="338">
        <v>0</v>
      </c>
      <c r="X80" s="338">
        <v>0</v>
      </c>
      <c r="Y80" s="338">
        <v>0</v>
      </c>
      <c r="Z80" s="338">
        <v>70.150000000000006</v>
      </c>
      <c r="AA80" s="338">
        <v>0</v>
      </c>
      <c r="AB80" s="338">
        <v>0</v>
      </c>
      <c r="AC80" s="338">
        <v>0</v>
      </c>
      <c r="AD80" s="338">
        <v>0</v>
      </c>
      <c r="AE80" s="338">
        <v>0</v>
      </c>
      <c r="AF80" s="338">
        <v>0</v>
      </c>
      <c r="AG80" s="338">
        <v>0</v>
      </c>
    </row>
    <row r="81" spans="1:33" ht="13.2" x14ac:dyDescent="0.25">
      <c r="B81" s="339" t="s">
        <v>416</v>
      </c>
      <c r="C81" s="340">
        <f t="shared" si="2"/>
        <v>400000</v>
      </c>
      <c r="D81" s="340">
        <v>0</v>
      </c>
      <c r="E81" s="340">
        <v>0</v>
      </c>
      <c r="F81" s="340">
        <v>0</v>
      </c>
      <c r="G81" s="340">
        <v>400000</v>
      </c>
      <c r="H81" s="340">
        <v>0</v>
      </c>
      <c r="I81" s="340">
        <v>0</v>
      </c>
      <c r="J81" s="340">
        <v>0</v>
      </c>
      <c r="K81" s="340">
        <v>0</v>
      </c>
      <c r="L81" s="340">
        <v>0</v>
      </c>
      <c r="M81" s="340">
        <v>0</v>
      </c>
      <c r="N81" s="340">
        <v>0</v>
      </c>
      <c r="O81" s="340">
        <v>0</v>
      </c>
      <c r="P81" s="340">
        <v>0</v>
      </c>
      <c r="Q81" s="340">
        <v>0</v>
      </c>
      <c r="R81" s="340">
        <v>0</v>
      </c>
      <c r="S81" s="340">
        <v>0</v>
      </c>
      <c r="T81" s="340">
        <v>0</v>
      </c>
      <c r="U81" s="340">
        <v>0</v>
      </c>
      <c r="V81" s="340">
        <v>0</v>
      </c>
      <c r="W81" s="340">
        <v>0</v>
      </c>
      <c r="X81" s="340">
        <v>0</v>
      </c>
      <c r="Y81" s="340">
        <v>0</v>
      </c>
      <c r="Z81" s="340">
        <v>0</v>
      </c>
      <c r="AA81" s="340">
        <v>0</v>
      </c>
      <c r="AB81" s="340">
        <v>0</v>
      </c>
      <c r="AC81" s="340">
        <v>0</v>
      </c>
      <c r="AD81" s="340">
        <v>0</v>
      </c>
      <c r="AE81" s="340">
        <v>0</v>
      </c>
      <c r="AF81" s="340">
        <v>0</v>
      </c>
      <c r="AG81" s="340">
        <v>0</v>
      </c>
    </row>
    <row r="82" spans="1:33" ht="13.2" x14ac:dyDescent="0.25">
      <c r="B82" s="339" t="s">
        <v>414</v>
      </c>
      <c r="C82" s="340">
        <f t="shared" si="2"/>
        <v>37885</v>
      </c>
      <c r="D82" s="340">
        <v>0</v>
      </c>
      <c r="E82" s="340">
        <v>0</v>
      </c>
      <c r="F82" s="340">
        <v>37885</v>
      </c>
      <c r="G82" s="340">
        <v>0</v>
      </c>
      <c r="H82" s="340">
        <v>0</v>
      </c>
      <c r="I82" s="340">
        <v>0</v>
      </c>
      <c r="J82" s="340">
        <v>0</v>
      </c>
      <c r="K82" s="340">
        <v>0</v>
      </c>
      <c r="L82" s="340">
        <v>0</v>
      </c>
      <c r="M82" s="340">
        <v>0</v>
      </c>
      <c r="N82" s="340">
        <v>0</v>
      </c>
      <c r="O82" s="340">
        <v>0</v>
      </c>
      <c r="P82" s="340">
        <v>0</v>
      </c>
      <c r="Q82" s="340">
        <v>0</v>
      </c>
      <c r="R82" s="340">
        <v>0</v>
      </c>
      <c r="S82" s="340">
        <v>0</v>
      </c>
      <c r="T82" s="340">
        <v>0</v>
      </c>
      <c r="U82" s="340">
        <v>0</v>
      </c>
      <c r="V82" s="340">
        <v>0</v>
      </c>
      <c r="W82" s="340">
        <v>0</v>
      </c>
      <c r="X82" s="340">
        <v>0</v>
      </c>
      <c r="Y82" s="340">
        <v>0</v>
      </c>
      <c r="Z82" s="340">
        <v>0</v>
      </c>
      <c r="AA82" s="340">
        <v>0</v>
      </c>
      <c r="AB82" s="340">
        <v>0</v>
      </c>
      <c r="AC82" s="340">
        <v>0</v>
      </c>
      <c r="AD82" s="340">
        <v>0</v>
      </c>
      <c r="AE82" s="340">
        <v>0</v>
      </c>
      <c r="AF82" s="340">
        <v>0</v>
      </c>
      <c r="AG82" s="340">
        <v>0</v>
      </c>
    </row>
    <row r="83" spans="1:33" ht="13.2" x14ac:dyDescent="0.25">
      <c r="B83" s="339" t="s">
        <v>430</v>
      </c>
      <c r="C83" s="340">
        <f t="shared" si="2"/>
        <v>2450</v>
      </c>
      <c r="D83" s="340">
        <v>0</v>
      </c>
      <c r="E83" s="340">
        <v>0</v>
      </c>
      <c r="F83" s="340">
        <v>2450</v>
      </c>
      <c r="G83" s="340">
        <v>0</v>
      </c>
      <c r="H83" s="340">
        <v>0</v>
      </c>
      <c r="I83" s="340">
        <v>0</v>
      </c>
      <c r="J83" s="340">
        <v>0</v>
      </c>
      <c r="K83" s="340">
        <v>0</v>
      </c>
      <c r="L83" s="340">
        <v>0</v>
      </c>
      <c r="M83" s="340">
        <v>0</v>
      </c>
      <c r="N83" s="340">
        <v>0</v>
      </c>
      <c r="O83" s="340">
        <v>0</v>
      </c>
      <c r="P83" s="340">
        <v>0</v>
      </c>
      <c r="Q83" s="340">
        <v>0</v>
      </c>
      <c r="R83" s="340">
        <v>0</v>
      </c>
      <c r="S83" s="340">
        <v>0</v>
      </c>
      <c r="T83" s="340">
        <v>0</v>
      </c>
      <c r="U83" s="340">
        <v>0</v>
      </c>
      <c r="V83" s="340">
        <v>0</v>
      </c>
      <c r="W83" s="340">
        <v>0</v>
      </c>
      <c r="X83" s="340">
        <v>0</v>
      </c>
      <c r="Y83" s="340">
        <v>0</v>
      </c>
      <c r="Z83" s="340">
        <v>0</v>
      </c>
      <c r="AA83" s="340">
        <v>0</v>
      </c>
      <c r="AB83" s="340">
        <v>0</v>
      </c>
      <c r="AC83" s="340">
        <v>0</v>
      </c>
      <c r="AD83" s="340">
        <v>0</v>
      </c>
      <c r="AE83" s="340">
        <v>0</v>
      </c>
      <c r="AF83" s="340">
        <v>0</v>
      </c>
      <c r="AG83" s="340">
        <v>0</v>
      </c>
    </row>
    <row r="84" spans="1:33" ht="13.2" x14ac:dyDescent="0.25">
      <c r="B84" s="339" t="s">
        <v>332</v>
      </c>
      <c r="C84" s="340">
        <f t="shared" si="2"/>
        <v>930617.41</v>
      </c>
      <c r="D84" s="340">
        <v>922588</v>
      </c>
      <c r="E84" s="340">
        <v>0.26</v>
      </c>
      <c r="F84" s="340">
        <v>0</v>
      </c>
      <c r="G84" s="340">
        <v>0</v>
      </c>
      <c r="H84" s="340">
        <v>772</v>
      </c>
      <c r="I84" s="340">
        <v>0</v>
      </c>
      <c r="J84" s="340">
        <v>0</v>
      </c>
      <c r="K84" s="340">
        <v>0</v>
      </c>
      <c r="L84" s="340">
        <v>329</v>
      </c>
      <c r="M84" s="340">
        <v>0</v>
      </c>
      <c r="N84" s="340">
        <v>0</v>
      </c>
      <c r="O84" s="340">
        <v>0</v>
      </c>
      <c r="P84" s="340">
        <v>0</v>
      </c>
      <c r="Q84" s="340">
        <v>0</v>
      </c>
      <c r="R84" s="340">
        <v>5101</v>
      </c>
      <c r="S84" s="340">
        <v>0</v>
      </c>
      <c r="T84" s="340">
        <v>0</v>
      </c>
      <c r="U84" s="340">
        <v>88</v>
      </c>
      <c r="V84" s="340">
        <v>1738</v>
      </c>
      <c r="W84" s="340">
        <v>0</v>
      </c>
      <c r="X84" s="340">
        <v>0</v>
      </c>
      <c r="Y84" s="340">
        <v>0</v>
      </c>
      <c r="Z84" s="340">
        <v>1.1499999999999999</v>
      </c>
      <c r="AA84" s="340">
        <v>0</v>
      </c>
      <c r="AB84" s="340">
        <v>0</v>
      </c>
      <c r="AC84" s="340">
        <v>0</v>
      </c>
      <c r="AD84" s="340">
        <v>0</v>
      </c>
      <c r="AE84" s="340">
        <v>0</v>
      </c>
      <c r="AF84" s="340">
        <v>0</v>
      </c>
      <c r="AG84" s="340">
        <v>0</v>
      </c>
    </row>
    <row r="85" spans="1:33" ht="13.2" x14ac:dyDescent="0.25">
      <c r="B85" s="339" t="s">
        <v>434</v>
      </c>
      <c r="C85" s="340">
        <f t="shared" si="2"/>
        <v>75540.52</v>
      </c>
      <c r="D85" s="340">
        <v>0</v>
      </c>
      <c r="E85" s="340">
        <v>0</v>
      </c>
      <c r="F85" s="340">
        <v>0</v>
      </c>
      <c r="G85" s="340">
        <v>75540.52</v>
      </c>
      <c r="H85" s="340">
        <v>0</v>
      </c>
      <c r="I85" s="340">
        <v>0</v>
      </c>
      <c r="J85" s="340">
        <v>0</v>
      </c>
      <c r="K85" s="340">
        <v>0</v>
      </c>
      <c r="L85" s="340">
        <v>0</v>
      </c>
      <c r="M85" s="340">
        <v>0</v>
      </c>
      <c r="N85" s="340">
        <v>0</v>
      </c>
      <c r="O85" s="340">
        <v>0</v>
      </c>
      <c r="P85" s="340">
        <v>0</v>
      </c>
      <c r="Q85" s="340">
        <v>0</v>
      </c>
      <c r="R85" s="340">
        <v>0</v>
      </c>
      <c r="S85" s="340">
        <v>0</v>
      </c>
      <c r="T85" s="340">
        <v>0</v>
      </c>
      <c r="U85" s="340">
        <v>0</v>
      </c>
      <c r="V85" s="340">
        <v>0</v>
      </c>
      <c r="W85" s="340">
        <v>0</v>
      </c>
      <c r="X85" s="340">
        <v>0</v>
      </c>
      <c r="Y85" s="340">
        <v>0</v>
      </c>
      <c r="Z85" s="340">
        <v>0</v>
      </c>
      <c r="AA85" s="340">
        <v>0</v>
      </c>
      <c r="AB85" s="340">
        <v>0</v>
      </c>
      <c r="AC85" s="340">
        <v>0</v>
      </c>
      <c r="AD85" s="340">
        <v>0</v>
      </c>
      <c r="AE85" s="340">
        <v>0</v>
      </c>
      <c r="AF85" s="340">
        <v>0</v>
      </c>
      <c r="AG85" s="340">
        <v>0</v>
      </c>
    </row>
    <row r="86" spans="1:33" ht="13.2" x14ac:dyDescent="0.25">
      <c r="B86" s="339" t="s">
        <v>311</v>
      </c>
      <c r="C86" s="340">
        <f t="shared" si="2"/>
        <v>1052280.97</v>
      </c>
      <c r="D86" s="340">
        <v>397054.62</v>
      </c>
      <c r="E86" s="340">
        <v>313459.98</v>
      </c>
      <c r="F86" s="340">
        <v>226510.86</v>
      </c>
      <c r="G86" s="340">
        <v>0</v>
      </c>
      <c r="H86" s="340">
        <v>56684.91</v>
      </c>
      <c r="I86" s="340">
        <v>0</v>
      </c>
      <c r="J86" s="340">
        <v>50899.03</v>
      </c>
      <c r="K86" s="340">
        <v>0</v>
      </c>
      <c r="L86" s="340">
        <v>2208.2199999999998</v>
      </c>
      <c r="M86" s="340">
        <v>0</v>
      </c>
      <c r="N86" s="340">
        <v>0</v>
      </c>
      <c r="O86" s="340">
        <v>0</v>
      </c>
      <c r="P86" s="340">
        <v>0</v>
      </c>
      <c r="Q86" s="340">
        <v>0</v>
      </c>
      <c r="R86" s="340">
        <v>0</v>
      </c>
      <c r="S86" s="340">
        <v>0</v>
      </c>
      <c r="T86" s="340">
        <v>0</v>
      </c>
      <c r="U86" s="340">
        <v>2779.4</v>
      </c>
      <c r="V86" s="340">
        <v>2614.9499999999998</v>
      </c>
      <c r="W86" s="340">
        <v>0</v>
      </c>
      <c r="X86" s="340">
        <v>0</v>
      </c>
      <c r="Y86" s="340">
        <v>0</v>
      </c>
      <c r="Z86" s="340">
        <v>69</v>
      </c>
      <c r="AA86" s="340">
        <v>0</v>
      </c>
      <c r="AB86" s="340">
        <v>0</v>
      </c>
      <c r="AC86" s="340">
        <v>0</v>
      </c>
      <c r="AD86" s="340">
        <v>0</v>
      </c>
      <c r="AE86" s="340">
        <v>0</v>
      </c>
      <c r="AF86" s="340">
        <v>0</v>
      </c>
      <c r="AG86" s="340">
        <v>0</v>
      </c>
    </row>
    <row r="87" spans="1:33" ht="13.2" x14ac:dyDescent="0.25">
      <c r="B87" s="339" t="s">
        <v>429</v>
      </c>
      <c r="C87" s="340">
        <f t="shared" si="2"/>
        <v>29.9</v>
      </c>
      <c r="D87" s="340">
        <v>0</v>
      </c>
      <c r="E87" s="340">
        <v>0</v>
      </c>
      <c r="F87" s="340">
        <v>20.75</v>
      </c>
      <c r="G87" s="340">
        <v>0</v>
      </c>
      <c r="H87" s="340">
        <v>0</v>
      </c>
      <c r="I87" s="340">
        <v>0</v>
      </c>
      <c r="J87" s="340">
        <v>0</v>
      </c>
      <c r="K87" s="340">
        <v>0</v>
      </c>
      <c r="L87" s="340">
        <v>0</v>
      </c>
      <c r="M87" s="340">
        <v>0</v>
      </c>
      <c r="N87" s="340">
        <v>0</v>
      </c>
      <c r="O87" s="340">
        <v>0</v>
      </c>
      <c r="P87" s="340">
        <v>0</v>
      </c>
      <c r="Q87" s="340">
        <v>0</v>
      </c>
      <c r="R87" s="340">
        <v>0</v>
      </c>
      <c r="S87" s="340">
        <v>0</v>
      </c>
      <c r="T87" s="340">
        <v>0</v>
      </c>
      <c r="U87" s="340">
        <v>9.15</v>
      </c>
      <c r="V87" s="340">
        <v>0</v>
      </c>
      <c r="W87" s="340">
        <v>0</v>
      </c>
      <c r="X87" s="340">
        <v>0</v>
      </c>
      <c r="Y87" s="340">
        <v>0</v>
      </c>
      <c r="Z87" s="340">
        <v>0</v>
      </c>
      <c r="AA87" s="340">
        <v>0</v>
      </c>
      <c r="AB87" s="340">
        <v>0</v>
      </c>
      <c r="AC87" s="340">
        <v>0</v>
      </c>
      <c r="AD87" s="340">
        <v>0</v>
      </c>
      <c r="AE87" s="340">
        <v>0</v>
      </c>
      <c r="AF87" s="340">
        <v>0</v>
      </c>
      <c r="AG87" s="340">
        <v>0</v>
      </c>
    </row>
    <row r="88" spans="1:33" ht="13.2" x14ac:dyDescent="0.25">
      <c r="B88" s="339" t="s">
        <v>431</v>
      </c>
      <c r="C88" s="340">
        <f t="shared" si="2"/>
        <v>10714.779999999999</v>
      </c>
      <c r="D88" s="340">
        <v>9.33</v>
      </c>
      <c r="E88" s="340">
        <v>4868.43</v>
      </c>
      <c r="F88" s="340">
        <v>21.68</v>
      </c>
      <c r="G88" s="340">
        <v>0</v>
      </c>
      <c r="H88" s="340">
        <v>0</v>
      </c>
      <c r="I88" s="340">
        <v>0</v>
      </c>
      <c r="J88" s="340">
        <v>0</v>
      </c>
      <c r="K88" s="340">
        <v>0</v>
      </c>
      <c r="L88" s="340">
        <v>0</v>
      </c>
      <c r="M88" s="340">
        <v>0</v>
      </c>
      <c r="N88" s="340">
        <v>0</v>
      </c>
      <c r="O88" s="340">
        <v>0</v>
      </c>
      <c r="P88" s="340">
        <v>0</v>
      </c>
      <c r="Q88" s="340">
        <v>0</v>
      </c>
      <c r="R88" s="340">
        <v>5810.38</v>
      </c>
      <c r="S88" s="340">
        <v>0</v>
      </c>
      <c r="T88" s="340">
        <v>0</v>
      </c>
      <c r="U88" s="340">
        <v>4.96</v>
      </c>
      <c r="V88" s="340">
        <v>0</v>
      </c>
      <c r="W88" s="340">
        <v>0</v>
      </c>
      <c r="X88" s="340">
        <v>0</v>
      </c>
      <c r="Y88" s="340">
        <v>0</v>
      </c>
      <c r="Z88" s="340">
        <v>0</v>
      </c>
      <c r="AA88" s="340">
        <v>0</v>
      </c>
      <c r="AB88" s="340">
        <v>0</v>
      </c>
      <c r="AC88" s="340">
        <v>0</v>
      </c>
      <c r="AD88" s="340">
        <v>0</v>
      </c>
      <c r="AE88" s="340">
        <v>0</v>
      </c>
      <c r="AF88" s="340">
        <v>0</v>
      </c>
      <c r="AG88" s="340">
        <v>0</v>
      </c>
    </row>
    <row r="89" spans="1:33" ht="13.2" x14ac:dyDescent="0.25">
      <c r="B89" s="339" t="s">
        <v>308</v>
      </c>
      <c r="C89" s="340">
        <f t="shared" si="2"/>
        <v>806748</v>
      </c>
      <c r="D89" s="340">
        <v>4602</v>
      </c>
      <c r="E89" s="340">
        <v>558578</v>
      </c>
      <c r="F89" s="340">
        <v>209216</v>
      </c>
      <c r="G89" s="340">
        <v>0</v>
      </c>
      <c r="H89" s="340">
        <v>31831</v>
      </c>
      <c r="I89" s="340">
        <v>0</v>
      </c>
      <c r="J89" s="340">
        <v>0</v>
      </c>
      <c r="K89" s="340">
        <v>0</v>
      </c>
      <c r="L89" s="340">
        <v>0</v>
      </c>
      <c r="M89" s="340">
        <v>0</v>
      </c>
      <c r="N89" s="340">
        <v>0</v>
      </c>
      <c r="O89" s="340">
        <v>0</v>
      </c>
      <c r="P89" s="340">
        <v>0</v>
      </c>
      <c r="Q89" s="340">
        <v>0</v>
      </c>
      <c r="R89" s="340">
        <v>0</v>
      </c>
      <c r="S89" s="340">
        <v>0</v>
      </c>
      <c r="T89" s="340">
        <v>0</v>
      </c>
      <c r="U89" s="340">
        <v>2521</v>
      </c>
      <c r="V89" s="340">
        <v>0</v>
      </c>
      <c r="W89" s="340">
        <v>0</v>
      </c>
      <c r="X89" s="340">
        <v>0</v>
      </c>
      <c r="Y89" s="340">
        <v>0</v>
      </c>
      <c r="Z89" s="340">
        <v>0</v>
      </c>
      <c r="AA89" s="340">
        <v>0</v>
      </c>
      <c r="AB89" s="340">
        <v>0</v>
      </c>
      <c r="AC89" s="340">
        <v>0</v>
      </c>
      <c r="AD89" s="340">
        <v>0</v>
      </c>
      <c r="AE89" s="340">
        <v>0</v>
      </c>
      <c r="AF89" s="340">
        <v>0</v>
      </c>
      <c r="AG89" s="340">
        <v>0</v>
      </c>
    </row>
    <row r="90" spans="1:33" ht="13.2" x14ac:dyDescent="0.25">
      <c r="B90" s="339" t="s">
        <v>394</v>
      </c>
      <c r="C90" s="340">
        <f t="shared" si="2"/>
        <v>276848</v>
      </c>
      <c r="D90" s="340">
        <v>0</v>
      </c>
      <c r="E90" s="340">
        <v>0</v>
      </c>
      <c r="F90" s="340">
        <v>0</v>
      </c>
      <c r="G90" s="340">
        <v>0</v>
      </c>
      <c r="H90" s="340">
        <v>0</v>
      </c>
      <c r="I90" s="340">
        <v>251848</v>
      </c>
      <c r="J90" s="340">
        <v>0</v>
      </c>
      <c r="K90" s="340">
        <v>20000</v>
      </c>
      <c r="L90" s="340">
        <v>0</v>
      </c>
      <c r="M90" s="340">
        <v>0</v>
      </c>
      <c r="N90" s="340">
        <v>0</v>
      </c>
      <c r="O90" s="340">
        <v>5000</v>
      </c>
      <c r="P90" s="340">
        <v>0</v>
      </c>
      <c r="Q90" s="340">
        <v>0</v>
      </c>
      <c r="R90" s="340">
        <v>0</v>
      </c>
      <c r="S90" s="340">
        <v>0</v>
      </c>
      <c r="T90" s="340">
        <v>0</v>
      </c>
      <c r="U90" s="340">
        <v>0</v>
      </c>
      <c r="V90" s="340">
        <v>0</v>
      </c>
      <c r="W90" s="340">
        <v>0</v>
      </c>
      <c r="X90" s="340">
        <v>0</v>
      </c>
      <c r="Y90" s="340">
        <v>0</v>
      </c>
      <c r="Z90" s="340">
        <v>0</v>
      </c>
      <c r="AA90" s="340">
        <v>0</v>
      </c>
      <c r="AB90" s="340">
        <v>0</v>
      </c>
      <c r="AC90" s="340">
        <v>0</v>
      </c>
      <c r="AD90" s="340">
        <v>0</v>
      </c>
      <c r="AE90" s="340">
        <v>0</v>
      </c>
      <c r="AF90" s="340">
        <v>0</v>
      </c>
      <c r="AG90" s="340">
        <v>0</v>
      </c>
    </row>
    <row r="91" spans="1:33" ht="13.2" x14ac:dyDescent="0.25">
      <c r="B91" s="339" t="s">
        <v>411</v>
      </c>
      <c r="C91" s="340">
        <f t="shared" si="2"/>
        <v>13598</v>
      </c>
      <c r="D91" s="340">
        <v>0</v>
      </c>
      <c r="E91" s="340">
        <v>0</v>
      </c>
      <c r="F91" s="340">
        <v>7094</v>
      </c>
      <c r="G91" s="340">
        <v>0</v>
      </c>
      <c r="H91" s="340">
        <v>6504</v>
      </c>
      <c r="I91" s="340">
        <v>0</v>
      </c>
      <c r="J91" s="340">
        <v>0</v>
      </c>
      <c r="K91" s="340">
        <v>0</v>
      </c>
      <c r="L91" s="340">
        <v>0</v>
      </c>
      <c r="M91" s="340">
        <v>0</v>
      </c>
      <c r="N91" s="340">
        <v>0</v>
      </c>
      <c r="O91" s="340">
        <v>0</v>
      </c>
      <c r="P91" s="340">
        <v>0</v>
      </c>
      <c r="Q91" s="340">
        <v>0</v>
      </c>
      <c r="R91" s="340">
        <v>0</v>
      </c>
      <c r="S91" s="340">
        <v>0</v>
      </c>
      <c r="T91" s="340">
        <v>0</v>
      </c>
      <c r="U91" s="340">
        <v>0</v>
      </c>
      <c r="V91" s="340">
        <v>0</v>
      </c>
      <c r="W91" s="340">
        <v>0</v>
      </c>
      <c r="X91" s="340">
        <v>0</v>
      </c>
      <c r="Y91" s="340">
        <v>0</v>
      </c>
      <c r="Z91" s="340">
        <v>0</v>
      </c>
      <c r="AA91" s="340">
        <v>0</v>
      </c>
      <c r="AB91" s="340">
        <v>0</v>
      </c>
      <c r="AC91" s="340">
        <v>0</v>
      </c>
      <c r="AD91" s="340">
        <v>0</v>
      </c>
      <c r="AE91" s="340">
        <v>0</v>
      </c>
      <c r="AF91" s="340">
        <v>0</v>
      </c>
      <c r="AG91" s="340">
        <v>0</v>
      </c>
    </row>
    <row r="92" spans="1:33" ht="13.2" x14ac:dyDescent="0.25">
      <c r="A92" s="337" t="s">
        <v>253</v>
      </c>
      <c r="B92" s="337" t="s">
        <v>305</v>
      </c>
      <c r="C92" s="338">
        <f t="shared" si="2"/>
        <v>221887.08000000002</v>
      </c>
      <c r="D92" s="338">
        <v>196221.21</v>
      </c>
      <c r="E92" s="338">
        <v>13408.42</v>
      </c>
      <c r="F92" s="338">
        <v>792.29</v>
      </c>
      <c r="G92" s="338">
        <v>0</v>
      </c>
      <c r="H92" s="338">
        <v>7806.44</v>
      </c>
      <c r="I92" s="338">
        <v>0</v>
      </c>
      <c r="J92" s="338">
        <v>0</v>
      </c>
      <c r="K92" s="338">
        <v>0</v>
      </c>
      <c r="L92" s="338">
        <v>3268.59</v>
      </c>
      <c r="M92" s="338">
        <v>0</v>
      </c>
      <c r="N92" s="338">
        <v>0</v>
      </c>
      <c r="O92" s="338">
        <v>0</v>
      </c>
      <c r="P92" s="338">
        <v>0</v>
      </c>
      <c r="Q92" s="338">
        <v>0</v>
      </c>
      <c r="R92" s="338">
        <v>0</v>
      </c>
      <c r="S92" s="338">
        <v>0</v>
      </c>
      <c r="T92" s="338">
        <v>0</v>
      </c>
      <c r="U92" s="338">
        <v>390.13</v>
      </c>
      <c r="V92" s="338">
        <v>0</v>
      </c>
      <c r="W92" s="338">
        <v>0</v>
      </c>
      <c r="X92" s="338">
        <v>0</v>
      </c>
      <c r="Y92" s="338">
        <v>0</v>
      </c>
      <c r="Z92" s="338">
        <v>0</v>
      </c>
      <c r="AA92" s="338">
        <v>0</v>
      </c>
      <c r="AB92" s="338">
        <v>0</v>
      </c>
      <c r="AC92" s="338">
        <v>0</v>
      </c>
      <c r="AD92" s="338">
        <v>0</v>
      </c>
      <c r="AE92" s="338">
        <v>0</v>
      </c>
      <c r="AF92" s="338">
        <v>0</v>
      </c>
      <c r="AG92" s="338">
        <v>0</v>
      </c>
    </row>
    <row r="93" spans="1:33" ht="13.2" x14ac:dyDescent="0.25">
      <c r="B93" s="339" t="s">
        <v>311</v>
      </c>
      <c r="C93" s="340">
        <f t="shared" si="2"/>
        <v>221887.08000000002</v>
      </c>
      <c r="D93" s="340">
        <v>196221.21</v>
      </c>
      <c r="E93" s="340">
        <v>13408.42</v>
      </c>
      <c r="F93" s="340">
        <v>792.29</v>
      </c>
      <c r="G93" s="340">
        <v>0</v>
      </c>
      <c r="H93" s="340">
        <v>7806.44</v>
      </c>
      <c r="I93" s="340">
        <v>0</v>
      </c>
      <c r="J93" s="340">
        <v>0</v>
      </c>
      <c r="K93" s="340">
        <v>0</v>
      </c>
      <c r="L93" s="340">
        <v>3268.59</v>
      </c>
      <c r="M93" s="340">
        <v>0</v>
      </c>
      <c r="N93" s="340">
        <v>0</v>
      </c>
      <c r="O93" s="340">
        <v>0</v>
      </c>
      <c r="P93" s="340">
        <v>0</v>
      </c>
      <c r="Q93" s="340">
        <v>0</v>
      </c>
      <c r="R93" s="340">
        <v>0</v>
      </c>
      <c r="S93" s="340">
        <v>0</v>
      </c>
      <c r="T93" s="340">
        <v>0</v>
      </c>
      <c r="U93" s="340">
        <v>390.13</v>
      </c>
      <c r="V93" s="340">
        <v>0</v>
      </c>
      <c r="W93" s="340">
        <v>0</v>
      </c>
      <c r="X93" s="340">
        <v>0</v>
      </c>
      <c r="Y93" s="340">
        <v>0</v>
      </c>
      <c r="Z93" s="340">
        <v>0</v>
      </c>
      <c r="AA93" s="340">
        <v>0</v>
      </c>
      <c r="AB93" s="340">
        <v>0</v>
      </c>
      <c r="AC93" s="340">
        <v>0</v>
      </c>
      <c r="AD93" s="340">
        <v>0</v>
      </c>
      <c r="AE93" s="340">
        <v>0</v>
      </c>
      <c r="AF93" s="340">
        <v>0</v>
      </c>
      <c r="AG93" s="340">
        <v>0</v>
      </c>
    </row>
    <row r="94" spans="1:33" ht="13.2" x14ac:dyDescent="0.25">
      <c r="A94" s="337" t="s">
        <v>251</v>
      </c>
      <c r="B94" s="337" t="s">
        <v>305</v>
      </c>
      <c r="C94" s="338">
        <f t="shared" si="2"/>
        <v>64754.879999999997</v>
      </c>
      <c r="D94" s="338">
        <v>32122.45</v>
      </c>
      <c r="E94" s="338">
        <v>1200.45</v>
      </c>
      <c r="F94" s="338">
        <v>30921</v>
      </c>
      <c r="G94" s="338">
        <v>0</v>
      </c>
      <c r="H94" s="338">
        <v>0</v>
      </c>
      <c r="I94" s="338">
        <v>0</v>
      </c>
      <c r="J94" s="338">
        <v>0</v>
      </c>
      <c r="K94" s="338">
        <v>0</v>
      </c>
      <c r="L94" s="338">
        <v>0</v>
      </c>
      <c r="M94" s="338">
        <v>0</v>
      </c>
      <c r="N94" s="338">
        <v>0</v>
      </c>
      <c r="O94" s="338">
        <v>0</v>
      </c>
      <c r="P94" s="338">
        <v>0</v>
      </c>
      <c r="Q94" s="338">
        <v>0</v>
      </c>
      <c r="R94" s="338">
        <v>483.82</v>
      </c>
      <c r="S94" s="338">
        <v>20.53</v>
      </c>
      <c r="T94" s="338">
        <v>0</v>
      </c>
      <c r="U94" s="338">
        <v>6.63</v>
      </c>
      <c r="V94" s="338">
        <v>0</v>
      </c>
      <c r="W94" s="338">
        <v>0</v>
      </c>
      <c r="X94" s="338">
        <v>0</v>
      </c>
      <c r="Y94" s="338">
        <v>0</v>
      </c>
      <c r="Z94" s="338">
        <v>0</v>
      </c>
      <c r="AA94" s="338">
        <v>0</v>
      </c>
      <c r="AB94" s="338">
        <v>0</v>
      </c>
      <c r="AC94" s="338">
        <v>0</v>
      </c>
      <c r="AD94" s="338">
        <v>0</v>
      </c>
      <c r="AE94" s="338">
        <v>0</v>
      </c>
      <c r="AF94" s="338">
        <v>0</v>
      </c>
      <c r="AG94" s="338">
        <v>0</v>
      </c>
    </row>
    <row r="95" spans="1:33" ht="13.2" x14ac:dyDescent="0.25">
      <c r="B95" s="339" t="s">
        <v>414</v>
      </c>
      <c r="C95" s="340">
        <f t="shared" si="2"/>
        <v>2238</v>
      </c>
      <c r="D95" s="340">
        <v>0</v>
      </c>
      <c r="E95" s="340">
        <v>0</v>
      </c>
      <c r="F95" s="340">
        <v>2238</v>
      </c>
      <c r="G95" s="340">
        <v>0</v>
      </c>
      <c r="H95" s="340">
        <v>0</v>
      </c>
      <c r="I95" s="340">
        <v>0</v>
      </c>
      <c r="J95" s="340">
        <v>0</v>
      </c>
      <c r="K95" s="340">
        <v>0</v>
      </c>
      <c r="L95" s="340">
        <v>0</v>
      </c>
      <c r="M95" s="340">
        <v>0</v>
      </c>
      <c r="N95" s="340">
        <v>0</v>
      </c>
      <c r="O95" s="340">
        <v>0</v>
      </c>
      <c r="P95" s="340">
        <v>0</v>
      </c>
      <c r="Q95" s="340">
        <v>0</v>
      </c>
      <c r="R95" s="340">
        <v>0</v>
      </c>
      <c r="S95" s="340">
        <v>0</v>
      </c>
      <c r="T95" s="340">
        <v>0</v>
      </c>
      <c r="U95" s="340">
        <v>0</v>
      </c>
      <c r="V95" s="340">
        <v>0</v>
      </c>
      <c r="W95" s="340">
        <v>0</v>
      </c>
      <c r="X95" s="340">
        <v>0</v>
      </c>
      <c r="Y95" s="340">
        <v>0</v>
      </c>
      <c r="Z95" s="340">
        <v>0</v>
      </c>
      <c r="AA95" s="340">
        <v>0</v>
      </c>
      <c r="AB95" s="340">
        <v>0</v>
      </c>
      <c r="AC95" s="340">
        <v>0</v>
      </c>
      <c r="AD95" s="340">
        <v>0</v>
      </c>
      <c r="AE95" s="340">
        <v>0</v>
      </c>
      <c r="AF95" s="340">
        <v>0</v>
      </c>
      <c r="AG95" s="340">
        <v>0</v>
      </c>
    </row>
    <row r="96" spans="1:33" ht="13.2" x14ac:dyDescent="0.25">
      <c r="B96" s="339" t="s">
        <v>430</v>
      </c>
      <c r="C96" s="340">
        <f t="shared" si="2"/>
        <v>70</v>
      </c>
      <c r="D96" s="340">
        <v>0</v>
      </c>
      <c r="E96" s="340">
        <v>0</v>
      </c>
      <c r="F96" s="340">
        <v>70</v>
      </c>
      <c r="G96" s="340">
        <v>0</v>
      </c>
      <c r="H96" s="340">
        <v>0</v>
      </c>
      <c r="I96" s="340">
        <v>0</v>
      </c>
      <c r="J96" s="340">
        <v>0</v>
      </c>
      <c r="K96" s="340">
        <v>0</v>
      </c>
      <c r="L96" s="340">
        <v>0</v>
      </c>
      <c r="M96" s="340">
        <v>0</v>
      </c>
      <c r="N96" s="340">
        <v>0</v>
      </c>
      <c r="O96" s="340">
        <v>0</v>
      </c>
      <c r="P96" s="340">
        <v>0</v>
      </c>
      <c r="Q96" s="340">
        <v>0</v>
      </c>
      <c r="R96" s="340">
        <v>0</v>
      </c>
      <c r="S96" s="340">
        <v>0</v>
      </c>
      <c r="T96" s="340">
        <v>0</v>
      </c>
      <c r="U96" s="340">
        <v>0</v>
      </c>
      <c r="V96" s="340">
        <v>0</v>
      </c>
      <c r="W96" s="340">
        <v>0</v>
      </c>
      <c r="X96" s="340">
        <v>0</v>
      </c>
      <c r="Y96" s="340">
        <v>0</v>
      </c>
      <c r="Z96" s="340">
        <v>0</v>
      </c>
      <c r="AA96" s="340">
        <v>0</v>
      </c>
      <c r="AB96" s="340">
        <v>0</v>
      </c>
      <c r="AC96" s="340">
        <v>0</v>
      </c>
      <c r="AD96" s="340">
        <v>0</v>
      </c>
      <c r="AE96" s="340">
        <v>0</v>
      </c>
      <c r="AF96" s="340">
        <v>0</v>
      </c>
      <c r="AG96" s="340">
        <v>0</v>
      </c>
    </row>
    <row r="97" spans="1:33" ht="13.2" x14ac:dyDescent="0.25">
      <c r="B97" s="339" t="s">
        <v>429</v>
      </c>
      <c r="C97" s="340">
        <f t="shared" si="2"/>
        <v>4.8</v>
      </c>
      <c r="D97" s="340">
        <v>0</v>
      </c>
      <c r="E97" s="340">
        <v>0</v>
      </c>
      <c r="F97" s="340">
        <v>0</v>
      </c>
      <c r="G97" s="340">
        <v>0</v>
      </c>
      <c r="H97" s="340">
        <v>0</v>
      </c>
      <c r="I97" s="340">
        <v>0</v>
      </c>
      <c r="J97" s="340">
        <v>0</v>
      </c>
      <c r="K97" s="340">
        <v>0</v>
      </c>
      <c r="L97" s="340">
        <v>0</v>
      </c>
      <c r="M97" s="340">
        <v>0</v>
      </c>
      <c r="N97" s="340">
        <v>0</v>
      </c>
      <c r="O97" s="340">
        <v>0</v>
      </c>
      <c r="P97" s="340">
        <v>0</v>
      </c>
      <c r="Q97" s="340">
        <v>0</v>
      </c>
      <c r="R97" s="340">
        <v>0</v>
      </c>
      <c r="S97" s="340">
        <v>0</v>
      </c>
      <c r="T97" s="340">
        <v>0</v>
      </c>
      <c r="U97" s="340">
        <v>4.8</v>
      </c>
      <c r="V97" s="340">
        <v>0</v>
      </c>
      <c r="W97" s="340">
        <v>0</v>
      </c>
      <c r="X97" s="340">
        <v>0</v>
      </c>
      <c r="Y97" s="340">
        <v>0</v>
      </c>
      <c r="Z97" s="340">
        <v>0</v>
      </c>
      <c r="AA97" s="340">
        <v>0</v>
      </c>
      <c r="AB97" s="340">
        <v>0</v>
      </c>
      <c r="AC97" s="340">
        <v>0</v>
      </c>
      <c r="AD97" s="340">
        <v>0</v>
      </c>
      <c r="AE97" s="340">
        <v>0</v>
      </c>
      <c r="AF97" s="340">
        <v>0</v>
      </c>
      <c r="AG97" s="340">
        <v>0</v>
      </c>
    </row>
    <row r="98" spans="1:33" ht="13.2" x14ac:dyDescent="0.25">
      <c r="B98" s="339" t="s">
        <v>431</v>
      </c>
      <c r="C98" s="340">
        <f t="shared" si="2"/>
        <v>33829.08</v>
      </c>
      <c r="D98" s="340">
        <v>32122.45</v>
      </c>
      <c r="E98" s="340">
        <v>1200.45</v>
      </c>
      <c r="F98" s="340">
        <v>0</v>
      </c>
      <c r="G98" s="340">
        <v>0</v>
      </c>
      <c r="H98" s="340">
        <v>0</v>
      </c>
      <c r="I98" s="340">
        <v>0</v>
      </c>
      <c r="J98" s="340">
        <v>0</v>
      </c>
      <c r="K98" s="340">
        <v>0</v>
      </c>
      <c r="L98" s="340">
        <v>0</v>
      </c>
      <c r="M98" s="340">
        <v>0</v>
      </c>
      <c r="N98" s="340">
        <v>0</v>
      </c>
      <c r="O98" s="340">
        <v>0</v>
      </c>
      <c r="P98" s="340">
        <v>0</v>
      </c>
      <c r="Q98" s="340">
        <v>0</v>
      </c>
      <c r="R98" s="340">
        <v>483.82</v>
      </c>
      <c r="S98" s="340">
        <v>20.53</v>
      </c>
      <c r="T98" s="340">
        <v>0</v>
      </c>
      <c r="U98" s="340">
        <v>1.83</v>
      </c>
      <c r="V98" s="340">
        <v>0</v>
      </c>
      <c r="W98" s="340">
        <v>0</v>
      </c>
      <c r="X98" s="340">
        <v>0</v>
      </c>
      <c r="Y98" s="340">
        <v>0</v>
      </c>
      <c r="Z98" s="340">
        <v>0</v>
      </c>
      <c r="AA98" s="340">
        <v>0</v>
      </c>
      <c r="AB98" s="340">
        <v>0</v>
      </c>
      <c r="AC98" s="340">
        <v>0</v>
      </c>
      <c r="AD98" s="340">
        <v>0</v>
      </c>
      <c r="AE98" s="340">
        <v>0</v>
      </c>
      <c r="AF98" s="340">
        <v>0</v>
      </c>
      <c r="AG98" s="340">
        <v>0</v>
      </c>
    </row>
    <row r="99" spans="1:33" ht="13.2" x14ac:dyDescent="0.25">
      <c r="B99" s="339" t="s">
        <v>337</v>
      </c>
      <c r="C99" s="340">
        <f t="shared" si="2"/>
        <v>28613</v>
      </c>
      <c r="D99" s="340">
        <v>0</v>
      </c>
      <c r="E99" s="340">
        <v>0</v>
      </c>
      <c r="F99" s="340">
        <v>28613</v>
      </c>
      <c r="G99" s="340">
        <v>0</v>
      </c>
      <c r="H99" s="340">
        <v>0</v>
      </c>
      <c r="I99" s="340">
        <v>0</v>
      </c>
      <c r="J99" s="340">
        <v>0</v>
      </c>
      <c r="K99" s="340">
        <v>0</v>
      </c>
      <c r="L99" s="340">
        <v>0</v>
      </c>
      <c r="M99" s="340">
        <v>0</v>
      </c>
      <c r="N99" s="340">
        <v>0</v>
      </c>
      <c r="O99" s="340">
        <v>0</v>
      </c>
      <c r="P99" s="340">
        <v>0</v>
      </c>
      <c r="Q99" s="340">
        <v>0</v>
      </c>
      <c r="R99" s="340">
        <v>0</v>
      </c>
      <c r="S99" s="340">
        <v>0</v>
      </c>
      <c r="T99" s="340">
        <v>0</v>
      </c>
      <c r="U99" s="340">
        <v>0</v>
      </c>
      <c r="V99" s="340">
        <v>0</v>
      </c>
      <c r="W99" s="340">
        <v>0</v>
      </c>
      <c r="X99" s="340">
        <v>0</v>
      </c>
      <c r="Y99" s="340">
        <v>0</v>
      </c>
      <c r="Z99" s="340">
        <v>0</v>
      </c>
      <c r="AA99" s="340">
        <v>0</v>
      </c>
      <c r="AB99" s="340">
        <v>0</v>
      </c>
      <c r="AC99" s="340">
        <v>0</v>
      </c>
      <c r="AD99" s="340">
        <v>0</v>
      </c>
      <c r="AE99" s="340">
        <v>0</v>
      </c>
      <c r="AF99" s="340">
        <v>0</v>
      </c>
      <c r="AG99" s="340">
        <v>0</v>
      </c>
    </row>
    <row r="100" spans="1:33" ht="13.2" x14ac:dyDescent="0.25">
      <c r="A100" s="337" t="s">
        <v>228</v>
      </c>
      <c r="B100" s="337" t="s">
        <v>305</v>
      </c>
      <c r="C100" s="338">
        <f t="shared" si="2"/>
        <v>28749.27</v>
      </c>
      <c r="D100" s="338">
        <v>19287</v>
      </c>
      <c r="E100" s="338">
        <v>180.98</v>
      </c>
      <c r="F100" s="338">
        <v>2175</v>
      </c>
      <c r="G100" s="338">
        <v>0</v>
      </c>
      <c r="H100" s="338">
        <v>4476.29</v>
      </c>
      <c r="I100" s="338">
        <v>0</v>
      </c>
      <c r="J100" s="338">
        <v>0</v>
      </c>
      <c r="K100" s="338">
        <v>0</v>
      </c>
      <c r="L100" s="338">
        <v>0</v>
      </c>
      <c r="M100" s="338">
        <v>0</v>
      </c>
      <c r="N100" s="338">
        <v>0</v>
      </c>
      <c r="O100" s="338">
        <v>0</v>
      </c>
      <c r="P100" s="338">
        <v>0</v>
      </c>
      <c r="Q100" s="338">
        <v>0</v>
      </c>
      <c r="R100" s="338">
        <v>0</v>
      </c>
      <c r="S100" s="338">
        <v>0</v>
      </c>
      <c r="T100" s="338">
        <v>0</v>
      </c>
      <c r="U100" s="338">
        <v>32</v>
      </c>
      <c r="V100" s="338">
        <v>0</v>
      </c>
      <c r="W100" s="338">
        <v>2598</v>
      </c>
      <c r="X100" s="338">
        <v>0</v>
      </c>
      <c r="Y100" s="338">
        <v>0</v>
      </c>
      <c r="Z100" s="338">
        <v>0</v>
      </c>
      <c r="AA100" s="338">
        <v>0</v>
      </c>
      <c r="AB100" s="338">
        <v>0</v>
      </c>
      <c r="AC100" s="338">
        <v>0</v>
      </c>
      <c r="AD100" s="338">
        <v>0</v>
      </c>
      <c r="AE100" s="338">
        <v>0</v>
      </c>
      <c r="AF100" s="338">
        <v>0</v>
      </c>
      <c r="AG100" s="338">
        <v>0</v>
      </c>
    </row>
    <row r="101" spans="1:33" ht="13.2" x14ac:dyDescent="0.25">
      <c r="B101" s="339" t="s">
        <v>311</v>
      </c>
      <c r="C101" s="340">
        <f t="shared" si="2"/>
        <v>278.27</v>
      </c>
      <c r="D101" s="340">
        <v>0</v>
      </c>
      <c r="E101" s="340">
        <v>167.98</v>
      </c>
      <c r="F101" s="340">
        <v>0</v>
      </c>
      <c r="G101" s="340">
        <v>0</v>
      </c>
      <c r="H101" s="340">
        <v>110.29</v>
      </c>
      <c r="I101" s="340">
        <v>0</v>
      </c>
      <c r="J101" s="340">
        <v>0</v>
      </c>
      <c r="K101" s="340">
        <v>0</v>
      </c>
      <c r="L101" s="340">
        <v>0</v>
      </c>
      <c r="M101" s="340">
        <v>0</v>
      </c>
      <c r="N101" s="340">
        <v>0</v>
      </c>
      <c r="O101" s="340">
        <v>0</v>
      </c>
      <c r="P101" s="340">
        <v>0</v>
      </c>
      <c r="Q101" s="340">
        <v>0</v>
      </c>
      <c r="R101" s="340">
        <v>0</v>
      </c>
      <c r="S101" s="340">
        <v>0</v>
      </c>
      <c r="T101" s="340">
        <v>0</v>
      </c>
      <c r="U101" s="340">
        <v>0</v>
      </c>
      <c r="V101" s="340">
        <v>0</v>
      </c>
      <c r="W101" s="340">
        <v>0</v>
      </c>
      <c r="X101" s="340">
        <v>0</v>
      </c>
      <c r="Y101" s="340">
        <v>0</v>
      </c>
      <c r="Z101" s="340">
        <v>0</v>
      </c>
      <c r="AA101" s="340">
        <v>0</v>
      </c>
      <c r="AB101" s="340">
        <v>0</v>
      </c>
      <c r="AC101" s="340">
        <v>0</v>
      </c>
      <c r="AD101" s="340">
        <v>0</v>
      </c>
      <c r="AE101" s="340">
        <v>0</v>
      </c>
      <c r="AF101" s="340">
        <v>0</v>
      </c>
      <c r="AG101" s="340">
        <v>0</v>
      </c>
    </row>
    <row r="102" spans="1:33" ht="13.2" x14ac:dyDescent="0.25">
      <c r="B102" s="339" t="s">
        <v>308</v>
      </c>
      <c r="C102" s="340">
        <f t="shared" si="2"/>
        <v>28466</v>
      </c>
      <c r="D102" s="340">
        <v>19282</v>
      </c>
      <c r="E102" s="340">
        <v>13</v>
      </c>
      <c r="F102" s="340">
        <v>2175</v>
      </c>
      <c r="G102" s="340">
        <v>0</v>
      </c>
      <c r="H102" s="340">
        <v>4366</v>
      </c>
      <c r="I102" s="340">
        <v>0</v>
      </c>
      <c r="J102" s="340">
        <v>0</v>
      </c>
      <c r="K102" s="340">
        <v>0</v>
      </c>
      <c r="L102" s="340">
        <v>0</v>
      </c>
      <c r="M102" s="340">
        <v>0</v>
      </c>
      <c r="N102" s="340">
        <v>0</v>
      </c>
      <c r="O102" s="340">
        <v>0</v>
      </c>
      <c r="P102" s="340">
        <v>0</v>
      </c>
      <c r="Q102" s="340">
        <v>0</v>
      </c>
      <c r="R102" s="340">
        <v>0</v>
      </c>
      <c r="S102" s="340">
        <v>0</v>
      </c>
      <c r="T102" s="340">
        <v>0</v>
      </c>
      <c r="U102" s="340">
        <v>32</v>
      </c>
      <c r="V102" s="340">
        <v>0</v>
      </c>
      <c r="W102" s="340">
        <v>2598</v>
      </c>
      <c r="X102" s="340">
        <v>0</v>
      </c>
      <c r="Y102" s="340">
        <v>0</v>
      </c>
      <c r="Z102" s="340">
        <v>0</v>
      </c>
      <c r="AA102" s="340">
        <v>0</v>
      </c>
      <c r="AB102" s="340">
        <v>0</v>
      </c>
      <c r="AC102" s="340">
        <v>0</v>
      </c>
      <c r="AD102" s="340">
        <v>0</v>
      </c>
      <c r="AE102" s="340">
        <v>0</v>
      </c>
      <c r="AF102" s="340">
        <v>0</v>
      </c>
      <c r="AG102" s="340">
        <v>0</v>
      </c>
    </row>
    <row r="103" spans="1:33" ht="13.2" x14ac:dyDescent="0.25">
      <c r="B103" s="339" t="s">
        <v>318</v>
      </c>
      <c r="C103" s="340">
        <f t="shared" si="2"/>
        <v>5</v>
      </c>
      <c r="D103" s="340">
        <v>5</v>
      </c>
      <c r="E103" s="340">
        <v>0</v>
      </c>
      <c r="F103" s="340">
        <v>0</v>
      </c>
      <c r="G103" s="340">
        <v>0</v>
      </c>
      <c r="H103" s="340">
        <v>0</v>
      </c>
      <c r="I103" s="340">
        <v>0</v>
      </c>
      <c r="J103" s="340">
        <v>0</v>
      </c>
      <c r="K103" s="340">
        <v>0</v>
      </c>
      <c r="L103" s="340">
        <v>0</v>
      </c>
      <c r="M103" s="340">
        <v>0</v>
      </c>
      <c r="N103" s="340">
        <v>0</v>
      </c>
      <c r="O103" s="340">
        <v>0</v>
      </c>
      <c r="P103" s="340">
        <v>0</v>
      </c>
      <c r="Q103" s="340">
        <v>0</v>
      </c>
      <c r="R103" s="340">
        <v>0</v>
      </c>
      <c r="S103" s="340">
        <v>0</v>
      </c>
      <c r="T103" s="340">
        <v>0</v>
      </c>
      <c r="U103" s="340">
        <v>0</v>
      </c>
      <c r="V103" s="340">
        <v>0</v>
      </c>
      <c r="W103" s="340">
        <v>0</v>
      </c>
      <c r="X103" s="340">
        <v>0</v>
      </c>
      <c r="Y103" s="340">
        <v>0</v>
      </c>
      <c r="Z103" s="340">
        <v>0</v>
      </c>
      <c r="AA103" s="340">
        <v>0</v>
      </c>
      <c r="AB103" s="340">
        <v>0</v>
      </c>
      <c r="AC103" s="340">
        <v>0</v>
      </c>
      <c r="AD103" s="340">
        <v>0</v>
      </c>
      <c r="AE103" s="340">
        <v>0</v>
      </c>
      <c r="AF103" s="340">
        <v>0</v>
      </c>
      <c r="AG103" s="340">
        <v>0</v>
      </c>
    </row>
    <row r="104" spans="1:33" ht="13.2" x14ac:dyDescent="0.25">
      <c r="A104" s="337" t="s">
        <v>252</v>
      </c>
      <c r="B104" s="337" t="s">
        <v>305</v>
      </c>
      <c r="C104" s="338">
        <f t="shared" si="2"/>
        <v>93793.55</v>
      </c>
      <c r="D104" s="338">
        <v>75938</v>
      </c>
      <c r="E104" s="338">
        <v>1475</v>
      </c>
      <c r="F104" s="338">
        <v>6123</v>
      </c>
      <c r="G104" s="338">
        <v>0</v>
      </c>
      <c r="H104" s="338">
        <v>10034.549999999999</v>
      </c>
      <c r="I104" s="338">
        <v>0</v>
      </c>
      <c r="J104" s="338">
        <v>0</v>
      </c>
      <c r="K104" s="338">
        <v>0</v>
      </c>
      <c r="L104" s="338">
        <v>0</v>
      </c>
      <c r="M104" s="338">
        <v>0</v>
      </c>
      <c r="N104" s="338">
        <v>0</v>
      </c>
      <c r="O104" s="338">
        <v>0</v>
      </c>
      <c r="P104" s="338">
        <v>0</v>
      </c>
      <c r="Q104" s="338">
        <v>0</v>
      </c>
      <c r="R104" s="338">
        <v>0</v>
      </c>
      <c r="S104" s="338">
        <v>0</v>
      </c>
      <c r="T104" s="338">
        <v>0</v>
      </c>
      <c r="U104" s="338">
        <v>223</v>
      </c>
      <c r="V104" s="338">
        <v>0</v>
      </c>
      <c r="W104" s="338">
        <v>0</v>
      </c>
      <c r="X104" s="338">
        <v>0</v>
      </c>
      <c r="Y104" s="338">
        <v>0</v>
      </c>
      <c r="Z104" s="338">
        <v>0</v>
      </c>
      <c r="AA104" s="338">
        <v>0</v>
      </c>
      <c r="AB104" s="338">
        <v>0</v>
      </c>
      <c r="AC104" s="338">
        <v>0</v>
      </c>
      <c r="AD104" s="338">
        <v>0</v>
      </c>
      <c r="AE104" s="338">
        <v>0</v>
      </c>
      <c r="AF104" s="338">
        <v>0</v>
      </c>
      <c r="AG104" s="338">
        <v>0</v>
      </c>
    </row>
    <row r="105" spans="1:33" ht="13.2" x14ac:dyDescent="0.25">
      <c r="B105" s="339" t="s">
        <v>311</v>
      </c>
      <c r="C105" s="340">
        <f t="shared" si="2"/>
        <v>41.55</v>
      </c>
      <c r="D105" s="340">
        <v>0</v>
      </c>
      <c r="E105" s="340">
        <v>0</v>
      </c>
      <c r="F105" s="340">
        <v>0</v>
      </c>
      <c r="G105" s="340">
        <v>0</v>
      </c>
      <c r="H105" s="340">
        <v>41.55</v>
      </c>
      <c r="I105" s="340">
        <v>0</v>
      </c>
      <c r="J105" s="340">
        <v>0</v>
      </c>
      <c r="K105" s="340">
        <v>0</v>
      </c>
      <c r="L105" s="340">
        <v>0</v>
      </c>
      <c r="M105" s="340">
        <v>0</v>
      </c>
      <c r="N105" s="340">
        <v>0</v>
      </c>
      <c r="O105" s="340">
        <v>0</v>
      </c>
      <c r="P105" s="340">
        <v>0</v>
      </c>
      <c r="Q105" s="340">
        <v>0</v>
      </c>
      <c r="R105" s="340">
        <v>0</v>
      </c>
      <c r="S105" s="340">
        <v>0</v>
      </c>
      <c r="T105" s="340">
        <v>0</v>
      </c>
      <c r="U105" s="340">
        <v>0</v>
      </c>
      <c r="V105" s="340">
        <v>0</v>
      </c>
      <c r="W105" s="340">
        <v>0</v>
      </c>
      <c r="X105" s="340">
        <v>0</v>
      </c>
      <c r="Y105" s="340">
        <v>0</v>
      </c>
      <c r="Z105" s="340">
        <v>0</v>
      </c>
      <c r="AA105" s="340">
        <v>0</v>
      </c>
      <c r="AB105" s="340">
        <v>0</v>
      </c>
      <c r="AC105" s="340">
        <v>0</v>
      </c>
      <c r="AD105" s="340">
        <v>0</v>
      </c>
      <c r="AE105" s="340">
        <v>0</v>
      </c>
      <c r="AF105" s="340">
        <v>0</v>
      </c>
      <c r="AG105" s="340">
        <v>0</v>
      </c>
    </row>
    <row r="106" spans="1:33" ht="13.2" x14ac:dyDescent="0.25">
      <c r="B106" s="339" t="s">
        <v>308</v>
      </c>
      <c r="C106" s="340">
        <f t="shared" si="2"/>
        <v>92235</v>
      </c>
      <c r="D106" s="340">
        <v>75938</v>
      </c>
      <c r="E106" s="340">
        <v>1421</v>
      </c>
      <c r="F106" s="340">
        <v>4660</v>
      </c>
      <c r="G106" s="340">
        <v>0</v>
      </c>
      <c r="H106" s="340">
        <v>9993</v>
      </c>
      <c r="I106" s="340">
        <v>0</v>
      </c>
      <c r="J106" s="340">
        <v>0</v>
      </c>
      <c r="K106" s="340">
        <v>0</v>
      </c>
      <c r="L106" s="340">
        <v>0</v>
      </c>
      <c r="M106" s="340">
        <v>0</v>
      </c>
      <c r="N106" s="340">
        <v>0</v>
      </c>
      <c r="O106" s="340">
        <v>0</v>
      </c>
      <c r="P106" s="340">
        <v>0</v>
      </c>
      <c r="Q106" s="340">
        <v>0</v>
      </c>
      <c r="R106" s="340">
        <v>0</v>
      </c>
      <c r="S106" s="340">
        <v>0</v>
      </c>
      <c r="T106" s="340">
        <v>0</v>
      </c>
      <c r="U106" s="340">
        <v>223</v>
      </c>
      <c r="V106" s="340">
        <v>0</v>
      </c>
      <c r="W106" s="340">
        <v>0</v>
      </c>
      <c r="X106" s="340">
        <v>0</v>
      </c>
      <c r="Y106" s="340">
        <v>0</v>
      </c>
      <c r="Z106" s="340">
        <v>0</v>
      </c>
      <c r="AA106" s="340">
        <v>0</v>
      </c>
      <c r="AB106" s="340">
        <v>0</v>
      </c>
      <c r="AC106" s="340">
        <v>0</v>
      </c>
      <c r="AD106" s="340">
        <v>0</v>
      </c>
      <c r="AE106" s="340">
        <v>0</v>
      </c>
      <c r="AF106" s="340">
        <v>0</v>
      </c>
      <c r="AG106" s="340">
        <v>0</v>
      </c>
    </row>
    <row r="107" spans="1:33" ht="13.2" x14ac:dyDescent="0.25">
      <c r="B107" s="339" t="s">
        <v>411</v>
      </c>
      <c r="C107" s="340">
        <f t="shared" si="2"/>
        <v>1517</v>
      </c>
      <c r="D107" s="340">
        <v>0</v>
      </c>
      <c r="E107" s="340">
        <v>54</v>
      </c>
      <c r="F107" s="340">
        <v>1463</v>
      </c>
      <c r="G107" s="340">
        <v>0</v>
      </c>
      <c r="H107" s="340">
        <v>0</v>
      </c>
      <c r="I107" s="340">
        <v>0</v>
      </c>
      <c r="J107" s="340">
        <v>0</v>
      </c>
      <c r="K107" s="340">
        <v>0</v>
      </c>
      <c r="L107" s="340">
        <v>0</v>
      </c>
      <c r="M107" s="340">
        <v>0</v>
      </c>
      <c r="N107" s="340">
        <v>0</v>
      </c>
      <c r="O107" s="340">
        <v>0</v>
      </c>
      <c r="P107" s="340">
        <v>0</v>
      </c>
      <c r="Q107" s="340">
        <v>0</v>
      </c>
      <c r="R107" s="340">
        <v>0</v>
      </c>
      <c r="S107" s="340">
        <v>0</v>
      </c>
      <c r="T107" s="340">
        <v>0</v>
      </c>
      <c r="U107" s="340">
        <v>0</v>
      </c>
      <c r="V107" s="340">
        <v>0</v>
      </c>
      <c r="W107" s="340">
        <v>0</v>
      </c>
      <c r="X107" s="340">
        <v>0</v>
      </c>
      <c r="Y107" s="340">
        <v>0</v>
      </c>
      <c r="Z107" s="340">
        <v>0</v>
      </c>
      <c r="AA107" s="340">
        <v>0</v>
      </c>
      <c r="AB107" s="340">
        <v>0</v>
      </c>
      <c r="AC107" s="340">
        <v>0</v>
      </c>
      <c r="AD107" s="340">
        <v>0</v>
      </c>
      <c r="AE107" s="340">
        <v>0</v>
      </c>
      <c r="AF107" s="340">
        <v>0</v>
      </c>
      <c r="AG107" s="340">
        <v>0</v>
      </c>
    </row>
    <row r="108" spans="1:33" ht="13.2" x14ac:dyDescent="0.25">
      <c r="A108" s="337" t="s">
        <v>338</v>
      </c>
      <c r="B108" s="337" t="s">
        <v>305</v>
      </c>
      <c r="C108" s="338">
        <f t="shared" si="2"/>
        <v>2250.4100000000003</v>
      </c>
      <c r="D108" s="338">
        <v>2099.75</v>
      </c>
      <c r="E108" s="338">
        <v>0</v>
      </c>
      <c r="F108" s="338">
        <v>96.98</v>
      </c>
      <c r="G108" s="338">
        <v>0</v>
      </c>
      <c r="H108" s="338">
        <v>0</v>
      </c>
      <c r="I108" s="338">
        <v>0</v>
      </c>
      <c r="J108" s="338">
        <v>0</v>
      </c>
      <c r="K108" s="338">
        <v>0</v>
      </c>
      <c r="L108" s="338">
        <v>0</v>
      </c>
      <c r="M108" s="338">
        <v>44.8</v>
      </c>
      <c r="N108" s="338">
        <v>0</v>
      </c>
      <c r="O108" s="338">
        <v>0</v>
      </c>
      <c r="P108" s="338">
        <v>0</v>
      </c>
      <c r="Q108" s="338">
        <v>3.25</v>
      </c>
      <c r="R108" s="338">
        <v>0</v>
      </c>
      <c r="S108" s="338">
        <v>0</v>
      </c>
      <c r="T108" s="338">
        <v>0</v>
      </c>
      <c r="U108" s="338">
        <v>5.63</v>
      </c>
      <c r="V108" s="338">
        <v>0</v>
      </c>
      <c r="W108" s="338">
        <v>0</v>
      </c>
      <c r="X108" s="338">
        <v>0</v>
      </c>
      <c r="Y108" s="338">
        <v>0</v>
      </c>
      <c r="Z108" s="338">
        <v>0</v>
      </c>
      <c r="AA108" s="338">
        <v>0</v>
      </c>
      <c r="AB108" s="338">
        <v>0</v>
      </c>
      <c r="AC108" s="338">
        <v>0</v>
      </c>
      <c r="AD108" s="338">
        <v>0</v>
      </c>
      <c r="AE108" s="338">
        <v>0</v>
      </c>
      <c r="AF108" s="338">
        <v>0</v>
      </c>
      <c r="AG108" s="338">
        <v>0</v>
      </c>
    </row>
    <row r="109" spans="1:33" ht="13.2" x14ac:dyDescent="0.25">
      <c r="B109" s="339" t="s">
        <v>429</v>
      </c>
      <c r="C109" s="340">
        <f t="shared" si="2"/>
        <v>150.66</v>
      </c>
      <c r="D109" s="340">
        <v>0</v>
      </c>
      <c r="E109" s="340">
        <v>0</v>
      </c>
      <c r="F109" s="340">
        <v>96.98</v>
      </c>
      <c r="G109" s="340">
        <v>0</v>
      </c>
      <c r="H109" s="340">
        <v>0</v>
      </c>
      <c r="I109" s="340">
        <v>0</v>
      </c>
      <c r="J109" s="340">
        <v>0</v>
      </c>
      <c r="K109" s="340">
        <v>0</v>
      </c>
      <c r="L109" s="340">
        <v>0</v>
      </c>
      <c r="M109" s="340">
        <v>44.8</v>
      </c>
      <c r="N109" s="340">
        <v>0</v>
      </c>
      <c r="O109" s="340">
        <v>0</v>
      </c>
      <c r="P109" s="340">
        <v>0</v>
      </c>
      <c r="Q109" s="340">
        <v>3.25</v>
      </c>
      <c r="R109" s="340">
        <v>0</v>
      </c>
      <c r="S109" s="340">
        <v>0</v>
      </c>
      <c r="T109" s="340">
        <v>0</v>
      </c>
      <c r="U109" s="340">
        <v>5.63</v>
      </c>
      <c r="V109" s="340">
        <v>0</v>
      </c>
      <c r="W109" s="340">
        <v>0</v>
      </c>
      <c r="X109" s="340">
        <v>0</v>
      </c>
      <c r="Y109" s="340">
        <v>0</v>
      </c>
      <c r="Z109" s="340">
        <v>0</v>
      </c>
      <c r="AA109" s="340">
        <v>0</v>
      </c>
      <c r="AB109" s="340">
        <v>0</v>
      </c>
      <c r="AC109" s="340">
        <v>0</v>
      </c>
      <c r="AD109" s="340">
        <v>0</v>
      </c>
      <c r="AE109" s="340">
        <v>0</v>
      </c>
      <c r="AF109" s="340">
        <v>0</v>
      </c>
      <c r="AG109" s="340">
        <v>0</v>
      </c>
    </row>
    <row r="110" spans="1:33" ht="13.2" x14ac:dyDescent="0.25">
      <c r="B110" s="339" t="s">
        <v>308</v>
      </c>
      <c r="C110" s="340">
        <f t="shared" si="2"/>
        <v>2059</v>
      </c>
      <c r="D110" s="340">
        <v>2059</v>
      </c>
      <c r="E110" s="340">
        <v>0</v>
      </c>
      <c r="F110" s="340">
        <v>0</v>
      </c>
      <c r="G110" s="340">
        <v>0</v>
      </c>
      <c r="H110" s="340">
        <v>0</v>
      </c>
      <c r="I110" s="340">
        <v>0</v>
      </c>
      <c r="J110" s="340">
        <v>0</v>
      </c>
      <c r="K110" s="340">
        <v>0</v>
      </c>
      <c r="L110" s="340">
        <v>0</v>
      </c>
      <c r="M110" s="340">
        <v>0</v>
      </c>
      <c r="N110" s="340">
        <v>0</v>
      </c>
      <c r="O110" s="340">
        <v>0</v>
      </c>
      <c r="P110" s="340">
        <v>0</v>
      </c>
      <c r="Q110" s="340">
        <v>0</v>
      </c>
      <c r="R110" s="340">
        <v>0</v>
      </c>
      <c r="S110" s="340">
        <v>0</v>
      </c>
      <c r="T110" s="340">
        <v>0</v>
      </c>
      <c r="U110" s="340">
        <v>0</v>
      </c>
      <c r="V110" s="340">
        <v>0</v>
      </c>
      <c r="W110" s="340">
        <v>0</v>
      </c>
      <c r="X110" s="340">
        <v>0</v>
      </c>
      <c r="Y110" s="340">
        <v>0</v>
      </c>
      <c r="Z110" s="340">
        <v>0</v>
      </c>
      <c r="AA110" s="340">
        <v>0</v>
      </c>
      <c r="AB110" s="340">
        <v>0</v>
      </c>
      <c r="AC110" s="340">
        <v>0</v>
      </c>
      <c r="AD110" s="340">
        <v>0</v>
      </c>
      <c r="AE110" s="340">
        <v>0</v>
      </c>
      <c r="AF110" s="340">
        <v>0</v>
      </c>
      <c r="AG110" s="340">
        <v>0</v>
      </c>
    </row>
    <row r="111" spans="1:33" ht="13.2" x14ac:dyDescent="0.25">
      <c r="B111" s="339" t="s">
        <v>339</v>
      </c>
      <c r="C111" s="340">
        <f t="shared" si="2"/>
        <v>40.75</v>
      </c>
      <c r="D111" s="340">
        <v>40.75</v>
      </c>
      <c r="E111" s="340">
        <v>0</v>
      </c>
      <c r="F111" s="340">
        <v>0</v>
      </c>
      <c r="G111" s="340">
        <v>0</v>
      </c>
      <c r="H111" s="340">
        <v>0</v>
      </c>
      <c r="I111" s="340">
        <v>0</v>
      </c>
      <c r="J111" s="340">
        <v>0</v>
      </c>
      <c r="K111" s="340">
        <v>0</v>
      </c>
      <c r="L111" s="340">
        <v>0</v>
      </c>
      <c r="M111" s="340">
        <v>0</v>
      </c>
      <c r="N111" s="340">
        <v>0</v>
      </c>
      <c r="O111" s="340">
        <v>0</v>
      </c>
      <c r="P111" s="340">
        <v>0</v>
      </c>
      <c r="Q111" s="340">
        <v>0</v>
      </c>
      <c r="R111" s="340">
        <v>0</v>
      </c>
      <c r="S111" s="340">
        <v>0</v>
      </c>
      <c r="T111" s="340">
        <v>0</v>
      </c>
      <c r="U111" s="340">
        <v>0</v>
      </c>
      <c r="V111" s="340">
        <v>0</v>
      </c>
      <c r="W111" s="340">
        <v>0</v>
      </c>
      <c r="X111" s="340">
        <v>0</v>
      </c>
      <c r="Y111" s="340">
        <v>0</v>
      </c>
      <c r="Z111" s="340">
        <v>0</v>
      </c>
      <c r="AA111" s="340">
        <v>0</v>
      </c>
      <c r="AB111" s="340">
        <v>0</v>
      </c>
      <c r="AC111" s="340">
        <v>0</v>
      </c>
      <c r="AD111" s="340">
        <v>0</v>
      </c>
      <c r="AE111" s="340">
        <v>0</v>
      </c>
      <c r="AF111" s="340">
        <v>0</v>
      </c>
      <c r="AG111" s="340">
        <v>0</v>
      </c>
    </row>
    <row r="112" spans="1:33" ht="13.2" x14ac:dyDescent="0.25">
      <c r="A112" s="337" t="s">
        <v>254</v>
      </c>
      <c r="B112" s="337" t="s">
        <v>305</v>
      </c>
      <c r="C112" s="338">
        <f t="shared" si="2"/>
        <v>37308.19</v>
      </c>
      <c r="D112" s="338">
        <v>35512</v>
      </c>
      <c r="E112" s="338">
        <v>1376.19</v>
      </c>
      <c r="F112" s="338">
        <v>0</v>
      </c>
      <c r="G112" s="338">
        <v>0</v>
      </c>
      <c r="H112" s="338">
        <v>420</v>
      </c>
      <c r="I112" s="338">
        <v>0</v>
      </c>
      <c r="J112" s="338">
        <v>0</v>
      </c>
      <c r="K112" s="338">
        <v>0</v>
      </c>
      <c r="L112" s="338">
        <v>0</v>
      </c>
      <c r="M112" s="338">
        <v>0</v>
      </c>
      <c r="N112" s="338">
        <v>0</v>
      </c>
      <c r="O112" s="338">
        <v>0</v>
      </c>
      <c r="P112" s="338">
        <v>0</v>
      </c>
      <c r="Q112" s="338">
        <v>0</v>
      </c>
      <c r="R112" s="338">
        <v>0</v>
      </c>
      <c r="S112" s="338">
        <v>0</v>
      </c>
      <c r="T112" s="338">
        <v>0</v>
      </c>
      <c r="U112" s="338">
        <v>0</v>
      </c>
      <c r="V112" s="338">
        <v>0</v>
      </c>
      <c r="W112" s="338">
        <v>0</v>
      </c>
      <c r="X112" s="338">
        <v>0</v>
      </c>
      <c r="Y112" s="338">
        <v>0</v>
      </c>
      <c r="Z112" s="338">
        <v>0</v>
      </c>
      <c r="AA112" s="338">
        <v>0</v>
      </c>
      <c r="AB112" s="338">
        <v>0</v>
      </c>
      <c r="AC112" s="338">
        <v>0</v>
      </c>
      <c r="AD112" s="338">
        <v>0</v>
      </c>
      <c r="AE112" s="338">
        <v>0</v>
      </c>
      <c r="AF112" s="338">
        <v>0</v>
      </c>
      <c r="AG112" s="338">
        <v>0</v>
      </c>
    </row>
    <row r="113" spans="1:33" ht="13.2" x14ac:dyDescent="0.25">
      <c r="B113" s="339" t="s">
        <v>311</v>
      </c>
      <c r="C113" s="340">
        <f t="shared" si="2"/>
        <v>1376.19</v>
      </c>
      <c r="D113" s="340">
        <v>0</v>
      </c>
      <c r="E113" s="340">
        <v>1376.19</v>
      </c>
      <c r="F113" s="340">
        <v>0</v>
      </c>
      <c r="G113" s="340">
        <v>0</v>
      </c>
      <c r="H113" s="340">
        <v>0</v>
      </c>
      <c r="I113" s="340">
        <v>0</v>
      </c>
      <c r="J113" s="340">
        <v>0</v>
      </c>
      <c r="K113" s="340">
        <v>0</v>
      </c>
      <c r="L113" s="340">
        <v>0</v>
      </c>
      <c r="M113" s="340">
        <v>0</v>
      </c>
      <c r="N113" s="340">
        <v>0</v>
      </c>
      <c r="O113" s="340">
        <v>0</v>
      </c>
      <c r="P113" s="340">
        <v>0</v>
      </c>
      <c r="Q113" s="340">
        <v>0</v>
      </c>
      <c r="R113" s="340">
        <v>0</v>
      </c>
      <c r="S113" s="340">
        <v>0</v>
      </c>
      <c r="T113" s="340">
        <v>0</v>
      </c>
      <c r="U113" s="340">
        <v>0</v>
      </c>
      <c r="V113" s="340">
        <v>0</v>
      </c>
      <c r="W113" s="340">
        <v>0</v>
      </c>
      <c r="X113" s="340">
        <v>0</v>
      </c>
      <c r="Y113" s="340">
        <v>0</v>
      </c>
      <c r="Z113" s="340">
        <v>0</v>
      </c>
      <c r="AA113" s="340">
        <v>0</v>
      </c>
      <c r="AB113" s="340">
        <v>0</v>
      </c>
      <c r="AC113" s="340">
        <v>0</v>
      </c>
      <c r="AD113" s="340">
        <v>0</v>
      </c>
      <c r="AE113" s="340">
        <v>0</v>
      </c>
      <c r="AF113" s="340">
        <v>0</v>
      </c>
      <c r="AG113" s="340">
        <v>0</v>
      </c>
    </row>
    <row r="114" spans="1:33" ht="13.2" x14ac:dyDescent="0.25">
      <c r="B114" s="339" t="s">
        <v>308</v>
      </c>
      <c r="C114" s="340">
        <f t="shared" si="2"/>
        <v>35932</v>
      </c>
      <c r="D114" s="340">
        <v>35512</v>
      </c>
      <c r="E114" s="340">
        <v>0</v>
      </c>
      <c r="F114" s="340">
        <v>0</v>
      </c>
      <c r="G114" s="340">
        <v>0</v>
      </c>
      <c r="H114" s="340">
        <v>420</v>
      </c>
      <c r="I114" s="340">
        <v>0</v>
      </c>
      <c r="J114" s="340">
        <v>0</v>
      </c>
      <c r="K114" s="340">
        <v>0</v>
      </c>
      <c r="L114" s="340">
        <v>0</v>
      </c>
      <c r="M114" s="340">
        <v>0</v>
      </c>
      <c r="N114" s="340">
        <v>0</v>
      </c>
      <c r="O114" s="340">
        <v>0</v>
      </c>
      <c r="P114" s="340">
        <v>0</v>
      </c>
      <c r="Q114" s="340">
        <v>0</v>
      </c>
      <c r="R114" s="340">
        <v>0</v>
      </c>
      <c r="S114" s="340">
        <v>0</v>
      </c>
      <c r="T114" s="340">
        <v>0</v>
      </c>
      <c r="U114" s="340">
        <v>0</v>
      </c>
      <c r="V114" s="340">
        <v>0</v>
      </c>
      <c r="W114" s="340">
        <v>0</v>
      </c>
      <c r="X114" s="340">
        <v>0</v>
      </c>
      <c r="Y114" s="340">
        <v>0</v>
      </c>
      <c r="Z114" s="340">
        <v>0</v>
      </c>
      <c r="AA114" s="340">
        <v>0</v>
      </c>
      <c r="AB114" s="340">
        <v>0</v>
      </c>
      <c r="AC114" s="340">
        <v>0</v>
      </c>
      <c r="AD114" s="340">
        <v>0</v>
      </c>
      <c r="AE114" s="340">
        <v>0</v>
      </c>
      <c r="AF114" s="340">
        <v>0</v>
      </c>
      <c r="AG114" s="340">
        <v>0</v>
      </c>
    </row>
    <row r="115" spans="1:33" ht="13.2" x14ac:dyDescent="0.25">
      <c r="A115" s="337" t="s">
        <v>240</v>
      </c>
      <c r="B115" s="337" t="s">
        <v>305</v>
      </c>
      <c r="C115" s="338">
        <f t="shared" si="2"/>
        <v>27683.24</v>
      </c>
      <c r="D115" s="338">
        <v>27141.74</v>
      </c>
      <c r="E115" s="338">
        <v>15.66</v>
      </c>
      <c r="F115" s="338">
        <v>19.38</v>
      </c>
      <c r="G115" s="338">
        <v>0</v>
      </c>
      <c r="H115" s="338">
        <v>0</v>
      </c>
      <c r="I115" s="338">
        <v>0</v>
      </c>
      <c r="J115" s="338">
        <v>0</v>
      </c>
      <c r="K115" s="338">
        <v>0</v>
      </c>
      <c r="L115" s="338">
        <v>474.26</v>
      </c>
      <c r="M115" s="338">
        <v>0</v>
      </c>
      <c r="N115" s="338">
        <v>0</v>
      </c>
      <c r="O115" s="338">
        <v>0</v>
      </c>
      <c r="P115" s="338">
        <v>0</v>
      </c>
      <c r="Q115" s="338">
        <v>0</v>
      </c>
      <c r="R115" s="338">
        <v>0</v>
      </c>
      <c r="S115" s="338">
        <v>0</v>
      </c>
      <c r="T115" s="338">
        <v>0</v>
      </c>
      <c r="U115" s="338">
        <v>25.22</v>
      </c>
      <c r="V115" s="338">
        <v>0</v>
      </c>
      <c r="W115" s="338">
        <v>6.98</v>
      </c>
      <c r="X115" s="338">
        <v>0</v>
      </c>
      <c r="Y115" s="338">
        <v>0</v>
      </c>
      <c r="Z115" s="338">
        <v>0</v>
      </c>
      <c r="AA115" s="338">
        <v>0</v>
      </c>
      <c r="AB115" s="338">
        <v>0</v>
      </c>
      <c r="AC115" s="338">
        <v>0</v>
      </c>
      <c r="AD115" s="338">
        <v>0</v>
      </c>
      <c r="AE115" s="338">
        <v>0</v>
      </c>
      <c r="AF115" s="338">
        <v>0</v>
      </c>
      <c r="AG115" s="338">
        <v>0</v>
      </c>
    </row>
    <row r="116" spans="1:33" ht="13.2" x14ac:dyDescent="0.25">
      <c r="B116" s="339" t="s">
        <v>429</v>
      </c>
      <c r="C116" s="340">
        <f t="shared" si="2"/>
        <v>42.089999999999996</v>
      </c>
      <c r="D116" s="340">
        <v>0</v>
      </c>
      <c r="E116" s="340">
        <v>15.66</v>
      </c>
      <c r="F116" s="340">
        <v>19.38</v>
      </c>
      <c r="G116" s="340">
        <v>0</v>
      </c>
      <c r="H116" s="340">
        <v>0</v>
      </c>
      <c r="I116" s="340">
        <v>0</v>
      </c>
      <c r="J116" s="340">
        <v>0</v>
      </c>
      <c r="K116" s="340">
        <v>0</v>
      </c>
      <c r="L116" s="340">
        <v>0</v>
      </c>
      <c r="M116" s="340">
        <v>0</v>
      </c>
      <c r="N116" s="340">
        <v>0</v>
      </c>
      <c r="O116" s="340">
        <v>0</v>
      </c>
      <c r="P116" s="340">
        <v>0</v>
      </c>
      <c r="Q116" s="340">
        <v>0</v>
      </c>
      <c r="R116" s="340">
        <v>0</v>
      </c>
      <c r="S116" s="340">
        <v>0</v>
      </c>
      <c r="T116" s="340">
        <v>0</v>
      </c>
      <c r="U116" s="340">
        <v>7.05</v>
      </c>
      <c r="V116" s="340">
        <v>0</v>
      </c>
      <c r="W116" s="340">
        <v>0</v>
      </c>
      <c r="X116" s="340">
        <v>0</v>
      </c>
      <c r="Y116" s="340">
        <v>0</v>
      </c>
      <c r="Z116" s="340">
        <v>0</v>
      </c>
      <c r="AA116" s="340">
        <v>0</v>
      </c>
      <c r="AB116" s="340">
        <v>0</v>
      </c>
      <c r="AC116" s="340">
        <v>0</v>
      </c>
      <c r="AD116" s="340">
        <v>0</v>
      </c>
      <c r="AE116" s="340">
        <v>0</v>
      </c>
      <c r="AF116" s="340">
        <v>0</v>
      </c>
      <c r="AG116" s="340">
        <v>0</v>
      </c>
    </row>
    <row r="117" spans="1:33" ht="13.2" x14ac:dyDescent="0.25">
      <c r="B117" s="339" t="s">
        <v>323</v>
      </c>
      <c r="C117" s="340">
        <f t="shared" si="2"/>
        <v>27641.149999999998</v>
      </c>
      <c r="D117" s="340">
        <v>27141.74</v>
      </c>
      <c r="E117" s="340">
        <v>0</v>
      </c>
      <c r="F117" s="340">
        <v>0</v>
      </c>
      <c r="G117" s="340">
        <v>0</v>
      </c>
      <c r="H117" s="340">
        <v>0</v>
      </c>
      <c r="I117" s="340">
        <v>0</v>
      </c>
      <c r="J117" s="340">
        <v>0</v>
      </c>
      <c r="K117" s="340">
        <v>0</v>
      </c>
      <c r="L117" s="340">
        <v>474.26</v>
      </c>
      <c r="M117" s="340">
        <v>0</v>
      </c>
      <c r="N117" s="340">
        <v>0</v>
      </c>
      <c r="O117" s="340">
        <v>0</v>
      </c>
      <c r="P117" s="340">
        <v>0</v>
      </c>
      <c r="Q117" s="340">
        <v>0</v>
      </c>
      <c r="R117" s="340">
        <v>0</v>
      </c>
      <c r="S117" s="340">
        <v>0</v>
      </c>
      <c r="T117" s="340">
        <v>0</v>
      </c>
      <c r="U117" s="340">
        <v>18.170000000000002</v>
      </c>
      <c r="V117" s="340">
        <v>0</v>
      </c>
      <c r="W117" s="340">
        <v>6.98</v>
      </c>
      <c r="X117" s="340">
        <v>0</v>
      </c>
      <c r="Y117" s="340">
        <v>0</v>
      </c>
      <c r="Z117" s="340">
        <v>0</v>
      </c>
      <c r="AA117" s="340">
        <v>0</v>
      </c>
      <c r="AB117" s="340">
        <v>0</v>
      </c>
      <c r="AC117" s="340">
        <v>0</v>
      </c>
      <c r="AD117" s="340">
        <v>0</v>
      </c>
      <c r="AE117" s="340">
        <v>0</v>
      </c>
      <c r="AF117" s="340">
        <v>0</v>
      </c>
      <c r="AG117" s="340">
        <v>0</v>
      </c>
    </row>
    <row r="118" spans="1:33" ht="13.2" x14ac:dyDescent="0.25">
      <c r="A118" s="337" t="s">
        <v>341</v>
      </c>
      <c r="B118" s="337" t="s">
        <v>305</v>
      </c>
      <c r="C118" s="338">
        <f t="shared" si="2"/>
        <v>14469.24</v>
      </c>
      <c r="D118" s="338">
        <v>13899.24</v>
      </c>
      <c r="E118" s="338">
        <v>0</v>
      </c>
      <c r="F118" s="338">
        <v>0</v>
      </c>
      <c r="G118" s="338">
        <v>0</v>
      </c>
      <c r="H118" s="338">
        <v>570</v>
      </c>
      <c r="I118" s="338">
        <v>0</v>
      </c>
      <c r="J118" s="338">
        <v>0</v>
      </c>
      <c r="K118" s="338">
        <v>0</v>
      </c>
      <c r="L118" s="338">
        <v>0</v>
      </c>
      <c r="M118" s="338">
        <v>0</v>
      </c>
      <c r="N118" s="338">
        <v>0</v>
      </c>
      <c r="O118" s="338">
        <v>0</v>
      </c>
      <c r="P118" s="338">
        <v>0</v>
      </c>
      <c r="Q118" s="338">
        <v>0</v>
      </c>
      <c r="R118" s="338">
        <v>0</v>
      </c>
      <c r="S118" s="338">
        <v>0</v>
      </c>
      <c r="T118" s="338">
        <v>0</v>
      </c>
      <c r="U118" s="338">
        <v>0</v>
      </c>
      <c r="V118" s="338">
        <v>0</v>
      </c>
      <c r="W118" s="338">
        <v>0</v>
      </c>
      <c r="X118" s="338">
        <v>0</v>
      </c>
      <c r="Y118" s="338">
        <v>0</v>
      </c>
      <c r="Z118" s="338">
        <v>0</v>
      </c>
      <c r="AA118" s="338">
        <v>0</v>
      </c>
      <c r="AB118" s="338">
        <v>0</v>
      </c>
      <c r="AC118" s="338">
        <v>0</v>
      </c>
      <c r="AD118" s="338">
        <v>0</v>
      </c>
      <c r="AE118" s="338">
        <v>0</v>
      </c>
      <c r="AF118" s="338">
        <v>0</v>
      </c>
      <c r="AG118" s="338">
        <v>0</v>
      </c>
    </row>
    <row r="119" spans="1:33" ht="13.2" x14ac:dyDescent="0.25">
      <c r="B119" s="339" t="s">
        <v>318</v>
      </c>
      <c r="C119" s="340">
        <f t="shared" si="2"/>
        <v>13899.24</v>
      </c>
      <c r="D119" s="340">
        <v>13899.24</v>
      </c>
      <c r="E119" s="340">
        <v>0</v>
      </c>
      <c r="F119" s="340">
        <v>0</v>
      </c>
      <c r="G119" s="340">
        <v>0</v>
      </c>
      <c r="H119" s="340">
        <v>0</v>
      </c>
      <c r="I119" s="340">
        <v>0</v>
      </c>
      <c r="J119" s="340">
        <v>0</v>
      </c>
      <c r="K119" s="340">
        <v>0</v>
      </c>
      <c r="L119" s="340">
        <v>0</v>
      </c>
      <c r="M119" s="340">
        <v>0</v>
      </c>
      <c r="N119" s="340">
        <v>0</v>
      </c>
      <c r="O119" s="340">
        <v>0</v>
      </c>
      <c r="P119" s="340">
        <v>0</v>
      </c>
      <c r="Q119" s="340">
        <v>0</v>
      </c>
      <c r="R119" s="340">
        <v>0</v>
      </c>
      <c r="S119" s="340">
        <v>0</v>
      </c>
      <c r="T119" s="340">
        <v>0</v>
      </c>
      <c r="U119" s="340">
        <v>0</v>
      </c>
      <c r="V119" s="340">
        <v>0</v>
      </c>
      <c r="W119" s="340">
        <v>0</v>
      </c>
      <c r="X119" s="340">
        <v>0</v>
      </c>
      <c r="Y119" s="340">
        <v>0</v>
      </c>
      <c r="Z119" s="340">
        <v>0</v>
      </c>
      <c r="AA119" s="340">
        <v>0</v>
      </c>
      <c r="AB119" s="340">
        <v>0</v>
      </c>
      <c r="AC119" s="340">
        <v>0</v>
      </c>
      <c r="AD119" s="340">
        <v>0</v>
      </c>
      <c r="AE119" s="340">
        <v>0</v>
      </c>
      <c r="AF119" s="340">
        <v>0</v>
      </c>
      <c r="AG119" s="340">
        <v>0</v>
      </c>
    </row>
    <row r="120" spans="1:33" ht="13.2" x14ac:dyDescent="0.25">
      <c r="B120" s="339" t="s">
        <v>411</v>
      </c>
      <c r="C120" s="340">
        <f t="shared" si="2"/>
        <v>570</v>
      </c>
      <c r="D120" s="340">
        <v>0</v>
      </c>
      <c r="E120" s="340">
        <v>0</v>
      </c>
      <c r="F120" s="340">
        <v>0</v>
      </c>
      <c r="G120" s="340">
        <v>0</v>
      </c>
      <c r="H120" s="340">
        <v>570</v>
      </c>
      <c r="I120" s="340">
        <v>0</v>
      </c>
      <c r="J120" s="340">
        <v>0</v>
      </c>
      <c r="K120" s="340">
        <v>0</v>
      </c>
      <c r="L120" s="340">
        <v>0</v>
      </c>
      <c r="M120" s="340">
        <v>0</v>
      </c>
      <c r="N120" s="340">
        <v>0</v>
      </c>
      <c r="O120" s="340">
        <v>0</v>
      </c>
      <c r="P120" s="340">
        <v>0</v>
      </c>
      <c r="Q120" s="340">
        <v>0</v>
      </c>
      <c r="R120" s="340">
        <v>0</v>
      </c>
      <c r="S120" s="340">
        <v>0</v>
      </c>
      <c r="T120" s="340">
        <v>0</v>
      </c>
      <c r="U120" s="340">
        <v>0</v>
      </c>
      <c r="V120" s="340">
        <v>0</v>
      </c>
      <c r="W120" s="340">
        <v>0</v>
      </c>
      <c r="X120" s="340">
        <v>0</v>
      </c>
      <c r="Y120" s="340">
        <v>0</v>
      </c>
      <c r="Z120" s="340">
        <v>0</v>
      </c>
      <c r="AA120" s="340">
        <v>0</v>
      </c>
      <c r="AB120" s="340">
        <v>0</v>
      </c>
      <c r="AC120" s="340">
        <v>0</v>
      </c>
      <c r="AD120" s="340">
        <v>0</v>
      </c>
      <c r="AE120" s="340">
        <v>0</v>
      </c>
      <c r="AF120" s="340">
        <v>0</v>
      </c>
      <c r="AG120" s="340">
        <v>0</v>
      </c>
    </row>
    <row r="121" spans="1:33" ht="13.2" x14ac:dyDescent="0.25">
      <c r="A121" s="337" t="s">
        <v>255</v>
      </c>
      <c r="B121" s="337" t="s">
        <v>305</v>
      </c>
      <c r="C121" s="338">
        <f t="shared" si="2"/>
        <v>40193.5</v>
      </c>
      <c r="D121" s="338">
        <v>8127.8</v>
      </c>
      <c r="E121" s="338">
        <v>555.02</v>
      </c>
      <c r="F121" s="338">
        <v>496</v>
      </c>
      <c r="G121" s="338">
        <v>0</v>
      </c>
      <c r="H121" s="338">
        <v>27200</v>
      </c>
      <c r="I121" s="338">
        <v>0</v>
      </c>
      <c r="J121" s="338">
        <v>0</v>
      </c>
      <c r="K121" s="338">
        <v>0</v>
      </c>
      <c r="L121" s="338">
        <v>0</v>
      </c>
      <c r="M121" s="338">
        <v>0</v>
      </c>
      <c r="N121" s="338">
        <v>0</v>
      </c>
      <c r="O121" s="338">
        <v>0</v>
      </c>
      <c r="P121" s="338">
        <v>0</v>
      </c>
      <c r="Q121" s="338">
        <v>3789</v>
      </c>
      <c r="R121" s="338">
        <v>6.7</v>
      </c>
      <c r="S121" s="338">
        <v>0</v>
      </c>
      <c r="T121" s="338">
        <v>0</v>
      </c>
      <c r="U121" s="338">
        <v>18.98</v>
      </c>
      <c r="V121" s="338">
        <v>0</v>
      </c>
      <c r="W121" s="338">
        <v>0</v>
      </c>
      <c r="X121" s="338">
        <v>0</v>
      </c>
      <c r="Y121" s="338">
        <v>0</v>
      </c>
      <c r="Z121" s="338">
        <v>0</v>
      </c>
      <c r="AA121" s="338">
        <v>0</v>
      </c>
      <c r="AB121" s="338">
        <v>0</v>
      </c>
      <c r="AC121" s="338">
        <v>0</v>
      </c>
      <c r="AD121" s="338">
        <v>0</v>
      </c>
      <c r="AE121" s="338">
        <v>0</v>
      </c>
      <c r="AF121" s="338">
        <v>0</v>
      </c>
      <c r="AG121" s="338">
        <v>0</v>
      </c>
    </row>
    <row r="122" spans="1:33" ht="13.2" x14ac:dyDescent="0.25">
      <c r="B122" s="339" t="s">
        <v>429</v>
      </c>
      <c r="C122" s="340">
        <f t="shared" si="2"/>
        <v>1078.7</v>
      </c>
      <c r="D122" s="340">
        <v>0</v>
      </c>
      <c r="E122" s="340">
        <v>555.02</v>
      </c>
      <c r="F122" s="340">
        <v>496</v>
      </c>
      <c r="G122" s="340">
        <v>0</v>
      </c>
      <c r="H122" s="340">
        <v>0</v>
      </c>
      <c r="I122" s="340">
        <v>0</v>
      </c>
      <c r="J122" s="340">
        <v>0</v>
      </c>
      <c r="K122" s="340">
        <v>0</v>
      </c>
      <c r="L122" s="340">
        <v>0</v>
      </c>
      <c r="M122" s="340">
        <v>0</v>
      </c>
      <c r="N122" s="340">
        <v>0</v>
      </c>
      <c r="O122" s="340">
        <v>0</v>
      </c>
      <c r="P122" s="340">
        <v>0</v>
      </c>
      <c r="Q122" s="340">
        <v>2</v>
      </c>
      <c r="R122" s="340">
        <v>6.7</v>
      </c>
      <c r="S122" s="340">
        <v>0</v>
      </c>
      <c r="T122" s="340">
        <v>0</v>
      </c>
      <c r="U122" s="340">
        <v>18.98</v>
      </c>
      <c r="V122" s="340">
        <v>0</v>
      </c>
      <c r="W122" s="340">
        <v>0</v>
      </c>
      <c r="X122" s="340">
        <v>0</v>
      </c>
      <c r="Y122" s="340">
        <v>0</v>
      </c>
      <c r="Z122" s="340">
        <v>0</v>
      </c>
      <c r="AA122" s="340">
        <v>0</v>
      </c>
      <c r="AB122" s="340">
        <v>0</v>
      </c>
      <c r="AC122" s="340">
        <v>0</v>
      </c>
      <c r="AD122" s="340">
        <v>0</v>
      </c>
      <c r="AE122" s="340">
        <v>0</v>
      </c>
      <c r="AF122" s="340">
        <v>0</v>
      </c>
      <c r="AG122" s="340">
        <v>0</v>
      </c>
    </row>
    <row r="123" spans="1:33" ht="13.2" x14ac:dyDescent="0.25">
      <c r="B123" s="339" t="s">
        <v>342</v>
      </c>
      <c r="C123" s="340">
        <f t="shared" si="2"/>
        <v>30987</v>
      </c>
      <c r="D123" s="340">
        <v>0</v>
      </c>
      <c r="E123" s="340">
        <v>0</v>
      </c>
      <c r="F123" s="340">
        <v>0</v>
      </c>
      <c r="G123" s="340">
        <v>0</v>
      </c>
      <c r="H123" s="340">
        <v>27200</v>
      </c>
      <c r="I123" s="340">
        <v>0</v>
      </c>
      <c r="J123" s="340">
        <v>0</v>
      </c>
      <c r="K123" s="340">
        <v>0</v>
      </c>
      <c r="L123" s="340">
        <v>0</v>
      </c>
      <c r="M123" s="340">
        <v>0</v>
      </c>
      <c r="N123" s="340">
        <v>0</v>
      </c>
      <c r="O123" s="340">
        <v>0</v>
      </c>
      <c r="P123" s="340">
        <v>0</v>
      </c>
      <c r="Q123" s="340">
        <v>3787</v>
      </c>
      <c r="R123" s="340">
        <v>0</v>
      </c>
      <c r="S123" s="340">
        <v>0</v>
      </c>
      <c r="T123" s="340">
        <v>0</v>
      </c>
      <c r="U123" s="340">
        <v>0</v>
      </c>
      <c r="V123" s="340">
        <v>0</v>
      </c>
      <c r="W123" s="340">
        <v>0</v>
      </c>
      <c r="X123" s="340">
        <v>0</v>
      </c>
      <c r="Y123" s="340">
        <v>0</v>
      </c>
      <c r="Z123" s="340">
        <v>0</v>
      </c>
      <c r="AA123" s="340">
        <v>0</v>
      </c>
      <c r="AB123" s="340">
        <v>0</v>
      </c>
      <c r="AC123" s="340">
        <v>0</v>
      </c>
      <c r="AD123" s="340">
        <v>0</v>
      </c>
      <c r="AE123" s="340">
        <v>0</v>
      </c>
      <c r="AF123" s="340">
        <v>0</v>
      </c>
      <c r="AG123" s="340">
        <v>0</v>
      </c>
    </row>
    <row r="124" spans="1:33" ht="13.2" x14ac:dyDescent="0.25">
      <c r="B124" s="339" t="s">
        <v>308</v>
      </c>
      <c r="C124" s="340">
        <f t="shared" si="2"/>
        <v>8124</v>
      </c>
      <c r="D124" s="340">
        <v>8124</v>
      </c>
      <c r="E124" s="340">
        <v>0</v>
      </c>
      <c r="F124" s="340">
        <v>0</v>
      </c>
      <c r="G124" s="340">
        <v>0</v>
      </c>
      <c r="H124" s="340">
        <v>0</v>
      </c>
      <c r="I124" s="340">
        <v>0</v>
      </c>
      <c r="J124" s="340">
        <v>0</v>
      </c>
      <c r="K124" s="340">
        <v>0</v>
      </c>
      <c r="L124" s="340">
        <v>0</v>
      </c>
      <c r="M124" s="340">
        <v>0</v>
      </c>
      <c r="N124" s="340">
        <v>0</v>
      </c>
      <c r="O124" s="340">
        <v>0</v>
      </c>
      <c r="P124" s="340">
        <v>0</v>
      </c>
      <c r="Q124" s="340">
        <v>0</v>
      </c>
      <c r="R124" s="340">
        <v>0</v>
      </c>
      <c r="S124" s="340">
        <v>0</v>
      </c>
      <c r="T124" s="340">
        <v>0</v>
      </c>
      <c r="U124" s="340">
        <v>0</v>
      </c>
      <c r="V124" s="340">
        <v>0</v>
      </c>
      <c r="W124" s="340">
        <v>0</v>
      </c>
      <c r="X124" s="340">
        <v>0</v>
      </c>
      <c r="Y124" s="340">
        <v>0</v>
      </c>
      <c r="Z124" s="340">
        <v>0</v>
      </c>
      <c r="AA124" s="340">
        <v>0</v>
      </c>
      <c r="AB124" s="340">
        <v>0</v>
      </c>
      <c r="AC124" s="340">
        <v>0</v>
      </c>
      <c r="AD124" s="340">
        <v>0</v>
      </c>
      <c r="AE124" s="340">
        <v>0</v>
      </c>
      <c r="AF124" s="340">
        <v>0</v>
      </c>
      <c r="AG124" s="340">
        <v>0</v>
      </c>
    </row>
    <row r="125" spans="1:33" ht="13.2" x14ac:dyDescent="0.25">
      <c r="B125" s="339" t="s">
        <v>339</v>
      </c>
      <c r="C125" s="340">
        <f t="shared" si="2"/>
        <v>3.8</v>
      </c>
      <c r="D125" s="340">
        <v>3.8</v>
      </c>
      <c r="E125" s="340">
        <v>0</v>
      </c>
      <c r="F125" s="340">
        <v>0</v>
      </c>
      <c r="G125" s="340">
        <v>0</v>
      </c>
      <c r="H125" s="340">
        <v>0</v>
      </c>
      <c r="I125" s="340">
        <v>0</v>
      </c>
      <c r="J125" s="340">
        <v>0</v>
      </c>
      <c r="K125" s="340">
        <v>0</v>
      </c>
      <c r="L125" s="340">
        <v>0</v>
      </c>
      <c r="M125" s="340">
        <v>0</v>
      </c>
      <c r="N125" s="340">
        <v>0</v>
      </c>
      <c r="O125" s="340">
        <v>0</v>
      </c>
      <c r="P125" s="340">
        <v>0</v>
      </c>
      <c r="Q125" s="340">
        <v>0</v>
      </c>
      <c r="R125" s="340">
        <v>0</v>
      </c>
      <c r="S125" s="340">
        <v>0</v>
      </c>
      <c r="T125" s="340">
        <v>0</v>
      </c>
      <c r="U125" s="340">
        <v>0</v>
      </c>
      <c r="V125" s="340">
        <v>0</v>
      </c>
      <c r="W125" s="340">
        <v>0</v>
      </c>
      <c r="X125" s="340">
        <v>0</v>
      </c>
      <c r="Y125" s="340">
        <v>0</v>
      </c>
      <c r="Z125" s="340">
        <v>0</v>
      </c>
      <c r="AA125" s="340">
        <v>0</v>
      </c>
      <c r="AB125" s="340">
        <v>0</v>
      </c>
      <c r="AC125" s="340">
        <v>0</v>
      </c>
      <c r="AD125" s="340">
        <v>0</v>
      </c>
      <c r="AE125" s="340">
        <v>0</v>
      </c>
      <c r="AF125" s="340">
        <v>0</v>
      </c>
      <c r="AG125" s="340">
        <v>0</v>
      </c>
    </row>
    <row r="126" spans="1:33" ht="13.2" x14ac:dyDescent="0.25">
      <c r="A126" s="337" t="s">
        <v>237</v>
      </c>
      <c r="B126" s="337" t="s">
        <v>305</v>
      </c>
      <c r="C126" s="338">
        <f t="shared" si="2"/>
        <v>1067543.3100000003</v>
      </c>
      <c r="D126" s="338">
        <v>633145</v>
      </c>
      <c r="E126" s="338">
        <v>5747.68</v>
      </c>
      <c r="F126" s="338">
        <v>54991.14</v>
      </c>
      <c r="G126" s="338">
        <v>0</v>
      </c>
      <c r="H126" s="338">
        <v>30427.119999999999</v>
      </c>
      <c r="I126" s="338">
        <v>0</v>
      </c>
      <c r="J126" s="338">
        <v>151379</v>
      </c>
      <c r="K126" s="338">
        <v>42488</v>
      </c>
      <c r="L126" s="338">
        <v>119109.51</v>
      </c>
      <c r="M126" s="338">
        <v>0</v>
      </c>
      <c r="N126" s="338">
        <v>0</v>
      </c>
      <c r="O126" s="338">
        <v>15845</v>
      </c>
      <c r="P126" s="338">
        <v>0</v>
      </c>
      <c r="Q126" s="338">
        <v>0</v>
      </c>
      <c r="R126" s="338">
        <v>0</v>
      </c>
      <c r="S126" s="338">
        <v>0</v>
      </c>
      <c r="T126" s="338">
        <v>0</v>
      </c>
      <c r="U126" s="338">
        <v>869.86</v>
      </c>
      <c r="V126" s="338">
        <v>0</v>
      </c>
      <c r="W126" s="338">
        <v>4961</v>
      </c>
      <c r="X126" s="338">
        <v>5710</v>
      </c>
      <c r="Y126" s="338">
        <v>0</v>
      </c>
      <c r="Z126" s="338">
        <v>2870</v>
      </c>
      <c r="AA126" s="338">
        <v>0</v>
      </c>
      <c r="AB126" s="338">
        <v>0</v>
      </c>
      <c r="AC126" s="338">
        <v>0</v>
      </c>
      <c r="AD126" s="338">
        <v>0</v>
      </c>
      <c r="AE126" s="338">
        <v>0</v>
      </c>
      <c r="AF126" s="338">
        <v>0</v>
      </c>
      <c r="AG126" s="338">
        <v>0</v>
      </c>
    </row>
    <row r="127" spans="1:33" ht="13.2" x14ac:dyDescent="0.25">
      <c r="B127" s="339" t="s">
        <v>311</v>
      </c>
      <c r="C127" s="340">
        <f t="shared" si="2"/>
        <v>17466.780000000002</v>
      </c>
      <c r="D127" s="340">
        <v>0</v>
      </c>
      <c r="E127" s="340">
        <v>3787.68</v>
      </c>
      <c r="F127" s="340">
        <v>2795.14</v>
      </c>
      <c r="G127" s="340">
        <v>0</v>
      </c>
      <c r="H127" s="340">
        <v>10087.120000000001</v>
      </c>
      <c r="I127" s="340">
        <v>0</v>
      </c>
      <c r="J127" s="340">
        <v>0</v>
      </c>
      <c r="K127" s="340">
        <v>0</v>
      </c>
      <c r="L127" s="340">
        <v>201.51</v>
      </c>
      <c r="M127" s="340">
        <v>0</v>
      </c>
      <c r="N127" s="340">
        <v>0</v>
      </c>
      <c r="O127" s="340">
        <v>0</v>
      </c>
      <c r="P127" s="340">
        <v>0</v>
      </c>
      <c r="Q127" s="340">
        <v>0</v>
      </c>
      <c r="R127" s="340">
        <v>0</v>
      </c>
      <c r="S127" s="340">
        <v>0</v>
      </c>
      <c r="T127" s="340">
        <v>0</v>
      </c>
      <c r="U127" s="340">
        <v>595.33000000000004</v>
      </c>
      <c r="V127" s="340">
        <v>0</v>
      </c>
      <c r="W127" s="340">
        <v>0</v>
      </c>
      <c r="X127" s="340">
        <v>0</v>
      </c>
      <c r="Y127" s="340">
        <v>0</v>
      </c>
      <c r="Z127" s="340">
        <v>0</v>
      </c>
      <c r="AA127" s="340">
        <v>0</v>
      </c>
      <c r="AB127" s="340">
        <v>0</v>
      </c>
      <c r="AC127" s="340">
        <v>0</v>
      </c>
      <c r="AD127" s="340">
        <v>0</v>
      </c>
      <c r="AE127" s="340">
        <v>0</v>
      </c>
      <c r="AF127" s="340">
        <v>0</v>
      </c>
      <c r="AG127" s="340">
        <v>0</v>
      </c>
    </row>
    <row r="128" spans="1:33" ht="13.2" x14ac:dyDescent="0.25">
      <c r="B128" s="339" t="s">
        <v>429</v>
      </c>
      <c r="C128" s="340">
        <f t="shared" si="2"/>
        <v>0.53</v>
      </c>
      <c r="D128" s="340">
        <v>0</v>
      </c>
      <c r="E128" s="340">
        <v>0</v>
      </c>
      <c r="F128" s="340">
        <v>0</v>
      </c>
      <c r="G128" s="340">
        <v>0</v>
      </c>
      <c r="H128" s="340">
        <v>0</v>
      </c>
      <c r="I128" s="340">
        <v>0</v>
      </c>
      <c r="J128" s="340">
        <v>0</v>
      </c>
      <c r="K128" s="340">
        <v>0</v>
      </c>
      <c r="L128" s="340">
        <v>0</v>
      </c>
      <c r="M128" s="340">
        <v>0</v>
      </c>
      <c r="N128" s="340">
        <v>0</v>
      </c>
      <c r="O128" s="340">
        <v>0</v>
      </c>
      <c r="P128" s="340">
        <v>0</v>
      </c>
      <c r="Q128" s="340">
        <v>0</v>
      </c>
      <c r="R128" s="340">
        <v>0</v>
      </c>
      <c r="S128" s="340">
        <v>0</v>
      </c>
      <c r="T128" s="340">
        <v>0</v>
      </c>
      <c r="U128" s="340">
        <v>0.53</v>
      </c>
      <c r="V128" s="340">
        <v>0</v>
      </c>
      <c r="W128" s="340">
        <v>0</v>
      </c>
      <c r="X128" s="340">
        <v>0</v>
      </c>
      <c r="Y128" s="340">
        <v>0</v>
      </c>
      <c r="Z128" s="340">
        <v>0</v>
      </c>
      <c r="AA128" s="340">
        <v>0</v>
      </c>
      <c r="AB128" s="340">
        <v>0</v>
      </c>
      <c r="AC128" s="340">
        <v>0</v>
      </c>
      <c r="AD128" s="340">
        <v>0</v>
      </c>
      <c r="AE128" s="340">
        <v>0</v>
      </c>
      <c r="AF128" s="340">
        <v>0</v>
      </c>
      <c r="AG128" s="340">
        <v>0</v>
      </c>
    </row>
    <row r="129" spans="1:33" ht="13.2" x14ac:dyDescent="0.25">
      <c r="B129" s="339" t="s">
        <v>344</v>
      </c>
      <c r="C129" s="340">
        <f t="shared" si="2"/>
        <v>904385</v>
      </c>
      <c r="D129" s="340">
        <v>578016</v>
      </c>
      <c r="E129" s="340">
        <v>0</v>
      </c>
      <c r="F129" s="340">
        <v>49303</v>
      </c>
      <c r="G129" s="340">
        <v>0</v>
      </c>
      <c r="H129" s="340">
        <v>3635</v>
      </c>
      <c r="I129" s="340">
        <v>0</v>
      </c>
      <c r="J129" s="340">
        <v>151379</v>
      </c>
      <c r="K129" s="340">
        <v>0</v>
      </c>
      <c r="L129" s="340">
        <v>118908</v>
      </c>
      <c r="M129" s="340">
        <v>0</v>
      </c>
      <c r="N129" s="340">
        <v>0</v>
      </c>
      <c r="O129" s="340">
        <v>0</v>
      </c>
      <c r="P129" s="340">
        <v>0</v>
      </c>
      <c r="Q129" s="340">
        <v>0</v>
      </c>
      <c r="R129" s="340">
        <v>0</v>
      </c>
      <c r="S129" s="340">
        <v>0</v>
      </c>
      <c r="T129" s="340">
        <v>0</v>
      </c>
      <c r="U129" s="340">
        <v>274</v>
      </c>
      <c r="V129" s="340">
        <v>0</v>
      </c>
      <c r="W129" s="340">
        <v>0</v>
      </c>
      <c r="X129" s="340">
        <v>0</v>
      </c>
      <c r="Y129" s="340">
        <v>0</v>
      </c>
      <c r="Z129" s="340">
        <v>2870</v>
      </c>
      <c r="AA129" s="340">
        <v>0</v>
      </c>
      <c r="AB129" s="340">
        <v>0</v>
      </c>
      <c r="AC129" s="340">
        <v>0</v>
      </c>
      <c r="AD129" s="340">
        <v>0</v>
      </c>
      <c r="AE129" s="340">
        <v>0</v>
      </c>
      <c r="AF129" s="340">
        <v>0</v>
      </c>
      <c r="AG129" s="340">
        <v>0</v>
      </c>
    </row>
    <row r="130" spans="1:33" ht="13.2" x14ac:dyDescent="0.25">
      <c r="B130" s="339" t="s">
        <v>345</v>
      </c>
      <c r="C130" s="340">
        <f t="shared" si="2"/>
        <v>18</v>
      </c>
      <c r="D130" s="340">
        <v>0</v>
      </c>
      <c r="E130" s="340">
        <v>0</v>
      </c>
      <c r="F130" s="340">
        <v>0</v>
      </c>
      <c r="G130" s="340">
        <v>0</v>
      </c>
      <c r="H130" s="340">
        <v>0</v>
      </c>
      <c r="I130" s="340">
        <v>0</v>
      </c>
      <c r="J130" s="340">
        <v>0</v>
      </c>
      <c r="K130" s="340">
        <v>8</v>
      </c>
      <c r="L130" s="340">
        <v>0</v>
      </c>
      <c r="M130" s="340">
        <v>0</v>
      </c>
      <c r="N130" s="340">
        <v>0</v>
      </c>
      <c r="O130" s="340">
        <v>10</v>
      </c>
      <c r="P130" s="340">
        <v>0</v>
      </c>
      <c r="Q130" s="340">
        <v>0</v>
      </c>
      <c r="R130" s="340">
        <v>0</v>
      </c>
      <c r="S130" s="340">
        <v>0</v>
      </c>
      <c r="T130" s="340">
        <v>0</v>
      </c>
      <c r="U130" s="340">
        <v>0</v>
      </c>
      <c r="V130" s="340">
        <v>0</v>
      </c>
      <c r="W130" s="340">
        <v>0</v>
      </c>
      <c r="X130" s="340">
        <v>0</v>
      </c>
      <c r="Y130" s="340">
        <v>0</v>
      </c>
      <c r="Z130" s="340">
        <v>0</v>
      </c>
      <c r="AA130" s="340">
        <v>0</v>
      </c>
      <c r="AB130" s="340">
        <v>0</v>
      </c>
      <c r="AC130" s="340">
        <v>0</v>
      </c>
      <c r="AD130" s="340">
        <v>0</v>
      </c>
      <c r="AE130" s="340">
        <v>0</v>
      </c>
      <c r="AF130" s="340">
        <v>0</v>
      </c>
      <c r="AG130" s="340">
        <v>0</v>
      </c>
    </row>
    <row r="131" spans="1:33" ht="13.2" x14ac:dyDescent="0.25">
      <c r="B131" s="339" t="s">
        <v>308</v>
      </c>
      <c r="C131" s="340">
        <f t="shared" si="2"/>
        <v>75414</v>
      </c>
      <c r="D131" s="340">
        <v>55129</v>
      </c>
      <c r="E131" s="340">
        <v>1960</v>
      </c>
      <c r="F131" s="340">
        <v>1168</v>
      </c>
      <c r="G131" s="340">
        <v>0</v>
      </c>
      <c r="H131" s="340">
        <v>12196</v>
      </c>
      <c r="I131" s="340">
        <v>0</v>
      </c>
      <c r="J131" s="340">
        <v>0</v>
      </c>
      <c r="K131" s="340">
        <v>0</v>
      </c>
      <c r="L131" s="340">
        <v>0</v>
      </c>
      <c r="M131" s="340">
        <v>0</v>
      </c>
      <c r="N131" s="340">
        <v>0</v>
      </c>
      <c r="O131" s="340">
        <v>0</v>
      </c>
      <c r="P131" s="340">
        <v>0</v>
      </c>
      <c r="Q131" s="340">
        <v>0</v>
      </c>
      <c r="R131" s="340">
        <v>0</v>
      </c>
      <c r="S131" s="340">
        <v>0</v>
      </c>
      <c r="T131" s="340">
        <v>0</v>
      </c>
      <c r="U131" s="340">
        <v>0</v>
      </c>
      <c r="V131" s="340">
        <v>0</v>
      </c>
      <c r="W131" s="340">
        <v>4961</v>
      </c>
      <c r="X131" s="340">
        <v>0</v>
      </c>
      <c r="Y131" s="340">
        <v>0</v>
      </c>
      <c r="Z131" s="340">
        <v>0</v>
      </c>
      <c r="AA131" s="340">
        <v>0</v>
      </c>
      <c r="AB131" s="340">
        <v>0</v>
      </c>
      <c r="AC131" s="340">
        <v>0</v>
      </c>
      <c r="AD131" s="340">
        <v>0</v>
      </c>
      <c r="AE131" s="340">
        <v>0</v>
      </c>
      <c r="AF131" s="340">
        <v>0</v>
      </c>
      <c r="AG131" s="340">
        <v>0</v>
      </c>
    </row>
    <row r="132" spans="1:33" ht="13.2" x14ac:dyDescent="0.25">
      <c r="B132" s="339" t="s">
        <v>394</v>
      </c>
      <c r="C132" s="340">
        <f t="shared" si="2"/>
        <v>64025</v>
      </c>
      <c r="D132" s="340">
        <v>0</v>
      </c>
      <c r="E132" s="340">
        <v>0</v>
      </c>
      <c r="F132" s="340">
        <v>0</v>
      </c>
      <c r="G132" s="340">
        <v>0</v>
      </c>
      <c r="H132" s="340">
        <v>0</v>
      </c>
      <c r="I132" s="340">
        <v>0</v>
      </c>
      <c r="J132" s="340">
        <v>0</v>
      </c>
      <c r="K132" s="340">
        <v>42480</v>
      </c>
      <c r="L132" s="340">
        <v>0</v>
      </c>
      <c r="M132" s="340">
        <v>0</v>
      </c>
      <c r="N132" s="340">
        <v>0</v>
      </c>
      <c r="O132" s="340">
        <v>15835</v>
      </c>
      <c r="P132" s="340">
        <v>0</v>
      </c>
      <c r="Q132" s="340">
        <v>0</v>
      </c>
      <c r="R132" s="340">
        <v>0</v>
      </c>
      <c r="S132" s="340">
        <v>0</v>
      </c>
      <c r="T132" s="340">
        <v>0</v>
      </c>
      <c r="U132" s="340">
        <v>0</v>
      </c>
      <c r="V132" s="340">
        <v>0</v>
      </c>
      <c r="W132" s="340">
        <v>0</v>
      </c>
      <c r="X132" s="340">
        <v>5710</v>
      </c>
      <c r="Y132" s="340">
        <v>0</v>
      </c>
      <c r="Z132" s="340">
        <v>0</v>
      </c>
      <c r="AA132" s="340">
        <v>0</v>
      </c>
      <c r="AB132" s="340">
        <v>0</v>
      </c>
      <c r="AC132" s="340">
        <v>0</v>
      </c>
      <c r="AD132" s="340">
        <v>0</v>
      </c>
      <c r="AE132" s="340">
        <v>0</v>
      </c>
      <c r="AF132" s="340">
        <v>0</v>
      </c>
      <c r="AG132" s="340">
        <v>0</v>
      </c>
    </row>
    <row r="133" spans="1:33" ht="13.2" x14ac:dyDescent="0.25">
      <c r="B133" s="339" t="s">
        <v>411</v>
      </c>
      <c r="C133" s="340">
        <f t="shared" ref="C133:C196" si="3">SUM(D133:AG133)</f>
        <v>6234</v>
      </c>
      <c r="D133" s="340">
        <v>0</v>
      </c>
      <c r="E133" s="340">
        <v>0</v>
      </c>
      <c r="F133" s="340">
        <v>1725</v>
      </c>
      <c r="G133" s="340">
        <v>0</v>
      </c>
      <c r="H133" s="340">
        <v>4509</v>
      </c>
      <c r="I133" s="340">
        <v>0</v>
      </c>
      <c r="J133" s="340">
        <v>0</v>
      </c>
      <c r="K133" s="340">
        <v>0</v>
      </c>
      <c r="L133" s="340">
        <v>0</v>
      </c>
      <c r="M133" s="340">
        <v>0</v>
      </c>
      <c r="N133" s="340">
        <v>0</v>
      </c>
      <c r="O133" s="340">
        <v>0</v>
      </c>
      <c r="P133" s="340">
        <v>0</v>
      </c>
      <c r="Q133" s="340">
        <v>0</v>
      </c>
      <c r="R133" s="340">
        <v>0</v>
      </c>
      <c r="S133" s="340">
        <v>0</v>
      </c>
      <c r="T133" s="340">
        <v>0</v>
      </c>
      <c r="U133" s="340">
        <v>0</v>
      </c>
      <c r="V133" s="340">
        <v>0</v>
      </c>
      <c r="W133" s="340">
        <v>0</v>
      </c>
      <c r="X133" s="340">
        <v>0</v>
      </c>
      <c r="Y133" s="340">
        <v>0</v>
      </c>
      <c r="Z133" s="340">
        <v>0</v>
      </c>
      <c r="AA133" s="340">
        <v>0</v>
      </c>
      <c r="AB133" s="340">
        <v>0</v>
      </c>
      <c r="AC133" s="340">
        <v>0</v>
      </c>
      <c r="AD133" s="340">
        <v>0</v>
      </c>
      <c r="AE133" s="340">
        <v>0</v>
      </c>
      <c r="AF133" s="340">
        <v>0</v>
      </c>
      <c r="AG133" s="340">
        <v>0</v>
      </c>
    </row>
    <row r="134" spans="1:33" ht="13.2" x14ac:dyDescent="0.25">
      <c r="A134" s="337" t="s">
        <v>346</v>
      </c>
      <c r="B134" s="337" t="s">
        <v>305</v>
      </c>
      <c r="C134" s="338">
        <f t="shared" si="3"/>
        <v>12589.85</v>
      </c>
      <c r="D134" s="338">
        <v>12589.85</v>
      </c>
      <c r="E134" s="338">
        <v>0</v>
      </c>
      <c r="F134" s="338">
        <v>0</v>
      </c>
      <c r="G134" s="338">
        <v>0</v>
      </c>
      <c r="H134" s="338">
        <v>0</v>
      </c>
      <c r="I134" s="338">
        <v>0</v>
      </c>
      <c r="J134" s="338">
        <v>0</v>
      </c>
      <c r="K134" s="338">
        <v>0</v>
      </c>
      <c r="L134" s="338">
        <v>0</v>
      </c>
      <c r="M134" s="338">
        <v>0</v>
      </c>
      <c r="N134" s="338">
        <v>0</v>
      </c>
      <c r="O134" s="338">
        <v>0</v>
      </c>
      <c r="P134" s="338">
        <v>0</v>
      </c>
      <c r="Q134" s="338">
        <v>0</v>
      </c>
      <c r="R134" s="338">
        <v>0</v>
      </c>
      <c r="S134" s="338">
        <v>0</v>
      </c>
      <c r="T134" s="338">
        <v>0</v>
      </c>
      <c r="U134" s="338">
        <v>0</v>
      </c>
      <c r="V134" s="338">
        <v>0</v>
      </c>
      <c r="W134" s="338">
        <v>0</v>
      </c>
      <c r="X134" s="338">
        <v>0</v>
      </c>
      <c r="Y134" s="338">
        <v>0</v>
      </c>
      <c r="Z134" s="338">
        <v>0</v>
      </c>
      <c r="AA134" s="338">
        <v>0</v>
      </c>
      <c r="AB134" s="338">
        <v>0</v>
      </c>
      <c r="AC134" s="338">
        <v>0</v>
      </c>
      <c r="AD134" s="338">
        <v>0</v>
      </c>
      <c r="AE134" s="338">
        <v>0</v>
      </c>
      <c r="AF134" s="338">
        <v>0</v>
      </c>
      <c r="AG134" s="338">
        <v>0</v>
      </c>
    </row>
    <row r="135" spans="1:33" ht="13.2" x14ac:dyDescent="0.25">
      <c r="B135" s="339" t="s">
        <v>311</v>
      </c>
      <c r="C135" s="340">
        <f t="shared" si="3"/>
        <v>12589.85</v>
      </c>
      <c r="D135" s="340">
        <v>12589.85</v>
      </c>
      <c r="E135" s="340">
        <v>0</v>
      </c>
      <c r="F135" s="340">
        <v>0</v>
      </c>
      <c r="G135" s="340">
        <v>0</v>
      </c>
      <c r="H135" s="340">
        <v>0</v>
      </c>
      <c r="I135" s="340">
        <v>0</v>
      </c>
      <c r="J135" s="340">
        <v>0</v>
      </c>
      <c r="K135" s="340">
        <v>0</v>
      </c>
      <c r="L135" s="340">
        <v>0</v>
      </c>
      <c r="M135" s="340">
        <v>0</v>
      </c>
      <c r="N135" s="340">
        <v>0</v>
      </c>
      <c r="O135" s="340">
        <v>0</v>
      </c>
      <c r="P135" s="340">
        <v>0</v>
      </c>
      <c r="Q135" s="340">
        <v>0</v>
      </c>
      <c r="R135" s="340">
        <v>0</v>
      </c>
      <c r="S135" s="340">
        <v>0</v>
      </c>
      <c r="T135" s="340">
        <v>0</v>
      </c>
      <c r="U135" s="340">
        <v>0</v>
      </c>
      <c r="V135" s="340">
        <v>0</v>
      </c>
      <c r="W135" s="340">
        <v>0</v>
      </c>
      <c r="X135" s="340">
        <v>0</v>
      </c>
      <c r="Y135" s="340">
        <v>0</v>
      </c>
      <c r="Z135" s="340">
        <v>0</v>
      </c>
      <c r="AA135" s="340">
        <v>0</v>
      </c>
      <c r="AB135" s="340">
        <v>0</v>
      </c>
      <c r="AC135" s="340">
        <v>0</v>
      </c>
      <c r="AD135" s="340">
        <v>0</v>
      </c>
      <c r="AE135" s="340">
        <v>0</v>
      </c>
      <c r="AF135" s="340">
        <v>0</v>
      </c>
      <c r="AG135" s="340">
        <v>0</v>
      </c>
    </row>
    <row r="136" spans="1:33" ht="13.2" x14ac:dyDescent="0.25">
      <c r="A136" s="337" t="s">
        <v>265</v>
      </c>
      <c r="B136" s="337" t="s">
        <v>305</v>
      </c>
      <c r="C136" s="338">
        <f t="shared" si="3"/>
        <v>133592.72999999998</v>
      </c>
      <c r="D136" s="338">
        <v>96919</v>
      </c>
      <c r="E136" s="338">
        <v>30570.78</v>
      </c>
      <c r="F136" s="338">
        <v>3313.56</v>
      </c>
      <c r="G136" s="338">
        <v>0</v>
      </c>
      <c r="H136" s="338">
        <f>SUM(H137:H142)</f>
        <v>1838.32</v>
      </c>
      <c r="I136" s="338">
        <v>0</v>
      </c>
      <c r="J136" s="338">
        <v>0</v>
      </c>
      <c r="K136" s="338">
        <v>0</v>
      </c>
      <c r="L136" s="338">
        <v>50.74</v>
      </c>
      <c r="M136" s="338">
        <v>0</v>
      </c>
      <c r="N136" s="338">
        <v>0</v>
      </c>
      <c r="O136" s="338">
        <v>0</v>
      </c>
      <c r="P136" s="338">
        <v>0</v>
      </c>
      <c r="Q136" s="338">
        <v>0</v>
      </c>
      <c r="R136" s="338">
        <v>278</v>
      </c>
      <c r="S136" s="338">
        <v>0</v>
      </c>
      <c r="T136" s="338">
        <v>0</v>
      </c>
      <c r="U136" s="338">
        <v>114.62</v>
      </c>
      <c r="V136" s="338">
        <v>507.71</v>
      </c>
      <c r="W136" s="338">
        <v>0</v>
      </c>
      <c r="X136" s="338">
        <v>0</v>
      </c>
      <c r="Y136" s="338">
        <v>0</v>
      </c>
      <c r="Z136" s="338">
        <v>0</v>
      </c>
      <c r="AA136" s="338">
        <v>0</v>
      </c>
      <c r="AB136" s="338">
        <v>0</v>
      </c>
      <c r="AC136" s="338">
        <v>0</v>
      </c>
      <c r="AD136" s="338">
        <v>0</v>
      </c>
      <c r="AE136" s="338">
        <v>0</v>
      </c>
      <c r="AF136" s="338">
        <v>0</v>
      </c>
      <c r="AG136" s="338">
        <v>0</v>
      </c>
    </row>
    <row r="137" spans="1:33" ht="13.2" x14ac:dyDescent="0.25">
      <c r="B137" s="339" t="s">
        <v>311</v>
      </c>
      <c r="C137" s="340">
        <f t="shared" si="3"/>
        <v>3068.43</v>
      </c>
      <c r="D137" s="340">
        <v>0</v>
      </c>
      <c r="E137" s="340">
        <v>133.37</v>
      </c>
      <c r="F137" s="340">
        <v>986.56</v>
      </c>
      <c r="G137" s="340">
        <v>0</v>
      </c>
      <c r="H137" s="340">
        <v>1378.32</v>
      </c>
      <c r="I137" s="340">
        <v>0</v>
      </c>
      <c r="J137" s="340">
        <v>0</v>
      </c>
      <c r="K137" s="340">
        <v>0</v>
      </c>
      <c r="L137" s="340">
        <v>50.74</v>
      </c>
      <c r="M137" s="340">
        <v>0</v>
      </c>
      <c r="N137" s="340">
        <v>0</v>
      </c>
      <c r="O137" s="340">
        <v>0</v>
      </c>
      <c r="P137" s="340">
        <v>0</v>
      </c>
      <c r="Q137" s="340">
        <v>0</v>
      </c>
      <c r="R137" s="340">
        <v>0</v>
      </c>
      <c r="S137" s="340">
        <v>0</v>
      </c>
      <c r="T137" s="340">
        <v>0</v>
      </c>
      <c r="U137" s="340">
        <v>11.73</v>
      </c>
      <c r="V137" s="340">
        <v>507.71</v>
      </c>
      <c r="W137" s="340">
        <v>0</v>
      </c>
      <c r="X137" s="340">
        <v>0</v>
      </c>
      <c r="Y137" s="340">
        <v>0</v>
      </c>
      <c r="Z137" s="340">
        <v>0</v>
      </c>
      <c r="AA137" s="340">
        <v>0</v>
      </c>
      <c r="AB137" s="340">
        <v>0</v>
      </c>
      <c r="AC137" s="340">
        <v>0</v>
      </c>
      <c r="AD137" s="340">
        <v>0</v>
      </c>
      <c r="AE137" s="340">
        <v>0</v>
      </c>
      <c r="AF137" s="340">
        <v>0</v>
      </c>
      <c r="AG137" s="340">
        <v>0</v>
      </c>
    </row>
    <row r="138" spans="1:33" ht="13.2" x14ac:dyDescent="0.25">
      <c r="B138" s="339" t="s">
        <v>431</v>
      </c>
      <c r="C138" s="340">
        <f t="shared" si="3"/>
        <v>30540.3</v>
      </c>
      <c r="D138" s="340">
        <v>0</v>
      </c>
      <c r="E138" s="340">
        <v>30437.41</v>
      </c>
      <c r="F138" s="340">
        <v>0</v>
      </c>
      <c r="G138" s="340">
        <v>0</v>
      </c>
      <c r="H138" s="340">
        <v>0</v>
      </c>
      <c r="I138" s="340">
        <v>0</v>
      </c>
      <c r="J138" s="340">
        <v>0</v>
      </c>
      <c r="K138" s="340">
        <v>0</v>
      </c>
      <c r="L138" s="340">
        <v>0</v>
      </c>
      <c r="M138" s="340">
        <v>0</v>
      </c>
      <c r="N138" s="340">
        <v>0</v>
      </c>
      <c r="O138" s="340">
        <v>0</v>
      </c>
      <c r="P138" s="340">
        <v>0</v>
      </c>
      <c r="Q138" s="340">
        <v>0</v>
      </c>
      <c r="R138" s="340">
        <v>0</v>
      </c>
      <c r="S138" s="340">
        <v>0</v>
      </c>
      <c r="T138" s="340">
        <v>0</v>
      </c>
      <c r="U138" s="340">
        <v>102.89</v>
      </c>
      <c r="V138" s="340">
        <v>0</v>
      </c>
      <c r="W138" s="340">
        <v>0</v>
      </c>
      <c r="X138" s="340">
        <v>0</v>
      </c>
      <c r="Y138" s="340">
        <v>0</v>
      </c>
      <c r="Z138" s="340">
        <v>0</v>
      </c>
      <c r="AA138" s="340">
        <v>0</v>
      </c>
      <c r="AB138" s="340">
        <v>0</v>
      </c>
      <c r="AC138" s="340">
        <v>0</v>
      </c>
      <c r="AD138" s="340">
        <v>0</v>
      </c>
      <c r="AE138" s="340">
        <v>0</v>
      </c>
      <c r="AF138" s="340">
        <v>0</v>
      </c>
      <c r="AG138" s="340">
        <v>0</v>
      </c>
    </row>
    <row r="139" spans="1:33" ht="13.2" x14ac:dyDescent="0.25">
      <c r="B139" s="339" t="s">
        <v>308</v>
      </c>
      <c r="C139" s="340">
        <f t="shared" si="3"/>
        <v>96919</v>
      </c>
      <c r="D139" s="340">
        <v>96919</v>
      </c>
      <c r="E139" s="340">
        <v>0</v>
      </c>
      <c r="F139" s="340">
        <v>0</v>
      </c>
      <c r="G139" s="340">
        <v>0</v>
      </c>
      <c r="H139" s="340">
        <v>0</v>
      </c>
      <c r="I139" s="340">
        <v>0</v>
      </c>
      <c r="J139" s="340">
        <v>0</v>
      </c>
      <c r="K139" s="340">
        <v>0</v>
      </c>
      <c r="L139" s="340">
        <v>0</v>
      </c>
      <c r="M139" s="340">
        <v>0</v>
      </c>
      <c r="N139" s="340">
        <v>0</v>
      </c>
      <c r="O139" s="340">
        <v>0</v>
      </c>
      <c r="P139" s="340">
        <v>0</v>
      </c>
      <c r="Q139" s="340">
        <v>0</v>
      </c>
      <c r="R139" s="340">
        <v>0</v>
      </c>
      <c r="S139" s="340">
        <v>0</v>
      </c>
      <c r="T139" s="340">
        <v>0</v>
      </c>
      <c r="U139" s="340">
        <v>0</v>
      </c>
      <c r="V139" s="340">
        <v>0</v>
      </c>
      <c r="W139" s="340">
        <v>0</v>
      </c>
      <c r="X139" s="340">
        <v>0</v>
      </c>
      <c r="Y139" s="340">
        <v>0</v>
      </c>
      <c r="Z139" s="340">
        <v>0</v>
      </c>
      <c r="AA139" s="340">
        <v>0</v>
      </c>
      <c r="AB139" s="340">
        <v>0</v>
      </c>
      <c r="AC139" s="340">
        <v>0</v>
      </c>
      <c r="AD139" s="340">
        <v>0</v>
      </c>
      <c r="AE139" s="340">
        <v>0</v>
      </c>
      <c r="AF139" s="340">
        <v>0</v>
      </c>
      <c r="AG139" s="340">
        <v>0</v>
      </c>
    </row>
    <row r="140" spans="1:33" ht="13.2" x14ac:dyDescent="0.25">
      <c r="B140" s="339" t="s">
        <v>415</v>
      </c>
      <c r="C140" s="340">
        <f t="shared" si="3"/>
        <v>460</v>
      </c>
      <c r="D140" s="340">
        <v>0</v>
      </c>
      <c r="E140" s="340">
        <v>0</v>
      </c>
      <c r="F140" s="340">
        <v>0</v>
      </c>
      <c r="G140" s="340">
        <v>0</v>
      </c>
      <c r="H140" s="340">
        <v>460</v>
      </c>
      <c r="I140" s="340">
        <v>0</v>
      </c>
      <c r="J140" s="340">
        <v>0</v>
      </c>
      <c r="K140" s="340">
        <v>0</v>
      </c>
      <c r="L140" s="340">
        <v>0</v>
      </c>
      <c r="M140" s="340">
        <v>0</v>
      </c>
      <c r="N140" s="340">
        <v>0</v>
      </c>
      <c r="O140" s="340">
        <v>0</v>
      </c>
      <c r="P140" s="340">
        <v>0</v>
      </c>
      <c r="Q140" s="340">
        <v>0</v>
      </c>
      <c r="R140" s="340">
        <v>0</v>
      </c>
      <c r="S140" s="340">
        <v>0</v>
      </c>
      <c r="T140" s="340">
        <v>0</v>
      </c>
      <c r="U140" s="340">
        <v>0</v>
      </c>
      <c r="V140" s="340">
        <v>0</v>
      </c>
      <c r="W140" s="340">
        <v>0</v>
      </c>
      <c r="X140" s="340">
        <v>0</v>
      </c>
      <c r="Y140" s="340">
        <v>0</v>
      </c>
      <c r="Z140" s="340">
        <v>0</v>
      </c>
      <c r="AA140" s="340">
        <v>0</v>
      </c>
      <c r="AB140" s="340">
        <v>0</v>
      </c>
      <c r="AC140" s="340">
        <v>0</v>
      </c>
      <c r="AD140" s="340">
        <v>0</v>
      </c>
      <c r="AE140" s="340">
        <v>0</v>
      </c>
      <c r="AF140" s="340">
        <v>0</v>
      </c>
      <c r="AG140" s="340">
        <v>0</v>
      </c>
    </row>
    <row r="141" spans="1:33" ht="13.2" x14ac:dyDescent="0.25">
      <c r="B141" s="339" t="s">
        <v>347</v>
      </c>
      <c r="C141" s="340">
        <f t="shared" si="3"/>
        <v>278</v>
      </c>
      <c r="D141" s="340">
        <v>0</v>
      </c>
      <c r="E141" s="340">
        <v>0</v>
      </c>
      <c r="F141" s="340">
        <v>0</v>
      </c>
      <c r="G141" s="340">
        <v>0</v>
      </c>
      <c r="H141" s="340">
        <v>0</v>
      </c>
      <c r="I141" s="340">
        <v>0</v>
      </c>
      <c r="J141" s="340">
        <v>0</v>
      </c>
      <c r="K141" s="340">
        <v>0</v>
      </c>
      <c r="L141" s="340">
        <v>0</v>
      </c>
      <c r="M141" s="340">
        <v>0</v>
      </c>
      <c r="N141" s="340">
        <v>0</v>
      </c>
      <c r="O141" s="340">
        <v>0</v>
      </c>
      <c r="P141" s="340">
        <v>0</v>
      </c>
      <c r="Q141" s="340">
        <v>0</v>
      </c>
      <c r="R141" s="340">
        <v>278</v>
      </c>
      <c r="S141" s="340">
        <v>0</v>
      </c>
      <c r="T141" s="340">
        <v>0</v>
      </c>
      <c r="U141" s="340">
        <v>0</v>
      </c>
      <c r="V141" s="340">
        <v>0</v>
      </c>
      <c r="W141" s="340">
        <v>0</v>
      </c>
      <c r="X141" s="340">
        <v>0</v>
      </c>
      <c r="Y141" s="340">
        <v>0</v>
      </c>
      <c r="Z141" s="340">
        <v>0</v>
      </c>
      <c r="AA141" s="340">
        <v>0</v>
      </c>
      <c r="AB141" s="340">
        <v>0</v>
      </c>
      <c r="AC141" s="340">
        <v>0</v>
      </c>
      <c r="AD141" s="340">
        <v>0</v>
      </c>
      <c r="AE141" s="340">
        <v>0</v>
      </c>
      <c r="AF141" s="340">
        <v>0</v>
      </c>
      <c r="AG141" s="340">
        <v>0</v>
      </c>
    </row>
    <row r="142" spans="1:33" ht="13.2" x14ac:dyDescent="0.25">
      <c r="B142" s="339" t="s">
        <v>411</v>
      </c>
      <c r="C142" s="340">
        <f t="shared" si="3"/>
        <v>2327</v>
      </c>
      <c r="D142" s="340">
        <v>0</v>
      </c>
      <c r="E142" s="340">
        <v>0</v>
      </c>
      <c r="F142" s="340">
        <v>2327</v>
      </c>
      <c r="G142" s="340">
        <v>0</v>
      </c>
      <c r="H142" s="340">
        <v>0</v>
      </c>
      <c r="I142" s="340">
        <v>0</v>
      </c>
      <c r="J142" s="340">
        <v>0</v>
      </c>
      <c r="K142" s="340">
        <v>0</v>
      </c>
      <c r="L142" s="340">
        <v>0</v>
      </c>
      <c r="M142" s="340">
        <v>0</v>
      </c>
      <c r="N142" s="340">
        <v>0</v>
      </c>
      <c r="O142" s="340">
        <v>0</v>
      </c>
      <c r="P142" s="340">
        <v>0</v>
      </c>
      <c r="Q142" s="340">
        <v>0</v>
      </c>
      <c r="R142" s="340">
        <v>0</v>
      </c>
      <c r="S142" s="340">
        <v>0</v>
      </c>
      <c r="T142" s="340">
        <v>0</v>
      </c>
      <c r="U142" s="340">
        <v>0</v>
      </c>
      <c r="V142" s="340">
        <v>0</v>
      </c>
      <c r="W142" s="340">
        <v>0</v>
      </c>
      <c r="X142" s="340">
        <v>0</v>
      </c>
      <c r="Y142" s="340">
        <v>0</v>
      </c>
      <c r="Z142" s="340">
        <v>0</v>
      </c>
      <c r="AA142" s="340">
        <v>0</v>
      </c>
      <c r="AB142" s="340">
        <v>0</v>
      </c>
      <c r="AC142" s="340">
        <v>0</v>
      </c>
      <c r="AD142" s="340">
        <v>0</v>
      </c>
      <c r="AE142" s="340">
        <v>0</v>
      </c>
      <c r="AF142" s="340">
        <v>0</v>
      </c>
      <c r="AG142" s="340">
        <v>0</v>
      </c>
    </row>
    <row r="143" spans="1:33" ht="13.2" x14ac:dyDescent="0.25">
      <c r="A143" s="337" t="s">
        <v>348</v>
      </c>
      <c r="B143" s="337" t="s">
        <v>305</v>
      </c>
      <c r="C143" s="338">
        <f t="shared" si="3"/>
        <v>2745.78</v>
      </c>
      <c r="D143" s="338">
        <v>2496</v>
      </c>
      <c r="E143" s="338">
        <v>0</v>
      </c>
      <c r="F143" s="338">
        <v>0</v>
      </c>
      <c r="G143" s="338">
        <v>0</v>
      </c>
      <c r="H143" s="338">
        <v>249.77</v>
      </c>
      <c r="I143" s="338">
        <v>0</v>
      </c>
      <c r="J143" s="338">
        <v>0</v>
      </c>
      <c r="K143" s="338">
        <v>0</v>
      </c>
      <c r="L143" s="338">
        <v>0</v>
      </c>
      <c r="M143" s="338">
        <v>0</v>
      </c>
      <c r="N143" s="338">
        <v>0</v>
      </c>
      <c r="O143" s="338">
        <v>0</v>
      </c>
      <c r="P143" s="338">
        <v>0</v>
      </c>
      <c r="Q143" s="338">
        <v>0</v>
      </c>
      <c r="R143" s="338">
        <v>0</v>
      </c>
      <c r="S143" s="338">
        <v>0</v>
      </c>
      <c r="T143" s="338">
        <v>0</v>
      </c>
      <c r="U143" s="338">
        <v>0</v>
      </c>
      <c r="V143" s="338">
        <v>0</v>
      </c>
      <c r="W143" s="338">
        <v>0</v>
      </c>
      <c r="X143" s="338">
        <v>0</v>
      </c>
      <c r="Y143" s="338">
        <v>0</v>
      </c>
      <c r="Z143" s="338">
        <v>0.01</v>
      </c>
      <c r="AA143" s="338">
        <v>0</v>
      </c>
      <c r="AB143" s="338">
        <v>0</v>
      </c>
      <c r="AC143" s="338">
        <v>0</v>
      </c>
      <c r="AD143" s="338">
        <v>0</v>
      </c>
      <c r="AE143" s="338">
        <v>0</v>
      </c>
      <c r="AF143" s="338">
        <v>0</v>
      </c>
      <c r="AG143" s="338">
        <v>0</v>
      </c>
    </row>
    <row r="144" spans="1:33" ht="13.2" x14ac:dyDescent="0.25">
      <c r="B144" s="339" t="s">
        <v>311</v>
      </c>
      <c r="C144" s="340">
        <f t="shared" si="3"/>
        <v>11.77</v>
      </c>
      <c r="D144" s="340">
        <v>0</v>
      </c>
      <c r="E144" s="340">
        <v>0</v>
      </c>
      <c r="F144" s="340">
        <v>0</v>
      </c>
      <c r="G144" s="340">
        <v>0</v>
      </c>
      <c r="H144" s="340">
        <v>11.77</v>
      </c>
      <c r="I144" s="340">
        <v>0</v>
      </c>
      <c r="J144" s="340">
        <v>0</v>
      </c>
      <c r="K144" s="340">
        <v>0</v>
      </c>
      <c r="L144" s="340">
        <v>0</v>
      </c>
      <c r="M144" s="340">
        <v>0</v>
      </c>
      <c r="N144" s="340">
        <v>0</v>
      </c>
      <c r="O144" s="340">
        <v>0</v>
      </c>
      <c r="P144" s="340">
        <v>0</v>
      </c>
      <c r="Q144" s="340">
        <v>0</v>
      </c>
      <c r="R144" s="340">
        <v>0</v>
      </c>
      <c r="S144" s="340">
        <v>0</v>
      </c>
      <c r="T144" s="340">
        <v>0</v>
      </c>
      <c r="U144" s="340">
        <v>0</v>
      </c>
      <c r="V144" s="340">
        <v>0</v>
      </c>
      <c r="W144" s="340">
        <v>0</v>
      </c>
      <c r="X144" s="340">
        <v>0</v>
      </c>
      <c r="Y144" s="340">
        <v>0</v>
      </c>
      <c r="Z144" s="340">
        <v>0</v>
      </c>
      <c r="AA144" s="340">
        <v>0</v>
      </c>
      <c r="AB144" s="340">
        <v>0</v>
      </c>
      <c r="AC144" s="340">
        <v>0</v>
      </c>
      <c r="AD144" s="340">
        <v>0</v>
      </c>
      <c r="AE144" s="340">
        <v>0</v>
      </c>
      <c r="AF144" s="340">
        <v>0</v>
      </c>
      <c r="AG144" s="340">
        <v>0</v>
      </c>
    </row>
    <row r="145" spans="1:33" ht="13.2" x14ac:dyDescent="0.25">
      <c r="B145" s="339" t="s">
        <v>308</v>
      </c>
      <c r="C145" s="340">
        <f t="shared" si="3"/>
        <v>238</v>
      </c>
      <c r="D145" s="340">
        <v>0</v>
      </c>
      <c r="E145" s="340">
        <v>0</v>
      </c>
      <c r="F145" s="340">
        <v>0</v>
      </c>
      <c r="G145" s="340">
        <v>0</v>
      </c>
      <c r="H145" s="340">
        <v>238</v>
      </c>
      <c r="I145" s="340">
        <v>0</v>
      </c>
      <c r="J145" s="340">
        <v>0</v>
      </c>
      <c r="K145" s="340">
        <v>0</v>
      </c>
      <c r="L145" s="340">
        <v>0</v>
      </c>
      <c r="M145" s="340">
        <v>0</v>
      </c>
      <c r="N145" s="340">
        <v>0</v>
      </c>
      <c r="O145" s="340">
        <v>0</v>
      </c>
      <c r="P145" s="340">
        <v>0</v>
      </c>
      <c r="Q145" s="340">
        <v>0</v>
      </c>
      <c r="R145" s="340">
        <v>0</v>
      </c>
      <c r="S145" s="340">
        <v>0</v>
      </c>
      <c r="T145" s="340">
        <v>0</v>
      </c>
      <c r="U145" s="340">
        <v>0</v>
      </c>
      <c r="V145" s="340">
        <v>0</v>
      </c>
      <c r="W145" s="340">
        <v>0</v>
      </c>
      <c r="X145" s="340">
        <v>0</v>
      </c>
      <c r="Y145" s="340">
        <v>0</v>
      </c>
      <c r="Z145" s="340">
        <v>0</v>
      </c>
      <c r="AA145" s="340">
        <v>0</v>
      </c>
      <c r="AB145" s="340">
        <v>0</v>
      </c>
      <c r="AC145" s="340">
        <v>0</v>
      </c>
      <c r="AD145" s="340">
        <v>0</v>
      </c>
      <c r="AE145" s="340">
        <v>0</v>
      </c>
      <c r="AF145" s="340">
        <v>0</v>
      </c>
      <c r="AG145" s="340">
        <v>0</v>
      </c>
    </row>
    <row r="146" spans="1:33" ht="13.2" x14ac:dyDescent="0.25">
      <c r="B146" s="339" t="s">
        <v>318</v>
      </c>
      <c r="C146" s="340">
        <f t="shared" si="3"/>
        <v>2496.0100000000002</v>
      </c>
      <c r="D146" s="340">
        <v>2496</v>
      </c>
      <c r="E146" s="340">
        <v>0</v>
      </c>
      <c r="F146" s="340">
        <v>0</v>
      </c>
      <c r="G146" s="340">
        <v>0</v>
      </c>
      <c r="H146" s="340">
        <v>0</v>
      </c>
      <c r="I146" s="340">
        <v>0</v>
      </c>
      <c r="J146" s="340">
        <v>0</v>
      </c>
      <c r="K146" s="340">
        <v>0</v>
      </c>
      <c r="L146" s="340">
        <v>0</v>
      </c>
      <c r="M146" s="340">
        <v>0</v>
      </c>
      <c r="N146" s="340">
        <v>0</v>
      </c>
      <c r="O146" s="340">
        <v>0</v>
      </c>
      <c r="P146" s="340">
        <v>0</v>
      </c>
      <c r="Q146" s="340">
        <v>0</v>
      </c>
      <c r="R146" s="340">
        <v>0</v>
      </c>
      <c r="S146" s="340">
        <v>0</v>
      </c>
      <c r="T146" s="340">
        <v>0</v>
      </c>
      <c r="U146" s="340">
        <v>0</v>
      </c>
      <c r="V146" s="340">
        <v>0</v>
      </c>
      <c r="W146" s="340">
        <v>0</v>
      </c>
      <c r="X146" s="340">
        <v>0</v>
      </c>
      <c r="Y146" s="340">
        <v>0</v>
      </c>
      <c r="Z146" s="340">
        <v>0.01</v>
      </c>
      <c r="AA146" s="340">
        <v>0</v>
      </c>
      <c r="AB146" s="340">
        <v>0</v>
      </c>
      <c r="AC146" s="340">
        <v>0</v>
      </c>
      <c r="AD146" s="340">
        <v>0</v>
      </c>
      <c r="AE146" s="340">
        <v>0</v>
      </c>
      <c r="AF146" s="340">
        <v>0</v>
      </c>
      <c r="AG146" s="340">
        <v>0</v>
      </c>
    </row>
    <row r="147" spans="1:33" ht="13.2" x14ac:dyDescent="0.25">
      <c r="A147" s="337" t="s">
        <v>256</v>
      </c>
      <c r="B147" s="337" t="s">
        <v>305</v>
      </c>
      <c r="C147" s="338">
        <f t="shared" si="3"/>
        <v>902106.25999999989</v>
      </c>
      <c r="D147" s="338">
        <v>479694.47</v>
      </c>
      <c r="E147" s="338">
        <v>71178.429999999993</v>
      </c>
      <c r="F147" s="338">
        <v>35671.769999999997</v>
      </c>
      <c r="G147" s="338">
        <v>196612.55</v>
      </c>
      <c r="H147" s="338">
        <v>43521.97</v>
      </c>
      <c r="I147" s="338">
        <v>0</v>
      </c>
      <c r="J147" s="338">
        <v>0</v>
      </c>
      <c r="K147" s="338">
        <v>22860</v>
      </c>
      <c r="L147" s="338">
        <v>0</v>
      </c>
      <c r="M147" s="338">
        <v>0</v>
      </c>
      <c r="N147" s="338">
        <v>0</v>
      </c>
      <c r="O147" s="338">
        <v>26616.07</v>
      </c>
      <c r="P147" s="338">
        <v>16153.86</v>
      </c>
      <c r="Q147" s="338">
        <v>0</v>
      </c>
      <c r="R147" s="338">
        <v>338.87</v>
      </c>
      <c r="S147" s="338">
        <v>0</v>
      </c>
      <c r="T147" s="338">
        <v>0</v>
      </c>
      <c r="U147" s="338">
        <v>380.75</v>
      </c>
      <c r="V147" s="338">
        <v>3692.27</v>
      </c>
      <c r="W147" s="338">
        <v>0</v>
      </c>
      <c r="X147" s="338">
        <v>0</v>
      </c>
      <c r="Y147" s="338">
        <v>5385.25</v>
      </c>
      <c r="Z147" s="338">
        <v>0</v>
      </c>
      <c r="AA147" s="338">
        <v>0</v>
      </c>
      <c r="AB147" s="338">
        <v>0</v>
      </c>
      <c r="AC147" s="338">
        <v>0</v>
      </c>
      <c r="AD147" s="338">
        <v>0</v>
      </c>
      <c r="AE147" s="338">
        <v>0</v>
      </c>
      <c r="AF147" s="338">
        <v>0</v>
      </c>
      <c r="AG147" s="338">
        <v>0</v>
      </c>
    </row>
    <row r="148" spans="1:33" ht="13.2" x14ac:dyDescent="0.25">
      <c r="B148" s="339" t="s">
        <v>416</v>
      </c>
      <c r="C148" s="340">
        <f t="shared" si="3"/>
        <v>158655</v>
      </c>
      <c r="D148" s="340">
        <v>0</v>
      </c>
      <c r="E148" s="340">
        <v>0</v>
      </c>
      <c r="F148" s="340">
        <v>0</v>
      </c>
      <c r="G148" s="340">
        <v>123795</v>
      </c>
      <c r="H148" s="340">
        <v>0</v>
      </c>
      <c r="I148" s="340">
        <v>0</v>
      </c>
      <c r="J148" s="340">
        <v>0</v>
      </c>
      <c r="K148" s="340">
        <v>22860</v>
      </c>
      <c r="L148" s="340">
        <v>0</v>
      </c>
      <c r="M148" s="340">
        <v>0</v>
      </c>
      <c r="N148" s="340">
        <v>0</v>
      </c>
      <c r="O148" s="340">
        <v>12000</v>
      </c>
      <c r="P148" s="340">
        <v>0</v>
      </c>
      <c r="Q148" s="340">
        <v>0</v>
      </c>
      <c r="R148" s="340">
        <v>0</v>
      </c>
      <c r="S148" s="340">
        <v>0</v>
      </c>
      <c r="T148" s="340">
        <v>0</v>
      </c>
      <c r="U148" s="340">
        <v>0</v>
      </c>
      <c r="V148" s="340">
        <v>0</v>
      </c>
      <c r="W148" s="340">
        <v>0</v>
      </c>
      <c r="X148" s="340">
        <v>0</v>
      </c>
      <c r="Y148" s="340">
        <v>0</v>
      </c>
      <c r="Z148" s="340">
        <v>0</v>
      </c>
      <c r="AA148" s="340">
        <v>0</v>
      </c>
      <c r="AB148" s="340">
        <v>0</v>
      </c>
      <c r="AC148" s="340">
        <v>0</v>
      </c>
      <c r="AD148" s="340">
        <v>0</v>
      </c>
      <c r="AE148" s="340">
        <v>0</v>
      </c>
      <c r="AF148" s="340">
        <v>0</v>
      </c>
      <c r="AG148" s="340">
        <v>0</v>
      </c>
    </row>
    <row r="149" spans="1:33" ht="13.2" x14ac:dyDescent="0.25">
      <c r="B149" s="339" t="s">
        <v>430</v>
      </c>
      <c r="C149" s="340">
        <f t="shared" si="3"/>
        <v>1100</v>
      </c>
      <c r="D149" s="340">
        <v>0</v>
      </c>
      <c r="E149" s="340">
        <v>0</v>
      </c>
      <c r="F149" s="340">
        <v>1100</v>
      </c>
      <c r="G149" s="340">
        <v>0</v>
      </c>
      <c r="H149" s="340">
        <v>0</v>
      </c>
      <c r="I149" s="340">
        <v>0</v>
      </c>
      <c r="J149" s="340">
        <v>0</v>
      </c>
      <c r="K149" s="340">
        <v>0</v>
      </c>
      <c r="L149" s="340">
        <v>0</v>
      </c>
      <c r="M149" s="340">
        <v>0</v>
      </c>
      <c r="N149" s="340">
        <v>0</v>
      </c>
      <c r="O149" s="340">
        <v>0</v>
      </c>
      <c r="P149" s="340">
        <v>0</v>
      </c>
      <c r="Q149" s="340">
        <v>0</v>
      </c>
      <c r="R149" s="340">
        <v>0</v>
      </c>
      <c r="S149" s="340">
        <v>0</v>
      </c>
      <c r="T149" s="340">
        <v>0</v>
      </c>
      <c r="U149" s="340">
        <v>0</v>
      </c>
      <c r="V149" s="340">
        <v>0</v>
      </c>
      <c r="W149" s="340">
        <v>0</v>
      </c>
      <c r="X149" s="340">
        <v>0</v>
      </c>
      <c r="Y149" s="340">
        <v>0</v>
      </c>
      <c r="Z149" s="340">
        <v>0</v>
      </c>
      <c r="AA149" s="340">
        <v>0</v>
      </c>
      <c r="AB149" s="340">
        <v>0</v>
      </c>
      <c r="AC149" s="340">
        <v>0</v>
      </c>
      <c r="AD149" s="340">
        <v>0</v>
      </c>
      <c r="AE149" s="340">
        <v>0</v>
      </c>
      <c r="AF149" s="340">
        <v>0</v>
      </c>
      <c r="AG149" s="340">
        <v>0</v>
      </c>
    </row>
    <row r="150" spans="1:33" ht="13.2" x14ac:dyDescent="0.25">
      <c r="B150" s="339" t="s">
        <v>434</v>
      </c>
      <c r="C150" s="340">
        <f t="shared" si="3"/>
        <v>108972.73</v>
      </c>
      <c r="D150" s="340">
        <v>0</v>
      </c>
      <c r="E150" s="340">
        <v>0</v>
      </c>
      <c r="F150" s="340">
        <v>0</v>
      </c>
      <c r="G150" s="340">
        <v>72817.55</v>
      </c>
      <c r="H150" s="340">
        <v>0</v>
      </c>
      <c r="I150" s="340">
        <v>0</v>
      </c>
      <c r="J150" s="340">
        <v>0</v>
      </c>
      <c r="K150" s="340">
        <v>0</v>
      </c>
      <c r="L150" s="340">
        <v>0</v>
      </c>
      <c r="M150" s="340">
        <v>0</v>
      </c>
      <c r="N150" s="340">
        <v>0</v>
      </c>
      <c r="O150" s="340">
        <v>14616.07</v>
      </c>
      <c r="P150" s="340">
        <v>16153.86</v>
      </c>
      <c r="Q150" s="340">
        <v>0</v>
      </c>
      <c r="R150" s="340">
        <v>0</v>
      </c>
      <c r="S150" s="340">
        <v>0</v>
      </c>
      <c r="T150" s="340">
        <v>0</v>
      </c>
      <c r="U150" s="340">
        <v>0</v>
      </c>
      <c r="V150" s="340">
        <v>0</v>
      </c>
      <c r="W150" s="340">
        <v>0</v>
      </c>
      <c r="X150" s="340">
        <v>0</v>
      </c>
      <c r="Y150" s="340">
        <v>5385.25</v>
      </c>
      <c r="Z150" s="340">
        <v>0</v>
      </c>
      <c r="AA150" s="340">
        <v>0</v>
      </c>
      <c r="AB150" s="340">
        <v>0</v>
      </c>
      <c r="AC150" s="340">
        <v>0</v>
      </c>
      <c r="AD150" s="340">
        <v>0</v>
      </c>
      <c r="AE150" s="340">
        <v>0</v>
      </c>
      <c r="AF150" s="340">
        <v>0</v>
      </c>
      <c r="AG150" s="340">
        <v>0</v>
      </c>
    </row>
    <row r="151" spans="1:33" ht="13.2" x14ac:dyDescent="0.25">
      <c r="B151" s="339" t="s">
        <v>311</v>
      </c>
      <c r="C151" s="340">
        <f t="shared" si="3"/>
        <v>47508.950000000004</v>
      </c>
      <c r="D151" s="340">
        <v>22126.47</v>
      </c>
      <c r="E151" s="340">
        <v>5704.72</v>
      </c>
      <c r="F151" s="340">
        <v>7534.22</v>
      </c>
      <c r="G151" s="340">
        <v>0</v>
      </c>
      <c r="H151" s="340">
        <v>8087.97</v>
      </c>
      <c r="I151" s="340">
        <v>0</v>
      </c>
      <c r="J151" s="340">
        <v>0</v>
      </c>
      <c r="K151" s="340">
        <v>0</v>
      </c>
      <c r="L151" s="340">
        <v>0</v>
      </c>
      <c r="M151" s="340">
        <v>0</v>
      </c>
      <c r="N151" s="340">
        <v>0</v>
      </c>
      <c r="O151" s="340">
        <v>0</v>
      </c>
      <c r="P151" s="340">
        <v>0</v>
      </c>
      <c r="Q151" s="340">
        <v>0</v>
      </c>
      <c r="R151" s="340">
        <v>0</v>
      </c>
      <c r="S151" s="340">
        <v>0</v>
      </c>
      <c r="T151" s="340">
        <v>0</v>
      </c>
      <c r="U151" s="340">
        <v>363.3</v>
      </c>
      <c r="V151" s="340">
        <v>3692.27</v>
      </c>
      <c r="W151" s="340">
        <v>0</v>
      </c>
      <c r="X151" s="340">
        <v>0</v>
      </c>
      <c r="Y151" s="340">
        <v>0</v>
      </c>
      <c r="Z151" s="340">
        <v>0</v>
      </c>
      <c r="AA151" s="340">
        <v>0</v>
      </c>
      <c r="AB151" s="340">
        <v>0</v>
      </c>
      <c r="AC151" s="340">
        <v>0</v>
      </c>
      <c r="AD151" s="340">
        <v>0</v>
      </c>
      <c r="AE151" s="340">
        <v>0</v>
      </c>
      <c r="AF151" s="340">
        <v>0</v>
      </c>
      <c r="AG151" s="340">
        <v>0</v>
      </c>
    </row>
    <row r="152" spans="1:33" ht="13.2" x14ac:dyDescent="0.25">
      <c r="B152" s="339" t="s">
        <v>429</v>
      </c>
      <c r="C152" s="340">
        <f t="shared" si="3"/>
        <v>18.53</v>
      </c>
      <c r="D152" s="340">
        <v>0</v>
      </c>
      <c r="E152" s="340">
        <v>0</v>
      </c>
      <c r="F152" s="340">
        <v>9.08</v>
      </c>
      <c r="G152" s="340">
        <v>0</v>
      </c>
      <c r="H152" s="340">
        <v>0</v>
      </c>
      <c r="I152" s="340">
        <v>0</v>
      </c>
      <c r="J152" s="340">
        <v>0</v>
      </c>
      <c r="K152" s="340">
        <v>0</v>
      </c>
      <c r="L152" s="340">
        <v>0</v>
      </c>
      <c r="M152" s="340">
        <v>0</v>
      </c>
      <c r="N152" s="340">
        <v>0</v>
      </c>
      <c r="O152" s="340">
        <v>0</v>
      </c>
      <c r="P152" s="340">
        <v>0</v>
      </c>
      <c r="Q152" s="340">
        <v>0</v>
      </c>
      <c r="R152" s="340">
        <v>0</v>
      </c>
      <c r="S152" s="340">
        <v>0</v>
      </c>
      <c r="T152" s="340">
        <v>0</v>
      </c>
      <c r="U152" s="340">
        <v>9.4499999999999993</v>
      </c>
      <c r="V152" s="340">
        <v>0</v>
      </c>
      <c r="W152" s="340">
        <v>0</v>
      </c>
      <c r="X152" s="340">
        <v>0</v>
      </c>
      <c r="Y152" s="340">
        <v>0</v>
      </c>
      <c r="Z152" s="340">
        <v>0</v>
      </c>
      <c r="AA152" s="340">
        <v>0</v>
      </c>
      <c r="AB152" s="340">
        <v>0</v>
      </c>
      <c r="AC152" s="340">
        <v>0</v>
      </c>
      <c r="AD152" s="340">
        <v>0</v>
      </c>
      <c r="AE152" s="340">
        <v>0</v>
      </c>
      <c r="AF152" s="340">
        <v>0</v>
      </c>
      <c r="AG152" s="340">
        <v>0</v>
      </c>
    </row>
    <row r="153" spans="1:33" ht="13.2" x14ac:dyDescent="0.25">
      <c r="B153" s="339" t="s">
        <v>431</v>
      </c>
      <c r="C153" s="340">
        <f t="shared" si="3"/>
        <v>15942.05</v>
      </c>
      <c r="D153" s="340">
        <v>28</v>
      </c>
      <c r="E153" s="340">
        <v>14569.71</v>
      </c>
      <c r="F153" s="340">
        <v>1005.47</v>
      </c>
      <c r="G153" s="340">
        <v>0</v>
      </c>
      <c r="H153" s="340">
        <v>0</v>
      </c>
      <c r="I153" s="340">
        <v>0</v>
      </c>
      <c r="J153" s="340">
        <v>0</v>
      </c>
      <c r="K153" s="340">
        <v>0</v>
      </c>
      <c r="L153" s="340">
        <v>0</v>
      </c>
      <c r="M153" s="340">
        <v>0</v>
      </c>
      <c r="N153" s="340">
        <v>0</v>
      </c>
      <c r="O153" s="340">
        <v>0</v>
      </c>
      <c r="P153" s="340">
        <v>0</v>
      </c>
      <c r="Q153" s="340">
        <v>0</v>
      </c>
      <c r="R153" s="340">
        <v>338.87</v>
      </c>
      <c r="S153" s="340">
        <v>0</v>
      </c>
      <c r="T153" s="340">
        <v>0</v>
      </c>
      <c r="U153" s="340">
        <v>0</v>
      </c>
      <c r="V153" s="340">
        <v>0</v>
      </c>
      <c r="W153" s="340">
        <v>0</v>
      </c>
      <c r="X153" s="340">
        <v>0</v>
      </c>
      <c r="Y153" s="340">
        <v>0</v>
      </c>
      <c r="Z153" s="340">
        <v>0</v>
      </c>
      <c r="AA153" s="340">
        <v>0</v>
      </c>
      <c r="AB153" s="340">
        <v>0</v>
      </c>
      <c r="AC153" s="340">
        <v>0</v>
      </c>
      <c r="AD153" s="340">
        <v>0</v>
      </c>
      <c r="AE153" s="340">
        <v>0</v>
      </c>
      <c r="AF153" s="340">
        <v>0</v>
      </c>
      <c r="AG153" s="340">
        <v>0</v>
      </c>
    </row>
    <row r="154" spans="1:33" ht="13.2" x14ac:dyDescent="0.25">
      <c r="B154" s="339" t="s">
        <v>308</v>
      </c>
      <c r="C154" s="340">
        <f t="shared" si="3"/>
        <v>569247</v>
      </c>
      <c r="D154" s="340">
        <v>457540</v>
      </c>
      <c r="E154" s="340">
        <v>50904</v>
      </c>
      <c r="F154" s="340">
        <v>25361</v>
      </c>
      <c r="G154" s="340">
        <v>0</v>
      </c>
      <c r="H154" s="340">
        <v>35434</v>
      </c>
      <c r="I154" s="340">
        <v>0</v>
      </c>
      <c r="J154" s="340">
        <v>0</v>
      </c>
      <c r="K154" s="340">
        <v>0</v>
      </c>
      <c r="L154" s="340">
        <v>0</v>
      </c>
      <c r="M154" s="340">
        <v>0</v>
      </c>
      <c r="N154" s="340">
        <v>0</v>
      </c>
      <c r="O154" s="340">
        <v>0</v>
      </c>
      <c r="P154" s="340">
        <v>0</v>
      </c>
      <c r="Q154" s="340">
        <v>0</v>
      </c>
      <c r="R154" s="340">
        <v>0</v>
      </c>
      <c r="S154" s="340">
        <v>0</v>
      </c>
      <c r="T154" s="340">
        <v>0</v>
      </c>
      <c r="U154" s="340">
        <v>8</v>
      </c>
      <c r="V154" s="340">
        <v>0</v>
      </c>
      <c r="W154" s="340">
        <v>0</v>
      </c>
      <c r="X154" s="340">
        <v>0</v>
      </c>
      <c r="Y154" s="340">
        <v>0</v>
      </c>
      <c r="Z154" s="340">
        <v>0</v>
      </c>
      <c r="AA154" s="340">
        <v>0</v>
      </c>
      <c r="AB154" s="340">
        <v>0</v>
      </c>
      <c r="AC154" s="340">
        <v>0</v>
      </c>
      <c r="AD154" s="340">
        <v>0</v>
      </c>
      <c r="AE154" s="340">
        <v>0</v>
      </c>
      <c r="AF154" s="340">
        <v>0</v>
      </c>
      <c r="AG154" s="340">
        <v>0</v>
      </c>
    </row>
    <row r="155" spans="1:33" ht="13.2" x14ac:dyDescent="0.25">
      <c r="B155" s="339" t="s">
        <v>411</v>
      </c>
      <c r="C155" s="340">
        <f t="shared" si="3"/>
        <v>662</v>
      </c>
      <c r="D155" s="340">
        <v>0</v>
      </c>
      <c r="E155" s="340">
        <v>0</v>
      </c>
      <c r="F155" s="340">
        <v>662</v>
      </c>
      <c r="G155" s="340">
        <v>0</v>
      </c>
      <c r="H155" s="340">
        <v>0</v>
      </c>
      <c r="I155" s="340">
        <v>0</v>
      </c>
      <c r="J155" s="340">
        <v>0</v>
      </c>
      <c r="K155" s="340">
        <v>0</v>
      </c>
      <c r="L155" s="340">
        <v>0</v>
      </c>
      <c r="M155" s="340">
        <v>0</v>
      </c>
      <c r="N155" s="340">
        <v>0</v>
      </c>
      <c r="O155" s="340">
        <v>0</v>
      </c>
      <c r="P155" s="340">
        <v>0</v>
      </c>
      <c r="Q155" s="340">
        <v>0</v>
      </c>
      <c r="R155" s="340">
        <v>0</v>
      </c>
      <c r="S155" s="340">
        <v>0</v>
      </c>
      <c r="T155" s="340">
        <v>0</v>
      </c>
      <c r="U155" s="340">
        <v>0</v>
      </c>
      <c r="V155" s="340">
        <v>0</v>
      </c>
      <c r="W155" s="340">
        <v>0</v>
      </c>
      <c r="X155" s="340">
        <v>0</v>
      </c>
      <c r="Y155" s="340">
        <v>0</v>
      </c>
      <c r="Z155" s="340">
        <v>0</v>
      </c>
      <c r="AA155" s="340">
        <v>0</v>
      </c>
      <c r="AB155" s="340">
        <v>0</v>
      </c>
      <c r="AC155" s="340">
        <v>0</v>
      </c>
      <c r="AD155" s="340">
        <v>0</v>
      </c>
      <c r="AE155" s="340">
        <v>0</v>
      </c>
      <c r="AF155" s="340">
        <v>0</v>
      </c>
      <c r="AG155" s="340">
        <v>0</v>
      </c>
    </row>
    <row r="156" spans="1:33" ht="13.2" x14ac:dyDescent="0.25">
      <c r="A156" s="337" t="s">
        <v>230</v>
      </c>
      <c r="B156" s="337" t="s">
        <v>305</v>
      </c>
      <c r="C156" s="338">
        <f t="shared" si="3"/>
        <v>679634.23999999987</v>
      </c>
      <c r="D156" s="338">
        <v>325266.17</v>
      </c>
      <c r="E156" s="338">
        <v>32626.17</v>
      </c>
      <c r="F156" s="338">
        <v>101106.83</v>
      </c>
      <c r="G156" s="338">
        <v>4250</v>
      </c>
      <c r="H156" s="338">
        <v>2592</v>
      </c>
      <c r="I156" s="338">
        <v>0</v>
      </c>
      <c r="J156" s="338">
        <v>0</v>
      </c>
      <c r="K156" s="338">
        <v>88708</v>
      </c>
      <c r="L156" s="338">
        <v>0</v>
      </c>
      <c r="M156" s="338">
        <v>39436.44</v>
      </c>
      <c r="N156" s="338">
        <v>0</v>
      </c>
      <c r="O156" s="338">
        <v>13950</v>
      </c>
      <c r="P156" s="338">
        <v>30200</v>
      </c>
      <c r="Q156" s="338">
        <v>19572.04</v>
      </c>
      <c r="R156" s="338">
        <v>19088.150000000001</v>
      </c>
      <c r="S156" s="338">
        <v>1395</v>
      </c>
      <c r="T156" s="338">
        <v>0</v>
      </c>
      <c r="U156" s="338">
        <v>1165.6400000000001</v>
      </c>
      <c r="V156" s="338">
        <v>0</v>
      </c>
      <c r="W156" s="338">
        <v>35.35</v>
      </c>
      <c r="X156" s="338">
        <v>1</v>
      </c>
      <c r="Y156" s="338">
        <v>25</v>
      </c>
      <c r="Z156" s="338">
        <v>3</v>
      </c>
      <c r="AA156" s="338">
        <v>0</v>
      </c>
      <c r="AB156" s="338">
        <v>200</v>
      </c>
      <c r="AC156" s="338">
        <v>0</v>
      </c>
      <c r="AD156" s="338">
        <v>11.45</v>
      </c>
      <c r="AE156" s="338">
        <v>1</v>
      </c>
      <c r="AF156" s="338">
        <v>1</v>
      </c>
      <c r="AG156" s="338">
        <v>0</v>
      </c>
    </row>
    <row r="157" spans="1:33" ht="13.2" x14ac:dyDescent="0.25">
      <c r="B157" s="339" t="s">
        <v>349</v>
      </c>
      <c r="C157" s="340">
        <f t="shared" si="3"/>
        <v>1228</v>
      </c>
      <c r="D157" s="340">
        <v>0</v>
      </c>
      <c r="E157" s="340">
        <v>0</v>
      </c>
      <c r="F157" s="340">
        <v>0</v>
      </c>
      <c r="G157" s="340">
        <v>0</v>
      </c>
      <c r="H157" s="340">
        <v>0</v>
      </c>
      <c r="I157" s="340">
        <v>0</v>
      </c>
      <c r="J157" s="340">
        <v>0</v>
      </c>
      <c r="K157" s="340">
        <v>800</v>
      </c>
      <c r="L157" s="340">
        <v>0</v>
      </c>
      <c r="M157" s="340">
        <v>0</v>
      </c>
      <c r="N157" s="340">
        <v>0</v>
      </c>
      <c r="O157" s="340">
        <v>200</v>
      </c>
      <c r="P157" s="340">
        <v>0</v>
      </c>
      <c r="Q157" s="340">
        <v>0</v>
      </c>
      <c r="R157" s="340">
        <v>0</v>
      </c>
      <c r="S157" s="340">
        <v>0</v>
      </c>
      <c r="T157" s="340">
        <v>0</v>
      </c>
      <c r="U157" s="340">
        <v>0</v>
      </c>
      <c r="V157" s="340">
        <v>0</v>
      </c>
      <c r="W157" s="340">
        <v>0</v>
      </c>
      <c r="X157" s="340">
        <v>1</v>
      </c>
      <c r="Y157" s="340">
        <v>25</v>
      </c>
      <c r="Z157" s="340">
        <v>0</v>
      </c>
      <c r="AA157" s="340">
        <v>0</v>
      </c>
      <c r="AB157" s="340">
        <v>200</v>
      </c>
      <c r="AC157" s="340">
        <v>0</v>
      </c>
      <c r="AD157" s="340">
        <v>0</v>
      </c>
      <c r="AE157" s="340">
        <v>1</v>
      </c>
      <c r="AF157" s="340">
        <v>1</v>
      </c>
      <c r="AG157" s="340">
        <v>0</v>
      </c>
    </row>
    <row r="158" spans="1:33" ht="13.2" x14ac:dyDescent="0.25">
      <c r="B158" s="339" t="s">
        <v>350</v>
      </c>
      <c r="C158" s="340">
        <f t="shared" si="3"/>
        <v>67700</v>
      </c>
      <c r="D158" s="340">
        <v>0</v>
      </c>
      <c r="E158" s="340">
        <v>0</v>
      </c>
      <c r="F158" s="340">
        <v>0</v>
      </c>
      <c r="G158" s="340">
        <v>0</v>
      </c>
      <c r="H158" s="340">
        <v>0</v>
      </c>
      <c r="I158" s="340">
        <v>0</v>
      </c>
      <c r="J158" s="340">
        <v>0</v>
      </c>
      <c r="K158" s="340">
        <v>67700</v>
      </c>
      <c r="L158" s="340">
        <v>0</v>
      </c>
      <c r="M158" s="340">
        <v>0</v>
      </c>
      <c r="N158" s="340">
        <v>0</v>
      </c>
      <c r="O158" s="340">
        <v>0</v>
      </c>
      <c r="P158" s="340">
        <v>0</v>
      </c>
      <c r="Q158" s="340">
        <v>0</v>
      </c>
      <c r="R158" s="340">
        <v>0</v>
      </c>
      <c r="S158" s="340">
        <v>0</v>
      </c>
      <c r="T158" s="340">
        <v>0</v>
      </c>
      <c r="U158" s="340">
        <v>0</v>
      </c>
      <c r="V158" s="340">
        <v>0</v>
      </c>
      <c r="W158" s="340">
        <v>0</v>
      </c>
      <c r="X158" s="340">
        <v>0</v>
      </c>
      <c r="Y158" s="340">
        <v>0</v>
      </c>
      <c r="Z158" s="340">
        <v>0</v>
      </c>
      <c r="AA158" s="340">
        <v>0</v>
      </c>
      <c r="AB158" s="340">
        <v>0</v>
      </c>
      <c r="AC158" s="340">
        <v>0</v>
      </c>
      <c r="AD158" s="340">
        <v>0</v>
      </c>
      <c r="AE158" s="340">
        <v>0</v>
      </c>
      <c r="AF158" s="340">
        <v>0</v>
      </c>
      <c r="AG158" s="340">
        <v>0</v>
      </c>
    </row>
    <row r="159" spans="1:33" ht="13.2" x14ac:dyDescent="0.25">
      <c r="B159" s="339" t="s">
        <v>351</v>
      </c>
      <c r="C159" s="340">
        <f t="shared" si="3"/>
        <v>5000</v>
      </c>
      <c r="D159" s="340">
        <v>0</v>
      </c>
      <c r="E159" s="340">
        <v>0</v>
      </c>
      <c r="F159" s="340">
        <v>0</v>
      </c>
      <c r="G159" s="340">
        <v>0</v>
      </c>
      <c r="H159" s="340">
        <v>0</v>
      </c>
      <c r="I159" s="340">
        <v>0</v>
      </c>
      <c r="J159" s="340">
        <v>0</v>
      </c>
      <c r="K159" s="340">
        <v>5000</v>
      </c>
      <c r="L159" s="340">
        <v>0</v>
      </c>
      <c r="M159" s="340">
        <v>0</v>
      </c>
      <c r="N159" s="340">
        <v>0</v>
      </c>
      <c r="O159" s="340">
        <v>0</v>
      </c>
      <c r="P159" s="340">
        <v>0</v>
      </c>
      <c r="Q159" s="340">
        <v>0</v>
      </c>
      <c r="R159" s="340">
        <v>0</v>
      </c>
      <c r="S159" s="340">
        <v>0</v>
      </c>
      <c r="T159" s="340">
        <v>0</v>
      </c>
      <c r="U159" s="340">
        <v>0</v>
      </c>
      <c r="V159" s="340">
        <v>0</v>
      </c>
      <c r="W159" s="340">
        <v>0</v>
      </c>
      <c r="X159" s="340">
        <v>0</v>
      </c>
      <c r="Y159" s="340">
        <v>0</v>
      </c>
      <c r="Z159" s="340">
        <v>0</v>
      </c>
      <c r="AA159" s="340">
        <v>0</v>
      </c>
      <c r="AB159" s="340">
        <v>0</v>
      </c>
      <c r="AC159" s="340">
        <v>0</v>
      </c>
      <c r="AD159" s="340">
        <v>0</v>
      </c>
      <c r="AE159" s="340">
        <v>0</v>
      </c>
      <c r="AF159" s="340">
        <v>0</v>
      </c>
      <c r="AG159" s="340">
        <v>0</v>
      </c>
    </row>
    <row r="160" spans="1:33" ht="13.2" x14ac:dyDescent="0.25">
      <c r="B160" s="339" t="s">
        <v>429</v>
      </c>
      <c r="C160" s="340">
        <f t="shared" si="3"/>
        <v>137748.62000000002</v>
      </c>
      <c r="D160" s="340">
        <v>0</v>
      </c>
      <c r="E160" s="340">
        <v>8338.17</v>
      </c>
      <c r="F160" s="340">
        <v>68023.83</v>
      </c>
      <c r="G160" s="340">
        <v>0</v>
      </c>
      <c r="H160" s="340">
        <v>0</v>
      </c>
      <c r="I160" s="340">
        <v>0</v>
      </c>
      <c r="J160" s="340">
        <v>0</v>
      </c>
      <c r="K160" s="340">
        <v>0</v>
      </c>
      <c r="L160" s="340">
        <v>0</v>
      </c>
      <c r="M160" s="340">
        <v>39436.44</v>
      </c>
      <c r="N160" s="340">
        <v>0</v>
      </c>
      <c r="O160" s="340">
        <v>0</v>
      </c>
      <c r="P160" s="340">
        <v>0</v>
      </c>
      <c r="Q160" s="340">
        <v>1661.04</v>
      </c>
      <c r="R160" s="340">
        <v>19088.150000000001</v>
      </c>
      <c r="S160" s="340">
        <v>0</v>
      </c>
      <c r="T160" s="340">
        <v>0</v>
      </c>
      <c r="U160" s="340">
        <v>1165.6400000000001</v>
      </c>
      <c r="V160" s="340">
        <v>0</v>
      </c>
      <c r="W160" s="340">
        <v>35.35</v>
      </c>
      <c r="X160" s="340">
        <v>0</v>
      </c>
      <c r="Y160" s="340">
        <v>0</v>
      </c>
      <c r="Z160" s="340">
        <v>0</v>
      </c>
      <c r="AA160" s="340">
        <v>0</v>
      </c>
      <c r="AB160" s="340">
        <v>0</v>
      </c>
      <c r="AC160" s="340">
        <v>0</v>
      </c>
      <c r="AD160" s="340">
        <v>0</v>
      </c>
      <c r="AE160" s="340">
        <v>0</v>
      </c>
      <c r="AF160" s="340">
        <v>0</v>
      </c>
      <c r="AG160" s="340">
        <v>0</v>
      </c>
    </row>
    <row r="161" spans="1:33" ht="13.2" x14ac:dyDescent="0.25">
      <c r="B161" s="339" t="s">
        <v>352</v>
      </c>
      <c r="C161" s="340">
        <f t="shared" si="3"/>
        <v>30200</v>
      </c>
      <c r="D161" s="340">
        <v>0</v>
      </c>
      <c r="E161" s="340">
        <v>0</v>
      </c>
      <c r="F161" s="340">
        <v>0</v>
      </c>
      <c r="G161" s="340">
        <v>0</v>
      </c>
      <c r="H161" s="340">
        <v>0</v>
      </c>
      <c r="I161" s="340">
        <v>0</v>
      </c>
      <c r="J161" s="340">
        <v>0</v>
      </c>
      <c r="K161" s="340">
        <v>0</v>
      </c>
      <c r="L161" s="340">
        <v>0</v>
      </c>
      <c r="M161" s="340">
        <v>0</v>
      </c>
      <c r="N161" s="340">
        <v>0</v>
      </c>
      <c r="O161" s="340">
        <v>0</v>
      </c>
      <c r="P161" s="340">
        <v>30200</v>
      </c>
      <c r="Q161" s="340">
        <v>0</v>
      </c>
      <c r="R161" s="340">
        <v>0</v>
      </c>
      <c r="S161" s="340">
        <v>0</v>
      </c>
      <c r="T161" s="340">
        <v>0</v>
      </c>
      <c r="U161" s="340">
        <v>0</v>
      </c>
      <c r="V161" s="340">
        <v>0</v>
      </c>
      <c r="W161" s="340">
        <v>0</v>
      </c>
      <c r="X161" s="340">
        <v>0</v>
      </c>
      <c r="Y161" s="340">
        <v>0</v>
      </c>
      <c r="Z161" s="340">
        <v>0</v>
      </c>
      <c r="AA161" s="340">
        <v>0</v>
      </c>
      <c r="AB161" s="340">
        <v>0</v>
      </c>
      <c r="AC161" s="340">
        <v>0</v>
      </c>
      <c r="AD161" s="340">
        <v>0</v>
      </c>
      <c r="AE161" s="340">
        <v>0</v>
      </c>
      <c r="AF161" s="340">
        <v>0</v>
      </c>
      <c r="AG161" s="340">
        <v>0</v>
      </c>
    </row>
    <row r="162" spans="1:33" ht="13.2" x14ac:dyDescent="0.25">
      <c r="B162" s="339" t="s">
        <v>353</v>
      </c>
      <c r="C162" s="340">
        <f t="shared" si="3"/>
        <v>17911</v>
      </c>
      <c r="D162" s="340">
        <v>0</v>
      </c>
      <c r="E162" s="340">
        <v>0</v>
      </c>
      <c r="F162" s="340">
        <v>0</v>
      </c>
      <c r="G162" s="340">
        <v>0</v>
      </c>
      <c r="H162" s="340">
        <v>0</v>
      </c>
      <c r="I162" s="340">
        <v>0</v>
      </c>
      <c r="J162" s="340">
        <v>0</v>
      </c>
      <c r="K162" s="340">
        <v>0</v>
      </c>
      <c r="L162" s="340">
        <v>0</v>
      </c>
      <c r="M162" s="340">
        <v>0</v>
      </c>
      <c r="N162" s="340">
        <v>0</v>
      </c>
      <c r="O162" s="340">
        <v>0</v>
      </c>
      <c r="P162" s="340">
        <v>0</v>
      </c>
      <c r="Q162" s="340">
        <v>17911</v>
      </c>
      <c r="R162" s="340">
        <v>0</v>
      </c>
      <c r="S162" s="340">
        <v>0</v>
      </c>
      <c r="T162" s="340">
        <v>0</v>
      </c>
      <c r="U162" s="340">
        <v>0</v>
      </c>
      <c r="V162" s="340">
        <v>0</v>
      </c>
      <c r="W162" s="340">
        <v>0</v>
      </c>
      <c r="X162" s="340">
        <v>0</v>
      </c>
      <c r="Y162" s="340">
        <v>0</v>
      </c>
      <c r="Z162" s="340">
        <v>0</v>
      </c>
      <c r="AA162" s="340">
        <v>0</v>
      </c>
      <c r="AB162" s="340">
        <v>0</v>
      </c>
      <c r="AC162" s="340">
        <v>0</v>
      </c>
      <c r="AD162" s="340">
        <v>0</v>
      </c>
      <c r="AE162" s="340">
        <v>0</v>
      </c>
      <c r="AF162" s="340">
        <v>0</v>
      </c>
      <c r="AG162" s="340">
        <v>0</v>
      </c>
    </row>
    <row r="163" spans="1:33" ht="13.2" x14ac:dyDescent="0.25">
      <c r="B163" s="339" t="s">
        <v>354</v>
      </c>
      <c r="C163" s="340">
        <f t="shared" si="3"/>
        <v>7174.61</v>
      </c>
      <c r="D163" s="340">
        <v>4946.6099999999997</v>
      </c>
      <c r="E163" s="340">
        <v>0</v>
      </c>
      <c r="F163" s="340">
        <v>2225</v>
      </c>
      <c r="G163" s="340">
        <v>0</v>
      </c>
      <c r="H163" s="340">
        <v>0</v>
      </c>
      <c r="I163" s="340">
        <v>0</v>
      </c>
      <c r="J163" s="340">
        <v>0</v>
      </c>
      <c r="K163" s="340">
        <v>0</v>
      </c>
      <c r="L163" s="340">
        <v>0</v>
      </c>
      <c r="M163" s="340">
        <v>0</v>
      </c>
      <c r="N163" s="340">
        <v>0</v>
      </c>
      <c r="O163" s="340">
        <v>0</v>
      </c>
      <c r="P163" s="340">
        <v>0</v>
      </c>
      <c r="Q163" s="340">
        <v>0</v>
      </c>
      <c r="R163" s="340">
        <v>0</v>
      </c>
      <c r="S163" s="340">
        <v>0</v>
      </c>
      <c r="T163" s="340">
        <v>0</v>
      </c>
      <c r="U163" s="340">
        <v>0</v>
      </c>
      <c r="V163" s="340">
        <v>0</v>
      </c>
      <c r="W163" s="340">
        <v>0</v>
      </c>
      <c r="X163" s="340">
        <v>0</v>
      </c>
      <c r="Y163" s="340">
        <v>0</v>
      </c>
      <c r="Z163" s="340">
        <v>3</v>
      </c>
      <c r="AA163" s="340">
        <v>0</v>
      </c>
      <c r="AB163" s="340">
        <v>0</v>
      </c>
      <c r="AC163" s="340">
        <v>0</v>
      </c>
      <c r="AD163" s="340">
        <v>0</v>
      </c>
      <c r="AE163" s="340">
        <v>0</v>
      </c>
      <c r="AF163" s="340">
        <v>0</v>
      </c>
      <c r="AG163" s="340">
        <v>0</v>
      </c>
    </row>
    <row r="164" spans="1:33" ht="13.2" x14ac:dyDescent="0.25">
      <c r="B164" s="339" t="s">
        <v>308</v>
      </c>
      <c r="C164" s="340">
        <f t="shared" si="3"/>
        <v>137351</v>
      </c>
      <c r="D164" s="340">
        <v>78218</v>
      </c>
      <c r="E164" s="340">
        <v>24288</v>
      </c>
      <c r="F164" s="340">
        <v>30858</v>
      </c>
      <c r="G164" s="340">
        <v>0</v>
      </c>
      <c r="H164" s="340">
        <v>2592</v>
      </c>
      <c r="I164" s="340">
        <v>0</v>
      </c>
      <c r="J164" s="340">
        <v>0</v>
      </c>
      <c r="K164" s="340">
        <v>0</v>
      </c>
      <c r="L164" s="340">
        <v>0</v>
      </c>
      <c r="M164" s="340">
        <v>0</v>
      </c>
      <c r="N164" s="340">
        <v>0</v>
      </c>
      <c r="O164" s="340">
        <v>0</v>
      </c>
      <c r="P164" s="340">
        <v>0</v>
      </c>
      <c r="Q164" s="340">
        <v>0</v>
      </c>
      <c r="R164" s="340">
        <v>0</v>
      </c>
      <c r="S164" s="340">
        <v>1395</v>
      </c>
      <c r="T164" s="340">
        <v>0</v>
      </c>
      <c r="U164" s="340">
        <v>0</v>
      </c>
      <c r="V164" s="340">
        <v>0</v>
      </c>
      <c r="W164" s="340">
        <v>0</v>
      </c>
      <c r="X164" s="340">
        <v>0</v>
      </c>
      <c r="Y164" s="340">
        <v>0</v>
      </c>
      <c r="Z164" s="340">
        <v>0</v>
      </c>
      <c r="AA164" s="340">
        <v>0</v>
      </c>
      <c r="AB164" s="340">
        <v>0</v>
      </c>
      <c r="AC164" s="340">
        <v>0</v>
      </c>
      <c r="AD164" s="340">
        <v>0</v>
      </c>
      <c r="AE164" s="340">
        <v>0</v>
      </c>
      <c r="AF164" s="340">
        <v>0</v>
      </c>
      <c r="AG164" s="340">
        <v>0</v>
      </c>
    </row>
    <row r="165" spans="1:33" ht="13.2" x14ac:dyDescent="0.25">
      <c r="B165" s="339" t="s">
        <v>339</v>
      </c>
      <c r="C165" s="340">
        <f t="shared" si="3"/>
        <v>242113.01</v>
      </c>
      <c r="D165" s="340">
        <v>242101.56</v>
      </c>
      <c r="E165" s="340">
        <v>0</v>
      </c>
      <c r="F165" s="340">
        <v>0</v>
      </c>
      <c r="G165" s="340">
        <v>0</v>
      </c>
      <c r="H165" s="340">
        <v>0</v>
      </c>
      <c r="I165" s="340">
        <v>0</v>
      </c>
      <c r="J165" s="340">
        <v>0</v>
      </c>
      <c r="K165" s="340">
        <v>0</v>
      </c>
      <c r="L165" s="340">
        <v>0</v>
      </c>
      <c r="M165" s="340">
        <v>0</v>
      </c>
      <c r="N165" s="340">
        <v>0</v>
      </c>
      <c r="O165" s="340">
        <v>0</v>
      </c>
      <c r="P165" s="340">
        <v>0</v>
      </c>
      <c r="Q165" s="340">
        <v>0</v>
      </c>
      <c r="R165" s="340">
        <v>0</v>
      </c>
      <c r="S165" s="340">
        <v>0</v>
      </c>
      <c r="T165" s="340">
        <v>0</v>
      </c>
      <c r="U165" s="340">
        <v>0</v>
      </c>
      <c r="V165" s="340">
        <v>0</v>
      </c>
      <c r="W165" s="340">
        <v>0</v>
      </c>
      <c r="X165" s="340">
        <v>0</v>
      </c>
      <c r="Y165" s="340">
        <v>0</v>
      </c>
      <c r="Z165" s="340">
        <v>0</v>
      </c>
      <c r="AA165" s="340">
        <v>0</v>
      </c>
      <c r="AB165" s="340">
        <v>0</v>
      </c>
      <c r="AC165" s="340">
        <v>0</v>
      </c>
      <c r="AD165" s="340">
        <v>11.45</v>
      </c>
      <c r="AE165" s="340">
        <v>0</v>
      </c>
      <c r="AF165" s="340">
        <v>0</v>
      </c>
      <c r="AG165" s="340">
        <v>0</v>
      </c>
    </row>
    <row r="166" spans="1:33" ht="13.2" x14ac:dyDescent="0.25">
      <c r="B166" s="339" t="s">
        <v>435</v>
      </c>
      <c r="C166" s="340">
        <f t="shared" si="3"/>
        <v>33208</v>
      </c>
      <c r="D166" s="340">
        <v>0</v>
      </c>
      <c r="E166" s="340">
        <v>0</v>
      </c>
      <c r="F166" s="340">
        <v>0</v>
      </c>
      <c r="G166" s="340">
        <v>4250</v>
      </c>
      <c r="H166" s="340">
        <v>0</v>
      </c>
      <c r="I166" s="340">
        <v>0</v>
      </c>
      <c r="J166" s="340">
        <v>0</v>
      </c>
      <c r="K166" s="340">
        <v>15208</v>
      </c>
      <c r="L166" s="340">
        <v>0</v>
      </c>
      <c r="M166" s="340">
        <v>0</v>
      </c>
      <c r="N166" s="340">
        <v>0</v>
      </c>
      <c r="O166" s="340">
        <v>13750</v>
      </c>
      <c r="P166" s="340">
        <v>0</v>
      </c>
      <c r="Q166" s="340">
        <v>0</v>
      </c>
      <c r="R166" s="340">
        <v>0</v>
      </c>
      <c r="S166" s="340">
        <v>0</v>
      </c>
      <c r="T166" s="340">
        <v>0</v>
      </c>
      <c r="U166" s="340">
        <v>0</v>
      </c>
      <c r="V166" s="340">
        <v>0</v>
      </c>
      <c r="W166" s="340">
        <v>0</v>
      </c>
      <c r="X166" s="340">
        <v>0</v>
      </c>
      <c r="Y166" s="340">
        <v>0</v>
      </c>
      <c r="Z166" s="340">
        <v>0</v>
      </c>
      <c r="AA166" s="340">
        <v>0</v>
      </c>
      <c r="AB166" s="340">
        <v>0</v>
      </c>
      <c r="AC166" s="340">
        <v>0</v>
      </c>
      <c r="AD166" s="340">
        <v>0</v>
      </c>
      <c r="AE166" s="340">
        <v>0</v>
      </c>
      <c r="AF166" s="340">
        <v>0</v>
      </c>
      <c r="AG166" s="340">
        <v>0</v>
      </c>
    </row>
    <row r="167" spans="1:33" ht="13.2" x14ac:dyDescent="0.25">
      <c r="A167" s="337" t="s">
        <v>242</v>
      </c>
      <c r="B167" s="337" t="s">
        <v>305</v>
      </c>
      <c r="C167" s="338">
        <f t="shared" si="3"/>
        <v>32392.500000000004</v>
      </c>
      <c r="D167" s="338">
        <v>26886.77</v>
      </c>
      <c r="E167" s="338">
        <v>11.32</v>
      </c>
      <c r="F167" s="338">
        <v>96.68</v>
      </c>
      <c r="G167" s="338">
        <v>0</v>
      </c>
      <c r="H167" s="338">
        <v>1232.99</v>
      </c>
      <c r="I167" s="338">
        <v>0</v>
      </c>
      <c r="J167" s="338">
        <v>0</v>
      </c>
      <c r="K167" s="338">
        <v>0</v>
      </c>
      <c r="L167" s="338">
        <v>0</v>
      </c>
      <c r="M167" s="338">
        <v>19.36</v>
      </c>
      <c r="N167" s="338">
        <v>3835.2</v>
      </c>
      <c r="O167" s="338">
        <v>0</v>
      </c>
      <c r="P167" s="338">
        <v>0</v>
      </c>
      <c r="Q167" s="338">
        <v>0.75</v>
      </c>
      <c r="R167" s="338">
        <v>0.77</v>
      </c>
      <c r="S167" s="338">
        <v>0</v>
      </c>
      <c r="T167" s="338">
        <v>274.23</v>
      </c>
      <c r="U167" s="338">
        <v>17.18</v>
      </c>
      <c r="V167" s="338">
        <v>0</v>
      </c>
      <c r="W167" s="338">
        <v>17.25</v>
      </c>
      <c r="X167" s="338">
        <v>0</v>
      </c>
      <c r="Y167" s="338">
        <v>0</v>
      </c>
      <c r="Z167" s="338">
        <v>0</v>
      </c>
      <c r="AA167" s="338">
        <v>0</v>
      </c>
      <c r="AB167" s="338">
        <v>0</v>
      </c>
      <c r="AC167" s="338">
        <v>0</v>
      </c>
      <c r="AD167" s="338">
        <v>0</v>
      </c>
      <c r="AE167" s="338">
        <v>0</v>
      </c>
      <c r="AF167" s="338">
        <v>0</v>
      </c>
      <c r="AG167" s="338">
        <v>0</v>
      </c>
    </row>
    <row r="168" spans="1:33" ht="13.2" x14ac:dyDescent="0.25">
      <c r="B168" s="339" t="s">
        <v>356</v>
      </c>
      <c r="C168" s="340">
        <f t="shared" si="3"/>
        <v>1733.83</v>
      </c>
      <c r="D168" s="340">
        <v>0</v>
      </c>
      <c r="E168" s="340">
        <v>0</v>
      </c>
      <c r="F168" s="340">
        <v>0</v>
      </c>
      <c r="G168" s="340">
        <v>0</v>
      </c>
      <c r="H168" s="340">
        <v>0</v>
      </c>
      <c r="I168" s="340">
        <v>0</v>
      </c>
      <c r="J168" s="340">
        <v>0</v>
      </c>
      <c r="K168" s="340">
        <v>0</v>
      </c>
      <c r="L168" s="340">
        <v>0</v>
      </c>
      <c r="M168" s="340">
        <v>0</v>
      </c>
      <c r="N168" s="340">
        <v>1733.83</v>
      </c>
      <c r="O168" s="340">
        <v>0</v>
      </c>
      <c r="P168" s="340">
        <v>0</v>
      </c>
      <c r="Q168" s="340">
        <v>0</v>
      </c>
      <c r="R168" s="340">
        <v>0</v>
      </c>
      <c r="S168" s="340">
        <v>0</v>
      </c>
      <c r="T168" s="340">
        <v>0</v>
      </c>
      <c r="U168" s="340">
        <v>0</v>
      </c>
      <c r="V168" s="340">
        <v>0</v>
      </c>
      <c r="W168" s="340">
        <v>0</v>
      </c>
      <c r="X168" s="340">
        <v>0</v>
      </c>
      <c r="Y168" s="340">
        <v>0</v>
      </c>
      <c r="Z168" s="340">
        <v>0</v>
      </c>
      <c r="AA168" s="340">
        <v>0</v>
      </c>
      <c r="AB168" s="340">
        <v>0</v>
      </c>
      <c r="AC168" s="340">
        <v>0</v>
      </c>
      <c r="AD168" s="340">
        <v>0</v>
      </c>
      <c r="AE168" s="340">
        <v>0</v>
      </c>
      <c r="AF168" s="340">
        <v>0</v>
      </c>
      <c r="AG168" s="340">
        <v>0</v>
      </c>
    </row>
    <row r="169" spans="1:33" ht="13.2" x14ac:dyDescent="0.25">
      <c r="B169" s="339" t="s">
        <v>429</v>
      </c>
      <c r="C169" s="340">
        <f t="shared" si="3"/>
        <v>134.74</v>
      </c>
      <c r="D169" s="340">
        <v>0</v>
      </c>
      <c r="E169" s="340">
        <v>0</v>
      </c>
      <c r="F169" s="340">
        <v>96.68</v>
      </c>
      <c r="G169" s="340">
        <v>0</v>
      </c>
      <c r="H169" s="340">
        <v>0</v>
      </c>
      <c r="I169" s="340">
        <v>0</v>
      </c>
      <c r="J169" s="340">
        <v>0</v>
      </c>
      <c r="K169" s="340">
        <v>0</v>
      </c>
      <c r="L169" s="340">
        <v>0</v>
      </c>
      <c r="M169" s="340">
        <v>19.36</v>
      </c>
      <c r="N169" s="340">
        <v>0</v>
      </c>
      <c r="O169" s="340">
        <v>0</v>
      </c>
      <c r="P169" s="340">
        <v>0</v>
      </c>
      <c r="Q169" s="340">
        <v>0.75</v>
      </c>
      <c r="R169" s="340">
        <v>0.77</v>
      </c>
      <c r="S169" s="340">
        <v>0</v>
      </c>
      <c r="T169" s="340">
        <v>0</v>
      </c>
      <c r="U169" s="340">
        <v>17.18</v>
      </c>
      <c r="V169" s="340">
        <v>0</v>
      </c>
      <c r="W169" s="340">
        <v>0</v>
      </c>
      <c r="X169" s="340">
        <v>0</v>
      </c>
      <c r="Y169" s="340">
        <v>0</v>
      </c>
      <c r="Z169" s="340">
        <v>0</v>
      </c>
      <c r="AA169" s="340">
        <v>0</v>
      </c>
      <c r="AB169" s="340">
        <v>0</v>
      </c>
      <c r="AC169" s="340">
        <v>0</v>
      </c>
      <c r="AD169" s="340">
        <v>0</v>
      </c>
      <c r="AE169" s="340">
        <v>0</v>
      </c>
      <c r="AF169" s="340">
        <v>0</v>
      </c>
      <c r="AG169" s="340">
        <v>0</v>
      </c>
    </row>
    <row r="170" spans="1:33" ht="13.2" x14ac:dyDescent="0.25">
      <c r="B170" s="339" t="s">
        <v>326</v>
      </c>
      <c r="C170" s="340">
        <f t="shared" si="3"/>
        <v>30344.93</v>
      </c>
      <c r="D170" s="340">
        <v>26707.77</v>
      </c>
      <c r="E170" s="340">
        <v>11.32</v>
      </c>
      <c r="F170" s="340">
        <v>0</v>
      </c>
      <c r="G170" s="340">
        <v>0</v>
      </c>
      <c r="H170" s="340">
        <v>1232.99</v>
      </c>
      <c r="I170" s="340">
        <v>0</v>
      </c>
      <c r="J170" s="340">
        <v>0</v>
      </c>
      <c r="K170" s="340">
        <v>0</v>
      </c>
      <c r="L170" s="340">
        <v>0</v>
      </c>
      <c r="M170" s="340">
        <v>0</v>
      </c>
      <c r="N170" s="340">
        <v>2101.37</v>
      </c>
      <c r="O170" s="340">
        <v>0</v>
      </c>
      <c r="P170" s="340">
        <v>0</v>
      </c>
      <c r="Q170" s="340">
        <v>0</v>
      </c>
      <c r="R170" s="340">
        <v>0</v>
      </c>
      <c r="S170" s="340">
        <v>0</v>
      </c>
      <c r="T170" s="340">
        <v>274.23</v>
      </c>
      <c r="U170" s="340">
        <v>0</v>
      </c>
      <c r="V170" s="340">
        <v>0</v>
      </c>
      <c r="W170" s="340">
        <v>17.25</v>
      </c>
      <c r="X170" s="340">
        <v>0</v>
      </c>
      <c r="Y170" s="340">
        <v>0</v>
      </c>
      <c r="Z170" s="340">
        <v>0</v>
      </c>
      <c r="AA170" s="340">
        <v>0</v>
      </c>
      <c r="AB170" s="340">
        <v>0</v>
      </c>
      <c r="AC170" s="340">
        <v>0</v>
      </c>
      <c r="AD170" s="340">
        <v>0</v>
      </c>
      <c r="AE170" s="340">
        <v>0</v>
      </c>
      <c r="AF170" s="340">
        <v>0</v>
      </c>
      <c r="AG170" s="340">
        <v>0</v>
      </c>
    </row>
    <row r="171" spans="1:33" ht="13.2" x14ac:dyDescent="0.25">
      <c r="B171" s="339" t="s">
        <v>354</v>
      </c>
      <c r="C171" s="340">
        <f t="shared" si="3"/>
        <v>0.39</v>
      </c>
      <c r="D171" s="340">
        <v>0.39</v>
      </c>
      <c r="E171" s="340">
        <v>0</v>
      </c>
      <c r="F171" s="340">
        <v>0</v>
      </c>
      <c r="G171" s="340">
        <v>0</v>
      </c>
      <c r="H171" s="340">
        <v>0</v>
      </c>
      <c r="I171" s="340">
        <v>0</v>
      </c>
      <c r="J171" s="340">
        <v>0</v>
      </c>
      <c r="K171" s="340">
        <v>0</v>
      </c>
      <c r="L171" s="340">
        <v>0</v>
      </c>
      <c r="M171" s="340">
        <v>0</v>
      </c>
      <c r="N171" s="340">
        <v>0</v>
      </c>
      <c r="O171" s="340">
        <v>0</v>
      </c>
      <c r="P171" s="340">
        <v>0</v>
      </c>
      <c r="Q171" s="340">
        <v>0</v>
      </c>
      <c r="R171" s="340">
        <v>0</v>
      </c>
      <c r="S171" s="340">
        <v>0</v>
      </c>
      <c r="T171" s="340">
        <v>0</v>
      </c>
      <c r="U171" s="340">
        <v>0</v>
      </c>
      <c r="V171" s="340">
        <v>0</v>
      </c>
      <c r="W171" s="340">
        <v>0</v>
      </c>
      <c r="X171" s="340">
        <v>0</v>
      </c>
      <c r="Y171" s="340">
        <v>0</v>
      </c>
      <c r="Z171" s="340">
        <v>0</v>
      </c>
      <c r="AA171" s="340">
        <v>0</v>
      </c>
      <c r="AB171" s="340">
        <v>0</v>
      </c>
      <c r="AC171" s="340">
        <v>0</v>
      </c>
      <c r="AD171" s="340">
        <v>0</v>
      </c>
      <c r="AE171" s="340">
        <v>0</v>
      </c>
      <c r="AF171" s="340">
        <v>0</v>
      </c>
      <c r="AG171" s="340">
        <v>0</v>
      </c>
    </row>
    <row r="172" spans="1:33" ht="13.2" x14ac:dyDescent="0.25">
      <c r="B172" s="339" t="s">
        <v>339</v>
      </c>
      <c r="C172" s="340">
        <f t="shared" si="3"/>
        <v>178.61</v>
      </c>
      <c r="D172" s="340">
        <v>178.61</v>
      </c>
      <c r="E172" s="340">
        <v>0</v>
      </c>
      <c r="F172" s="340">
        <v>0</v>
      </c>
      <c r="G172" s="340">
        <v>0</v>
      </c>
      <c r="H172" s="340">
        <v>0</v>
      </c>
      <c r="I172" s="340">
        <v>0</v>
      </c>
      <c r="J172" s="340">
        <v>0</v>
      </c>
      <c r="K172" s="340">
        <v>0</v>
      </c>
      <c r="L172" s="340">
        <v>0</v>
      </c>
      <c r="M172" s="340">
        <v>0</v>
      </c>
      <c r="N172" s="340">
        <v>0</v>
      </c>
      <c r="O172" s="340">
        <v>0</v>
      </c>
      <c r="P172" s="340">
        <v>0</v>
      </c>
      <c r="Q172" s="340">
        <v>0</v>
      </c>
      <c r="R172" s="340">
        <v>0</v>
      </c>
      <c r="S172" s="340">
        <v>0</v>
      </c>
      <c r="T172" s="340">
        <v>0</v>
      </c>
      <c r="U172" s="340">
        <v>0</v>
      </c>
      <c r="V172" s="340">
        <v>0</v>
      </c>
      <c r="W172" s="340">
        <v>0</v>
      </c>
      <c r="X172" s="340">
        <v>0</v>
      </c>
      <c r="Y172" s="340">
        <v>0</v>
      </c>
      <c r="Z172" s="340">
        <v>0</v>
      </c>
      <c r="AA172" s="340">
        <v>0</v>
      </c>
      <c r="AB172" s="340">
        <v>0</v>
      </c>
      <c r="AC172" s="340">
        <v>0</v>
      </c>
      <c r="AD172" s="340">
        <v>0</v>
      </c>
      <c r="AE172" s="340">
        <v>0</v>
      </c>
      <c r="AF172" s="340">
        <v>0</v>
      </c>
      <c r="AG172" s="340">
        <v>0</v>
      </c>
    </row>
    <row r="173" spans="1:33" ht="13.2" x14ac:dyDescent="0.25">
      <c r="A173" s="337" t="s">
        <v>357</v>
      </c>
      <c r="B173" s="337" t="s">
        <v>305</v>
      </c>
      <c r="C173" s="338">
        <f t="shared" si="3"/>
        <v>179219.55</v>
      </c>
      <c r="D173" s="338">
        <v>177673</v>
      </c>
      <c r="E173" s="338">
        <v>712.62</v>
      </c>
      <c r="F173" s="338">
        <v>79.02</v>
      </c>
      <c r="G173" s="338">
        <v>0</v>
      </c>
      <c r="H173" s="338">
        <v>599.1</v>
      </c>
      <c r="I173" s="338">
        <v>0</v>
      </c>
      <c r="J173" s="338">
        <v>0</v>
      </c>
      <c r="K173" s="338">
        <v>0</v>
      </c>
      <c r="L173" s="338">
        <v>0</v>
      </c>
      <c r="M173" s="338">
        <v>0</v>
      </c>
      <c r="N173" s="338">
        <v>0</v>
      </c>
      <c r="O173" s="338">
        <v>0</v>
      </c>
      <c r="P173" s="338">
        <v>0</v>
      </c>
      <c r="Q173" s="338">
        <v>0</v>
      </c>
      <c r="R173" s="338">
        <v>0</v>
      </c>
      <c r="S173" s="338">
        <v>0</v>
      </c>
      <c r="T173" s="338">
        <v>0</v>
      </c>
      <c r="U173" s="338">
        <v>25.15</v>
      </c>
      <c r="V173" s="338">
        <v>0</v>
      </c>
      <c r="W173" s="338">
        <v>0</v>
      </c>
      <c r="X173" s="338">
        <v>0</v>
      </c>
      <c r="Y173" s="338">
        <v>0</v>
      </c>
      <c r="Z173" s="338">
        <v>0</v>
      </c>
      <c r="AA173" s="338">
        <v>0</v>
      </c>
      <c r="AB173" s="338">
        <v>0</v>
      </c>
      <c r="AC173" s="338">
        <v>130.66</v>
      </c>
      <c r="AD173" s="338">
        <v>0</v>
      </c>
      <c r="AE173" s="338">
        <v>0</v>
      </c>
      <c r="AF173" s="338">
        <v>0</v>
      </c>
      <c r="AG173" s="338">
        <v>0</v>
      </c>
    </row>
    <row r="174" spans="1:33" ht="13.2" x14ac:dyDescent="0.25">
      <c r="B174" s="339" t="s">
        <v>311</v>
      </c>
      <c r="C174" s="340">
        <f t="shared" si="3"/>
        <v>1258.6500000000001</v>
      </c>
      <c r="D174" s="340">
        <v>0</v>
      </c>
      <c r="E174" s="340">
        <v>712.62</v>
      </c>
      <c r="F174" s="340">
        <v>75.27</v>
      </c>
      <c r="G174" s="340">
        <v>0</v>
      </c>
      <c r="H174" s="340">
        <v>340.1</v>
      </c>
      <c r="I174" s="340">
        <v>0</v>
      </c>
      <c r="J174" s="340">
        <v>0</v>
      </c>
      <c r="K174" s="340">
        <v>0</v>
      </c>
      <c r="L174" s="340">
        <v>0</v>
      </c>
      <c r="M174" s="340">
        <v>0</v>
      </c>
      <c r="N174" s="340">
        <v>0</v>
      </c>
      <c r="O174" s="340">
        <v>0</v>
      </c>
      <c r="P174" s="340">
        <v>0</v>
      </c>
      <c r="Q174" s="340">
        <v>0</v>
      </c>
      <c r="R174" s="340">
        <v>0</v>
      </c>
      <c r="S174" s="340">
        <v>0</v>
      </c>
      <c r="T174" s="340">
        <v>0</v>
      </c>
      <c r="U174" s="340">
        <v>0</v>
      </c>
      <c r="V174" s="340">
        <v>0</v>
      </c>
      <c r="W174" s="340">
        <v>0</v>
      </c>
      <c r="X174" s="340">
        <v>0</v>
      </c>
      <c r="Y174" s="340">
        <v>0</v>
      </c>
      <c r="Z174" s="340">
        <v>0</v>
      </c>
      <c r="AA174" s="340">
        <v>0</v>
      </c>
      <c r="AB174" s="340">
        <v>0</v>
      </c>
      <c r="AC174" s="340">
        <v>130.66</v>
      </c>
      <c r="AD174" s="340">
        <v>0</v>
      </c>
      <c r="AE174" s="340">
        <v>0</v>
      </c>
      <c r="AF174" s="340">
        <v>0</v>
      </c>
      <c r="AG174" s="340">
        <v>0</v>
      </c>
    </row>
    <row r="175" spans="1:33" ht="13.2" x14ac:dyDescent="0.25">
      <c r="B175" s="339" t="s">
        <v>429</v>
      </c>
      <c r="C175" s="340">
        <f t="shared" si="3"/>
        <v>3.9</v>
      </c>
      <c r="D175" s="340">
        <v>0</v>
      </c>
      <c r="E175" s="340">
        <v>0</v>
      </c>
      <c r="F175" s="340">
        <v>3.75</v>
      </c>
      <c r="G175" s="340">
        <v>0</v>
      </c>
      <c r="H175" s="340">
        <v>0</v>
      </c>
      <c r="I175" s="340">
        <v>0</v>
      </c>
      <c r="J175" s="340">
        <v>0</v>
      </c>
      <c r="K175" s="340">
        <v>0</v>
      </c>
      <c r="L175" s="340">
        <v>0</v>
      </c>
      <c r="M175" s="340">
        <v>0</v>
      </c>
      <c r="N175" s="340">
        <v>0</v>
      </c>
      <c r="O175" s="340">
        <v>0</v>
      </c>
      <c r="P175" s="340">
        <v>0</v>
      </c>
      <c r="Q175" s="340">
        <v>0</v>
      </c>
      <c r="R175" s="340">
        <v>0</v>
      </c>
      <c r="S175" s="340">
        <v>0</v>
      </c>
      <c r="T175" s="340">
        <v>0</v>
      </c>
      <c r="U175" s="340">
        <v>0.15</v>
      </c>
      <c r="V175" s="340">
        <v>0</v>
      </c>
      <c r="W175" s="340">
        <v>0</v>
      </c>
      <c r="X175" s="340">
        <v>0</v>
      </c>
      <c r="Y175" s="340">
        <v>0</v>
      </c>
      <c r="Z175" s="340">
        <v>0</v>
      </c>
      <c r="AA175" s="340">
        <v>0</v>
      </c>
      <c r="AB175" s="340">
        <v>0</v>
      </c>
      <c r="AC175" s="340">
        <v>0</v>
      </c>
      <c r="AD175" s="340">
        <v>0</v>
      </c>
      <c r="AE175" s="340">
        <v>0</v>
      </c>
      <c r="AF175" s="340">
        <v>0</v>
      </c>
      <c r="AG175" s="340">
        <v>0</v>
      </c>
    </row>
    <row r="176" spans="1:33" ht="13.2" x14ac:dyDescent="0.25">
      <c r="B176" s="339" t="s">
        <v>308</v>
      </c>
      <c r="C176" s="340">
        <f t="shared" si="3"/>
        <v>177698</v>
      </c>
      <c r="D176" s="340">
        <v>177673</v>
      </c>
      <c r="E176" s="340">
        <v>0</v>
      </c>
      <c r="F176" s="340">
        <v>0</v>
      </c>
      <c r="G176" s="340">
        <v>0</v>
      </c>
      <c r="H176" s="340">
        <v>0</v>
      </c>
      <c r="I176" s="340">
        <v>0</v>
      </c>
      <c r="J176" s="340">
        <v>0</v>
      </c>
      <c r="K176" s="340">
        <v>0</v>
      </c>
      <c r="L176" s="340">
        <v>0</v>
      </c>
      <c r="M176" s="340">
        <v>0</v>
      </c>
      <c r="N176" s="340">
        <v>0</v>
      </c>
      <c r="O176" s="340">
        <v>0</v>
      </c>
      <c r="P176" s="340">
        <v>0</v>
      </c>
      <c r="Q176" s="340">
        <v>0</v>
      </c>
      <c r="R176" s="340">
        <v>0</v>
      </c>
      <c r="S176" s="340">
        <v>0</v>
      </c>
      <c r="T176" s="340">
        <v>0</v>
      </c>
      <c r="U176" s="340">
        <v>25</v>
      </c>
      <c r="V176" s="340">
        <v>0</v>
      </c>
      <c r="W176" s="340">
        <v>0</v>
      </c>
      <c r="X176" s="340">
        <v>0</v>
      </c>
      <c r="Y176" s="340">
        <v>0</v>
      </c>
      <c r="Z176" s="340">
        <v>0</v>
      </c>
      <c r="AA176" s="340">
        <v>0</v>
      </c>
      <c r="AB176" s="340">
        <v>0</v>
      </c>
      <c r="AC176" s="340">
        <v>0</v>
      </c>
      <c r="AD176" s="340">
        <v>0</v>
      </c>
      <c r="AE176" s="340">
        <v>0</v>
      </c>
      <c r="AF176" s="340">
        <v>0</v>
      </c>
      <c r="AG176" s="340">
        <v>0</v>
      </c>
    </row>
    <row r="177" spans="1:33" ht="13.2" x14ac:dyDescent="0.25">
      <c r="B177" s="339" t="s">
        <v>411</v>
      </c>
      <c r="C177" s="340">
        <f t="shared" si="3"/>
        <v>259</v>
      </c>
      <c r="D177" s="340">
        <v>0</v>
      </c>
      <c r="E177" s="340">
        <v>0</v>
      </c>
      <c r="F177" s="340">
        <v>0</v>
      </c>
      <c r="G177" s="340">
        <v>0</v>
      </c>
      <c r="H177" s="340">
        <v>259</v>
      </c>
      <c r="I177" s="340">
        <v>0</v>
      </c>
      <c r="J177" s="340">
        <v>0</v>
      </c>
      <c r="K177" s="340">
        <v>0</v>
      </c>
      <c r="L177" s="340">
        <v>0</v>
      </c>
      <c r="M177" s="340">
        <v>0</v>
      </c>
      <c r="N177" s="340">
        <v>0</v>
      </c>
      <c r="O177" s="340">
        <v>0</v>
      </c>
      <c r="P177" s="340">
        <v>0</v>
      </c>
      <c r="Q177" s="340">
        <v>0</v>
      </c>
      <c r="R177" s="340">
        <v>0</v>
      </c>
      <c r="S177" s="340">
        <v>0</v>
      </c>
      <c r="T177" s="340">
        <v>0</v>
      </c>
      <c r="U177" s="340">
        <v>0</v>
      </c>
      <c r="V177" s="340">
        <v>0</v>
      </c>
      <c r="W177" s="340">
        <v>0</v>
      </c>
      <c r="X177" s="340">
        <v>0</v>
      </c>
      <c r="Y177" s="340">
        <v>0</v>
      </c>
      <c r="Z177" s="340">
        <v>0</v>
      </c>
      <c r="AA177" s="340">
        <v>0</v>
      </c>
      <c r="AB177" s="340">
        <v>0</v>
      </c>
      <c r="AC177" s="340">
        <v>0</v>
      </c>
      <c r="AD177" s="340">
        <v>0</v>
      </c>
      <c r="AE177" s="340">
        <v>0</v>
      </c>
      <c r="AF177" s="340">
        <v>0</v>
      </c>
      <c r="AG177" s="340">
        <v>0</v>
      </c>
    </row>
    <row r="178" spans="1:33" ht="13.2" x14ac:dyDescent="0.25">
      <c r="A178" s="337" t="s">
        <v>358</v>
      </c>
      <c r="B178" s="337" t="s">
        <v>305</v>
      </c>
      <c r="C178" s="338">
        <f t="shared" si="3"/>
        <v>1841</v>
      </c>
      <c r="D178" s="338">
        <v>1841</v>
      </c>
      <c r="E178" s="338">
        <v>0</v>
      </c>
      <c r="F178" s="338">
        <v>0</v>
      </c>
      <c r="G178" s="338">
        <v>0</v>
      </c>
      <c r="H178" s="338">
        <v>0</v>
      </c>
      <c r="I178" s="338">
        <v>0</v>
      </c>
      <c r="J178" s="338">
        <v>0</v>
      </c>
      <c r="K178" s="338">
        <v>0</v>
      </c>
      <c r="L178" s="338">
        <v>0</v>
      </c>
      <c r="M178" s="338">
        <v>0</v>
      </c>
      <c r="N178" s="338">
        <v>0</v>
      </c>
      <c r="O178" s="338">
        <v>0</v>
      </c>
      <c r="P178" s="338">
        <v>0</v>
      </c>
      <c r="Q178" s="338">
        <v>0</v>
      </c>
      <c r="R178" s="338">
        <v>0</v>
      </c>
      <c r="S178" s="338">
        <v>0</v>
      </c>
      <c r="T178" s="338">
        <v>0</v>
      </c>
      <c r="U178" s="338">
        <v>0</v>
      </c>
      <c r="V178" s="338">
        <v>0</v>
      </c>
      <c r="W178" s="338">
        <v>0</v>
      </c>
      <c r="X178" s="338">
        <v>0</v>
      </c>
      <c r="Y178" s="338">
        <v>0</v>
      </c>
      <c r="Z178" s="338">
        <v>0</v>
      </c>
      <c r="AA178" s="338">
        <v>0</v>
      </c>
      <c r="AB178" s="338">
        <v>0</v>
      </c>
      <c r="AC178" s="338">
        <v>0</v>
      </c>
      <c r="AD178" s="338">
        <v>0</v>
      </c>
      <c r="AE178" s="338">
        <v>0</v>
      </c>
      <c r="AF178" s="338">
        <v>0</v>
      </c>
      <c r="AG178" s="338">
        <v>0</v>
      </c>
    </row>
    <row r="179" spans="1:33" ht="13.2" x14ac:dyDescent="0.25">
      <c r="B179" s="339" t="s">
        <v>390</v>
      </c>
      <c r="C179" s="340">
        <f t="shared" si="3"/>
        <v>1641</v>
      </c>
      <c r="D179" s="340">
        <v>1641</v>
      </c>
      <c r="E179" s="340">
        <v>0</v>
      </c>
      <c r="F179" s="340">
        <v>0</v>
      </c>
      <c r="G179" s="340">
        <v>0</v>
      </c>
      <c r="H179" s="340">
        <v>0</v>
      </c>
      <c r="I179" s="340">
        <v>0</v>
      </c>
      <c r="J179" s="340">
        <v>0</v>
      </c>
      <c r="K179" s="340">
        <v>0</v>
      </c>
      <c r="L179" s="340">
        <v>0</v>
      </c>
      <c r="M179" s="340">
        <v>0</v>
      </c>
      <c r="N179" s="340">
        <v>0</v>
      </c>
      <c r="O179" s="340">
        <v>0</v>
      </c>
      <c r="P179" s="340">
        <v>0</v>
      </c>
      <c r="Q179" s="340">
        <v>0</v>
      </c>
      <c r="R179" s="340">
        <v>0</v>
      </c>
      <c r="S179" s="340">
        <v>0</v>
      </c>
      <c r="T179" s="340">
        <v>0</v>
      </c>
      <c r="U179" s="340">
        <v>0</v>
      </c>
      <c r="V179" s="340">
        <v>0</v>
      </c>
      <c r="W179" s="340">
        <v>0</v>
      </c>
      <c r="X179" s="340">
        <v>0</v>
      </c>
      <c r="Y179" s="340">
        <v>0</v>
      </c>
      <c r="Z179" s="340">
        <v>0</v>
      </c>
      <c r="AA179" s="340">
        <v>0</v>
      </c>
      <c r="AB179" s="340">
        <v>0</v>
      </c>
      <c r="AC179" s="340">
        <v>0</v>
      </c>
      <c r="AD179" s="340">
        <v>0</v>
      </c>
      <c r="AE179" s="340">
        <v>0</v>
      </c>
      <c r="AF179" s="340">
        <v>0</v>
      </c>
      <c r="AG179" s="340">
        <v>0</v>
      </c>
    </row>
    <row r="180" spans="1:33" ht="13.2" x14ac:dyDescent="0.25">
      <c r="B180" s="339" t="s">
        <v>318</v>
      </c>
      <c r="C180" s="340">
        <f t="shared" si="3"/>
        <v>200</v>
      </c>
      <c r="D180" s="340">
        <v>200</v>
      </c>
      <c r="E180" s="340">
        <v>0</v>
      </c>
      <c r="F180" s="340">
        <v>0</v>
      </c>
      <c r="G180" s="340">
        <v>0</v>
      </c>
      <c r="H180" s="340">
        <v>0</v>
      </c>
      <c r="I180" s="340">
        <v>0</v>
      </c>
      <c r="J180" s="340">
        <v>0</v>
      </c>
      <c r="K180" s="340">
        <v>0</v>
      </c>
      <c r="L180" s="340">
        <v>0</v>
      </c>
      <c r="M180" s="340">
        <v>0</v>
      </c>
      <c r="N180" s="340">
        <v>0</v>
      </c>
      <c r="O180" s="340">
        <v>0</v>
      </c>
      <c r="P180" s="340">
        <v>0</v>
      </c>
      <c r="Q180" s="340">
        <v>0</v>
      </c>
      <c r="R180" s="340">
        <v>0</v>
      </c>
      <c r="S180" s="340">
        <v>0</v>
      </c>
      <c r="T180" s="340">
        <v>0</v>
      </c>
      <c r="U180" s="340">
        <v>0</v>
      </c>
      <c r="V180" s="340">
        <v>0</v>
      </c>
      <c r="W180" s="340">
        <v>0</v>
      </c>
      <c r="X180" s="340">
        <v>0</v>
      </c>
      <c r="Y180" s="340">
        <v>0</v>
      </c>
      <c r="Z180" s="340">
        <v>0</v>
      </c>
      <c r="AA180" s="340">
        <v>0</v>
      </c>
      <c r="AB180" s="340">
        <v>0</v>
      </c>
      <c r="AC180" s="340">
        <v>0</v>
      </c>
      <c r="AD180" s="340">
        <v>0</v>
      </c>
      <c r="AE180" s="340">
        <v>0</v>
      </c>
      <c r="AF180" s="340">
        <v>0</v>
      </c>
      <c r="AG180" s="340">
        <v>0</v>
      </c>
    </row>
    <row r="181" spans="1:33" ht="13.2" x14ac:dyDescent="0.25">
      <c r="A181" s="337" t="s">
        <v>234</v>
      </c>
      <c r="B181" s="337" t="s">
        <v>305</v>
      </c>
      <c r="C181" s="338">
        <f t="shared" si="3"/>
        <v>72538.26999999999</v>
      </c>
      <c r="D181" s="338">
        <v>69964.34</v>
      </c>
      <c r="E181" s="338">
        <v>0</v>
      </c>
      <c r="F181" s="338">
        <v>37.19</v>
      </c>
      <c r="G181" s="338">
        <v>0</v>
      </c>
      <c r="H181" s="338">
        <v>0</v>
      </c>
      <c r="I181" s="338">
        <v>0</v>
      </c>
      <c r="J181" s="338">
        <v>0</v>
      </c>
      <c r="K181" s="338">
        <v>1300</v>
      </c>
      <c r="L181" s="338">
        <v>0</v>
      </c>
      <c r="M181" s="338">
        <v>715.09</v>
      </c>
      <c r="N181" s="338">
        <v>0</v>
      </c>
      <c r="O181" s="338">
        <v>251</v>
      </c>
      <c r="P181" s="338">
        <v>0</v>
      </c>
      <c r="Q181" s="338">
        <v>3.98</v>
      </c>
      <c r="R181" s="338">
        <v>89.82</v>
      </c>
      <c r="S181" s="338">
        <v>0</v>
      </c>
      <c r="T181" s="338">
        <v>0</v>
      </c>
      <c r="U181" s="338">
        <v>52.3</v>
      </c>
      <c r="V181" s="338">
        <v>0</v>
      </c>
      <c r="W181" s="338">
        <v>66</v>
      </c>
      <c r="X181" s="338">
        <v>0</v>
      </c>
      <c r="Y181" s="338">
        <v>0</v>
      </c>
      <c r="Z181" s="338">
        <v>58.29</v>
      </c>
      <c r="AA181" s="338">
        <v>0</v>
      </c>
      <c r="AB181" s="338">
        <v>0</v>
      </c>
      <c r="AC181" s="338">
        <v>0</v>
      </c>
      <c r="AD181" s="338">
        <v>0</v>
      </c>
      <c r="AE181" s="338">
        <v>0</v>
      </c>
      <c r="AF181" s="338">
        <v>0</v>
      </c>
      <c r="AG181" s="338">
        <v>0.26</v>
      </c>
    </row>
    <row r="182" spans="1:33" ht="13.2" x14ac:dyDescent="0.25">
      <c r="B182" s="339" t="s">
        <v>312</v>
      </c>
      <c r="C182" s="340">
        <f t="shared" si="3"/>
        <v>10230.299999999999</v>
      </c>
      <c r="D182" s="340">
        <v>10230.299999999999</v>
      </c>
      <c r="E182" s="340">
        <v>0</v>
      </c>
      <c r="F182" s="340">
        <v>0</v>
      </c>
      <c r="G182" s="340">
        <v>0</v>
      </c>
      <c r="H182" s="340">
        <v>0</v>
      </c>
      <c r="I182" s="340">
        <v>0</v>
      </c>
      <c r="J182" s="340">
        <v>0</v>
      </c>
      <c r="K182" s="340">
        <v>0</v>
      </c>
      <c r="L182" s="340">
        <v>0</v>
      </c>
      <c r="M182" s="340">
        <v>0</v>
      </c>
      <c r="N182" s="340">
        <v>0</v>
      </c>
      <c r="O182" s="340">
        <v>0</v>
      </c>
      <c r="P182" s="340">
        <v>0</v>
      </c>
      <c r="Q182" s="340">
        <v>0</v>
      </c>
      <c r="R182" s="340">
        <v>0</v>
      </c>
      <c r="S182" s="340">
        <v>0</v>
      </c>
      <c r="T182" s="340">
        <v>0</v>
      </c>
      <c r="U182" s="340">
        <v>0</v>
      </c>
      <c r="V182" s="340">
        <v>0</v>
      </c>
      <c r="W182" s="340">
        <v>0</v>
      </c>
      <c r="X182" s="340">
        <v>0</v>
      </c>
      <c r="Y182" s="340">
        <v>0</v>
      </c>
      <c r="Z182" s="340">
        <v>0</v>
      </c>
      <c r="AA182" s="340">
        <v>0</v>
      </c>
      <c r="AB182" s="340">
        <v>0</v>
      </c>
      <c r="AC182" s="340">
        <v>0</v>
      </c>
      <c r="AD182" s="340">
        <v>0</v>
      </c>
      <c r="AE182" s="340">
        <v>0</v>
      </c>
      <c r="AF182" s="340">
        <v>0</v>
      </c>
      <c r="AG182" s="340">
        <v>0</v>
      </c>
    </row>
    <row r="183" spans="1:33" ht="13.2" x14ac:dyDescent="0.25">
      <c r="B183" s="339" t="s">
        <v>429</v>
      </c>
      <c r="C183" s="340">
        <f t="shared" si="3"/>
        <v>10.38</v>
      </c>
      <c r="D183" s="340">
        <v>0</v>
      </c>
      <c r="E183" s="340">
        <v>0</v>
      </c>
      <c r="F183" s="340">
        <v>1.75</v>
      </c>
      <c r="G183" s="340">
        <v>0</v>
      </c>
      <c r="H183" s="340">
        <v>0</v>
      </c>
      <c r="I183" s="340">
        <v>0</v>
      </c>
      <c r="J183" s="340">
        <v>0</v>
      </c>
      <c r="K183" s="340">
        <v>0</v>
      </c>
      <c r="L183" s="340">
        <v>0</v>
      </c>
      <c r="M183" s="340">
        <v>0</v>
      </c>
      <c r="N183" s="340">
        <v>0</v>
      </c>
      <c r="O183" s="340">
        <v>0</v>
      </c>
      <c r="P183" s="340">
        <v>0</v>
      </c>
      <c r="Q183" s="340">
        <v>0</v>
      </c>
      <c r="R183" s="340">
        <v>0</v>
      </c>
      <c r="S183" s="340">
        <v>0</v>
      </c>
      <c r="T183" s="340">
        <v>0</v>
      </c>
      <c r="U183" s="340">
        <v>8.6300000000000008</v>
      </c>
      <c r="V183" s="340">
        <v>0</v>
      </c>
      <c r="W183" s="340">
        <v>0</v>
      </c>
      <c r="X183" s="340">
        <v>0</v>
      </c>
      <c r="Y183" s="340">
        <v>0</v>
      </c>
      <c r="Z183" s="340">
        <v>0</v>
      </c>
      <c r="AA183" s="340">
        <v>0</v>
      </c>
      <c r="AB183" s="340">
        <v>0</v>
      </c>
      <c r="AC183" s="340">
        <v>0</v>
      </c>
      <c r="AD183" s="340">
        <v>0</v>
      </c>
      <c r="AE183" s="340">
        <v>0</v>
      </c>
      <c r="AF183" s="340">
        <v>0</v>
      </c>
      <c r="AG183" s="340">
        <v>0</v>
      </c>
    </row>
    <row r="184" spans="1:33" ht="13.2" x14ac:dyDescent="0.25">
      <c r="B184" s="339" t="s">
        <v>327</v>
      </c>
      <c r="C184" s="340">
        <f t="shared" si="3"/>
        <v>60746.590000000004</v>
      </c>
      <c r="D184" s="340">
        <v>59734.04</v>
      </c>
      <c r="E184" s="340">
        <v>0</v>
      </c>
      <c r="F184" s="340">
        <v>35.44</v>
      </c>
      <c r="G184" s="340">
        <v>0</v>
      </c>
      <c r="H184" s="340">
        <v>0</v>
      </c>
      <c r="I184" s="340">
        <v>0</v>
      </c>
      <c r="J184" s="340">
        <v>0</v>
      </c>
      <c r="K184" s="340">
        <v>0</v>
      </c>
      <c r="L184" s="340">
        <v>0</v>
      </c>
      <c r="M184" s="340">
        <v>715.09</v>
      </c>
      <c r="N184" s="340">
        <v>0</v>
      </c>
      <c r="O184" s="340">
        <v>0</v>
      </c>
      <c r="P184" s="340">
        <v>0</v>
      </c>
      <c r="Q184" s="340">
        <v>3.98</v>
      </c>
      <c r="R184" s="340">
        <v>89.82</v>
      </c>
      <c r="S184" s="340">
        <v>0</v>
      </c>
      <c r="T184" s="340">
        <v>0</v>
      </c>
      <c r="U184" s="340">
        <v>43.67</v>
      </c>
      <c r="V184" s="340">
        <v>0</v>
      </c>
      <c r="W184" s="340">
        <v>66</v>
      </c>
      <c r="X184" s="340">
        <v>0</v>
      </c>
      <c r="Y184" s="340">
        <v>0</v>
      </c>
      <c r="Z184" s="340">
        <v>58.29</v>
      </c>
      <c r="AA184" s="340">
        <v>0</v>
      </c>
      <c r="AB184" s="340">
        <v>0</v>
      </c>
      <c r="AC184" s="340">
        <v>0</v>
      </c>
      <c r="AD184" s="340">
        <v>0</v>
      </c>
      <c r="AE184" s="340">
        <v>0</v>
      </c>
      <c r="AF184" s="340">
        <v>0</v>
      </c>
      <c r="AG184" s="340">
        <v>0.26</v>
      </c>
    </row>
    <row r="185" spans="1:33" ht="13.2" x14ac:dyDescent="0.25">
      <c r="B185" s="339" t="s">
        <v>359</v>
      </c>
      <c r="C185" s="340">
        <f t="shared" si="3"/>
        <v>1551</v>
      </c>
      <c r="D185" s="340">
        <v>0</v>
      </c>
      <c r="E185" s="340">
        <v>0</v>
      </c>
      <c r="F185" s="340">
        <v>0</v>
      </c>
      <c r="G185" s="340">
        <v>0</v>
      </c>
      <c r="H185" s="340">
        <v>0</v>
      </c>
      <c r="I185" s="340">
        <v>0</v>
      </c>
      <c r="J185" s="340">
        <v>0</v>
      </c>
      <c r="K185" s="340">
        <v>1300</v>
      </c>
      <c r="L185" s="340">
        <v>0</v>
      </c>
      <c r="M185" s="340">
        <v>0</v>
      </c>
      <c r="N185" s="340">
        <v>0</v>
      </c>
      <c r="O185" s="340">
        <v>251</v>
      </c>
      <c r="P185" s="340">
        <v>0</v>
      </c>
      <c r="Q185" s="340">
        <v>0</v>
      </c>
      <c r="R185" s="340">
        <v>0</v>
      </c>
      <c r="S185" s="340">
        <v>0</v>
      </c>
      <c r="T185" s="340">
        <v>0</v>
      </c>
      <c r="U185" s="340">
        <v>0</v>
      </c>
      <c r="V185" s="340">
        <v>0</v>
      </c>
      <c r="W185" s="340">
        <v>0</v>
      </c>
      <c r="X185" s="340">
        <v>0</v>
      </c>
      <c r="Y185" s="340">
        <v>0</v>
      </c>
      <c r="Z185" s="340">
        <v>0</v>
      </c>
      <c r="AA185" s="340">
        <v>0</v>
      </c>
      <c r="AB185" s="340">
        <v>0</v>
      </c>
      <c r="AC185" s="340">
        <v>0</v>
      </c>
      <c r="AD185" s="340">
        <v>0</v>
      </c>
      <c r="AE185" s="340">
        <v>0</v>
      </c>
      <c r="AF185" s="340">
        <v>0</v>
      </c>
      <c r="AG185" s="340">
        <v>0</v>
      </c>
    </row>
    <row r="186" spans="1:33" ht="13.2" x14ac:dyDescent="0.25">
      <c r="A186" s="337" t="s">
        <v>257</v>
      </c>
      <c r="B186" s="337" t="s">
        <v>305</v>
      </c>
      <c r="C186" s="338">
        <f t="shared" si="3"/>
        <v>184714.61000000004</v>
      </c>
      <c r="D186" s="338">
        <v>149751.26</v>
      </c>
      <c r="E186" s="338">
        <v>10900.92</v>
      </c>
      <c r="F186" s="338">
        <v>3033.92</v>
      </c>
      <c r="G186" s="338">
        <v>16260</v>
      </c>
      <c r="H186" s="338">
        <v>3446.62</v>
      </c>
      <c r="I186" s="338">
        <v>0</v>
      </c>
      <c r="J186" s="338">
        <v>0</v>
      </c>
      <c r="K186" s="338">
        <v>263</v>
      </c>
      <c r="L186" s="338">
        <v>0</v>
      </c>
      <c r="M186" s="338">
        <v>0</v>
      </c>
      <c r="N186" s="338">
        <v>0</v>
      </c>
      <c r="O186" s="338">
        <v>0</v>
      </c>
      <c r="P186" s="338">
        <v>0</v>
      </c>
      <c r="Q186" s="338">
        <v>0</v>
      </c>
      <c r="R186" s="338">
        <v>0</v>
      </c>
      <c r="S186" s="338">
        <v>0</v>
      </c>
      <c r="T186" s="338">
        <v>0</v>
      </c>
      <c r="U186" s="338">
        <v>1003.89</v>
      </c>
      <c r="V186" s="338">
        <v>0</v>
      </c>
      <c r="W186" s="338">
        <v>0</v>
      </c>
      <c r="X186" s="338">
        <v>0</v>
      </c>
      <c r="Y186" s="338">
        <v>55</v>
      </c>
      <c r="Z186" s="338">
        <v>0</v>
      </c>
      <c r="AA186" s="338">
        <v>0</v>
      </c>
      <c r="AB186" s="338">
        <v>0</v>
      </c>
      <c r="AC186" s="338">
        <v>0</v>
      </c>
      <c r="AD186" s="338">
        <v>0</v>
      </c>
      <c r="AE186" s="338">
        <v>0</v>
      </c>
      <c r="AF186" s="338">
        <v>0</v>
      </c>
      <c r="AG186" s="338">
        <v>0</v>
      </c>
    </row>
    <row r="187" spans="1:33" ht="13.2" x14ac:dyDescent="0.25">
      <c r="B187" s="339" t="s">
        <v>360</v>
      </c>
      <c r="C187" s="340">
        <f t="shared" si="3"/>
        <v>16578</v>
      </c>
      <c r="D187" s="340">
        <v>0</v>
      </c>
      <c r="E187" s="340">
        <v>0</v>
      </c>
      <c r="F187" s="340">
        <v>0</v>
      </c>
      <c r="G187" s="340">
        <v>16260</v>
      </c>
      <c r="H187" s="340">
        <v>0</v>
      </c>
      <c r="I187" s="340">
        <v>0</v>
      </c>
      <c r="J187" s="340">
        <v>0</v>
      </c>
      <c r="K187" s="340">
        <v>263</v>
      </c>
      <c r="L187" s="340">
        <v>0</v>
      </c>
      <c r="M187" s="340">
        <v>0</v>
      </c>
      <c r="N187" s="340">
        <v>0</v>
      </c>
      <c r="O187" s="340">
        <v>0</v>
      </c>
      <c r="P187" s="340">
        <v>0</v>
      </c>
      <c r="Q187" s="340">
        <v>0</v>
      </c>
      <c r="R187" s="340">
        <v>0</v>
      </c>
      <c r="S187" s="340">
        <v>0</v>
      </c>
      <c r="T187" s="340">
        <v>0</v>
      </c>
      <c r="U187" s="340">
        <v>0</v>
      </c>
      <c r="V187" s="340">
        <v>0</v>
      </c>
      <c r="W187" s="340">
        <v>0</v>
      </c>
      <c r="X187" s="340">
        <v>0</v>
      </c>
      <c r="Y187" s="340">
        <v>55</v>
      </c>
      <c r="Z187" s="340">
        <v>0</v>
      </c>
      <c r="AA187" s="340">
        <v>0</v>
      </c>
      <c r="AB187" s="340">
        <v>0</v>
      </c>
      <c r="AC187" s="340">
        <v>0</v>
      </c>
      <c r="AD187" s="340">
        <v>0</v>
      </c>
      <c r="AE187" s="340">
        <v>0</v>
      </c>
      <c r="AF187" s="340">
        <v>0</v>
      </c>
      <c r="AG187" s="340">
        <v>0</v>
      </c>
    </row>
    <row r="188" spans="1:33" ht="13.2" x14ac:dyDescent="0.25">
      <c r="B188" s="339" t="s">
        <v>311</v>
      </c>
      <c r="C188" s="340">
        <f t="shared" si="3"/>
        <v>103602.87</v>
      </c>
      <c r="D188" s="340">
        <v>88857.26</v>
      </c>
      <c r="E188" s="340">
        <v>10900.92</v>
      </c>
      <c r="F188" s="340">
        <v>261.66000000000003</v>
      </c>
      <c r="G188" s="340">
        <v>0</v>
      </c>
      <c r="H188" s="340">
        <v>2599.62</v>
      </c>
      <c r="I188" s="340">
        <v>0</v>
      </c>
      <c r="J188" s="340">
        <v>0</v>
      </c>
      <c r="K188" s="340">
        <v>0</v>
      </c>
      <c r="L188" s="340">
        <v>0</v>
      </c>
      <c r="M188" s="340">
        <v>0</v>
      </c>
      <c r="N188" s="340">
        <v>0</v>
      </c>
      <c r="O188" s="340">
        <v>0</v>
      </c>
      <c r="P188" s="340">
        <v>0</v>
      </c>
      <c r="Q188" s="340">
        <v>0</v>
      </c>
      <c r="R188" s="340">
        <v>0</v>
      </c>
      <c r="S188" s="340">
        <v>0</v>
      </c>
      <c r="T188" s="340">
        <v>0</v>
      </c>
      <c r="U188" s="340">
        <v>983.41</v>
      </c>
      <c r="V188" s="340">
        <v>0</v>
      </c>
      <c r="W188" s="340">
        <v>0</v>
      </c>
      <c r="X188" s="340">
        <v>0</v>
      </c>
      <c r="Y188" s="340">
        <v>0</v>
      </c>
      <c r="Z188" s="340">
        <v>0</v>
      </c>
      <c r="AA188" s="340">
        <v>0</v>
      </c>
      <c r="AB188" s="340">
        <v>0</v>
      </c>
      <c r="AC188" s="340">
        <v>0</v>
      </c>
      <c r="AD188" s="340">
        <v>0</v>
      </c>
      <c r="AE188" s="340">
        <v>0</v>
      </c>
      <c r="AF188" s="340">
        <v>0</v>
      </c>
      <c r="AG188" s="340">
        <v>0</v>
      </c>
    </row>
    <row r="189" spans="1:33" ht="13.2" x14ac:dyDescent="0.25">
      <c r="B189" s="339" t="s">
        <v>333</v>
      </c>
      <c r="C189" s="340">
        <f t="shared" si="3"/>
        <v>2526.2600000000002</v>
      </c>
      <c r="D189" s="340">
        <v>0</v>
      </c>
      <c r="E189" s="340">
        <v>0</v>
      </c>
      <c r="F189" s="340">
        <v>2526.2600000000002</v>
      </c>
      <c r="G189" s="340">
        <v>0</v>
      </c>
      <c r="H189" s="340">
        <v>0</v>
      </c>
      <c r="I189" s="340">
        <v>0</v>
      </c>
      <c r="J189" s="340">
        <v>0</v>
      </c>
      <c r="K189" s="340">
        <v>0</v>
      </c>
      <c r="L189" s="340">
        <v>0</v>
      </c>
      <c r="M189" s="340">
        <v>0</v>
      </c>
      <c r="N189" s="340">
        <v>0</v>
      </c>
      <c r="O189" s="340">
        <v>0</v>
      </c>
      <c r="P189" s="340">
        <v>0</v>
      </c>
      <c r="Q189" s="340">
        <v>0</v>
      </c>
      <c r="R189" s="340">
        <v>0</v>
      </c>
      <c r="S189" s="340">
        <v>0</v>
      </c>
      <c r="T189" s="340">
        <v>0</v>
      </c>
      <c r="U189" s="340">
        <v>0</v>
      </c>
      <c r="V189" s="340">
        <v>0</v>
      </c>
      <c r="W189" s="340">
        <v>0</v>
      </c>
      <c r="X189" s="340">
        <v>0</v>
      </c>
      <c r="Y189" s="340">
        <v>0</v>
      </c>
      <c r="Z189" s="340">
        <v>0</v>
      </c>
      <c r="AA189" s="340">
        <v>0</v>
      </c>
      <c r="AB189" s="340">
        <v>0</v>
      </c>
      <c r="AC189" s="340">
        <v>0</v>
      </c>
      <c r="AD189" s="340">
        <v>0</v>
      </c>
      <c r="AE189" s="340">
        <v>0</v>
      </c>
      <c r="AF189" s="340">
        <v>0</v>
      </c>
      <c r="AG189" s="340">
        <v>0</v>
      </c>
    </row>
    <row r="190" spans="1:33" ht="13.2" x14ac:dyDescent="0.25">
      <c r="B190" s="339" t="s">
        <v>429</v>
      </c>
      <c r="C190" s="340">
        <f t="shared" si="3"/>
        <v>2.48</v>
      </c>
      <c r="D190" s="340">
        <v>0</v>
      </c>
      <c r="E190" s="340">
        <v>0</v>
      </c>
      <c r="F190" s="340">
        <v>0</v>
      </c>
      <c r="G190" s="340">
        <v>0</v>
      </c>
      <c r="H190" s="340">
        <v>0</v>
      </c>
      <c r="I190" s="340">
        <v>0</v>
      </c>
      <c r="J190" s="340">
        <v>0</v>
      </c>
      <c r="K190" s="340">
        <v>0</v>
      </c>
      <c r="L190" s="340">
        <v>0</v>
      </c>
      <c r="M190" s="340">
        <v>0</v>
      </c>
      <c r="N190" s="340">
        <v>0</v>
      </c>
      <c r="O190" s="340">
        <v>0</v>
      </c>
      <c r="P190" s="340">
        <v>0</v>
      </c>
      <c r="Q190" s="340">
        <v>0</v>
      </c>
      <c r="R190" s="340">
        <v>0</v>
      </c>
      <c r="S190" s="340">
        <v>0</v>
      </c>
      <c r="T190" s="340">
        <v>0</v>
      </c>
      <c r="U190" s="340">
        <v>2.48</v>
      </c>
      <c r="V190" s="340">
        <v>0</v>
      </c>
      <c r="W190" s="340">
        <v>0</v>
      </c>
      <c r="X190" s="340">
        <v>0</v>
      </c>
      <c r="Y190" s="340">
        <v>0</v>
      </c>
      <c r="Z190" s="340">
        <v>0</v>
      </c>
      <c r="AA190" s="340">
        <v>0</v>
      </c>
      <c r="AB190" s="340">
        <v>0</v>
      </c>
      <c r="AC190" s="340">
        <v>0</v>
      </c>
      <c r="AD190" s="340">
        <v>0</v>
      </c>
      <c r="AE190" s="340">
        <v>0</v>
      </c>
      <c r="AF190" s="340">
        <v>0</v>
      </c>
      <c r="AG190" s="340">
        <v>0</v>
      </c>
    </row>
    <row r="191" spans="1:33" ht="13.2" x14ac:dyDescent="0.25">
      <c r="B191" s="339" t="s">
        <v>308</v>
      </c>
      <c r="C191" s="340">
        <f t="shared" si="3"/>
        <v>62005</v>
      </c>
      <c r="D191" s="340">
        <v>60894</v>
      </c>
      <c r="E191" s="340">
        <v>0</v>
      </c>
      <c r="F191" s="340">
        <v>246</v>
      </c>
      <c r="G191" s="340">
        <v>0</v>
      </c>
      <c r="H191" s="340">
        <v>847</v>
      </c>
      <c r="I191" s="340">
        <v>0</v>
      </c>
      <c r="J191" s="340">
        <v>0</v>
      </c>
      <c r="K191" s="340">
        <v>0</v>
      </c>
      <c r="L191" s="340">
        <v>0</v>
      </c>
      <c r="M191" s="340">
        <v>0</v>
      </c>
      <c r="N191" s="340">
        <v>0</v>
      </c>
      <c r="O191" s="340">
        <v>0</v>
      </c>
      <c r="P191" s="340">
        <v>0</v>
      </c>
      <c r="Q191" s="340">
        <v>0</v>
      </c>
      <c r="R191" s="340">
        <v>0</v>
      </c>
      <c r="S191" s="340">
        <v>0</v>
      </c>
      <c r="T191" s="340">
        <v>0</v>
      </c>
      <c r="U191" s="340">
        <v>18</v>
      </c>
      <c r="V191" s="340">
        <v>0</v>
      </c>
      <c r="W191" s="340">
        <v>0</v>
      </c>
      <c r="X191" s="340">
        <v>0</v>
      </c>
      <c r="Y191" s="340">
        <v>0</v>
      </c>
      <c r="Z191" s="340">
        <v>0</v>
      </c>
      <c r="AA191" s="340">
        <v>0</v>
      </c>
      <c r="AB191" s="340">
        <v>0</v>
      </c>
      <c r="AC191" s="340">
        <v>0</v>
      </c>
      <c r="AD191" s="340">
        <v>0</v>
      </c>
      <c r="AE191" s="340">
        <v>0</v>
      </c>
      <c r="AF191" s="340">
        <v>0</v>
      </c>
      <c r="AG191" s="340">
        <v>0</v>
      </c>
    </row>
    <row r="192" spans="1:33" ht="13.2" x14ac:dyDescent="0.25">
      <c r="A192" s="337" t="s">
        <v>258</v>
      </c>
      <c r="B192" s="337" t="s">
        <v>305</v>
      </c>
      <c r="C192" s="338">
        <f t="shared" si="3"/>
        <v>26317.760000000002</v>
      </c>
      <c r="D192" s="338">
        <v>25818.560000000001</v>
      </c>
      <c r="E192" s="338">
        <v>32.659999999999997</v>
      </c>
      <c r="F192" s="338">
        <v>296.97000000000003</v>
      </c>
      <c r="G192" s="338">
        <v>0</v>
      </c>
      <c r="H192" s="338">
        <v>0</v>
      </c>
      <c r="I192" s="338">
        <v>0</v>
      </c>
      <c r="J192" s="338">
        <v>0</v>
      </c>
      <c r="K192" s="338">
        <v>0</v>
      </c>
      <c r="L192" s="338">
        <v>0</v>
      </c>
      <c r="M192" s="338">
        <v>0</v>
      </c>
      <c r="N192" s="338">
        <v>0</v>
      </c>
      <c r="O192" s="338">
        <v>0</v>
      </c>
      <c r="P192" s="338">
        <v>0</v>
      </c>
      <c r="Q192" s="338">
        <v>0</v>
      </c>
      <c r="R192" s="338">
        <v>0</v>
      </c>
      <c r="S192" s="338">
        <v>0</v>
      </c>
      <c r="T192" s="338">
        <v>0</v>
      </c>
      <c r="U192" s="338">
        <v>169.57</v>
      </c>
      <c r="V192" s="338">
        <v>0</v>
      </c>
      <c r="W192" s="338">
        <v>0</v>
      </c>
      <c r="X192" s="338">
        <v>0</v>
      </c>
      <c r="Y192" s="338">
        <v>0</v>
      </c>
      <c r="Z192" s="338">
        <v>0</v>
      </c>
      <c r="AA192" s="338">
        <v>0</v>
      </c>
      <c r="AB192" s="338">
        <v>0</v>
      </c>
      <c r="AC192" s="338">
        <v>0</v>
      </c>
      <c r="AD192" s="338">
        <v>0</v>
      </c>
      <c r="AE192" s="338">
        <v>0</v>
      </c>
      <c r="AF192" s="338">
        <v>0</v>
      </c>
      <c r="AG192" s="338">
        <v>0</v>
      </c>
    </row>
    <row r="193" spans="1:33" ht="13.2" x14ac:dyDescent="0.25">
      <c r="B193" s="339" t="s">
        <v>418</v>
      </c>
      <c r="C193" s="340">
        <f t="shared" si="3"/>
        <v>348.96000000000004</v>
      </c>
      <c r="D193" s="340">
        <v>0</v>
      </c>
      <c r="E193" s="340">
        <v>0</v>
      </c>
      <c r="F193" s="340">
        <v>204.97</v>
      </c>
      <c r="G193" s="340">
        <v>0</v>
      </c>
      <c r="H193" s="340">
        <v>0</v>
      </c>
      <c r="I193" s="340">
        <v>0</v>
      </c>
      <c r="J193" s="340">
        <v>0</v>
      </c>
      <c r="K193" s="340">
        <v>0</v>
      </c>
      <c r="L193" s="340">
        <v>0</v>
      </c>
      <c r="M193" s="340">
        <v>0</v>
      </c>
      <c r="N193" s="340">
        <v>0</v>
      </c>
      <c r="O193" s="340">
        <v>0</v>
      </c>
      <c r="P193" s="340">
        <v>0</v>
      </c>
      <c r="Q193" s="340">
        <v>0</v>
      </c>
      <c r="R193" s="340">
        <v>0</v>
      </c>
      <c r="S193" s="340">
        <v>0</v>
      </c>
      <c r="T193" s="340">
        <v>0</v>
      </c>
      <c r="U193" s="340">
        <v>143.99</v>
      </c>
      <c r="V193" s="340">
        <v>0</v>
      </c>
      <c r="W193" s="340">
        <v>0</v>
      </c>
      <c r="X193" s="340">
        <v>0</v>
      </c>
      <c r="Y193" s="340">
        <v>0</v>
      </c>
      <c r="Z193" s="340">
        <v>0</v>
      </c>
      <c r="AA193" s="340">
        <v>0</v>
      </c>
      <c r="AB193" s="340">
        <v>0</v>
      </c>
      <c r="AC193" s="340">
        <v>0</v>
      </c>
      <c r="AD193" s="340">
        <v>0</v>
      </c>
      <c r="AE193" s="340">
        <v>0</v>
      </c>
      <c r="AF193" s="340">
        <v>0</v>
      </c>
      <c r="AG193" s="340">
        <v>0</v>
      </c>
    </row>
    <row r="194" spans="1:33" ht="13.2" x14ac:dyDescent="0.25">
      <c r="B194" s="339" t="s">
        <v>311</v>
      </c>
      <c r="C194" s="340">
        <f t="shared" si="3"/>
        <v>25796.400000000001</v>
      </c>
      <c r="D194" s="340">
        <v>25796.400000000001</v>
      </c>
      <c r="E194" s="340">
        <v>0</v>
      </c>
      <c r="F194" s="340">
        <v>0</v>
      </c>
      <c r="G194" s="340">
        <v>0</v>
      </c>
      <c r="H194" s="340">
        <v>0</v>
      </c>
      <c r="I194" s="340">
        <v>0</v>
      </c>
      <c r="J194" s="340">
        <v>0</v>
      </c>
      <c r="K194" s="340">
        <v>0</v>
      </c>
      <c r="L194" s="340">
        <v>0</v>
      </c>
      <c r="M194" s="340">
        <v>0</v>
      </c>
      <c r="N194" s="340">
        <v>0</v>
      </c>
      <c r="O194" s="340">
        <v>0</v>
      </c>
      <c r="P194" s="340">
        <v>0</v>
      </c>
      <c r="Q194" s="340">
        <v>0</v>
      </c>
      <c r="R194" s="340">
        <v>0</v>
      </c>
      <c r="S194" s="340">
        <v>0</v>
      </c>
      <c r="T194" s="340">
        <v>0</v>
      </c>
      <c r="U194" s="340">
        <v>0</v>
      </c>
      <c r="V194" s="340">
        <v>0</v>
      </c>
      <c r="W194" s="340">
        <v>0</v>
      </c>
      <c r="X194" s="340">
        <v>0</v>
      </c>
      <c r="Y194" s="340">
        <v>0</v>
      </c>
      <c r="Z194" s="340">
        <v>0</v>
      </c>
      <c r="AA194" s="340">
        <v>0</v>
      </c>
      <c r="AB194" s="340">
        <v>0</v>
      </c>
      <c r="AC194" s="340">
        <v>0</v>
      </c>
      <c r="AD194" s="340">
        <v>0</v>
      </c>
      <c r="AE194" s="340">
        <v>0</v>
      </c>
      <c r="AF194" s="340">
        <v>0</v>
      </c>
      <c r="AG194" s="340">
        <v>0</v>
      </c>
    </row>
    <row r="195" spans="1:33" ht="13.2" x14ac:dyDescent="0.25">
      <c r="B195" s="339" t="s">
        <v>429</v>
      </c>
      <c r="C195" s="340">
        <f t="shared" si="3"/>
        <v>150.24</v>
      </c>
      <c r="D195" s="340">
        <v>0</v>
      </c>
      <c r="E195" s="340">
        <v>32.659999999999997</v>
      </c>
      <c r="F195" s="340">
        <v>92</v>
      </c>
      <c r="G195" s="340">
        <v>0</v>
      </c>
      <c r="H195" s="340">
        <v>0</v>
      </c>
      <c r="I195" s="340">
        <v>0</v>
      </c>
      <c r="J195" s="340">
        <v>0</v>
      </c>
      <c r="K195" s="340">
        <v>0</v>
      </c>
      <c r="L195" s="340">
        <v>0</v>
      </c>
      <c r="M195" s="340">
        <v>0</v>
      </c>
      <c r="N195" s="340">
        <v>0</v>
      </c>
      <c r="O195" s="340">
        <v>0</v>
      </c>
      <c r="P195" s="340">
        <v>0</v>
      </c>
      <c r="Q195" s="340">
        <v>0</v>
      </c>
      <c r="R195" s="340">
        <v>0</v>
      </c>
      <c r="S195" s="340">
        <v>0</v>
      </c>
      <c r="T195" s="340">
        <v>0</v>
      </c>
      <c r="U195" s="340">
        <v>25.58</v>
      </c>
      <c r="V195" s="340">
        <v>0</v>
      </c>
      <c r="W195" s="340">
        <v>0</v>
      </c>
      <c r="X195" s="340">
        <v>0</v>
      </c>
      <c r="Y195" s="340">
        <v>0</v>
      </c>
      <c r="Z195" s="340">
        <v>0</v>
      </c>
      <c r="AA195" s="340">
        <v>0</v>
      </c>
      <c r="AB195" s="340">
        <v>0</v>
      </c>
      <c r="AC195" s="340">
        <v>0</v>
      </c>
      <c r="AD195" s="340">
        <v>0</v>
      </c>
      <c r="AE195" s="340">
        <v>0</v>
      </c>
      <c r="AF195" s="340">
        <v>0</v>
      </c>
      <c r="AG195" s="340">
        <v>0</v>
      </c>
    </row>
    <row r="196" spans="1:33" ht="13.2" x14ac:dyDescent="0.25">
      <c r="B196" s="339" t="s">
        <v>339</v>
      </c>
      <c r="C196" s="340">
        <f t="shared" si="3"/>
        <v>22.16</v>
      </c>
      <c r="D196" s="340">
        <v>22.16</v>
      </c>
      <c r="E196" s="340">
        <v>0</v>
      </c>
      <c r="F196" s="340">
        <v>0</v>
      </c>
      <c r="G196" s="340">
        <v>0</v>
      </c>
      <c r="H196" s="340">
        <v>0</v>
      </c>
      <c r="I196" s="340">
        <v>0</v>
      </c>
      <c r="J196" s="340">
        <v>0</v>
      </c>
      <c r="K196" s="340">
        <v>0</v>
      </c>
      <c r="L196" s="340">
        <v>0</v>
      </c>
      <c r="M196" s="340">
        <v>0</v>
      </c>
      <c r="N196" s="340">
        <v>0</v>
      </c>
      <c r="O196" s="340">
        <v>0</v>
      </c>
      <c r="P196" s="340">
        <v>0</v>
      </c>
      <c r="Q196" s="340">
        <v>0</v>
      </c>
      <c r="R196" s="340">
        <v>0</v>
      </c>
      <c r="S196" s="340">
        <v>0</v>
      </c>
      <c r="T196" s="340">
        <v>0</v>
      </c>
      <c r="U196" s="340">
        <v>0</v>
      </c>
      <c r="V196" s="340">
        <v>0</v>
      </c>
      <c r="W196" s="340">
        <v>0</v>
      </c>
      <c r="X196" s="340">
        <v>0</v>
      </c>
      <c r="Y196" s="340">
        <v>0</v>
      </c>
      <c r="Z196" s="340">
        <v>0</v>
      </c>
      <c r="AA196" s="340">
        <v>0</v>
      </c>
      <c r="AB196" s="340">
        <v>0</v>
      </c>
      <c r="AC196" s="340">
        <v>0</v>
      </c>
      <c r="AD196" s="340">
        <v>0</v>
      </c>
      <c r="AE196" s="340">
        <v>0</v>
      </c>
      <c r="AF196" s="340">
        <v>0</v>
      </c>
      <c r="AG196" s="340">
        <v>0</v>
      </c>
    </row>
    <row r="197" spans="1:33" ht="13.2" x14ac:dyDescent="0.25">
      <c r="A197" s="337" t="s">
        <v>250</v>
      </c>
      <c r="B197" s="337" t="s">
        <v>305</v>
      </c>
      <c r="C197" s="338">
        <f t="shared" ref="C197:C208" si="4">SUM(D197:AG197)</f>
        <v>378875.08</v>
      </c>
      <c r="D197" s="338">
        <v>235362.41</v>
      </c>
      <c r="E197" s="338">
        <v>1966</v>
      </c>
      <c r="F197" s="338">
        <v>57731.25</v>
      </c>
      <c r="G197" s="338">
        <v>0</v>
      </c>
      <c r="H197" s="338">
        <v>707.39</v>
      </c>
      <c r="I197" s="338">
        <v>0</v>
      </c>
      <c r="J197" s="338">
        <v>0</v>
      </c>
      <c r="K197" s="338">
        <v>0</v>
      </c>
      <c r="L197" s="338">
        <v>0</v>
      </c>
      <c r="M197" s="338">
        <v>53976.75</v>
      </c>
      <c r="N197" s="338">
        <v>0</v>
      </c>
      <c r="O197" s="338">
        <v>0</v>
      </c>
      <c r="P197" s="338">
        <v>0</v>
      </c>
      <c r="Q197" s="338">
        <v>5703.6</v>
      </c>
      <c r="R197" s="338">
        <v>5435.83</v>
      </c>
      <c r="S197" s="338">
        <v>316</v>
      </c>
      <c r="T197" s="338">
        <v>15375</v>
      </c>
      <c r="U197" s="338">
        <v>687.1</v>
      </c>
      <c r="V197" s="338">
        <v>0</v>
      </c>
      <c r="W197" s="338">
        <v>0</v>
      </c>
      <c r="X197" s="338">
        <v>0</v>
      </c>
      <c r="Y197" s="338">
        <v>0</v>
      </c>
      <c r="Z197" s="338">
        <v>0</v>
      </c>
      <c r="AA197" s="338">
        <v>1613.75</v>
      </c>
      <c r="AB197" s="338">
        <v>0</v>
      </c>
      <c r="AC197" s="338">
        <v>0</v>
      </c>
      <c r="AD197" s="338">
        <v>0</v>
      </c>
      <c r="AE197" s="338">
        <v>0</v>
      </c>
      <c r="AF197" s="338">
        <v>0</v>
      </c>
      <c r="AG197" s="338">
        <v>0</v>
      </c>
    </row>
    <row r="198" spans="1:33" ht="13.2" x14ac:dyDescent="0.25">
      <c r="B198" s="339" t="s">
        <v>414</v>
      </c>
      <c r="C198" s="340">
        <f t="shared" si="4"/>
        <v>103384.75</v>
      </c>
      <c r="D198" s="340">
        <v>0</v>
      </c>
      <c r="E198" s="340">
        <v>0</v>
      </c>
      <c r="F198" s="340">
        <v>40123</v>
      </c>
      <c r="G198" s="340">
        <v>0</v>
      </c>
      <c r="H198" s="340">
        <v>0</v>
      </c>
      <c r="I198" s="340">
        <v>0</v>
      </c>
      <c r="J198" s="340">
        <v>0</v>
      </c>
      <c r="K198" s="340">
        <v>0</v>
      </c>
      <c r="L198" s="340">
        <v>0</v>
      </c>
      <c r="M198" s="340">
        <v>46273</v>
      </c>
      <c r="N198" s="340">
        <v>0</v>
      </c>
      <c r="O198" s="340">
        <v>0</v>
      </c>
      <c r="P198" s="340">
        <v>0</v>
      </c>
      <c r="Q198" s="340">
        <v>0</v>
      </c>
      <c r="R198" s="340">
        <v>0</v>
      </c>
      <c r="S198" s="340">
        <v>0</v>
      </c>
      <c r="T198" s="340">
        <v>15375</v>
      </c>
      <c r="U198" s="340">
        <v>0</v>
      </c>
      <c r="V198" s="340">
        <v>0</v>
      </c>
      <c r="W198" s="340">
        <v>0</v>
      </c>
      <c r="X198" s="340">
        <v>0</v>
      </c>
      <c r="Y198" s="340">
        <v>0</v>
      </c>
      <c r="Z198" s="340">
        <v>0</v>
      </c>
      <c r="AA198" s="340">
        <v>1613.75</v>
      </c>
      <c r="AB198" s="340">
        <v>0</v>
      </c>
      <c r="AC198" s="340">
        <v>0</v>
      </c>
      <c r="AD198" s="340">
        <v>0</v>
      </c>
      <c r="AE198" s="340">
        <v>0</v>
      </c>
      <c r="AF198" s="340">
        <v>0</v>
      </c>
      <c r="AG198" s="340">
        <v>0</v>
      </c>
    </row>
    <row r="199" spans="1:33" ht="13.2" x14ac:dyDescent="0.25">
      <c r="B199" s="339" t="s">
        <v>363</v>
      </c>
      <c r="C199" s="340">
        <f t="shared" si="4"/>
        <v>4457</v>
      </c>
      <c r="D199" s="340">
        <v>0</v>
      </c>
      <c r="E199" s="340">
        <v>0</v>
      </c>
      <c r="F199" s="340">
        <v>2722</v>
      </c>
      <c r="G199" s="340">
        <v>0</v>
      </c>
      <c r="H199" s="340">
        <v>0</v>
      </c>
      <c r="I199" s="340">
        <v>0</v>
      </c>
      <c r="J199" s="340">
        <v>0</v>
      </c>
      <c r="K199" s="340">
        <v>0</v>
      </c>
      <c r="L199" s="340">
        <v>0</v>
      </c>
      <c r="M199" s="340">
        <v>1735</v>
      </c>
      <c r="N199" s="340">
        <v>0</v>
      </c>
      <c r="O199" s="340">
        <v>0</v>
      </c>
      <c r="P199" s="340">
        <v>0</v>
      </c>
      <c r="Q199" s="340">
        <v>0</v>
      </c>
      <c r="R199" s="340">
        <v>0</v>
      </c>
      <c r="S199" s="340">
        <v>0</v>
      </c>
      <c r="T199" s="340">
        <v>0</v>
      </c>
      <c r="U199" s="340">
        <v>0</v>
      </c>
      <c r="V199" s="340">
        <v>0</v>
      </c>
      <c r="W199" s="340">
        <v>0</v>
      </c>
      <c r="X199" s="340">
        <v>0</v>
      </c>
      <c r="Y199" s="340">
        <v>0</v>
      </c>
      <c r="Z199" s="340">
        <v>0</v>
      </c>
      <c r="AA199" s="340">
        <v>0</v>
      </c>
      <c r="AB199" s="340">
        <v>0</v>
      </c>
      <c r="AC199" s="340">
        <v>0</v>
      </c>
      <c r="AD199" s="340">
        <v>0</v>
      </c>
      <c r="AE199" s="340">
        <v>0</v>
      </c>
      <c r="AF199" s="340">
        <v>0</v>
      </c>
      <c r="AG199" s="340">
        <v>0</v>
      </c>
    </row>
    <row r="200" spans="1:33" ht="13.2" x14ac:dyDescent="0.25">
      <c r="B200" s="339" t="s">
        <v>430</v>
      </c>
      <c r="C200" s="340">
        <f t="shared" si="4"/>
        <v>22514.35</v>
      </c>
      <c r="D200" s="340">
        <v>0</v>
      </c>
      <c r="E200" s="340">
        <v>0</v>
      </c>
      <c r="F200" s="340">
        <v>14802</v>
      </c>
      <c r="G200" s="340">
        <v>0</v>
      </c>
      <c r="H200" s="340">
        <v>0</v>
      </c>
      <c r="I200" s="340">
        <v>0</v>
      </c>
      <c r="J200" s="340">
        <v>0</v>
      </c>
      <c r="K200" s="340">
        <v>0</v>
      </c>
      <c r="L200" s="340">
        <v>0</v>
      </c>
      <c r="M200" s="340">
        <v>5968.75</v>
      </c>
      <c r="N200" s="340">
        <v>0</v>
      </c>
      <c r="O200" s="340">
        <v>0</v>
      </c>
      <c r="P200" s="340">
        <v>0</v>
      </c>
      <c r="Q200" s="340">
        <v>1743.6</v>
      </c>
      <c r="R200" s="340">
        <v>0</v>
      </c>
      <c r="S200" s="340">
        <v>0</v>
      </c>
      <c r="T200" s="340">
        <v>0</v>
      </c>
      <c r="U200" s="340">
        <v>0</v>
      </c>
      <c r="V200" s="340">
        <v>0</v>
      </c>
      <c r="W200" s="340">
        <v>0</v>
      </c>
      <c r="X200" s="340">
        <v>0</v>
      </c>
      <c r="Y200" s="340">
        <v>0</v>
      </c>
      <c r="Z200" s="340">
        <v>0</v>
      </c>
      <c r="AA200" s="340">
        <v>0</v>
      </c>
      <c r="AB200" s="340">
        <v>0</v>
      </c>
      <c r="AC200" s="340">
        <v>0</v>
      </c>
      <c r="AD200" s="340">
        <v>0</v>
      </c>
      <c r="AE200" s="340">
        <v>0</v>
      </c>
      <c r="AF200" s="340">
        <v>0</v>
      </c>
      <c r="AG200" s="340">
        <v>0</v>
      </c>
    </row>
    <row r="201" spans="1:33" ht="13.2" x14ac:dyDescent="0.25">
      <c r="B201" s="339" t="s">
        <v>365</v>
      </c>
      <c r="C201" s="340">
        <f t="shared" si="4"/>
        <v>71065</v>
      </c>
      <c r="D201" s="340">
        <v>71065</v>
      </c>
      <c r="E201" s="340">
        <v>0</v>
      </c>
      <c r="F201" s="340">
        <v>0</v>
      </c>
      <c r="G201" s="340">
        <v>0</v>
      </c>
      <c r="H201" s="340">
        <v>0</v>
      </c>
      <c r="I201" s="340">
        <v>0</v>
      </c>
      <c r="J201" s="340">
        <v>0</v>
      </c>
      <c r="K201" s="340">
        <v>0</v>
      </c>
      <c r="L201" s="340">
        <v>0</v>
      </c>
      <c r="M201" s="340">
        <v>0</v>
      </c>
      <c r="N201" s="340">
        <v>0</v>
      </c>
      <c r="O201" s="340">
        <v>0</v>
      </c>
      <c r="P201" s="340">
        <v>0</v>
      </c>
      <c r="Q201" s="340">
        <v>0</v>
      </c>
      <c r="R201" s="340">
        <v>0</v>
      </c>
      <c r="S201" s="340">
        <v>0</v>
      </c>
      <c r="T201" s="340">
        <v>0</v>
      </c>
      <c r="U201" s="340">
        <v>0</v>
      </c>
      <c r="V201" s="340">
        <v>0</v>
      </c>
      <c r="W201" s="340">
        <v>0</v>
      </c>
      <c r="X201" s="340">
        <v>0</v>
      </c>
      <c r="Y201" s="340">
        <v>0</v>
      </c>
      <c r="Z201" s="340">
        <v>0</v>
      </c>
      <c r="AA201" s="340">
        <v>0</v>
      </c>
      <c r="AB201" s="340">
        <v>0</v>
      </c>
      <c r="AC201" s="340">
        <v>0</v>
      </c>
      <c r="AD201" s="340">
        <v>0</v>
      </c>
      <c r="AE201" s="340">
        <v>0</v>
      </c>
      <c r="AF201" s="340">
        <v>0</v>
      </c>
      <c r="AG201" s="340">
        <v>0</v>
      </c>
    </row>
    <row r="202" spans="1:33" ht="13.2" x14ac:dyDescent="0.25">
      <c r="B202" s="339" t="s">
        <v>311</v>
      </c>
      <c r="C202" s="340">
        <f t="shared" si="4"/>
        <v>914.39</v>
      </c>
      <c r="D202" s="340">
        <v>0</v>
      </c>
      <c r="E202" s="340">
        <v>898</v>
      </c>
      <c r="F202" s="340">
        <v>0</v>
      </c>
      <c r="G202" s="340">
        <v>0</v>
      </c>
      <c r="H202" s="340">
        <v>16.39</v>
      </c>
      <c r="I202" s="340">
        <v>0</v>
      </c>
      <c r="J202" s="340">
        <v>0</v>
      </c>
      <c r="K202" s="340">
        <v>0</v>
      </c>
      <c r="L202" s="340">
        <v>0</v>
      </c>
      <c r="M202" s="340">
        <v>0</v>
      </c>
      <c r="N202" s="340">
        <v>0</v>
      </c>
      <c r="O202" s="340">
        <v>0</v>
      </c>
      <c r="P202" s="340">
        <v>0</v>
      </c>
      <c r="Q202" s="340">
        <v>0</v>
      </c>
      <c r="R202" s="340">
        <v>0</v>
      </c>
      <c r="S202" s="340">
        <v>0</v>
      </c>
      <c r="T202" s="340">
        <v>0</v>
      </c>
      <c r="U202" s="340">
        <v>0</v>
      </c>
      <c r="V202" s="340">
        <v>0</v>
      </c>
      <c r="W202" s="340">
        <v>0</v>
      </c>
      <c r="X202" s="340">
        <v>0</v>
      </c>
      <c r="Y202" s="340">
        <v>0</v>
      </c>
      <c r="Z202" s="340">
        <v>0</v>
      </c>
      <c r="AA202" s="340">
        <v>0</v>
      </c>
      <c r="AB202" s="340">
        <v>0</v>
      </c>
      <c r="AC202" s="340">
        <v>0</v>
      </c>
      <c r="AD202" s="340">
        <v>0</v>
      </c>
      <c r="AE202" s="340">
        <v>0</v>
      </c>
      <c r="AF202" s="340">
        <v>0</v>
      </c>
      <c r="AG202" s="340">
        <v>0</v>
      </c>
    </row>
    <row r="203" spans="1:33" ht="13.2" x14ac:dyDescent="0.25">
      <c r="B203" s="339" t="s">
        <v>312</v>
      </c>
      <c r="C203" s="340">
        <f t="shared" si="4"/>
        <v>5.41</v>
      </c>
      <c r="D203" s="340">
        <v>5.41</v>
      </c>
      <c r="E203" s="340">
        <v>0</v>
      </c>
      <c r="F203" s="340">
        <v>0</v>
      </c>
      <c r="G203" s="340">
        <v>0</v>
      </c>
      <c r="H203" s="340">
        <v>0</v>
      </c>
      <c r="I203" s="340">
        <v>0</v>
      </c>
      <c r="J203" s="340">
        <v>0</v>
      </c>
      <c r="K203" s="340">
        <v>0</v>
      </c>
      <c r="L203" s="340">
        <v>0</v>
      </c>
      <c r="M203" s="340">
        <v>0</v>
      </c>
      <c r="N203" s="340">
        <v>0</v>
      </c>
      <c r="O203" s="340">
        <v>0</v>
      </c>
      <c r="P203" s="340">
        <v>0</v>
      </c>
      <c r="Q203" s="340">
        <v>0</v>
      </c>
      <c r="R203" s="340">
        <v>0</v>
      </c>
      <c r="S203" s="340">
        <v>0</v>
      </c>
      <c r="T203" s="340">
        <v>0</v>
      </c>
      <c r="U203" s="340">
        <v>0</v>
      </c>
      <c r="V203" s="340">
        <v>0</v>
      </c>
      <c r="W203" s="340">
        <v>0</v>
      </c>
      <c r="X203" s="340">
        <v>0</v>
      </c>
      <c r="Y203" s="340">
        <v>0</v>
      </c>
      <c r="Z203" s="340">
        <v>0</v>
      </c>
      <c r="AA203" s="340">
        <v>0</v>
      </c>
      <c r="AB203" s="340">
        <v>0</v>
      </c>
      <c r="AC203" s="340">
        <v>0</v>
      </c>
      <c r="AD203" s="340">
        <v>0</v>
      </c>
      <c r="AE203" s="340">
        <v>0</v>
      </c>
      <c r="AF203" s="340">
        <v>0</v>
      </c>
      <c r="AG203" s="340">
        <v>0</v>
      </c>
    </row>
    <row r="204" spans="1:33" ht="13.2" x14ac:dyDescent="0.25">
      <c r="B204" s="339" t="s">
        <v>429</v>
      </c>
      <c r="C204" s="340">
        <f t="shared" si="4"/>
        <v>8.35</v>
      </c>
      <c r="D204" s="340">
        <v>0</v>
      </c>
      <c r="E204" s="340">
        <v>0</v>
      </c>
      <c r="F204" s="340">
        <v>6.25</v>
      </c>
      <c r="G204" s="340">
        <v>0</v>
      </c>
      <c r="H204" s="340">
        <v>0</v>
      </c>
      <c r="I204" s="340">
        <v>0</v>
      </c>
      <c r="J204" s="340">
        <v>0</v>
      </c>
      <c r="K204" s="340">
        <v>0</v>
      </c>
      <c r="L204" s="340">
        <v>0</v>
      </c>
      <c r="M204" s="340">
        <v>0</v>
      </c>
      <c r="N204" s="340">
        <v>0</v>
      </c>
      <c r="O204" s="340">
        <v>0</v>
      </c>
      <c r="P204" s="340">
        <v>0</v>
      </c>
      <c r="Q204" s="340">
        <v>0</v>
      </c>
      <c r="R204" s="340">
        <v>0</v>
      </c>
      <c r="S204" s="340">
        <v>0</v>
      </c>
      <c r="T204" s="340">
        <v>0</v>
      </c>
      <c r="U204" s="340">
        <v>2.1</v>
      </c>
      <c r="V204" s="340">
        <v>0</v>
      </c>
      <c r="W204" s="340">
        <v>0</v>
      </c>
      <c r="X204" s="340">
        <v>0</v>
      </c>
      <c r="Y204" s="340">
        <v>0</v>
      </c>
      <c r="Z204" s="340">
        <v>0</v>
      </c>
      <c r="AA204" s="340">
        <v>0</v>
      </c>
      <c r="AB204" s="340">
        <v>0</v>
      </c>
      <c r="AC204" s="340">
        <v>0</v>
      </c>
      <c r="AD204" s="340">
        <v>0</v>
      </c>
      <c r="AE204" s="340">
        <v>0</v>
      </c>
      <c r="AF204" s="340">
        <v>0</v>
      </c>
      <c r="AG204" s="340">
        <v>0</v>
      </c>
    </row>
    <row r="205" spans="1:33" ht="13.2" x14ac:dyDescent="0.25">
      <c r="B205" s="339" t="s">
        <v>431</v>
      </c>
      <c r="C205" s="340">
        <f t="shared" si="4"/>
        <v>5417.08</v>
      </c>
      <c r="D205" s="340">
        <v>0</v>
      </c>
      <c r="E205" s="340">
        <v>0</v>
      </c>
      <c r="F205" s="340">
        <v>0</v>
      </c>
      <c r="G205" s="340">
        <v>0</v>
      </c>
      <c r="H205" s="340">
        <v>0</v>
      </c>
      <c r="I205" s="340">
        <v>0</v>
      </c>
      <c r="J205" s="340">
        <v>0</v>
      </c>
      <c r="K205" s="340">
        <v>0</v>
      </c>
      <c r="L205" s="340">
        <v>0</v>
      </c>
      <c r="M205" s="340">
        <v>0</v>
      </c>
      <c r="N205" s="340">
        <v>0</v>
      </c>
      <c r="O205" s="340">
        <v>0</v>
      </c>
      <c r="P205" s="340">
        <v>0</v>
      </c>
      <c r="Q205" s="340">
        <v>0</v>
      </c>
      <c r="R205" s="340">
        <v>5417.08</v>
      </c>
      <c r="S205" s="340">
        <v>0</v>
      </c>
      <c r="T205" s="340">
        <v>0</v>
      </c>
      <c r="U205" s="340">
        <v>0</v>
      </c>
      <c r="V205" s="340">
        <v>0</v>
      </c>
      <c r="W205" s="340">
        <v>0</v>
      </c>
      <c r="X205" s="340">
        <v>0</v>
      </c>
      <c r="Y205" s="340">
        <v>0</v>
      </c>
      <c r="Z205" s="340">
        <v>0</v>
      </c>
      <c r="AA205" s="340">
        <v>0</v>
      </c>
      <c r="AB205" s="340">
        <v>0</v>
      </c>
      <c r="AC205" s="340">
        <v>0</v>
      </c>
      <c r="AD205" s="340">
        <v>0</v>
      </c>
      <c r="AE205" s="340">
        <v>0</v>
      </c>
      <c r="AF205" s="340">
        <v>0</v>
      </c>
      <c r="AG205" s="340">
        <v>0</v>
      </c>
    </row>
    <row r="206" spans="1:33" ht="13.2" x14ac:dyDescent="0.25">
      <c r="B206" s="339" t="s">
        <v>308</v>
      </c>
      <c r="C206" s="340">
        <f t="shared" si="4"/>
        <v>2123</v>
      </c>
      <c r="D206" s="340">
        <v>0</v>
      </c>
      <c r="E206" s="340">
        <v>1068</v>
      </c>
      <c r="F206" s="340">
        <v>48</v>
      </c>
      <c r="G206" s="340">
        <v>0</v>
      </c>
      <c r="H206" s="340">
        <v>691</v>
      </c>
      <c r="I206" s="340">
        <v>0</v>
      </c>
      <c r="J206" s="340">
        <v>0</v>
      </c>
      <c r="K206" s="340">
        <v>0</v>
      </c>
      <c r="L206" s="340">
        <v>0</v>
      </c>
      <c r="M206" s="340">
        <v>0</v>
      </c>
      <c r="N206" s="340">
        <v>0</v>
      </c>
      <c r="O206" s="340">
        <v>0</v>
      </c>
      <c r="P206" s="340">
        <v>0</v>
      </c>
      <c r="Q206" s="340">
        <v>0</v>
      </c>
      <c r="R206" s="340">
        <v>0</v>
      </c>
      <c r="S206" s="340">
        <v>316</v>
      </c>
      <c r="T206" s="340">
        <v>0</v>
      </c>
      <c r="U206" s="340">
        <v>0</v>
      </c>
      <c r="V206" s="340">
        <v>0</v>
      </c>
      <c r="W206" s="340">
        <v>0</v>
      </c>
      <c r="X206" s="340">
        <v>0</v>
      </c>
      <c r="Y206" s="340">
        <v>0</v>
      </c>
      <c r="Z206" s="340">
        <v>0</v>
      </c>
      <c r="AA206" s="340">
        <v>0</v>
      </c>
      <c r="AB206" s="340">
        <v>0</v>
      </c>
      <c r="AC206" s="340">
        <v>0</v>
      </c>
      <c r="AD206" s="340">
        <v>0</v>
      </c>
      <c r="AE206" s="340">
        <v>0</v>
      </c>
      <c r="AF206" s="340">
        <v>0</v>
      </c>
      <c r="AG206" s="340">
        <v>0</v>
      </c>
    </row>
    <row r="207" spans="1:33" ht="13.2" x14ac:dyDescent="0.25">
      <c r="B207" s="339" t="s">
        <v>366</v>
      </c>
      <c r="C207" s="340">
        <f t="shared" si="4"/>
        <v>164977</v>
      </c>
      <c r="D207" s="340">
        <v>164292</v>
      </c>
      <c r="E207" s="340">
        <v>0</v>
      </c>
      <c r="F207" s="340">
        <v>0</v>
      </c>
      <c r="G207" s="340">
        <v>0</v>
      </c>
      <c r="H207" s="340">
        <v>0</v>
      </c>
      <c r="I207" s="340">
        <v>0</v>
      </c>
      <c r="J207" s="340">
        <v>0</v>
      </c>
      <c r="K207" s="340">
        <v>0</v>
      </c>
      <c r="L207" s="340">
        <v>0</v>
      </c>
      <c r="M207" s="340">
        <v>0</v>
      </c>
      <c r="N207" s="340">
        <v>0</v>
      </c>
      <c r="O207" s="340">
        <v>0</v>
      </c>
      <c r="P207" s="340">
        <v>0</v>
      </c>
      <c r="Q207" s="340">
        <v>0</v>
      </c>
      <c r="R207" s="340">
        <v>0</v>
      </c>
      <c r="S207" s="340">
        <v>0</v>
      </c>
      <c r="T207" s="340">
        <v>0</v>
      </c>
      <c r="U207" s="340">
        <v>685</v>
      </c>
      <c r="V207" s="340">
        <v>0</v>
      </c>
      <c r="W207" s="340">
        <v>0</v>
      </c>
      <c r="X207" s="340">
        <v>0</v>
      </c>
      <c r="Y207" s="340">
        <v>0</v>
      </c>
      <c r="Z207" s="340">
        <v>0</v>
      </c>
      <c r="AA207" s="340">
        <v>0</v>
      </c>
      <c r="AB207" s="340">
        <v>0</v>
      </c>
      <c r="AC207" s="340">
        <v>0</v>
      </c>
      <c r="AD207" s="340">
        <v>0</v>
      </c>
      <c r="AE207" s="340">
        <v>0</v>
      </c>
      <c r="AF207" s="340">
        <v>0</v>
      </c>
      <c r="AG207" s="340">
        <v>0</v>
      </c>
    </row>
    <row r="208" spans="1:33" ht="13.2" x14ac:dyDescent="0.25">
      <c r="B208" s="339" t="s">
        <v>367</v>
      </c>
      <c r="C208" s="340">
        <f t="shared" si="4"/>
        <v>4008.75</v>
      </c>
      <c r="D208" s="340">
        <v>0</v>
      </c>
      <c r="E208" s="340">
        <v>0</v>
      </c>
      <c r="F208" s="340">
        <v>30</v>
      </c>
      <c r="G208" s="340">
        <v>0</v>
      </c>
      <c r="H208" s="340">
        <v>0</v>
      </c>
      <c r="I208" s="340">
        <v>0</v>
      </c>
      <c r="J208" s="340">
        <v>0</v>
      </c>
      <c r="K208" s="340">
        <v>0</v>
      </c>
      <c r="L208" s="340">
        <v>0</v>
      </c>
      <c r="M208" s="340">
        <v>0</v>
      </c>
      <c r="N208" s="340">
        <v>0</v>
      </c>
      <c r="O208" s="340">
        <v>0</v>
      </c>
      <c r="P208" s="340">
        <v>0</v>
      </c>
      <c r="Q208" s="340">
        <v>3960</v>
      </c>
      <c r="R208" s="340">
        <v>18.75</v>
      </c>
      <c r="S208" s="340">
        <v>0</v>
      </c>
      <c r="T208" s="340">
        <v>0</v>
      </c>
      <c r="U208" s="340">
        <v>0</v>
      </c>
      <c r="V208" s="340">
        <v>0</v>
      </c>
      <c r="W208" s="340">
        <v>0</v>
      </c>
      <c r="X208" s="340">
        <v>0</v>
      </c>
      <c r="Y208" s="340">
        <v>0</v>
      </c>
      <c r="Z208" s="340">
        <v>0</v>
      </c>
      <c r="AA208" s="340">
        <v>0</v>
      </c>
      <c r="AB208" s="340">
        <v>0</v>
      </c>
      <c r="AC208" s="340">
        <v>0</v>
      </c>
      <c r="AD208" s="340">
        <v>0</v>
      </c>
      <c r="AE208" s="340">
        <v>0</v>
      </c>
      <c r="AF208" s="340">
        <v>0</v>
      </c>
      <c r="AG208" s="340">
        <v>0</v>
      </c>
    </row>
    <row r="212" spans="2:2" ht="12.75" customHeight="1" x14ac:dyDescent="0.25">
      <c r="B212" s="339" t="s">
        <v>445</v>
      </c>
    </row>
  </sheetData>
  <autoFilter ref="A2:AG208" xr:uid="{00000000-0009-0000-0000-00000B000000}"/>
  <conditionalFormatting sqref="C3:AG208">
    <cfRule type="cellIs" dxfId="5" priority="1" stopIfTrue="1" operator="equal">
      <formula>0</formula>
    </cfRule>
  </conditionalFormatting>
  <printOptions gridLines="1"/>
  <pageMargins left="0" right="0" top="0" bottom="0" header="0" footer="0"/>
  <pageSetup paperSize="3" scale="59" fitToHeight="2" orientation="landscape" r:id="rId1"/>
  <headerFooter alignWithMargins="0"/>
  <ignoredErrors>
    <ignoredError sqref="H13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224"/>
  <sheetViews>
    <sheetView workbookViewId="0">
      <pane xSplit="2" ySplit="3" topLeftCell="C9" activePane="bottomRight" state="frozen"/>
      <selection pane="topRight" activeCell="C1" sqref="C1"/>
      <selection pane="bottomLeft" activeCell="A4" sqref="A4"/>
      <selection pane="bottomRight" activeCell="H2" sqref="H2"/>
    </sheetView>
  </sheetViews>
  <sheetFormatPr defaultColWidth="9.109375" defaultRowHeight="13.2" x14ac:dyDescent="0.25"/>
  <cols>
    <col min="1" max="1" width="12.88671875" style="349" bestFit="1" customWidth="1"/>
    <col min="2" max="2" width="41.88671875" style="349" bestFit="1" customWidth="1"/>
    <col min="3" max="31" width="11.88671875" style="349" customWidth="1"/>
    <col min="32" max="16384" width="9.109375" style="349"/>
  </cols>
  <sheetData>
    <row r="1" spans="1:31" s="342" customFormat="1" ht="33.75" customHeight="1" x14ac:dyDescent="0.25">
      <c r="A1" s="541" t="s">
        <v>436</v>
      </c>
      <c r="B1" s="541"/>
      <c r="C1" s="341" t="s">
        <v>437</v>
      </c>
      <c r="D1" s="341" t="s">
        <v>438</v>
      </c>
      <c r="E1" s="341" t="s">
        <v>373</v>
      </c>
      <c r="F1" s="341" t="s">
        <v>379</v>
      </c>
      <c r="G1" s="342" t="s">
        <v>10</v>
      </c>
      <c r="H1" s="342" t="s">
        <v>439</v>
      </c>
      <c r="I1" s="342" t="s">
        <v>440</v>
      </c>
      <c r="J1" s="341" t="s">
        <v>282</v>
      </c>
      <c r="K1" s="341" t="s">
        <v>286</v>
      </c>
      <c r="L1" s="341" t="s">
        <v>299</v>
      </c>
      <c r="M1" s="342" t="s">
        <v>284</v>
      </c>
      <c r="N1" s="341" t="s">
        <v>441</v>
      </c>
      <c r="O1" s="342" t="s">
        <v>442</v>
      </c>
      <c r="P1" s="341" t="s">
        <v>285</v>
      </c>
      <c r="Q1" s="342" t="s">
        <v>287</v>
      </c>
      <c r="R1" s="341" t="s">
        <v>406</v>
      </c>
      <c r="S1" s="341" t="s">
        <v>296</v>
      </c>
      <c r="T1" s="341" t="s">
        <v>407</v>
      </c>
      <c r="U1" s="341" t="s">
        <v>288</v>
      </c>
      <c r="V1" s="341" t="s">
        <v>298</v>
      </c>
      <c r="W1" s="341" t="s">
        <v>294</v>
      </c>
      <c r="X1" s="341" t="s">
        <v>408</v>
      </c>
      <c r="Y1" s="341" t="s">
        <v>295</v>
      </c>
      <c r="Z1" s="341" t="s">
        <v>301</v>
      </c>
      <c r="AA1" s="342" t="s">
        <v>427</v>
      </c>
      <c r="AB1" s="341" t="s">
        <v>289</v>
      </c>
      <c r="AC1" s="341" t="s">
        <v>300</v>
      </c>
      <c r="AD1" s="341" t="s">
        <v>297</v>
      </c>
      <c r="AE1" s="341" t="s">
        <v>290</v>
      </c>
    </row>
    <row r="2" spans="1:31" s="345" customFormat="1" x14ac:dyDescent="0.25">
      <c r="A2" s="343" t="s">
        <v>443</v>
      </c>
      <c r="B2" s="343"/>
      <c r="C2" s="344">
        <v>9861927.5899999999</v>
      </c>
      <c r="D2" s="344">
        <v>5308393.3899999997</v>
      </c>
      <c r="E2" s="344">
        <v>1085619.6200000001</v>
      </c>
      <c r="F2" s="344">
        <v>834304.49</v>
      </c>
      <c r="G2" s="344">
        <v>735773.14</v>
      </c>
      <c r="H2" s="344">
        <v>554103.63</v>
      </c>
      <c r="I2" s="344">
        <v>321761.78000000003</v>
      </c>
      <c r="J2" s="344">
        <v>280409.75</v>
      </c>
      <c r="K2" s="344">
        <v>188095.54</v>
      </c>
      <c r="L2" s="344">
        <v>174280</v>
      </c>
      <c r="M2" s="344">
        <v>103686.26</v>
      </c>
      <c r="N2" s="344">
        <v>89131.18</v>
      </c>
      <c r="O2" s="344">
        <v>88092.82</v>
      </c>
      <c r="P2" s="344">
        <v>40579.22</v>
      </c>
      <c r="Q2" s="344">
        <v>1570.82</v>
      </c>
      <c r="R2" s="344">
        <v>24892.63</v>
      </c>
      <c r="S2" s="344">
        <v>13924</v>
      </c>
      <c r="T2" s="344">
        <v>6491</v>
      </c>
      <c r="U2" s="344">
        <v>3997.61</v>
      </c>
      <c r="V2" s="344">
        <v>2355</v>
      </c>
      <c r="W2" s="344">
        <v>1220</v>
      </c>
      <c r="X2" s="344">
        <v>887.29</v>
      </c>
      <c r="Y2" s="344">
        <v>702</v>
      </c>
      <c r="Z2" s="344">
        <v>538.5</v>
      </c>
      <c r="AA2" s="344">
        <v>460</v>
      </c>
      <c r="AB2" s="344">
        <v>357.31</v>
      </c>
      <c r="AC2" s="344">
        <v>204.37</v>
      </c>
      <c r="AD2" s="344">
        <v>81</v>
      </c>
      <c r="AE2" s="344">
        <v>15.24</v>
      </c>
    </row>
    <row r="3" spans="1:31" s="345" customFormat="1" x14ac:dyDescent="0.25">
      <c r="A3" s="343" t="s">
        <v>443</v>
      </c>
      <c r="B3" s="343"/>
      <c r="C3" s="344">
        <f>SUM(D3:AE3)</f>
        <v>9861927.5899999999</v>
      </c>
      <c r="D3" s="344">
        <f t="shared" ref="D3:AE3" si="0">D4+D6+D9+D13+D23+D27+D32+D38+D40+D45+D51+D54+D61+D65+D71+D77+D80+D85+D95+D99+D106+D110+D114+D119+D122+D126+D130+D136+D146+D148+D156+D160+D169+D182+D187+D192+D194+D201+D206+D213</f>
        <v>5308393.3899999987</v>
      </c>
      <c r="E3" s="344">
        <f t="shared" si="0"/>
        <v>1085619.6200000001</v>
      </c>
      <c r="F3" s="344">
        <f t="shared" si="0"/>
        <v>834304.49</v>
      </c>
      <c r="G3" s="344">
        <f t="shared" si="0"/>
        <v>735773.14</v>
      </c>
      <c r="H3" s="344">
        <f t="shared" si="0"/>
        <v>554103.63</v>
      </c>
      <c r="I3" s="344">
        <f t="shared" si="0"/>
        <v>321761.78000000003</v>
      </c>
      <c r="J3" s="344">
        <f t="shared" si="0"/>
        <v>280409.75000000006</v>
      </c>
      <c r="K3" s="344">
        <f t="shared" si="0"/>
        <v>188095.54000000004</v>
      </c>
      <c r="L3" s="344">
        <f t="shared" si="0"/>
        <v>174280</v>
      </c>
      <c r="M3" s="344">
        <f t="shared" si="0"/>
        <v>103686.26</v>
      </c>
      <c r="N3" s="344">
        <f t="shared" si="0"/>
        <v>89131.18</v>
      </c>
      <c r="O3" s="344">
        <f t="shared" si="0"/>
        <v>88092.82</v>
      </c>
      <c r="P3" s="344">
        <f t="shared" si="0"/>
        <v>40579.219999999994</v>
      </c>
      <c r="Q3" s="344">
        <f t="shared" si="0"/>
        <v>1570.82</v>
      </c>
      <c r="R3" s="344">
        <f t="shared" si="0"/>
        <v>24892.63</v>
      </c>
      <c r="S3" s="344">
        <f t="shared" si="0"/>
        <v>13924</v>
      </c>
      <c r="T3" s="344">
        <f t="shared" si="0"/>
        <v>6491</v>
      </c>
      <c r="U3" s="344">
        <f t="shared" si="0"/>
        <v>3997.6099999999997</v>
      </c>
      <c r="V3" s="344">
        <f t="shared" si="0"/>
        <v>2355</v>
      </c>
      <c r="W3" s="344">
        <f t="shared" si="0"/>
        <v>1220</v>
      </c>
      <c r="X3" s="344">
        <f t="shared" si="0"/>
        <v>887.29</v>
      </c>
      <c r="Y3" s="344">
        <f t="shared" si="0"/>
        <v>702</v>
      </c>
      <c r="Z3" s="344">
        <f t="shared" si="0"/>
        <v>538.5</v>
      </c>
      <c r="AA3" s="344">
        <f t="shared" si="0"/>
        <v>460</v>
      </c>
      <c r="AB3" s="344">
        <f t="shared" si="0"/>
        <v>357.31</v>
      </c>
      <c r="AC3" s="344">
        <f t="shared" si="0"/>
        <v>204.37</v>
      </c>
      <c r="AD3" s="344">
        <f t="shared" si="0"/>
        <v>81</v>
      </c>
      <c r="AE3" s="344">
        <f t="shared" si="0"/>
        <v>15.24</v>
      </c>
    </row>
    <row r="4" spans="1:31" x14ac:dyDescent="0.25">
      <c r="A4" s="346" t="s">
        <v>409</v>
      </c>
      <c r="B4" s="347" t="s">
        <v>305</v>
      </c>
      <c r="C4" s="348">
        <f t="shared" ref="C4:C67" si="1">SUM(D4:AE4)</f>
        <v>613.66999999999996</v>
      </c>
      <c r="D4" s="348">
        <v>613.66999999999996</v>
      </c>
      <c r="E4" s="348">
        <v>0</v>
      </c>
      <c r="F4" s="348">
        <v>0</v>
      </c>
      <c r="G4" s="348">
        <v>0</v>
      </c>
      <c r="H4" s="348">
        <v>0</v>
      </c>
      <c r="I4" s="348">
        <v>0</v>
      </c>
      <c r="J4" s="348">
        <v>0</v>
      </c>
      <c r="K4" s="348">
        <v>0</v>
      </c>
      <c r="L4" s="348">
        <v>0</v>
      </c>
      <c r="M4" s="348">
        <v>0</v>
      </c>
      <c r="N4" s="348">
        <v>0</v>
      </c>
      <c r="O4" s="348">
        <v>0</v>
      </c>
      <c r="P4" s="348">
        <v>0</v>
      </c>
      <c r="Q4" s="348">
        <v>0</v>
      </c>
      <c r="R4" s="348">
        <v>0</v>
      </c>
      <c r="S4" s="348">
        <v>0</v>
      </c>
      <c r="T4" s="348">
        <v>0</v>
      </c>
      <c r="U4" s="348">
        <v>0</v>
      </c>
      <c r="V4" s="348">
        <v>0</v>
      </c>
      <c r="W4" s="348">
        <v>0</v>
      </c>
      <c r="X4" s="348">
        <v>0</v>
      </c>
      <c r="Y4" s="348">
        <v>0</v>
      </c>
      <c r="Z4" s="348">
        <v>0</v>
      </c>
      <c r="AA4" s="348">
        <v>0</v>
      </c>
      <c r="AB4" s="348">
        <v>0</v>
      </c>
      <c r="AC4" s="348">
        <v>0</v>
      </c>
      <c r="AD4" s="348">
        <v>0</v>
      </c>
      <c r="AE4" s="348">
        <v>0</v>
      </c>
    </row>
    <row r="5" spans="1:31" x14ac:dyDescent="0.25">
      <c r="B5" s="350" t="s">
        <v>326</v>
      </c>
      <c r="C5" s="351">
        <f t="shared" si="1"/>
        <v>613.66999999999996</v>
      </c>
      <c r="D5" s="351">
        <v>613.66999999999996</v>
      </c>
      <c r="E5" s="351">
        <v>0</v>
      </c>
      <c r="F5" s="351">
        <v>0</v>
      </c>
      <c r="G5" s="351">
        <v>0</v>
      </c>
      <c r="H5" s="351">
        <v>0</v>
      </c>
      <c r="I5" s="351">
        <v>0</v>
      </c>
      <c r="J5" s="351">
        <v>0</v>
      </c>
      <c r="K5" s="351">
        <v>0</v>
      </c>
      <c r="L5" s="351">
        <v>0</v>
      </c>
      <c r="M5" s="351">
        <v>0</v>
      </c>
      <c r="N5" s="351">
        <v>0</v>
      </c>
      <c r="O5" s="351">
        <v>0</v>
      </c>
      <c r="P5" s="351">
        <v>0</v>
      </c>
      <c r="Q5" s="351">
        <v>0</v>
      </c>
      <c r="R5" s="351">
        <v>0</v>
      </c>
      <c r="S5" s="351">
        <v>0</v>
      </c>
      <c r="T5" s="351">
        <v>0</v>
      </c>
      <c r="U5" s="351">
        <v>0</v>
      </c>
      <c r="V5" s="351">
        <v>0</v>
      </c>
      <c r="W5" s="351">
        <v>0</v>
      </c>
      <c r="X5" s="351">
        <v>0</v>
      </c>
      <c r="Y5" s="351">
        <v>0</v>
      </c>
      <c r="Z5" s="351">
        <v>0</v>
      </c>
      <c r="AA5" s="351">
        <v>0</v>
      </c>
      <c r="AB5" s="351">
        <v>0</v>
      </c>
      <c r="AC5" s="351">
        <v>0</v>
      </c>
      <c r="AD5" s="351">
        <v>0</v>
      </c>
      <c r="AE5" s="351">
        <v>0</v>
      </c>
    </row>
    <row r="6" spans="1:31" x14ac:dyDescent="0.25">
      <c r="A6" s="346" t="s">
        <v>304</v>
      </c>
      <c r="B6" s="347" t="s">
        <v>305</v>
      </c>
      <c r="C6" s="348">
        <f t="shared" si="1"/>
        <v>16318.5</v>
      </c>
      <c r="D6" s="348">
        <v>16076.72</v>
      </c>
      <c r="E6" s="348">
        <v>187.5</v>
      </c>
      <c r="F6" s="348">
        <v>0</v>
      </c>
      <c r="G6" s="348">
        <v>47.08</v>
      </c>
      <c r="H6" s="348">
        <v>0</v>
      </c>
      <c r="I6" s="348">
        <v>0</v>
      </c>
      <c r="J6" s="348">
        <v>0</v>
      </c>
      <c r="K6" s="348">
        <v>0</v>
      </c>
      <c r="L6" s="348">
        <v>0</v>
      </c>
      <c r="M6" s="348">
        <v>7.2</v>
      </c>
      <c r="N6" s="348">
        <v>0</v>
      </c>
      <c r="O6" s="348">
        <v>0</v>
      </c>
      <c r="P6" s="348">
        <v>0</v>
      </c>
      <c r="Q6" s="348">
        <v>0</v>
      </c>
      <c r="R6" s="348">
        <v>0</v>
      </c>
      <c r="S6" s="348">
        <v>0</v>
      </c>
      <c r="T6" s="348">
        <v>0</v>
      </c>
      <c r="U6" s="348">
        <v>0</v>
      </c>
      <c r="V6" s="348">
        <v>0</v>
      </c>
      <c r="W6" s="348">
        <v>0</v>
      </c>
      <c r="X6" s="348">
        <v>0</v>
      </c>
      <c r="Y6" s="348">
        <v>0</v>
      </c>
      <c r="Z6" s="348">
        <v>0</v>
      </c>
      <c r="AA6" s="348">
        <v>0</v>
      </c>
      <c r="AB6" s="348">
        <v>0</v>
      </c>
      <c r="AC6" s="348">
        <v>0</v>
      </c>
      <c r="AD6" s="348">
        <v>0</v>
      </c>
      <c r="AE6" s="348">
        <v>0</v>
      </c>
    </row>
    <row r="7" spans="1:31" x14ac:dyDescent="0.25">
      <c r="B7" s="350" t="s">
        <v>306</v>
      </c>
      <c r="C7" s="351">
        <f t="shared" si="1"/>
        <v>82.7</v>
      </c>
      <c r="D7" s="351">
        <v>0</v>
      </c>
      <c r="E7" s="351">
        <v>75.5</v>
      </c>
      <c r="F7" s="351">
        <v>0</v>
      </c>
      <c r="G7" s="351">
        <v>0</v>
      </c>
      <c r="H7" s="351">
        <v>0</v>
      </c>
      <c r="I7" s="351">
        <v>0</v>
      </c>
      <c r="J7" s="351">
        <v>0</v>
      </c>
      <c r="K7" s="351">
        <v>0</v>
      </c>
      <c r="L7" s="351">
        <v>0</v>
      </c>
      <c r="M7" s="351">
        <v>7.2</v>
      </c>
      <c r="N7" s="351">
        <v>0</v>
      </c>
      <c r="O7" s="351">
        <v>0</v>
      </c>
      <c r="P7" s="351">
        <v>0</v>
      </c>
      <c r="Q7" s="351">
        <v>0</v>
      </c>
      <c r="R7" s="351">
        <v>0</v>
      </c>
      <c r="S7" s="351">
        <v>0</v>
      </c>
      <c r="T7" s="351">
        <v>0</v>
      </c>
      <c r="U7" s="351">
        <v>0</v>
      </c>
      <c r="V7" s="351">
        <v>0</v>
      </c>
      <c r="W7" s="351">
        <v>0</v>
      </c>
      <c r="X7" s="351">
        <v>0</v>
      </c>
      <c r="Y7" s="351">
        <v>0</v>
      </c>
      <c r="Z7" s="351">
        <v>0</v>
      </c>
      <c r="AA7" s="351">
        <v>0</v>
      </c>
      <c r="AB7" s="351">
        <v>0</v>
      </c>
      <c r="AC7" s="351">
        <v>0</v>
      </c>
      <c r="AD7" s="351">
        <v>0</v>
      </c>
      <c r="AE7" s="351">
        <v>0</v>
      </c>
    </row>
    <row r="8" spans="1:31" x14ac:dyDescent="0.25">
      <c r="B8" s="350" t="s">
        <v>308</v>
      </c>
      <c r="C8" s="351">
        <f t="shared" si="1"/>
        <v>16235.8</v>
      </c>
      <c r="D8" s="351">
        <v>16076.72</v>
      </c>
      <c r="E8" s="351">
        <v>112</v>
      </c>
      <c r="F8" s="351">
        <v>0</v>
      </c>
      <c r="G8" s="351">
        <v>47.08</v>
      </c>
      <c r="H8" s="351">
        <v>0</v>
      </c>
      <c r="I8" s="351">
        <v>0</v>
      </c>
      <c r="J8" s="351">
        <v>0</v>
      </c>
      <c r="K8" s="351">
        <v>0</v>
      </c>
      <c r="L8" s="351">
        <v>0</v>
      </c>
      <c r="M8" s="351">
        <v>0</v>
      </c>
      <c r="N8" s="351">
        <v>0</v>
      </c>
      <c r="O8" s="351">
        <v>0</v>
      </c>
      <c r="P8" s="351">
        <v>0</v>
      </c>
      <c r="Q8" s="351">
        <v>0</v>
      </c>
      <c r="R8" s="351">
        <v>0</v>
      </c>
      <c r="S8" s="351">
        <v>0</v>
      </c>
      <c r="T8" s="351">
        <v>0</v>
      </c>
      <c r="U8" s="351">
        <v>0</v>
      </c>
      <c r="V8" s="351">
        <v>0</v>
      </c>
      <c r="W8" s="351">
        <v>0</v>
      </c>
      <c r="X8" s="351">
        <v>0</v>
      </c>
      <c r="Y8" s="351">
        <v>0</v>
      </c>
      <c r="Z8" s="351">
        <v>0</v>
      </c>
      <c r="AA8" s="351">
        <v>0</v>
      </c>
      <c r="AB8" s="351">
        <v>0</v>
      </c>
      <c r="AC8" s="351">
        <v>0</v>
      </c>
      <c r="AD8" s="351">
        <v>0</v>
      </c>
      <c r="AE8" s="351">
        <v>0</v>
      </c>
    </row>
    <row r="9" spans="1:31" x14ac:dyDescent="0.25">
      <c r="A9" s="346" t="s">
        <v>231</v>
      </c>
      <c r="B9" s="347" t="s">
        <v>305</v>
      </c>
      <c r="C9" s="348">
        <f t="shared" si="1"/>
        <v>19589.5</v>
      </c>
      <c r="D9" s="348">
        <v>19587</v>
      </c>
      <c r="E9" s="348">
        <v>0</v>
      </c>
      <c r="F9" s="348">
        <v>0</v>
      </c>
      <c r="G9" s="348">
        <v>0</v>
      </c>
      <c r="H9" s="348">
        <v>0</v>
      </c>
      <c r="I9" s="348">
        <v>0</v>
      </c>
      <c r="J9" s="348">
        <v>0</v>
      </c>
      <c r="K9" s="348">
        <v>0</v>
      </c>
      <c r="L9" s="348">
        <v>1</v>
      </c>
      <c r="M9" s="348">
        <v>1.5</v>
      </c>
      <c r="N9" s="348">
        <v>0</v>
      </c>
      <c r="O9" s="348">
        <v>0</v>
      </c>
      <c r="P9" s="348">
        <v>0</v>
      </c>
      <c r="Q9" s="348">
        <v>0</v>
      </c>
      <c r="R9" s="348">
        <v>0</v>
      </c>
      <c r="S9" s="348">
        <v>0</v>
      </c>
      <c r="T9" s="348">
        <v>0</v>
      </c>
      <c r="U9" s="348">
        <v>0</v>
      </c>
      <c r="V9" s="348">
        <v>0</v>
      </c>
      <c r="W9" s="348">
        <v>0</v>
      </c>
      <c r="X9" s="348">
        <v>0</v>
      </c>
      <c r="Y9" s="348">
        <v>0</v>
      </c>
      <c r="Z9" s="348">
        <v>0</v>
      </c>
      <c r="AA9" s="348">
        <v>0</v>
      </c>
      <c r="AB9" s="348">
        <v>0</v>
      </c>
      <c r="AC9" s="348">
        <v>0</v>
      </c>
      <c r="AD9" s="348">
        <v>0</v>
      </c>
      <c r="AE9" s="348">
        <v>0</v>
      </c>
    </row>
    <row r="10" spans="1:31" x14ac:dyDescent="0.25">
      <c r="B10" s="350" t="s">
        <v>309</v>
      </c>
      <c r="C10" s="351">
        <f t="shared" si="1"/>
        <v>19587</v>
      </c>
      <c r="D10" s="351">
        <v>19587</v>
      </c>
      <c r="E10" s="351">
        <v>0</v>
      </c>
      <c r="F10" s="351">
        <v>0</v>
      </c>
      <c r="G10" s="351">
        <v>0</v>
      </c>
      <c r="H10" s="351">
        <v>0</v>
      </c>
      <c r="I10" s="351">
        <v>0</v>
      </c>
      <c r="J10" s="351">
        <v>0</v>
      </c>
      <c r="K10" s="351">
        <v>0</v>
      </c>
      <c r="L10" s="351">
        <v>0</v>
      </c>
      <c r="M10" s="351">
        <v>0</v>
      </c>
      <c r="N10" s="351">
        <v>0</v>
      </c>
      <c r="O10" s="351">
        <v>0</v>
      </c>
      <c r="P10" s="351">
        <v>0</v>
      </c>
      <c r="Q10" s="351">
        <v>0</v>
      </c>
      <c r="R10" s="351">
        <v>0</v>
      </c>
      <c r="S10" s="351">
        <v>0</v>
      </c>
      <c r="T10" s="351">
        <v>0</v>
      </c>
      <c r="U10" s="351">
        <v>0</v>
      </c>
      <c r="V10" s="351">
        <v>0</v>
      </c>
      <c r="W10" s="351">
        <v>0</v>
      </c>
      <c r="X10" s="351">
        <v>0</v>
      </c>
      <c r="Y10" s="351">
        <v>0</v>
      </c>
      <c r="Z10" s="351">
        <v>0</v>
      </c>
      <c r="AA10" s="351">
        <v>0</v>
      </c>
      <c r="AB10" s="351">
        <v>0</v>
      </c>
      <c r="AC10" s="351">
        <v>0</v>
      </c>
      <c r="AD10" s="351">
        <v>0</v>
      </c>
      <c r="AE10" s="351">
        <v>0</v>
      </c>
    </row>
    <row r="11" spans="1:31" x14ac:dyDescent="0.25">
      <c r="B11" s="350" t="s">
        <v>306</v>
      </c>
      <c r="C11" s="351">
        <f t="shared" si="1"/>
        <v>1.5</v>
      </c>
      <c r="D11" s="351">
        <v>0</v>
      </c>
      <c r="E11" s="351">
        <v>0</v>
      </c>
      <c r="F11" s="351">
        <v>0</v>
      </c>
      <c r="G11" s="351">
        <v>0</v>
      </c>
      <c r="H11" s="351">
        <v>0</v>
      </c>
      <c r="I11" s="351">
        <v>0</v>
      </c>
      <c r="J11" s="351">
        <v>0</v>
      </c>
      <c r="K11" s="351">
        <v>0</v>
      </c>
      <c r="L11" s="351">
        <v>0</v>
      </c>
      <c r="M11" s="351">
        <v>1.5</v>
      </c>
      <c r="N11" s="351">
        <v>0</v>
      </c>
      <c r="O11" s="351">
        <v>0</v>
      </c>
      <c r="P11" s="351">
        <v>0</v>
      </c>
      <c r="Q11" s="351">
        <v>0</v>
      </c>
      <c r="R11" s="351">
        <v>0</v>
      </c>
      <c r="S11" s="351">
        <v>0</v>
      </c>
      <c r="T11" s="351">
        <v>0</v>
      </c>
      <c r="U11" s="351">
        <v>0</v>
      </c>
      <c r="V11" s="351">
        <v>0</v>
      </c>
      <c r="W11" s="351">
        <v>0</v>
      </c>
      <c r="X11" s="351">
        <v>0</v>
      </c>
      <c r="Y11" s="351">
        <v>0</v>
      </c>
      <c r="Z11" s="351">
        <v>0</v>
      </c>
      <c r="AA11" s="351">
        <v>0</v>
      </c>
      <c r="AB11" s="351">
        <v>0</v>
      </c>
      <c r="AC11" s="351">
        <v>0</v>
      </c>
      <c r="AD11" s="351">
        <v>0</v>
      </c>
      <c r="AE11" s="351">
        <v>0</v>
      </c>
    </row>
    <row r="12" spans="1:31" x14ac:dyDescent="0.25">
      <c r="B12" s="350" t="s">
        <v>386</v>
      </c>
      <c r="C12" s="351">
        <f t="shared" si="1"/>
        <v>1</v>
      </c>
      <c r="D12" s="351">
        <v>0</v>
      </c>
      <c r="E12" s="351">
        <v>0</v>
      </c>
      <c r="F12" s="351">
        <v>0</v>
      </c>
      <c r="G12" s="351">
        <v>0</v>
      </c>
      <c r="H12" s="351">
        <v>0</v>
      </c>
      <c r="I12" s="351">
        <v>0</v>
      </c>
      <c r="J12" s="351">
        <v>0</v>
      </c>
      <c r="K12" s="351">
        <v>0</v>
      </c>
      <c r="L12" s="351">
        <v>1</v>
      </c>
      <c r="M12" s="351">
        <v>0</v>
      </c>
      <c r="N12" s="351">
        <v>0</v>
      </c>
      <c r="O12" s="351">
        <v>0</v>
      </c>
      <c r="P12" s="351">
        <v>0</v>
      </c>
      <c r="Q12" s="351">
        <v>0</v>
      </c>
      <c r="R12" s="351">
        <v>0</v>
      </c>
      <c r="S12" s="351">
        <v>0</v>
      </c>
      <c r="T12" s="351">
        <v>0</v>
      </c>
      <c r="U12" s="351">
        <v>0</v>
      </c>
      <c r="V12" s="351">
        <v>0</v>
      </c>
      <c r="W12" s="351">
        <v>0</v>
      </c>
      <c r="X12" s="351">
        <v>0</v>
      </c>
      <c r="Y12" s="351">
        <v>0</v>
      </c>
      <c r="Z12" s="351">
        <v>0</v>
      </c>
      <c r="AA12" s="351">
        <v>0</v>
      </c>
      <c r="AB12" s="351">
        <v>0</v>
      </c>
      <c r="AC12" s="351">
        <v>0</v>
      </c>
      <c r="AD12" s="351">
        <v>0</v>
      </c>
      <c r="AE12" s="351">
        <v>0</v>
      </c>
    </row>
    <row r="13" spans="1:31" x14ac:dyDescent="0.25">
      <c r="A13" s="346" t="s">
        <v>232</v>
      </c>
      <c r="B13" s="347" t="s">
        <v>305</v>
      </c>
      <c r="C13" s="348">
        <f t="shared" si="1"/>
        <v>183501.43000000002</v>
      </c>
      <c r="D13" s="348">
        <v>146757.17000000001</v>
      </c>
      <c r="E13" s="348">
        <v>22429.7</v>
      </c>
      <c r="F13" s="348">
        <v>3846.5</v>
      </c>
      <c r="G13" s="348">
        <v>2608.77</v>
      </c>
      <c r="H13" s="348">
        <v>1439</v>
      </c>
      <c r="I13" s="348">
        <v>0</v>
      </c>
      <c r="J13" s="348">
        <v>1640.29</v>
      </c>
      <c r="K13" s="348">
        <v>0</v>
      </c>
      <c r="L13" s="348">
        <v>1931.25</v>
      </c>
      <c r="M13" s="348">
        <v>1225.6500000000001</v>
      </c>
      <c r="N13" s="348">
        <v>463.75</v>
      </c>
      <c r="O13" s="348">
        <v>0</v>
      </c>
      <c r="P13" s="348">
        <v>0</v>
      </c>
      <c r="Q13" s="348">
        <v>0</v>
      </c>
      <c r="R13" s="348">
        <v>2.06</v>
      </c>
      <c r="S13" s="348">
        <v>0</v>
      </c>
      <c r="T13" s="348">
        <v>0</v>
      </c>
      <c r="U13" s="348">
        <v>0</v>
      </c>
      <c r="V13" s="348">
        <v>0</v>
      </c>
      <c r="W13" s="348">
        <v>270</v>
      </c>
      <c r="X13" s="348">
        <v>887.29</v>
      </c>
      <c r="Y13" s="348">
        <v>0</v>
      </c>
      <c r="Z13" s="348">
        <v>0</v>
      </c>
      <c r="AA13" s="348">
        <v>0</v>
      </c>
      <c r="AB13" s="348">
        <v>0</v>
      </c>
      <c r="AC13" s="348">
        <v>0</v>
      </c>
      <c r="AD13" s="348">
        <v>0</v>
      </c>
      <c r="AE13" s="348">
        <v>0</v>
      </c>
    </row>
    <row r="14" spans="1:31" x14ac:dyDescent="0.25">
      <c r="B14" s="350" t="s">
        <v>310</v>
      </c>
      <c r="C14" s="351">
        <f t="shared" si="1"/>
        <v>1224</v>
      </c>
      <c r="D14" s="351">
        <v>0</v>
      </c>
      <c r="E14" s="351">
        <v>0</v>
      </c>
      <c r="F14" s="351">
        <v>784</v>
      </c>
      <c r="G14" s="351">
        <v>0</v>
      </c>
      <c r="H14" s="351">
        <v>0</v>
      </c>
      <c r="I14" s="351">
        <v>0</v>
      </c>
      <c r="J14" s="351">
        <v>0</v>
      </c>
      <c r="K14" s="351">
        <v>0</v>
      </c>
      <c r="L14" s="351">
        <v>50</v>
      </c>
      <c r="M14" s="351">
        <v>0</v>
      </c>
      <c r="N14" s="351">
        <v>120</v>
      </c>
      <c r="O14" s="351">
        <v>0</v>
      </c>
      <c r="P14" s="351">
        <v>0</v>
      </c>
      <c r="Q14" s="351">
        <v>0</v>
      </c>
      <c r="R14" s="351">
        <v>0</v>
      </c>
      <c r="S14" s="351">
        <v>0</v>
      </c>
      <c r="T14" s="351">
        <v>0</v>
      </c>
      <c r="U14" s="351">
        <v>0</v>
      </c>
      <c r="V14" s="351">
        <v>0</v>
      </c>
      <c r="W14" s="351">
        <v>270</v>
      </c>
      <c r="X14" s="351">
        <v>0</v>
      </c>
      <c r="Y14" s="351">
        <v>0</v>
      </c>
      <c r="Z14" s="351">
        <v>0</v>
      </c>
      <c r="AA14" s="351">
        <v>0</v>
      </c>
      <c r="AB14" s="351">
        <v>0</v>
      </c>
      <c r="AC14" s="351">
        <v>0</v>
      </c>
      <c r="AD14" s="351">
        <v>0</v>
      </c>
      <c r="AE14" s="351">
        <v>0</v>
      </c>
    </row>
    <row r="15" spans="1:31" x14ac:dyDescent="0.25">
      <c r="B15" s="350" t="s">
        <v>311</v>
      </c>
      <c r="C15" s="351">
        <f t="shared" si="1"/>
        <v>84740</v>
      </c>
      <c r="D15" s="351">
        <v>81991</v>
      </c>
      <c r="E15" s="351">
        <v>0</v>
      </c>
      <c r="F15" s="351">
        <v>0</v>
      </c>
      <c r="G15" s="351">
        <v>135</v>
      </c>
      <c r="H15" s="351">
        <v>1439</v>
      </c>
      <c r="I15" s="351">
        <v>0</v>
      </c>
      <c r="J15" s="351">
        <v>0</v>
      </c>
      <c r="K15" s="351">
        <v>0</v>
      </c>
      <c r="L15" s="351">
        <v>0</v>
      </c>
      <c r="M15" s="351">
        <v>1175</v>
      </c>
      <c r="N15" s="351">
        <v>0</v>
      </c>
      <c r="O15" s="351">
        <v>0</v>
      </c>
      <c r="P15" s="351">
        <v>0</v>
      </c>
      <c r="Q15" s="351">
        <v>0</v>
      </c>
      <c r="R15" s="351">
        <v>0</v>
      </c>
      <c r="S15" s="351">
        <v>0</v>
      </c>
      <c r="T15" s="351">
        <v>0</v>
      </c>
      <c r="U15" s="351">
        <v>0</v>
      </c>
      <c r="V15" s="351">
        <v>0</v>
      </c>
      <c r="W15" s="351">
        <v>0</v>
      </c>
      <c r="X15" s="351">
        <v>0</v>
      </c>
      <c r="Y15" s="351">
        <v>0</v>
      </c>
      <c r="Z15" s="351">
        <v>0</v>
      </c>
      <c r="AA15" s="351">
        <v>0</v>
      </c>
      <c r="AB15" s="351">
        <v>0</v>
      </c>
      <c r="AC15" s="351">
        <v>0</v>
      </c>
      <c r="AD15" s="351">
        <v>0</v>
      </c>
      <c r="AE15" s="351">
        <v>0</v>
      </c>
    </row>
    <row r="16" spans="1:31" x14ac:dyDescent="0.25">
      <c r="B16" s="350" t="s">
        <v>410</v>
      </c>
      <c r="C16" s="351">
        <f t="shared" si="1"/>
        <v>5000</v>
      </c>
      <c r="D16" s="351">
        <v>0</v>
      </c>
      <c r="E16" s="351">
        <v>0</v>
      </c>
      <c r="F16" s="351">
        <v>2875</v>
      </c>
      <c r="G16" s="351">
        <v>0</v>
      </c>
      <c r="H16" s="351">
        <v>0</v>
      </c>
      <c r="I16" s="351">
        <v>0</v>
      </c>
      <c r="J16" s="351">
        <v>0</v>
      </c>
      <c r="K16" s="351">
        <v>0</v>
      </c>
      <c r="L16" s="351">
        <v>1875</v>
      </c>
      <c r="M16" s="351">
        <v>0</v>
      </c>
      <c r="N16" s="351">
        <v>250</v>
      </c>
      <c r="O16" s="351">
        <v>0</v>
      </c>
      <c r="P16" s="351">
        <v>0</v>
      </c>
      <c r="Q16" s="351">
        <v>0</v>
      </c>
      <c r="R16" s="351">
        <v>0</v>
      </c>
      <c r="S16" s="351">
        <v>0</v>
      </c>
      <c r="T16" s="351">
        <v>0</v>
      </c>
      <c r="U16" s="351">
        <v>0</v>
      </c>
      <c r="V16" s="351">
        <v>0</v>
      </c>
      <c r="W16" s="351">
        <v>0</v>
      </c>
      <c r="X16" s="351">
        <v>0</v>
      </c>
      <c r="Y16" s="351">
        <v>0</v>
      </c>
      <c r="Z16" s="351">
        <v>0</v>
      </c>
      <c r="AA16" s="351">
        <v>0</v>
      </c>
      <c r="AB16" s="351">
        <v>0</v>
      </c>
      <c r="AC16" s="351">
        <v>0</v>
      </c>
      <c r="AD16" s="351">
        <v>0</v>
      </c>
      <c r="AE16" s="351">
        <v>0</v>
      </c>
    </row>
    <row r="17" spans="1:31" x14ac:dyDescent="0.25">
      <c r="B17" s="350" t="s">
        <v>312</v>
      </c>
      <c r="C17" s="351">
        <f t="shared" si="1"/>
        <v>33058.81</v>
      </c>
      <c r="D17" s="351">
        <v>33058.81</v>
      </c>
      <c r="E17" s="351">
        <v>0</v>
      </c>
      <c r="F17" s="351">
        <v>0</v>
      </c>
      <c r="G17" s="351">
        <v>0</v>
      </c>
      <c r="H17" s="351">
        <v>0</v>
      </c>
      <c r="I17" s="351">
        <v>0</v>
      </c>
      <c r="J17" s="351">
        <v>0</v>
      </c>
      <c r="K17" s="351">
        <v>0</v>
      </c>
      <c r="L17" s="351">
        <v>0</v>
      </c>
      <c r="M17" s="351">
        <v>0</v>
      </c>
      <c r="N17" s="351">
        <v>0</v>
      </c>
      <c r="O17" s="351">
        <v>0</v>
      </c>
      <c r="P17" s="351">
        <v>0</v>
      </c>
      <c r="Q17" s="351">
        <v>0</v>
      </c>
      <c r="R17" s="351">
        <v>0</v>
      </c>
      <c r="S17" s="351">
        <v>0</v>
      </c>
      <c r="T17" s="351">
        <v>0</v>
      </c>
      <c r="U17" s="351">
        <v>0</v>
      </c>
      <c r="V17" s="351">
        <v>0</v>
      </c>
      <c r="W17" s="351">
        <v>0</v>
      </c>
      <c r="X17" s="351">
        <v>0</v>
      </c>
      <c r="Y17" s="351">
        <v>0</v>
      </c>
      <c r="Z17" s="351">
        <v>0</v>
      </c>
      <c r="AA17" s="351">
        <v>0</v>
      </c>
      <c r="AB17" s="351">
        <v>0</v>
      </c>
      <c r="AC17" s="351">
        <v>0</v>
      </c>
      <c r="AD17" s="351">
        <v>0</v>
      </c>
      <c r="AE17" s="351">
        <v>0</v>
      </c>
    </row>
    <row r="18" spans="1:31" x14ac:dyDescent="0.25">
      <c r="B18" s="350" t="s">
        <v>306</v>
      </c>
      <c r="C18" s="351">
        <f t="shared" si="1"/>
        <v>22.38</v>
      </c>
      <c r="D18" s="351">
        <v>0</v>
      </c>
      <c r="E18" s="351">
        <v>2.5</v>
      </c>
      <c r="F18" s="351">
        <v>0</v>
      </c>
      <c r="G18" s="351">
        <v>0</v>
      </c>
      <c r="H18" s="351">
        <v>0</v>
      </c>
      <c r="I18" s="351">
        <v>0</v>
      </c>
      <c r="J18" s="351">
        <v>0</v>
      </c>
      <c r="K18" s="351">
        <v>0</v>
      </c>
      <c r="L18" s="351">
        <v>0</v>
      </c>
      <c r="M18" s="351">
        <v>19.88</v>
      </c>
      <c r="N18" s="351">
        <v>0</v>
      </c>
      <c r="O18" s="351">
        <v>0</v>
      </c>
      <c r="P18" s="351">
        <v>0</v>
      </c>
      <c r="Q18" s="351">
        <v>0</v>
      </c>
      <c r="R18" s="351">
        <v>0</v>
      </c>
      <c r="S18" s="351">
        <v>0</v>
      </c>
      <c r="T18" s="351">
        <v>0</v>
      </c>
      <c r="U18" s="351">
        <v>0</v>
      </c>
      <c r="V18" s="351">
        <v>0</v>
      </c>
      <c r="W18" s="351">
        <v>0</v>
      </c>
      <c r="X18" s="351">
        <v>0</v>
      </c>
      <c r="Y18" s="351">
        <v>0</v>
      </c>
      <c r="Z18" s="351">
        <v>0</v>
      </c>
      <c r="AA18" s="351">
        <v>0</v>
      </c>
      <c r="AB18" s="351">
        <v>0</v>
      </c>
      <c r="AC18" s="351">
        <v>0</v>
      </c>
      <c r="AD18" s="351">
        <v>0</v>
      </c>
      <c r="AE18" s="351">
        <v>0</v>
      </c>
    </row>
    <row r="19" spans="1:31" x14ac:dyDescent="0.25">
      <c r="B19" s="350" t="s">
        <v>307</v>
      </c>
      <c r="C19" s="351">
        <f t="shared" si="1"/>
        <v>4.92</v>
      </c>
      <c r="D19" s="351">
        <v>0</v>
      </c>
      <c r="E19" s="351">
        <v>0</v>
      </c>
      <c r="F19" s="351">
        <v>0</v>
      </c>
      <c r="G19" s="351">
        <v>4.92</v>
      </c>
      <c r="H19" s="351">
        <v>0</v>
      </c>
      <c r="I19" s="351">
        <v>0</v>
      </c>
      <c r="J19" s="351">
        <v>0</v>
      </c>
      <c r="K19" s="351">
        <v>0</v>
      </c>
      <c r="L19" s="351">
        <v>0</v>
      </c>
      <c r="M19" s="351">
        <v>0</v>
      </c>
      <c r="N19" s="351">
        <v>0</v>
      </c>
      <c r="O19" s="351">
        <v>0</v>
      </c>
      <c r="P19" s="351">
        <v>0</v>
      </c>
      <c r="Q19" s="351">
        <v>0</v>
      </c>
      <c r="R19" s="351">
        <v>0</v>
      </c>
      <c r="S19" s="351">
        <v>0</v>
      </c>
      <c r="T19" s="351">
        <v>0</v>
      </c>
      <c r="U19" s="351">
        <v>0</v>
      </c>
      <c r="V19" s="351">
        <v>0</v>
      </c>
      <c r="W19" s="351">
        <v>0</v>
      </c>
      <c r="X19" s="351">
        <v>0</v>
      </c>
      <c r="Y19" s="351">
        <v>0</v>
      </c>
      <c r="Z19" s="351">
        <v>0</v>
      </c>
      <c r="AA19" s="351">
        <v>0</v>
      </c>
      <c r="AB19" s="351">
        <v>0</v>
      </c>
      <c r="AC19" s="351">
        <v>0</v>
      </c>
      <c r="AD19" s="351">
        <v>0</v>
      </c>
      <c r="AE19" s="351">
        <v>0</v>
      </c>
    </row>
    <row r="20" spans="1:31" x14ac:dyDescent="0.25">
      <c r="B20" s="350" t="s">
        <v>150</v>
      </c>
      <c r="C20" s="351">
        <f t="shared" si="1"/>
        <v>56395.049999999996</v>
      </c>
      <c r="D20" s="351">
        <v>31583</v>
      </c>
      <c r="E20" s="351">
        <v>22267.119999999999</v>
      </c>
      <c r="F20" s="351">
        <v>0</v>
      </c>
      <c r="G20" s="351">
        <v>15.29</v>
      </c>
      <c r="H20" s="351">
        <v>0</v>
      </c>
      <c r="I20" s="351">
        <v>0</v>
      </c>
      <c r="J20" s="351">
        <v>1640.29</v>
      </c>
      <c r="K20" s="351">
        <v>0</v>
      </c>
      <c r="L20" s="351">
        <v>0</v>
      </c>
      <c r="M20" s="351">
        <v>0</v>
      </c>
      <c r="N20" s="351">
        <v>0</v>
      </c>
      <c r="O20" s="351">
        <v>0</v>
      </c>
      <c r="P20" s="351">
        <v>0</v>
      </c>
      <c r="Q20" s="351">
        <v>0</v>
      </c>
      <c r="R20" s="351">
        <v>2.06</v>
      </c>
      <c r="S20" s="351">
        <v>0</v>
      </c>
      <c r="T20" s="351">
        <v>0</v>
      </c>
      <c r="U20" s="351">
        <v>0</v>
      </c>
      <c r="V20" s="351">
        <v>0</v>
      </c>
      <c r="W20" s="351">
        <v>0</v>
      </c>
      <c r="X20" s="351">
        <v>887.29</v>
      </c>
      <c r="Y20" s="351">
        <v>0</v>
      </c>
      <c r="Z20" s="351">
        <v>0</v>
      </c>
      <c r="AA20" s="351">
        <v>0</v>
      </c>
      <c r="AB20" s="351">
        <v>0</v>
      </c>
      <c r="AC20" s="351">
        <v>0</v>
      </c>
      <c r="AD20" s="351">
        <v>0</v>
      </c>
      <c r="AE20" s="351">
        <v>0</v>
      </c>
    </row>
    <row r="21" spans="1:31" x14ac:dyDescent="0.25">
      <c r="B21" s="350" t="s">
        <v>313</v>
      </c>
      <c r="C21" s="351">
        <f t="shared" si="1"/>
        <v>287.5</v>
      </c>
      <c r="D21" s="351">
        <v>0</v>
      </c>
      <c r="E21" s="351">
        <v>0</v>
      </c>
      <c r="F21" s="351">
        <v>187.5</v>
      </c>
      <c r="G21" s="351">
        <v>0</v>
      </c>
      <c r="H21" s="351">
        <v>0</v>
      </c>
      <c r="I21" s="351">
        <v>0</v>
      </c>
      <c r="J21" s="351">
        <v>0</v>
      </c>
      <c r="K21" s="351">
        <v>0</v>
      </c>
      <c r="L21" s="351">
        <v>6.25</v>
      </c>
      <c r="M21" s="351">
        <v>0</v>
      </c>
      <c r="N21" s="351">
        <v>93.75</v>
      </c>
      <c r="O21" s="351">
        <v>0</v>
      </c>
      <c r="P21" s="351">
        <v>0</v>
      </c>
      <c r="Q21" s="351">
        <v>0</v>
      </c>
      <c r="R21" s="351">
        <v>0</v>
      </c>
      <c r="S21" s="351">
        <v>0</v>
      </c>
      <c r="T21" s="351">
        <v>0</v>
      </c>
      <c r="U21" s="351">
        <v>0</v>
      </c>
      <c r="V21" s="351">
        <v>0</v>
      </c>
      <c r="W21" s="351">
        <v>0</v>
      </c>
      <c r="X21" s="351">
        <v>0</v>
      </c>
      <c r="Y21" s="351">
        <v>0</v>
      </c>
      <c r="Z21" s="351">
        <v>0</v>
      </c>
      <c r="AA21" s="351">
        <v>0</v>
      </c>
      <c r="AB21" s="351">
        <v>0</v>
      </c>
      <c r="AC21" s="351">
        <v>0</v>
      </c>
      <c r="AD21" s="351">
        <v>0</v>
      </c>
      <c r="AE21" s="351">
        <v>0</v>
      </c>
    </row>
    <row r="22" spans="1:31" x14ac:dyDescent="0.25">
      <c r="B22" s="350" t="s">
        <v>308</v>
      </c>
      <c r="C22" s="351">
        <f t="shared" si="1"/>
        <v>2768.77</v>
      </c>
      <c r="D22" s="351">
        <v>124.36</v>
      </c>
      <c r="E22" s="351">
        <v>160.08000000000001</v>
      </c>
      <c r="F22" s="351">
        <v>0</v>
      </c>
      <c r="G22" s="351">
        <v>2453.56</v>
      </c>
      <c r="H22" s="351">
        <v>0</v>
      </c>
      <c r="I22" s="351">
        <v>0</v>
      </c>
      <c r="J22" s="351">
        <v>0</v>
      </c>
      <c r="K22" s="351">
        <v>0</v>
      </c>
      <c r="L22" s="351">
        <v>0</v>
      </c>
      <c r="M22" s="351">
        <v>30.77</v>
      </c>
      <c r="N22" s="351">
        <v>0</v>
      </c>
      <c r="O22" s="351">
        <v>0</v>
      </c>
      <c r="P22" s="351">
        <v>0</v>
      </c>
      <c r="Q22" s="351">
        <v>0</v>
      </c>
      <c r="R22" s="351">
        <v>0</v>
      </c>
      <c r="S22" s="351">
        <v>0</v>
      </c>
      <c r="T22" s="351">
        <v>0</v>
      </c>
      <c r="U22" s="351">
        <v>0</v>
      </c>
      <c r="V22" s="351">
        <v>0</v>
      </c>
      <c r="W22" s="351">
        <v>0</v>
      </c>
      <c r="X22" s="351">
        <v>0</v>
      </c>
      <c r="Y22" s="351">
        <v>0</v>
      </c>
      <c r="Z22" s="351">
        <v>0</v>
      </c>
      <c r="AA22" s="351">
        <v>0</v>
      </c>
      <c r="AB22" s="351">
        <v>0</v>
      </c>
      <c r="AC22" s="351">
        <v>0</v>
      </c>
      <c r="AD22" s="351">
        <v>0</v>
      </c>
      <c r="AE22" s="351">
        <v>0</v>
      </c>
    </row>
    <row r="23" spans="1:31" x14ac:dyDescent="0.25">
      <c r="A23" s="346" t="s">
        <v>235</v>
      </c>
      <c r="B23" s="347" t="s">
        <v>305</v>
      </c>
      <c r="C23" s="348">
        <f t="shared" si="1"/>
        <v>163152.88000000003</v>
      </c>
      <c r="D23" s="348">
        <v>98066.35</v>
      </c>
      <c r="E23" s="348">
        <v>45749.760000000002</v>
      </c>
      <c r="F23" s="348">
        <v>400</v>
      </c>
      <c r="G23" s="348">
        <v>353.95</v>
      </c>
      <c r="H23" s="348">
        <v>0</v>
      </c>
      <c r="I23" s="348">
        <v>0</v>
      </c>
      <c r="J23" s="348">
        <v>15062.5</v>
      </c>
      <c r="K23" s="348">
        <v>280.56</v>
      </c>
      <c r="L23" s="348">
        <v>625</v>
      </c>
      <c r="M23" s="348">
        <v>232.51</v>
      </c>
      <c r="N23" s="348">
        <v>191.25</v>
      </c>
      <c r="O23" s="348">
        <v>0</v>
      </c>
      <c r="P23" s="348">
        <v>0</v>
      </c>
      <c r="Q23" s="348">
        <v>157.25</v>
      </c>
      <c r="R23" s="348">
        <v>0</v>
      </c>
      <c r="S23" s="348">
        <v>200</v>
      </c>
      <c r="T23" s="348">
        <v>0</v>
      </c>
      <c r="U23" s="348">
        <v>0</v>
      </c>
      <c r="V23" s="348">
        <v>1833.75</v>
      </c>
      <c r="W23" s="348">
        <v>0</v>
      </c>
      <c r="X23" s="348">
        <v>0</v>
      </c>
      <c r="Y23" s="348">
        <v>0</v>
      </c>
      <c r="Z23" s="348">
        <v>0</v>
      </c>
      <c r="AA23" s="348">
        <v>0</v>
      </c>
      <c r="AB23" s="348">
        <v>0</v>
      </c>
      <c r="AC23" s="348">
        <v>0</v>
      </c>
      <c r="AD23" s="348">
        <v>0</v>
      </c>
      <c r="AE23" s="348">
        <v>0</v>
      </c>
    </row>
    <row r="24" spans="1:31" x14ac:dyDescent="0.25">
      <c r="B24" s="350" t="s">
        <v>314</v>
      </c>
      <c r="C24" s="351">
        <f t="shared" si="1"/>
        <v>1385</v>
      </c>
      <c r="D24" s="351">
        <v>0</v>
      </c>
      <c r="E24" s="351">
        <v>0</v>
      </c>
      <c r="F24" s="351">
        <v>400</v>
      </c>
      <c r="G24" s="351">
        <v>0</v>
      </c>
      <c r="H24" s="351">
        <v>0</v>
      </c>
      <c r="I24" s="351">
        <v>0</v>
      </c>
      <c r="J24" s="351">
        <v>0</v>
      </c>
      <c r="K24" s="351">
        <v>0</v>
      </c>
      <c r="L24" s="351">
        <v>625</v>
      </c>
      <c r="M24" s="351">
        <v>0</v>
      </c>
      <c r="N24" s="351">
        <v>160</v>
      </c>
      <c r="O24" s="351">
        <v>0</v>
      </c>
      <c r="P24" s="351">
        <v>0</v>
      </c>
      <c r="Q24" s="351">
        <v>0</v>
      </c>
      <c r="R24" s="351">
        <v>0</v>
      </c>
      <c r="S24" s="351">
        <v>200</v>
      </c>
      <c r="T24" s="351">
        <v>0</v>
      </c>
      <c r="U24" s="351">
        <v>0</v>
      </c>
      <c r="V24" s="351">
        <v>0</v>
      </c>
      <c r="W24" s="351">
        <v>0</v>
      </c>
      <c r="X24" s="351">
        <v>0</v>
      </c>
      <c r="Y24" s="351">
        <v>0</v>
      </c>
      <c r="Z24" s="351">
        <v>0</v>
      </c>
      <c r="AA24" s="351">
        <v>0</v>
      </c>
      <c r="AB24" s="351">
        <v>0</v>
      </c>
      <c r="AC24" s="351">
        <v>0</v>
      </c>
      <c r="AD24" s="351">
        <v>0</v>
      </c>
      <c r="AE24" s="351">
        <v>0</v>
      </c>
    </row>
    <row r="25" spans="1:31" x14ac:dyDescent="0.25">
      <c r="B25" s="350" t="s">
        <v>306</v>
      </c>
      <c r="C25" s="351">
        <f t="shared" si="1"/>
        <v>48.78</v>
      </c>
      <c r="D25" s="351">
        <v>0</v>
      </c>
      <c r="E25" s="351">
        <v>10.63</v>
      </c>
      <c r="F25" s="351">
        <v>0</v>
      </c>
      <c r="G25" s="351">
        <v>0</v>
      </c>
      <c r="H25" s="351">
        <v>0</v>
      </c>
      <c r="I25" s="351">
        <v>0</v>
      </c>
      <c r="J25" s="351">
        <v>0</v>
      </c>
      <c r="K25" s="351">
        <v>1.92</v>
      </c>
      <c r="L25" s="351">
        <v>0</v>
      </c>
      <c r="M25" s="351">
        <v>36.229999999999997</v>
      </c>
      <c r="N25" s="351">
        <v>0</v>
      </c>
      <c r="O25" s="351">
        <v>0</v>
      </c>
      <c r="P25" s="351">
        <v>0</v>
      </c>
      <c r="Q25" s="351">
        <v>0</v>
      </c>
      <c r="R25" s="351">
        <v>0</v>
      </c>
      <c r="S25" s="351">
        <v>0</v>
      </c>
      <c r="T25" s="351">
        <v>0</v>
      </c>
      <c r="U25" s="351">
        <v>0</v>
      </c>
      <c r="V25" s="351">
        <v>0</v>
      </c>
      <c r="W25" s="351">
        <v>0</v>
      </c>
      <c r="X25" s="351">
        <v>0</v>
      </c>
      <c r="Y25" s="351">
        <v>0</v>
      </c>
      <c r="Z25" s="351">
        <v>0</v>
      </c>
      <c r="AA25" s="351">
        <v>0</v>
      </c>
      <c r="AB25" s="351">
        <v>0</v>
      </c>
      <c r="AC25" s="351">
        <v>0</v>
      </c>
      <c r="AD25" s="351">
        <v>0</v>
      </c>
      <c r="AE25" s="351">
        <v>0</v>
      </c>
    </row>
    <row r="26" spans="1:31" x14ac:dyDescent="0.25">
      <c r="B26" s="350" t="s">
        <v>307</v>
      </c>
      <c r="C26" s="351">
        <f t="shared" si="1"/>
        <v>161719.10000000003</v>
      </c>
      <c r="D26" s="351">
        <v>98066.35</v>
      </c>
      <c r="E26" s="351">
        <v>45739.13</v>
      </c>
      <c r="F26" s="351">
        <v>0</v>
      </c>
      <c r="G26" s="351">
        <v>353.95</v>
      </c>
      <c r="H26" s="351">
        <v>0</v>
      </c>
      <c r="I26" s="351">
        <v>0</v>
      </c>
      <c r="J26" s="351">
        <v>15062.5</v>
      </c>
      <c r="K26" s="351">
        <v>278.64</v>
      </c>
      <c r="L26" s="351">
        <v>0</v>
      </c>
      <c r="M26" s="351">
        <v>196.28</v>
      </c>
      <c r="N26" s="351">
        <v>31.25</v>
      </c>
      <c r="O26" s="351">
        <v>0</v>
      </c>
      <c r="P26" s="351">
        <v>0</v>
      </c>
      <c r="Q26" s="351">
        <v>157.25</v>
      </c>
      <c r="R26" s="351">
        <v>0</v>
      </c>
      <c r="S26" s="351">
        <v>0</v>
      </c>
      <c r="T26" s="351">
        <v>0</v>
      </c>
      <c r="U26" s="351">
        <v>0</v>
      </c>
      <c r="V26" s="351">
        <v>1833.75</v>
      </c>
      <c r="W26" s="351">
        <v>0</v>
      </c>
      <c r="X26" s="351">
        <v>0</v>
      </c>
      <c r="Y26" s="351">
        <v>0</v>
      </c>
      <c r="Z26" s="351">
        <v>0</v>
      </c>
      <c r="AA26" s="351">
        <v>0</v>
      </c>
      <c r="AB26" s="351">
        <v>0</v>
      </c>
      <c r="AC26" s="351">
        <v>0</v>
      </c>
      <c r="AD26" s="351">
        <v>0</v>
      </c>
      <c r="AE26" s="351">
        <v>0</v>
      </c>
    </row>
    <row r="27" spans="1:31" x14ac:dyDescent="0.25">
      <c r="A27" s="346" t="s">
        <v>236</v>
      </c>
      <c r="B27" s="347" t="s">
        <v>305</v>
      </c>
      <c r="C27" s="348">
        <f t="shared" si="1"/>
        <v>108487.32</v>
      </c>
      <c r="D27" s="348">
        <v>54803</v>
      </c>
      <c r="E27" s="348">
        <v>14473.85</v>
      </c>
      <c r="F27" s="348">
        <v>0</v>
      </c>
      <c r="G27" s="348">
        <v>2453.4699999999998</v>
      </c>
      <c r="H27" s="348">
        <v>36757</v>
      </c>
      <c r="I27" s="348">
        <v>0</v>
      </c>
      <c r="J27" s="348">
        <v>0</v>
      </c>
      <c r="K27" s="348">
        <v>0</v>
      </c>
      <c r="L27" s="348">
        <v>0</v>
      </c>
      <c r="M27" s="348">
        <v>0</v>
      </c>
      <c r="N27" s="348">
        <v>0</v>
      </c>
      <c r="O27" s="348">
        <v>0</v>
      </c>
      <c r="P27" s="348">
        <v>0</v>
      </c>
      <c r="Q27" s="348">
        <v>0</v>
      </c>
      <c r="R27" s="348">
        <v>0</v>
      </c>
      <c r="S27" s="348">
        <v>0</v>
      </c>
      <c r="T27" s="348">
        <v>0</v>
      </c>
      <c r="U27" s="348">
        <v>0</v>
      </c>
      <c r="V27" s="348">
        <v>0</v>
      </c>
      <c r="W27" s="348">
        <v>0</v>
      </c>
      <c r="X27" s="348">
        <v>0</v>
      </c>
      <c r="Y27" s="348">
        <v>0</v>
      </c>
      <c r="Z27" s="348">
        <v>0</v>
      </c>
      <c r="AA27" s="348">
        <v>0</v>
      </c>
      <c r="AB27" s="348">
        <v>0</v>
      </c>
      <c r="AC27" s="348">
        <v>0</v>
      </c>
      <c r="AD27" s="348">
        <v>0</v>
      </c>
      <c r="AE27" s="348">
        <v>0</v>
      </c>
    </row>
    <row r="28" spans="1:31" x14ac:dyDescent="0.25">
      <c r="B28" s="350" t="s">
        <v>311</v>
      </c>
      <c r="C28" s="351">
        <f t="shared" si="1"/>
        <v>36639</v>
      </c>
      <c r="D28" s="351">
        <v>0</v>
      </c>
      <c r="E28" s="351">
        <v>11482</v>
      </c>
      <c r="F28" s="351">
        <v>0</v>
      </c>
      <c r="G28" s="351">
        <v>2300</v>
      </c>
      <c r="H28" s="351">
        <v>22857</v>
      </c>
      <c r="I28" s="351">
        <v>0</v>
      </c>
      <c r="J28" s="351">
        <v>0</v>
      </c>
      <c r="K28" s="351">
        <v>0</v>
      </c>
      <c r="L28" s="351">
        <v>0</v>
      </c>
      <c r="M28" s="351">
        <v>0</v>
      </c>
      <c r="N28" s="351">
        <v>0</v>
      </c>
      <c r="O28" s="351">
        <v>0</v>
      </c>
      <c r="P28" s="351">
        <v>0</v>
      </c>
      <c r="Q28" s="351">
        <v>0</v>
      </c>
      <c r="R28" s="351">
        <v>0</v>
      </c>
      <c r="S28" s="351">
        <v>0</v>
      </c>
      <c r="T28" s="351">
        <v>0</v>
      </c>
      <c r="U28" s="351">
        <v>0</v>
      </c>
      <c r="V28" s="351">
        <v>0</v>
      </c>
      <c r="W28" s="351">
        <v>0</v>
      </c>
      <c r="X28" s="351">
        <v>0</v>
      </c>
      <c r="Y28" s="351">
        <v>0</v>
      </c>
      <c r="Z28" s="351">
        <v>0</v>
      </c>
      <c r="AA28" s="351">
        <v>0</v>
      </c>
      <c r="AB28" s="351">
        <v>0</v>
      </c>
      <c r="AC28" s="351">
        <v>0</v>
      </c>
      <c r="AD28" s="351">
        <v>0</v>
      </c>
      <c r="AE28" s="351">
        <v>0</v>
      </c>
    </row>
    <row r="29" spans="1:31" x14ac:dyDescent="0.25">
      <c r="B29" s="350" t="s">
        <v>312</v>
      </c>
      <c r="C29" s="351">
        <f t="shared" si="1"/>
        <v>51896.47</v>
      </c>
      <c r="D29" s="351">
        <v>51743</v>
      </c>
      <c r="E29" s="351">
        <v>0</v>
      </c>
      <c r="F29" s="351">
        <v>0</v>
      </c>
      <c r="G29" s="351">
        <v>153.47</v>
      </c>
      <c r="H29" s="351">
        <v>0</v>
      </c>
      <c r="I29" s="351">
        <v>0</v>
      </c>
      <c r="J29" s="351">
        <v>0</v>
      </c>
      <c r="K29" s="351">
        <v>0</v>
      </c>
      <c r="L29" s="351">
        <v>0</v>
      </c>
      <c r="M29" s="351">
        <v>0</v>
      </c>
      <c r="N29" s="351">
        <v>0</v>
      </c>
      <c r="O29" s="351">
        <v>0</v>
      </c>
      <c r="P29" s="351">
        <v>0</v>
      </c>
      <c r="Q29" s="351">
        <v>0</v>
      </c>
      <c r="R29" s="351">
        <v>0</v>
      </c>
      <c r="S29" s="351">
        <v>0</v>
      </c>
      <c r="T29" s="351">
        <v>0</v>
      </c>
      <c r="U29" s="351">
        <v>0</v>
      </c>
      <c r="V29" s="351">
        <v>0</v>
      </c>
      <c r="W29" s="351">
        <v>0</v>
      </c>
      <c r="X29" s="351">
        <v>0</v>
      </c>
      <c r="Y29" s="351">
        <v>0</v>
      </c>
      <c r="Z29" s="351">
        <v>0</v>
      </c>
      <c r="AA29" s="351">
        <v>0</v>
      </c>
      <c r="AB29" s="351">
        <v>0</v>
      </c>
      <c r="AC29" s="351">
        <v>0</v>
      </c>
      <c r="AD29" s="351">
        <v>0</v>
      </c>
      <c r="AE29" s="351">
        <v>0</v>
      </c>
    </row>
    <row r="30" spans="1:31" x14ac:dyDescent="0.25">
      <c r="B30" s="350" t="s">
        <v>388</v>
      </c>
      <c r="C30" s="351">
        <f t="shared" si="1"/>
        <v>13900</v>
      </c>
      <c r="D30" s="351">
        <v>0</v>
      </c>
      <c r="E30" s="351">
        <v>0</v>
      </c>
      <c r="F30" s="351">
        <v>0</v>
      </c>
      <c r="G30" s="351">
        <v>0</v>
      </c>
      <c r="H30" s="351">
        <v>13900</v>
      </c>
      <c r="I30" s="351">
        <v>0</v>
      </c>
      <c r="J30" s="351">
        <v>0</v>
      </c>
      <c r="K30" s="351">
        <v>0</v>
      </c>
      <c r="L30" s="351">
        <v>0</v>
      </c>
      <c r="M30" s="351">
        <v>0</v>
      </c>
      <c r="N30" s="351">
        <v>0</v>
      </c>
      <c r="O30" s="351">
        <v>0</v>
      </c>
      <c r="P30" s="351">
        <v>0</v>
      </c>
      <c r="Q30" s="351">
        <v>0</v>
      </c>
      <c r="R30" s="351">
        <v>0</v>
      </c>
      <c r="S30" s="351">
        <v>0</v>
      </c>
      <c r="T30" s="351">
        <v>0</v>
      </c>
      <c r="U30" s="351">
        <v>0</v>
      </c>
      <c r="V30" s="351">
        <v>0</v>
      </c>
      <c r="W30" s="351">
        <v>0</v>
      </c>
      <c r="X30" s="351">
        <v>0</v>
      </c>
      <c r="Y30" s="351">
        <v>0</v>
      </c>
      <c r="Z30" s="351">
        <v>0</v>
      </c>
      <c r="AA30" s="351">
        <v>0</v>
      </c>
      <c r="AB30" s="351">
        <v>0</v>
      </c>
      <c r="AC30" s="351">
        <v>0</v>
      </c>
      <c r="AD30" s="351">
        <v>0</v>
      </c>
      <c r="AE30" s="351">
        <v>0</v>
      </c>
    </row>
    <row r="31" spans="1:31" x14ac:dyDescent="0.25">
      <c r="B31" s="350" t="s">
        <v>308</v>
      </c>
      <c r="C31" s="351">
        <f t="shared" si="1"/>
        <v>6051.85</v>
      </c>
      <c r="D31" s="351">
        <v>3060</v>
      </c>
      <c r="E31" s="351">
        <v>2991.85</v>
      </c>
      <c r="F31" s="351">
        <v>0</v>
      </c>
      <c r="G31" s="351">
        <v>0</v>
      </c>
      <c r="H31" s="351">
        <v>0</v>
      </c>
      <c r="I31" s="351">
        <v>0</v>
      </c>
      <c r="J31" s="351">
        <v>0</v>
      </c>
      <c r="K31" s="351">
        <v>0</v>
      </c>
      <c r="L31" s="351">
        <v>0</v>
      </c>
      <c r="M31" s="351">
        <v>0</v>
      </c>
      <c r="N31" s="351">
        <v>0</v>
      </c>
      <c r="O31" s="351">
        <v>0</v>
      </c>
      <c r="P31" s="351">
        <v>0</v>
      </c>
      <c r="Q31" s="351">
        <v>0</v>
      </c>
      <c r="R31" s="351">
        <v>0</v>
      </c>
      <c r="S31" s="351">
        <v>0</v>
      </c>
      <c r="T31" s="351">
        <v>0</v>
      </c>
      <c r="U31" s="351">
        <v>0</v>
      </c>
      <c r="V31" s="351">
        <v>0</v>
      </c>
      <c r="W31" s="351">
        <v>0</v>
      </c>
      <c r="X31" s="351">
        <v>0</v>
      </c>
      <c r="Y31" s="351">
        <v>0</v>
      </c>
      <c r="Z31" s="351">
        <v>0</v>
      </c>
      <c r="AA31" s="351">
        <v>0</v>
      </c>
      <c r="AB31" s="351">
        <v>0</v>
      </c>
      <c r="AC31" s="351">
        <v>0</v>
      </c>
      <c r="AD31" s="351">
        <v>0</v>
      </c>
      <c r="AE31" s="351">
        <v>0</v>
      </c>
    </row>
    <row r="32" spans="1:31" x14ac:dyDescent="0.25">
      <c r="A32" s="346" t="s">
        <v>239</v>
      </c>
      <c r="B32" s="347" t="s">
        <v>305</v>
      </c>
      <c r="C32" s="348">
        <f t="shared" si="1"/>
        <v>301023.25</v>
      </c>
      <c r="D32" s="348">
        <v>280671.09999999998</v>
      </c>
      <c r="E32" s="348">
        <v>3541.26</v>
      </c>
      <c r="F32" s="348">
        <v>0</v>
      </c>
      <c r="G32" s="348">
        <v>514.82000000000005</v>
      </c>
      <c r="H32" s="348">
        <v>7415.7</v>
      </c>
      <c r="I32" s="348">
        <v>0</v>
      </c>
      <c r="J32" s="348">
        <v>7418.75</v>
      </c>
      <c r="K32" s="348">
        <v>0</v>
      </c>
      <c r="L32" s="348">
        <v>0</v>
      </c>
      <c r="M32" s="348">
        <v>141.65</v>
      </c>
      <c r="N32" s="348">
        <v>0</v>
      </c>
      <c r="O32" s="348">
        <v>0</v>
      </c>
      <c r="P32" s="348">
        <v>1236</v>
      </c>
      <c r="Q32" s="348">
        <v>0</v>
      </c>
      <c r="R32" s="348">
        <v>83.97</v>
      </c>
      <c r="S32" s="348">
        <v>0</v>
      </c>
      <c r="T32" s="348">
        <v>0</v>
      </c>
      <c r="U32" s="348">
        <v>0</v>
      </c>
      <c r="V32" s="348">
        <v>0</v>
      </c>
      <c r="W32" s="348">
        <v>0</v>
      </c>
      <c r="X32" s="348">
        <v>0</v>
      </c>
      <c r="Y32" s="348">
        <v>0</v>
      </c>
      <c r="Z32" s="348">
        <v>0</v>
      </c>
      <c r="AA32" s="348">
        <v>0</v>
      </c>
      <c r="AB32" s="348">
        <v>0</v>
      </c>
      <c r="AC32" s="348">
        <v>0</v>
      </c>
      <c r="AD32" s="348">
        <v>0</v>
      </c>
      <c r="AE32" s="348">
        <v>0</v>
      </c>
    </row>
    <row r="33" spans="1:31" x14ac:dyDescent="0.25">
      <c r="B33" s="350" t="s">
        <v>311</v>
      </c>
      <c r="C33" s="351">
        <f t="shared" si="1"/>
        <v>3332</v>
      </c>
      <c r="D33" s="351">
        <v>0</v>
      </c>
      <c r="E33" s="351">
        <v>0</v>
      </c>
      <c r="F33" s="351">
        <v>0</v>
      </c>
      <c r="G33" s="351">
        <v>0</v>
      </c>
      <c r="H33" s="351">
        <v>3332</v>
      </c>
      <c r="I33" s="351">
        <v>0</v>
      </c>
      <c r="J33" s="351">
        <v>0</v>
      </c>
      <c r="K33" s="351">
        <v>0</v>
      </c>
      <c r="L33" s="351">
        <v>0</v>
      </c>
      <c r="M33" s="351">
        <v>0</v>
      </c>
      <c r="N33" s="351">
        <v>0</v>
      </c>
      <c r="O33" s="351">
        <v>0</v>
      </c>
      <c r="P33" s="351">
        <v>0</v>
      </c>
      <c r="Q33" s="351">
        <v>0</v>
      </c>
      <c r="R33" s="351">
        <v>0</v>
      </c>
      <c r="S33" s="351">
        <v>0</v>
      </c>
      <c r="T33" s="351">
        <v>0</v>
      </c>
      <c r="U33" s="351">
        <v>0</v>
      </c>
      <c r="V33" s="351">
        <v>0</v>
      </c>
      <c r="W33" s="351">
        <v>0</v>
      </c>
      <c r="X33" s="351">
        <v>0</v>
      </c>
      <c r="Y33" s="351">
        <v>0</v>
      </c>
      <c r="Z33" s="351">
        <v>0</v>
      </c>
      <c r="AA33" s="351">
        <v>0</v>
      </c>
      <c r="AB33" s="351">
        <v>0</v>
      </c>
      <c r="AC33" s="351">
        <v>0</v>
      </c>
      <c r="AD33" s="351">
        <v>0</v>
      </c>
      <c r="AE33" s="351">
        <v>0</v>
      </c>
    </row>
    <row r="34" spans="1:31" x14ac:dyDescent="0.25">
      <c r="B34" s="350" t="s">
        <v>312</v>
      </c>
      <c r="C34" s="351">
        <f t="shared" si="1"/>
        <v>285498.21999999997</v>
      </c>
      <c r="D34" s="351">
        <v>280671.09999999998</v>
      </c>
      <c r="E34" s="351">
        <v>15.26</v>
      </c>
      <c r="F34" s="351">
        <v>0</v>
      </c>
      <c r="G34" s="351">
        <v>514.82000000000005</v>
      </c>
      <c r="H34" s="351">
        <v>4071.42</v>
      </c>
      <c r="I34" s="351">
        <v>0</v>
      </c>
      <c r="J34" s="351">
        <v>0</v>
      </c>
      <c r="K34" s="351">
        <v>0</v>
      </c>
      <c r="L34" s="351">
        <v>0</v>
      </c>
      <c r="M34" s="351">
        <v>141.65</v>
      </c>
      <c r="N34" s="351">
        <v>0</v>
      </c>
      <c r="O34" s="351">
        <v>0</v>
      </c>
      <c r="P34" s="351">
        <v>0</v>
      </c>
      <c r="Q34" s="351">
        <v>0</v>
      </c>
      <c r="R34" s="351">
        <v>83.97</v>
      </c>
      <c r="S34" s="351">
        <v>0</v>
      </c>
      <c r="T34" s="351">
        <v>0</v>
      </c>
      <c r="U34" s="351">
        <v>0</v>
      </c>
      <c r="V34" s="351">
        <v>0</v>
      </c>
      <c r="W34" s="351">
        <v>0</v>
      </c>
      <c r="X34" s="351">
        <v>0</v>
      </c>
      <c r="Y34" s="351">
        <v>0</v>
      </c>
      <c r="Z34" s="351">
        <v>0</v>
      </c>
      <c r="AA34" s="351">
        <v>0</v>
      </c>
      <c r="AB34" s="351">
        <v>0</v>
      </c>
      <c r="AC34" s="351">
        <v>0</v>
      </c>
      <c r="AD34" s="351">
        <v>0</v>
      </c>
      <c r="AE34" s="351">
        <v>0</v>
      </c>
    </row>
    <row r="35" spans="1:31" x14ac:dyDescent="0.25">
      <c r="B35" s="350" t="s">
        <v>317</v>
      </c>
      <c r="C35" s="351">
        <f t="shared" si="1"/>
        <v>8654.75</v>
      </c>
      <c r="D35" s="351">
        <v>0</v>
      </c>
      <c r="E35" s="351">
        <v>0</v>
      </c>
      <c r="F35" s="351">
        <v>0</v>
      </c>
      <c r="G35" s="351">
        <v>0</v>
      </c>
      <c r="H35" s="351">
        <v>0</v>
      </c>
      <c r="I35" s="351">
        <v>0</v>
      </c>
      <c r="J35" s="351">
        <v>7418.75</v>
      </c>
      <c r="K35" s="351">
        <v>0</v>
      </c>
      <c r="L35" s="351">
        <v>0</v>
      </c>
      <c r="M35" s="351">
        <v>0</v>
      </c>
      <c r="N35" s="351">
        <v>0</v>
      </c>
      <c r="O35" s="351">
        <v>0</v>
      </c>
      <c r="P35" s="351">
        <v>1236</v>
      </c>
      <c r="Q35" s="351">
        <v>0</v>
      </c>
      <c r="R35" s="351">
        <v>0</v>
      </c>
      <c r="S35" s="351">
        <v>0</v>
      </c>
      <c r="T35" s="351">
        <v>0</v>
      </c>
      <c r="U35" s="351">
        <v>0</v>
      </c>
      <c r="V35" s="351">
        <v>0</v>
      </c>
      <c r="W35" s="351">
        <v>0</v>
      </c>
      <c r="X35" s="351">
        <v>0</v>
      </c>
      <c r="Y35" s="351">
        <v>0</v>
      </c>
      <c r="Z35" s="351">
        <v>0</v>
      </c>
      <c r="AA35" s="351">
        <v>0</v>
      </c>
      <c r="AB35" s="351">
        <v>0</v>
      </c>
      <c r="AC35" s="351">
        <v>0</v>
      </c>
      <c r="AD35" s="351">
        <v>0</v>
      </c>
      <c r="AE35" s="351">
        <v>0</v>
      </c>
    </row>
    <row r="36" spans="1:31" x14ac:dyDescent="0.25">
      <c r="B36" s="350" t="s">
        <v>308</v>
      </c>
      <c r="C36" s="351">
        <f t="shared" si="1"/>
        <v>12.28</v>
      </c>
      <c r="D36" s="351">
        <v>0</v>
      </c>
      <c r="E36" s="351">
        <v>0</v>
      </c>
      <c r="F36" s="351">
        <v>0</v>
      </c>
      <c r="G36" s="351">
        <v>0</v>
      </c>
      <c r="H36" s="351">
        <v>12.28</v>
      </c>
      <c r="I36" s="351">
        <v>0</v>
      </c>
      <c r="J36" s="351">
        <v>0</v>
      </c>
      <c r="K36" s="351">
        <v>0</v>
      </c>
      <c r="L36" s="351">
        <v>0</v>
      </c>
      <c r="M36" s="351">
        <v>0</v>
      </c>
      <c r="N36" s="351">
        <v>0</v>
      </c>
      <c r="O36" s="351">
        <v>0</v>
      </c>
      <c r="P36" s="351">
        <v>0</v>
      </c>
      <c r="Q36" s="351">
        <v>0</v>
      </c>
      <c r="R36" s="351">
        <v>0</v>
      </c>
      <c r="S36" s="351">
        <v>0</v>
      </c>
      <c r="T36" s="351">
        <v>0</v>
      </c>
      <c r="U36" s="351">
        <v>0</v>
      </c>
      <c r="V36" s="351">
        <v>0</v>
      </c>
      <c r="W36" s="351">
        <v>0</v>
      </c>
      <c r="X36" s="351">
        <v>0</v>
      </c>
      <c r="Y36" s="351">
        <v>0</v>
      </c>
      <c r="Z36" s="351">
        <v>0</v>
      </c>
      <c r="AA36" s="351">
        <v>0</v>
      </c>
      <c r="AB36" s="351">
        <v>0</v>
      </c>
      <c r="AC36" s="351">
        <v>0</v>
      </c>
      <c r="AD36" s="351">
        <v>0</v>
      </c>
      <c r="AE36" s="351">
        <v>0</v>
      </c>
    </row>
    <row r="37" spans="1:31" x14ac:dyDescent="0.25">
      <c r="B37" s="350" t="s">
        <v>411</v>
      </c>
      <c r="C37" s="351">
        <f t="shared" si="1"/>
        <v>3526</v>
      </c>
      <c r="D37" s="351">
        <v>0</v>
      </c>
      <c r="E37" s="351">
        <v>3526</v>
      </c>
      <c r="F37" s="351">
        <v>0</v>
      </c>
      <c r="G37" s="351">
        <v>0</v>
      </c>
      <c r="H37" s="351">
        <v>0</v>
      </c>
      <c r="I37" s="351">
        <v>0</v>
      </c>
      <c r="J37" s="351">
        <v>0</v>
      </c>
      <c r="K37" s="351">
        <v>0</v>
      </c>
      <c r="L37" s="351">
        <v>0</v>
      </c>
      <c r="M37" s="351">
        <v>0</v>
      </c>
      <c r="N37" s="351">
        <v>0</v>
      </c>
      <c r="O37" s="351">
        <v>0</v>
      </c>
      <c r="P37" s="351">
        <v>0</v>
      </c>
      <c r="Q37" s="351">
        <v>0</v>
      </c>
      <c r="R37" s="351">
        <v>0</v>
      </c>
      <c r="S37" s="351">
        <v>0</v>
      </c>
      <c r="T37" s="351">
        <v>0</v>
      </c>
      <c r="U37" s="351">
        <v>0</v>
      </c>
      <c r="V37" s="351">
        <v>0</v>
      </c>
      <c r="W37" s="351">
        <v>0</v>
      </c>
      <c r="X37" s="351">
        <v>0</v>
      </c>
      <c r="Y37" s="351">
        <v>0</v>
      </c>
      <c r="Z37" s="351">
        <v>0</v>
      </c>
      <c r="AA37" s="351">
        <v>0</v>
      </c>
      <c r="AB37" s="351">
        <v>0</v>
      </c>
      <c r="AC37" s="351">
        <v>0</v>
      </c>
      <c r="AD37" s="351">
        <v>0</v>
      </c>
      <c r="AE37" s="351">
        <v>0</v>
      </c>
    </row>
    <row r="38" spans="1:31" x14ac:dyDescent="0.25">
      <c r="A38" s="346" t="s">
        <v>320</v>
      </c>
      <c r="B38" s="347" t="s">
        <v>305</v>
      </c>
      <c r="C38" s="348">
        <f t="shared" si="1"/>
        <v>2987.08</v>
      </c>
      <c r="D38" s="348">
        <v>2987.08</v>
      </c>
      <c r="E38" s="348">
        <v>0</v>
      </c>
      <c r="F38" s="348">
        <v>0</v>
      </c>
      <c r="G38" s="348">
        <v>0</v>
      </c>
      <c r="H38" s="348">
        <v>0</v>
      </c>
      <c r="I38" s="348">
        <v>0</v>
      </c>
      <c r="J38" s="348">
        <v>0</v>
      </c>
      <c r="K38" s="348">
        <v>0</v>
      </c>
      <c r="L38" s="348">
        <v>0</v>
      </c>
      <c r="M38" s="348">
        <v>0</v>
      </c>
      <c r="N38" s="348">
        <v>0</v>
      </c>
      <c r="O38" s="348">
        <v>0</v>
      </c>
      <c r="P38" s="348">
        <v>0</v>
      </c>
      <c r="Q38" s="348">
        <v>0</v>
      </c>
      <c r="R38" s="348">
        <v>0</v>
      </c>
      <c r="S38" s="348">
        <v>0</v>
      </c>
      <c r="T38" s="348">
        <v>0</v>
      </c>
      <c r="U38" s="348">
        <v>0</v>
      </c>
      <c r="V38" s="348">
        <v>0</v>
      </c>
      <c r="W38" s="348">
        <v>0</v>
      </c>
      <c r="X38" s="348">
        <v>0</v>
      </c>
      <c r="Y38" s="348">
        <v>0</v>
      </c>
      <c r="Z38" s="348">
        <v>0</v>
      </c>
      <c r="AA38" s="348">
        <v>0</v>
      </c>
      <c r="AB38" s="348">
        <v>0</v>
      </c>
      <c r="AC38" s="348">
        <v>0</v>
      </c>
      <c r="AD38" s="348">
        <v>0</v>
      </c>
      <c r="AE38" s="348">
        <v>0</v>
      </c>
    </row>
    <row r="39" spans="1:31" x14ac:dyDescent="0.25">
      <c r="B39" s="350" t="s">
        <v>312</v>
      </c>
      <c r="C39" s="351">
        <f t="shared" si="1"/>
        <v>2987.08</v>
      </c>
      <c r="D39" s="351">
        <v>2987.08</v>
      </c>
      <c r="E39" s="351">
        <v>0</v>
      </c>
      <c r="F39" s="351">
        <v>0</v>
      </c>
      <c r="G39" s="351">
        <v>0</v>
      </c>
      <c r="H39" s="351">
        <v>0</v>
      </c>
      <c r="I39" s="351">
        <v>0</v>
      </c>
      <c r="J39" s="351">
        <v>0</v>
      </c>
      <c r="K39" s="351">
        <v>0</v>
      </c>
      <c r="L39" s="351">
        <v>0</v>
      </c>
      <c r="M39" s="351">
        <v>0</v>
      </c>
      <c r="N39" s="351">
        <v>0</v>
      </c>
      <c r="O39" s="351">
        <v>0</v>
      </c>
      <c r="P39" s="351">
        <v>0</v>
      </c>
      <c r="Q39" s="351">
        <v>0</v>
      </c>
      <c r="R39" s="351">
        <v>0</v>
      </c>
      <c r="S39" s="351">
        <v>0</v>
      </c>
      <c r="T39" s="351">
        <v>0</v>
      </c>
      <c r="U39" s="351">
        <v>0</v>
      </c>
      <c r="V39" s="351">
        <v>0</v>
      </c>
      <c r="W39" s="351">
        <v>0</v>
      </c>
      <c r="X39" s="351">
        <v>0</v>
      </c>
      <c r="Y39" s="351">
        <v>0</v>
      </c>
      <c r="Z39" s="351">
        <v>0</v>
      </c>
      <c r="AA39" s="351">
        <v>0</v>
      </c>
      <c r="AB39" s="351">
        <v>0</v>
      </c>
      <c r="AC39" s="351">
        <v>0</v>
      </c>
      <c r="AD39" s="351">
        <v>0</v>
      </c>
      <c r="AE39" s="351">
        <v>0</v>
      </c>
    </row>
    <row r="40" spans="1:31" x14ac:dyDescent="0.25">
      <c r="A40" s="346" t="s">
        <v>238</v>
      </c>
      <c r="B40" s="347" t="s">
        <v>305</v>
      </c>
      <c r="C40" s="348">
        <f t="shared" si="1"/>
        <v>299541.71000000002</v>
      </c>
      <c r="D40" s="348">
        <v>94910</v>
      </c>
      <c r="E40" s="348">
        <v>25400</v>
      </c>
      <c r="F40" s="348">
        <v>0</v>
      </c>
      <c r="G40" s="348">
        <v>589</v>
      </c>
      <c r="H40" s="348">
        <v>129580.71</v>
      </c>
      <c r="I40" s="348">
        <v>0</v>
      </c>
      <c r="J40" s="348">
        <v>0</v>
      </c>
      <c r="K40" s="348">
        <v>0</v>
      </c>
      <c r="L40" s="348">
        <v>0</v>
      </c>
      <c r="M40" s="348">
        <v>13</v>
      </c>
      <c r="N40" s="348">
        <v>0</v>
      </c>
      <c r="O40" s="348">
        <v>49049</v>
      </c>
      <c r="P40" s="348">
        <v>0</v>
      </c>
      <c r="Q40" s="348">
        <v>0</v>
      </c>
      <c r="R40" s="348">
        <v>0</v>
      </c>
      <c r="S40" s="348">
        <v>0</v>
      </c>
      <c r="T40" s="348">
        <v>0</v>
      </c>
      <c r="U40" s="348">
        <v>0</v>
      </c>
      <c r="V40" s="348">
        <v>0</v>
      </c>
      <c r="W40" s="348">
        <v>0</v>
      </c>
      <c r="X40" s="348">
        <v>0</v>
      </c>
      <c r="Y40" s="348">
        <v>0</v>
      </c>
      <c r="Z40" s="348">
        <v>0</v>
      </c>
      <c r="AA40" s="348">
        <v>0</v>
      </c>
      <c r="AB40" s="348">
        <v>0</v>
      </c>
      <c r="AC40" s="348">
        <v>0</v>
      </c>
      <c r="AD40" s="348">
        <v>0</v>
      </c>
      <c r="AE40" s="348">
        <v>0</v>
      </c>
    </row>
    <row r="41" spans="1:31" x14ac:dyDescent="0.25">
      <c r="B41" s="350" t="s">
        <v>311</v>
      </c>
      <c r="C41" s="351">
        <f t="shared" si="1"/>
        <v>358</v>
      </c>
      <c r="D41" s="351">
        <v>0</v>
      </c>
      <c r="E41" s="351">
        <v>0</v>
      </c>
      <c r="F41" s="351">
        <v>0</v>
      </c>
      <c r="G41" s="351">
        <v>0</v>
      </c>
      <c r="H41" s="351">
        <v>358</v>
      </c>
      <c r="I41" s="351">
        <v>0</v>
      </c>
      <c r="J41" s="351">
        <v>0</v>
      </c>
      <c r="K41" s="351">
        <v>0</v>
      </c>
      <c r="L41" s="351">
        <v>0</v>
      </c>
      <c r="M41" s="351">
        <v>0</v>
      </c>
      <c r="N41" s="351">
        <v>0</v>
      </c>
      <c r="O41" s="351">
        <v>0</v>
      </c>
      <c r="P41" s="351">
        <v>0</v>
      </c>
      <c r="Q41" s="351">
        <v>0</v>
      </c>
      <c r="R41" s="351">
        <v>0</v>
      </c>
      <c r="S41" s="351">
        <v>0</v>
      </c>
      <c r="T41" s="351">
        <v>0</v>
      </c>
      <c r="U41" s="351">
        <v>0</v>
      </c>
      <c r="V41" s="351">
        <v>0</v>
      </c>
      <c r="W41" s="351">
        <v>0</v>
      </c>
      <c r="X41" s="351">
        <v>0</v>
      </c>
      <c r="Y41" s="351">
        <v>0</v>
      </c>
      <c r="Z41" s="351">
        <v>0</v>
      </c>
      <c r="AA41" s="351">
        <v>0</v>
      </c>
      <c r="AB41" s="351">
        <v>0</v>
      </c>
      <c r="AC41" s="351">
        <v>0</v>
      </c>
      <c r="AD41" s="351">
        <v>0</v>
      </c>
      <c r="AE41" s="351">
        <v>0</v>
      </c>
    </row>
    <row r="42" spans="1:31" x14ac:dyDescent="0.25">
      <c r="B42" s="350" t="s">
        <v>390</v>
      </c>
      <c r="C42" s="351">
        <f t="shared" si="1"/>
        <v>107275</v>
      </c>
      <c r="D42" s="351">
        <v>94910</v>
      </c>
      <c r="E42" s="351">
        <v>7312</v>
      </c>
      <c r="F42" s="351">
        <v>0</v>
      </c>
      <c r="G42" s="351">
        <v>0</v>
      </c>
      <c r="H42" s="351">
        <v>5040</v>
      </c>
      <c r="I42" s="351">
        <v>0</v>
      </c>
      <c r="J42" s="351">
        <v>0</v>
      </c>
      <c r="K42" s="351">
        <v>0</v>
      </c>
      <c r="L42" s="351">
        <v>0</v>
      </c>
      <c r="M42" s="351">
        <v>13</v>
      </c>
      <c r="N42" s="351">
        <v>0</v>
      </c>
      <c r="O42" s="351">
        <v>0</v>
      </c>
      <c r="P42" s="351">
        <v>0</v>
      </c>
      <c r="Q42" s="351">
        <v>0</v>
      </c>
      <c r="R42" s="351">
        <v>0</v>
      </c>
      <c r="S42" s="351">
        <v>0</v>
      </c>
      <c r="T42" s="351">
        <v>0</v>
      </c>
      <c r="U42" s="351">
        <v>0</v>
      </c>
      <c r="V42" s="351">
        <v>0</v>
      </c>
      <c r="W42" s="351">
        <v>0</v>
      </c>
      <c r="X42" s="351">
        <v>0</v>
      </c>
      <c r="Y42" s="351">
        <v>0</v>
      </c>
      <c r="Z42" s="351">
        <v>0</v>
      </c>
      <c r="AA42" s="351">
        <v>0</v>
      </c>
      <c r="AB42" s="351">
        <v>0</v>
      </c>
      <c r="AC42" s="351">
        <v>0</v>
      </c>
      <c r="AD42" s="351">
        <v>0</v>
      </c>
      <c r="AE42" s="351">
        <v>0</v>
      </c>
    </row>
    <row r="43" spans="1:31" x14ac:dyDescent="0.25">
      <c r="B43" s="350" t="s">
        <v>308</v>
      </c>
      <c r="C43" s="351">
        <f t="shared" si="1"/>
        <v>2595.71</v>
      </c>
      <c r="D43" s="351">
        <v>0</v>
      </c>
      <c r="E43" s="351">
        <v>0</v>
      </c>
      <c r="F43" s="351">
        <v>0</v>
      </c>
      <c r="G43" s="351">
        <v>0</v>
      </c>
      <c r="H43" s="351">
        <v>2595.71</v>
      </c>
      <c r="I43" s="351">
        <v>0</v>
      </c>
      <c r="J43" s="351">
        <v>0</v>
      </c>
      <c r="K43" s="351">
        <v>0</v>
      </c>
      <c r="L43" s="351">
        <v>0</v>
      </c>
      <c r="M43" s="351">
        <v>0</v>
      </c>
      <c r="N43" s="351">
        <v>0</v>
      </c>
      <c r="O43" s="351">
        <v>0</v>
      </c>
      <c r="P43" s="351">
        <v>0</v>
      </c>
      <c r="Q43" s="351">
        <v>0</v>
      </c>
      <c r="R43" s="351">
        <v>0</v>
      </c>
      <c r="S43" s="351">
        <v>0</v>
      </c>
      <c r="T43" s="351">
        <v>0</v>
      </c>
      <c r="U43" s="351">
        <v>0</v>
      </c>
      <c r="V43" s="351">
        <v>0</v>
      </c>
      <c r="W43" s="351">
        <v>0</v>
      </c>
      <c r="X43" s="351">
        <v>0</v>
      </c>
      <c r="Y43" s="351">
        <v>0</v>
      </c>
      <c r="Z43" s="351">
        <v>0</v>
      </c>
      <c r="AA43" s="351">
        <v>0</v>
      </c>
      <c r="AB43" s="351">
        <v>0</v>
      </c>
      <c r="AC43" s="351">
        <v>0</v>
      </c>
      <c r="AD43" s="351">
        <v>0</v>
      </c>
      <c r="AE43" s="351">
        <v>0</v>
      </c>
    </row>
    <row r="44" spans="1:31" x14ac:dyDescent="0.25">
      <c r="B44" s="350" t="s">
        <v>411</v>
      </c>
      <c r="C44" s="351">
        <f t="shared" si="1"/>
        <v>189313</v>
      </c>
      <c r="D44" s="351">
        <v>0</v>
      </c>
      <c r="E44" s="351">
        <v>18088</v>
      </c>
      <c r="F44" s="351">
        <v>0</v>
      </c>
      <c r="G44" s="351">
        <v>589</v>
      </c>
      <c r="H44" s="351">
        <v>121587</v>
      </c>
      <c r="I44" s="351">
        <v>0</v>
      </c>
      <c r="J44" s="351">
        <v>0</v>
      </c>
      <c r="K44" s="351">
        <v>0</v>
      </c>
      <c r="L44" s="351">
        <v>0</v>
      </c>
      <c r="M44" s="351">
        <v>0</v>
      </c>
      <c r="N44" s="351">
        <v>0</v>
      </c>
      <c r="O44" s="351">
        <v>49049</v>
      </c>
      <c r="P44" s="351">
        <v>0</v>
      </c>
      <c r="Q44" s="351">
        <v>0</v>
      </c>
      <c r="R44" s="351">
        <v>0</v>
      </c>
      <c r="S44" s="351">
        <v>0</v>
      </c>
      <c r="T44" s="351">
        <v>0</v>
      </c>
      <c r="U44" s="351">
        <v>0</v>
      </c>
      <c r="V44" s="351">
        <v>0</v>
      </c>
      <c r="W44" s="351">
        <v>0</v>
      </c>
      <c r="X44" s="351">
        <v>0</v>
      </c>
      <c r="Y44" s="351">
        <v>0</v>
      </c>
      <c r="Z44" s="351">
        <v>0</v>
      </c>
      <c r="AA44" s="351">
        <v>0</v>
      </c>
      <c r="AB44" s="351">
        <v>0</v>
      </c>
      <c r="AC44" s="351">
        <v>0</v>
      </c>
      <c r="AD44" s="351">
        <v>0</v>
      </c>
      <c r="AE44" s="351">
        <v>0</v>
      </c>
    </row>
    <row r="45" spans="1:31" x14ac:dyDescent="0.25">
      <c r="A45" s="346" t="s">
        <v>233</v>
      </c>
      <c r="B45" s="347" t="s">
        <v>305</v>
      </c>
      <c r="C45" s="348">
        <f t="shared" si="1"/>
        <v>57472.4</v>
      </c>
      <c r="D45" s="348">
        <v>24284.52</v>
      </c>
      <c r="E45" s="348">
        <v>18513.009999999998</v>
      </c>
      <c r="F45" s="348">
        <v>3150</v>
      </c>
      <c r="G45" s="348">
        <v>0</v>
      </c>
      <c r="H45" s="348">
        <v>0</v>
      </c>
      <c r="I45" s="348">
        <v>0</v>
      </c>
      <c r="J45" s="348">
        <v>1700</v>
      </c>
      <c r="K45" s="348">
        <v>79.86</v>
      </c>
      <c r="L45" s="348">
        <v>4350</v>
      </c>
      <c r="M45" s="348">
        <v>43.28</v>
      </c>
      <c r="N45" s="348">
        <v>4779</v>
      </c>
      <c r="O45" s="348">
        <v>0</v>
      </c>
      <c r="P45" s="348">
        <v>0</v>
      </c>
      <c r="Q45" s="348">
        <v>51.48</v>
      </c>
      <c r="R45" s="348">
        <v>0</v>
      </c>
      <c r="S45" s="348">
        <v>0</v>
      </c>
      <c r="T45" s="348">
        <v>0</v>
      </c>
      <c r="U45" s="348">
        <v>0</v>
      </c>
      <c r="V45" s="348">
        <v>521.25</v>
      </c>
      <c r="W45" s="348">
        <v>0</v>
      </c>
      <c r="X45" s="348">
        <v>0</v>
      </c>
      <c r="Y45" s="348">
        <v>0</v>
      </c>
      <c r="Z45" s="348">
        <v>0</v>
      </c>
      <c r="AA45" s="348">
        <v>0</v>
      </c>
      <c r="AB45" s="348">
        <v>0</v>
      </c>
      <c r="AC45" s="348">
        <v>0</v>
      </c>
      <c r="AD45" s="348">
        <v>0</v>
      </c>
      <c r="AE45" s="348">
        <v>0</v>
      </c>
    </row>
    <row r="46" spans="1:31" x14ac:dyDescent="0.25">
      <c r="B46" s="350" t="s">
        <v>322</v>
      </c>
      <c r="C46" s="351">
        <f t="shared" si="1"/>
        <v>250</v>
      </c>
      <c r="D46" s="351">
        <v>0</v>
      </c>
      <c r="E46" s="351">
        <v>0</v>
      </c>
      <c r="F46" s="351">
        <v>250</v>
      </c>
      <c r="G46" s="351">
        <v>0</v>
      </c>
      <c r="H46" s="351">
        <v>0</v>
      </c>
      <c r="I46" s="351">
        <v>0</v>
      </c>
      <c r="J46" s="351">
        <v>0</v>
      </c>
      <c r="K46" s="351">
        <v>0</v>
      </c>
      <c r="L46" s="351">
        <v>0</v>
      </c>
      <c r="M46" s="351">
        <v>0</v>
      </c>
      <c r="N46" s="351">
        <v>0</v>
      </c>
      <c r="O46" s="351">
        <v>0</v>
      </c>
      <c r="P46" s="351">
        <v>0</v>
      </c>
      <c r="Q46" s="351">
        <v>0</v>
      </c>
      <c r="R46" s="351">
        <v>0</v>
      </c>
      <c r="S46" s="351">
        <v>0</v>
      </c>
      <c r="T46" s="351">
        <v>0</v>
      </c>
      <c r="U46" s="351">
        <v>0</v>
      </c>
      <c r="V46" s="351">
        <v>0</v>
      </c>
      <c r="W46" s="351">
        <v>0</v>
      </c>
      <c r="X46" s="351">
        <v>0</v>
      </c>
      <c r="Y46" s="351">
        <v>0</v>
      </c>
      <c r="Z46" s="351">
        <v>0</v>
      </c>
      <c r="AA46" s="351">
        <v>0</v>
      </c>
      <c r="AB46" s="351">
        <v>0</v>
      </c>
      <c r="AC46" s="351">
        <v>0</v>
      </c>
      <c r="AD46" s="351">
        <v>0</v>
      </c>
      <c r="AE46" s="351">
        <v>0</v>
      </c>
    </row>
    <row r="47" spans="1:31" x14ac:dyDescent="0.25">
      <c r="B47" s="350" t="s">
        <v>306</v>
      </c>
      <c r="C47" s="351">
        <f t="shared" si="1"/>
        <v>3.6</v>
      </c>
      <c r="D47" s="351">
        <v>0</v>
      </c>
      <c r="E47" s="351">
        <v>0</v>
      </c>
      <c r="F47" s="351">
        <v>0</v>
      </c>
      <c r="G47" s="351">
        <v>0</v>
      </c>
      <c r="H47" s="351">
        <v>0</v>
      </c>
      <c r="I47" s="351">
        <v>0</v>
      </c>
      <c r="J47" s="351">
        <v>0</v>
      </c>
      <c r="K47" s="351">
        <v>0</v>
      </c>
      <c r="L47" s="351">
        <v>0</v>
      </c>
      <c r="M47" s="351">
        <v>3.6</v>
      </c>
      <c r="N47" s="351">
        <v>0</v>
      </c>
      <c r="O47" s="351">
        <v>0</v>
      </c>
      <c r="P47" s="351">
        <v>0</v>
      </c>
      <c r="Q47" s="351">
        <v>0</v>
      </c>
      <c r="R47" s="351">
        <v>0</v>
      </c>
      <c r="S47" s="351">
        <v>0</v>
      </c>
      <c r="T47" s="351">
        <v>0</v>
      </c>
      <c r="U47" s="351">
        <v>0</v>
      </c>
      <c r="V47" s="351">
        <v>0</v>
      </c>
      <c r="W47" s="351">
        <v>0</v>
      </c>
      <c r="X47" s="351">
        <v>0</v>
      </c>
      <c r="Y47" s="351">
        <v>0</v>
      </c>
      <c r="Z47" s="351">
        <v>0</v>
      </c>
      <c r="AA47" s="351">
        <v>0</v>
      </c>
      <c r="AB47" s="351">
        <v>0</v>
      </c>
      <c r="AC47" s="351">
        <v>0</v>
      </c>
      <c r="AD47" s="351">
        <v>0</v>
      </c>
      <c r="AE47" s="351">
        <v>0</v>
      </c>
    </row>
    <row r="48" spans="1:31" x14ac:dyDescent="0.25">
      <c r="B48" s="350" t="s">
        <v>307</v>
      </c>
      <c r="C48" s="351">
        <f t="shared" si="1"/>
        <v>41499.800000000003</v>
      </c>
      <c r="D48" s="351">
        <v>20174.52</v>
      </c>
      <c r="E48" s="351">
        <v>18513.009999999998</v>
      </c>
      <c r="F48" s="351">
        <v>0</v>
      </c>
      <c r="G48" s="351">
        <v>0</v>
      </c>
      <c r="H48" s="351">
        <v>0</v>
      </c>
      <c r="I48" s="351">
        <v>0</v>
      </c>
      <c r="J48" s="351">
        <v>1700</v>
      </c>
      <c r="K48" s="351">
        <v>79.86</v>
      </c>
      <c r="L48" s="351">
        <v>0</v>
      </c>
      <c r="M48" s="351">
        <v>39.68</v>
      </c>
      <c r="N48" s="351">
        <v>420</v>
      </c>
      <c r="O48" s="351">
        <v>0</v>
      </c>
      <c r="P48" s="351">
        <v>0</v>
      </c>
      <c r="Q48" s="351">
        <v>51.48</v>
      </c>
      <c r="R48" s="351">
        <v>0</v>
      </c>
      <c r="S48" s="351">
        <v>0</v>
      </c>
      <c r="T48" s="351">
        <v>0</v>
      </c>
      <c r="U48" s="351">
        <v>0</v>
      </c>
      <c r="V48" s="351">
        <v>521.25</v>
      </c>
      <c r="W48" s="351">
        <v>0</v>
      </c>
      <c r="X48" s="351">
        <v>0</v>
      </c>
      <c r="Y48" s="351">
        <v>0</v>
      </c>
      <c r="Z48" s="351">
        <v>0</v>
      </c>
      <c r="AA48" s="351">
        <v>0</v>
      </c>
      <c r="AB48" s="351">
        <v>0</v>
      </c>
      <c r="AC48" s="351">
        <v>0</v>
      </c>
      <c r="AD48" s="351">
        <v>0</v>
      </c>
      <c r="AE48" s="351">
        <v>0</v>
      </c>
    </row>
    <row r="49" spans="1:31" x14ac:dyDescent="0.25">
      <c r="B49" s="350" t="s">
        <v>323</v>
      </c>
      <c r="C49" s="351">
        <f t="shared" si="1"/>
        <v>4110</v>
      </c>
      <c r="D49" s="351">
        <v>4110</v>
      </c>
      <c r="E49" s="351">
        <v>0</v>
      </c>
      <c r="F49" s="351">
        <v>0</v>
      </c>
      <c r="G49" s="351">
        <v>0</v>
      </c>
      <c r="H49" s="351">
        <v>0</v>
      </c>
      <c r="I49" s="351">
        <v>0</v>
      </c>
      <c r="J49" s="351">
        <v>0</v>
      </c>
      <c r="K49" s="351">
        <v>0</v>
      </c>
      <c r="L49" s="351">
        <v>0</v>
      </c>
      <c r="M49" s="351">
        <v>0</v>
      </c>
      <c r="N49" s="351">
        <v>0</v>
      </c>
      <c r="O49" s="351">
        <v>0</v>
      </c>
      <c r="P49" s="351">
        <v>0</v>
      </c>
      <c r="Q49" s="351">
        <v>0</v>
      </c>
      <c r="R49" s="351">
        <v>0</v>
      </c>
      <c r="S49" s="351">
        <v>0</v>
      </c>
      <c r="T49" s="351">
        <v>0</v>
      </c>
      <c r="U49" s="351">
        <v>0</v>
      </c>
      <c r="V49" s="351">
        <v>0</v>
      </c>
      <c r="W49" s="351">
        <v>0</v>
      </c>
      <c r="X49" s="351">
        <v>0</v>
      </c>
      <c r="Y49" s="351">
        <v>0</v>
      </c>
      <c r="Z49" s="351">
        <v>0</v>
      </c>
      <c r="AA49" s="351">
        <v>0</v>
      </c>
      <c r="AB49" s="351">
        <v>0</v>
      </c>
      <c r="AC49" s="351">
        <v>0</v>
      </c>
      <c r="AD49" s="351">
        <v>0</v>
      </c>
      <c r="AE49" s="351">
        <v>0</v>
      </c>
    </row>
    <row r="50" spans="1:31" x14ac:dyDescent="0.25">
      <c r="B50" s="350" t="s">
        <v>324</v>
      </c>
      <c r="C50" s="351">
        <f t="shared" si="1"/>
        <v>11609</v>
      </c>
      <c r="D50" s="351">
        <v>0</v>
      </c>
      <c r="E50" s="351">
        <v>0</v>
      </c>
      <c r="F50" s="351">
        <v>2900</v>
      </c>
      <c r="G50" s="351">
        <v>0</v>
      </c>
      <c r="H50" s="351">
        <v>0</v>
      </c>
      <c r="I50" s="351">
        <v>0</v>
      </c>
      <c r="J50" s="351">
        <v>0</v>
      </c>
      <c r="K50" s="351">
        <v>0</v>
      </c>
      <c r="L50" s="351">
        <v>4350</v>
      </c>
      <c r="M50" s="351">
        <v>0</v>
      </c>
      <c r="N50" s="351">
        <v>4359</v>
      </c>
      <c r="O50" s="351">
        <v>0</v>
      </c>
      <c r="P50" s="351">
        <v>0</v>
      </c>
      <c r="Q50" s="351">
        <v>0</v>
      </c>
      <c r="R50" s="351">
        <v>0</v>
      </c>
      <c r="S50" s="351">
        <v>0</v>
      </c>
      <c r="T50" s="351">
        <v>0</v>
      </c>
      <c r="U50" s="351">
        <v>0</v>
      </c>
      <c r="V50" s="351">
        <v>0</v>
      </c>
      <c r="W50" s="351">
        <v>0</v>
      </c>
      <c r="X50" s="351">
        <v>0</v>
      </c>
      <c r="Y50" s="351">
        <v>0</v>
      </c>
      <c r="Z50" s="351">
        <v>0</v>
      </c>
      <c r="AA50" s="351">
        <v>0</v>
      </c>
      <c r="AB50" s="351">
        <v>0</v>
      </c>
      <c r="AC50" s="351">
        <v>0</v>
      </c>
      <c r="AD50" s="351">
        <v>0</v>
      </c>
      <c r="AE50" s="351">
        <v>0</v>
      </c>
    </row>
    <row r="51" spans="1:31" x14ac:dyDescent="0.25">
      <c r="A51" s="346" t="s">
        <v>325</v>
      </c>
      <c r="B51" s="347" t="s">
        <v>305</v>
      </c>
      <c r="C51" s="348">
        <f t="shared" si="1"/>
        <v>2041.5</v>
      </c>
      <c r="D51" s="348">
        <v>2041.2</v>
      </c>
      <c r="E51" s="348">
        <v>0</v>
      </c>
      <c r="F51" s="348">
        <v>0</v>
      </c>
      <c r="G51" s="348">
        <v>0</v>
      </c>
      <c r="H51" s="348">
        <v>0</v>
      </c>
      <c r="I51" s="348">
        <v>0</v>
      </c>
      <c r="J51" s="348">
        <v>0</v>
      </c>
      <c r="K51" s="348">
        <v>0</v>
      </c>
      <c r="L51" s="348">
        <v>0</v>
      </c>
      <c r="M51" s="348">
        <v>0.3</v>
      </c>
      <c r="N51" s="348">
        <v>0</v>
      </c>
      <c r="O51" s="348">
        <v>0</v>
      </c>
      <c r="P51" s="348">
        <v>0</v>
      </c>
      <c r="Q51" s="348">
        <v>0</v>
      </c>
      <c r="R51" s="348">
        <v>0</v>
      </c>
      <c r="S51" s="348">
        <v>0</v>
      </c>
      <c r="T51" s="348">
        <v>0</v>
      </c>
      <c r="U51" s="348">
        <v>0</v>
      </c>
      <c r="V51" s="348">
        <v>0</v>
      </c>
      <c r="W51" s="348">
        <v>0</v>
      </c>
      <c r="X51" s="348">
        <v>0</v>
      </c>
      <c r="Y51" s="348">
        <v>0</v>
      </c>
      <c r="Z51" s="348">
        <v>0</v>
      </c>
      <c r="AA51" s="348">
        <v>0</v>
      </c>
      <c r="AB51" s="348">
        <v>0</v>
      </c>
      <c r="AC51" s="348">
        <v>0</v>
      </c>
      <c r="AD51" s="348">
        <v>0</v>
      </c>
      <c r="AE51" s="348">
        <v>0</v>
      </c>
    </row>
    <row r="52" spans="1:31" x14ac:dyDescent="0.25">
      <c r="B52" s="350" t="s">
        <v>306</v>
      </c>
      <c r="C52" s="351">
        <f t="shared" si="1"/>
        <v>0.3</v>
      </c>
      <c r="D52" s="351">
        <v>0</v>
      </c>
      <c r="E52" s="351">
        <v>0</v>
      </c>
      <c r="F52" s="351">
        <v>0</v>
      </c>
      <c r="G52" s="351">
        <v>0</v>
      </c>
      <c r="H52" s="351">
        <v>0</v>
      </c>
      <c r="I52" s="351">
        <v>0</v>
      </c>
      <c r="J52" s="351">
        <v>0</v>
      </c>
      <c r="K52" s="351">
        <v>0</v>
      </c>
      <c r="L52" s="351">
        <v>0</v>
      </c>
      <c r="M52" s="351">
        <v>0.3</v>
      </c>
      <c r="N52" s="351">
        <v>0</v>
      </c>
      <c r="O52" s="351">
        <v>0</v>
      </c>
      <c r="P52" s="351">
        <v>0</v>
      </c>
      <c r="Q52" s="351">
        <v>0</v>
      </c>
      <c r="R52" s="351">
        <v>0</v>
      </c>
      <c r="S52" s="351">
        <v>0</v>
      </c>
      <c r="T52" s="351">
        <v>0</v>
      </c>
      <c r="U52" s="351">
        <v>0</v>
      </c>
      <c r="V52" s="351">
        <v>0</v>
      </c>
      <c r="W52" s="351">
        <v>0</v>
      </c>
      <c r="X52" s="351">
        <v>0</v>
      </c>
      <c r="Y52" s="351">
        <v>0</v>
      </c>
      <c r="Z52" s="351">
        <v>0</v>
      </c>
      <c r="AA52" s="351">
        <v>0</v>
      </c>
      <c r="AB52" s="351">
        <v>0</v>
      </c>
      <c r="AC52" s="351">
        <v>0</v>
      </c>
      <c r="AD52" s="351">
        <v>0</v>
      </c>
      <c r="AE52" s="351">
        <v>0</v>
      </c>
    </row>
    <row r="53" spans="1:31" x14ac:dyDescent="0.25">
      <c r="B53" s="350" t="s">
        <v>308</v>
      </c>
      <c r="C53" s="351">
        <f t="shared" si="1"/>
        <v>2041.2</v>
      </c>
      <c r="D53" s="351">
        <v>2041.2</v>
      </c>
      <c r="E53" s="351">
        <v>0</v>
      </c>
      <c r="F53" s="351">
        <v>0</v>
      </c>
      <c r="G53" s="351">
        <v>0</v>
      </c>
      <c r="H53" s="351">
        <v>0</v>
      </c>
      <c r="I53" s="351">
        <v>0</v>
      </c>
      <c r="J53" s="351">
        <v>0</v>
      </c>
      <c r="K53" s="351">
        <v>0</v>
      </c>
      <c r="L53" s="351">
        <v>0</v>
      </c>
      <c r="M53" s="351">
        <v>0</v>
      </c>
      <c r="N53" s="351">
        <v>0</v>
      </c>
      <c r="O53" s="351">
        <v>0</v>
      </c>
      <c r="P53" s="351">
        <v>0</v>
      </c>
      <c r="Q53" s="351">
        <v>0</v>
      </c>
      <c r="R53" s="351">
        <v>0</v>
      </c>
      <c r="S53" s="351">
        <v>0</v>
      </c>
      <c r="T53" s="351">
        <v>0</v>
      </c>
      <c r="U53" s="351">
        <v>0</v>
      </c>
      <c r="V53" s="351">
        <v>0</v>
      </c>
      <c r="W53" s="351">
        <v>0</v>
      </c>
      <c r="X53" s="351">
        <v>0</v>
      </c>
      <c r="Y53" s="351">
        <v>0</v>
      </c>
      <c r="Z53" s="351">
        <v>0</v>
      </c>
      <c r="AA53" s="351">
        <v>0</v>
      </c>
      <c r="AB53" s="351">
        <v>0</v>
      </c>
      <c r="AC53" s="351">
        <v>0</v>
      </c>
      <c r="AD53" s="351">
        <v>0</v>
      </c>
      <c r="AE53" s="351">
        <v>0</v>
      </c>
    </row>
    <row r="54" spans="1:31" x14ac:dyDescent="0.25">
      <c r="A54" s="346" t="s">
        <v>243</v>
      </c>
      <c r="B54" s="347" t="s">
        <v>305</v>
      </c>
      <c r="C54" s="348">
        <f t="shared" si="1"/>
        <v>91727.57</v>
      </c>
      <c r="D54" s="348">
        <v>90560.47</v>
      </c>
      <c r="E54" s="348">
        <v>170.07</v>
      </c>
      <c r="F54" s="348">
        <v>0</v>
      </c>
      <c r="G54" s="348">
        <v>304.57</v>
      </c>
      <c r="H54" s="348">
        <v>627.66999999999996</v>
      </c>
      <c r="I54" s="348">
        <v>0</v>
      </c>
      <c r="J54" s="348">
        <v>0</v>
      </c>
      <c r="K54" s="348">
        <v>0</v>
      </c>
      <c r="L54" s="348">
        <v>0</v>
      </c>
      <c r="M54" s="348">
        <v>64.790000000000006</v>
      </c>
      <c r="N54" s="348">
        <v>0</v>
      </c>
      <c r="O54" s="348">
        <v>0</v>
      </c>
      <c r="P54" s="348">
        <v>0</v>
      </c>
      <c r="Q54" s="348">
        <v>0</v>
      </c>
      <c r="R54" s="348">
        <v>0</v>
      </c>
      <c r="S54" s="348">
        <v>0</v>
      </c>
      <c r="T54" s="348">
        <v>0</v>
      </c>
      <c r="U54" s="348">
        <v>0</v>
      </c>
      <c r="V54" s="348">
        <v>0</v>
      </c>
      <c r="W54" s="348">
        <v>0</v>
      </c>
      <c r="X54" s="348">
        <v>0</v>
      </c>
      <c r="Y54" s="348">
        <v>0</v>
      </c>
      <c r="Z54" s="348">
        <v>0</v>
      </c>
      <c r="AA54" s="348">
        <v>0</v>
      </c>
      <c r="AB54" s="348">
        <v>0</v>
      </c>
      <c r="AC54" s="348">
        <v>0</v>
      </c>
      <c r="AD54" s="348">
        <v>0</v>
      </c>
      <c r="AE54" s="348">
        <v>0</v>
      </c>
    </row>
    <row r="55" spans="1:31" x14ac:dyDescent="0.25">
      <c r="B55" s="350" t="s">
        <v>311</v>
      </c>
      <c r="C55" s="351">
        <f t="shared" si="1"/>
        <v>421</v>
      </c>
      <c r="D55" s="351">
        <v>0</v>
      </c>
      <c r="E55" s="351">
        <v>0</v>
      </c>
      <c r="F55" s="351">
        <v>0</v>
      </c>
      <c r="G55" s="351">
        <v>265</v>
      </c>
      <c r="H55" s="351">
        <v>156</v>
      </c>
      <c r="I55" s="351">
        <v>0</v>
      </c>
      <c r="J55" s="351">
        <v>0</v>
      </c>
      <c r="K55" s="351">
        <v>0</v>
      </c>
      <c r="L55" s="351">
        <v>0</v>
      </c>
      <c r="M55" s="351">
        <v>0</v>
      </c>
      <c r="N55" s="351">
        <v>0</v>
      </c>
      <c r="O55" s="351">
        <v>0</v>
      </c>
      <c r="P55" s="351">
        <v>0</v>
      </c>
      <c r="Q55" s="351">
        <v>0</v>
      </c>
      <c r="R55" s="351">
        <v>0</v>
      </c>
      <c r="S55" s="351">
        <v>0</v>
      </c>
      <c r="T55" s="351">
        <v>0</v>
      </c>
      <c r="U55" s="351">
        <v>0</v>
      </c>
      <c r="V55" s="351">
        <v>0</v>
      </c>
      <c r="W55" s="351">
        <v>0</v>
      </c>
      <c r="X55" s="351">
        <v>0</v>
      </c>
      <c r="Y55" s="351">
        <v>0</v>
      </c>
      <c r="Z55" s="351">
        <v>0</v>
      </c>
      <c r="AA55" s="351">
        <v>0</v>
      </c>
      <c r="AB55" s="351">
        <v>0</v>
      </c>
      <c r="AC55" s="351">
        <v>0</v>
      </c>
      <c r="AD55" s="351">
        <v>0</v>
      </c>
      <c r="AE55" s="351">
        <v>0</v>
      </c>
    </row>
    <row r="56" spans="1:31" x14ac:dyDescent="0.25">
      <c r="B56" s="350" t="s">
        <v>312</v>
      </c>
      <c r="C56" s="351">
        <f t="shared" si="1"/>
        <v>90481.95</v>
      </c>
      <c r="D56" s="351">
        <v>90481.95</v>
      </c>
      <c r="E56" s="351">
        <v>0</v>
      </c>
      <c r="F56" s="351">
        <v>0</v>
      </c>
      <c r="G56" s="351">
        <v>0</v>
      </c>
      <c r="H56" s="351">
        <v>0</v>
      </c>
      <c r="I56" s="351">
        <v>0</v>
      </c>
      <c r="J56" s="351">
        <v>0</v>
      </c>
      <c r="K56" s="351">
        <v>0</v>
      </c>
      <c r="L56" s="351">
        <v>0</v>
      </c>
      <c r="M56" s="351">
        <v>0</v>
      </c>
      <c r="N56" s="351">
        <v>0</v>
      </c>
      <c r="O56" s="351">
        <v>0</v>
      </c>
      <c r="P56" s="351">
        <v>0</v>
      </c>
      <c r="Q56" s="351">
        <v>0</v>
      </c>
      <c r="R56" s="351">
        <v>0</v>
      </c>
      <c r="S56" s="351">
        <v>0</v>
      </c>
      <c r="T56" s="351">
        <v>0</v>
      </c>
      <c r="U56" s="351">
        <v>0</v>
      </c>
      <c r="V56" s="351">
        <v>0</v>
      </c>
      <c r="W56" s="351">
        <v>0</v>
      </c>
      <c r="X56" s="351">
        <v>0</v>
      </c>
      <c r="Y56" s="351">
        <v>0</v>
      </c>
      <c r="Z56" s="351">
        <v>0</v>
      </c>
      <c r="AA56" s="351">
        <v>0</v>
      </c>
      <c r="AB56" s="351">
        <v>0</v>
      </c>
      <c r="AC56" s="351">
        <v>0</v>
      </c>
      <c r="AD56" s="351">
        <v>0</v>
      </c>
      <c r="AE56" s="351">
        <v>0</v>
      </c>
    </row>
    <row r="57" spans="1:31" x14ac:dyDescent="0.25">
      <c r="B57" s="350" t="s">
        <v>306</v>
      </c>
      <c r="C57" s="351">
        <f t="shared" si="1"/>
        <v>2.48</v>
      </c>
      <c r="D57" s="351">
        <v>0</v>
      </c>
      <c r="E57" s="351">
        <v>0</v>
      </c>
      <c r="F57" s="351">
        <v>0</v>
      </c>
      <c r="G57" s="351">
        <v>0</v>
      </c>
      <c r="H57" s="351">
        <v>0</v>
      </c>
      <c r="I57" s="351">
        <v>0</v>
      </c>
      <c r="J57" s="351">
        <v>0</v>
      </c>
      <c r="K57" s="351">
        <v>0</v>
      </c>
      <c r="L57" s="351">
        <v>0</v>
      </c>
      <c r="M57" s="351">
        <v>2.48</v>
      </c>
      <c r="N57" s="351">
        <v>0</v>
      </c>
      <c r="O57" s="351">
        <v>0</v>
      </c>
      <c r="P57" s="351">
        <v>0</v>
      </c>
      <c r="Q57" s="351">
        <v>0</v>
      </c>
      <c r="R57" s="351">
        <v>0</v>
      </c>
      <c r="S57" s="351">
        <v>0</v>
      </c>
      <c r="T57" s="351">
        <v>0</v>
      </c>
      <c r="U57" s="351">
        <v>0</v>
      </c>
      <c r="V57" s="351">
        <v>0</v>
      </c>
      <c r="W57" s="351">
        <v>0</v>
      </c>
      <c r="X57" s="351">
        <v>0</v>
      </c>
      <c r="Y57" s="351">
        <v>0</v>
      </c>
      <c r="Z57" s="351">
        <v>0</v>
      </c>
      <c r="AA57" s="351">
        <v>0</v>
      </c>
      <c r="AB57" s="351">
        <v>0</v>
      </c>
      <c r="AC57" s="351">
        <v>0</v>
      </c>
      <c r="AD57" s="351">
        <v>0</v>
      </c>
      <c r="AE57" s="351">
        <v>0</v>
      </c>
    </row>
    <row r="58" spans="1:31" x14ac:dyDescent="0.25">
      <c r="B58" s="350" t="s">
        <v>150</v>
      </c>
      <c r="C58" s="351">
        <f t="shared" si="1"/>
        <v>20</v>
      </c>
      <c r="D58" s="351">
        <v>20</v>
      </c>
      <c r="E58" s="351">
        <v>0</v>
      </c>
      <c r="F58" s="351">
        <v>0</v>
      </c>
      <c r="G58" s="351">
        <v>0</v>
      </c>
      <c r="H58" s="351">
        <v>0</v>
      </c>
      <c r="I58" s="351">
        <v>0</v>
      </c>
      <c r="J58" s="351">
        <v>0</v>
      </c>
      <c r="K58" s="351">
        <v>0</v>
      </c>
      <c r="L58" s="351">
        <v>0</v>
      </c>
      <c r="M58" s="351">
        <v>0</v>
      </c>
      <c r="N58" s="351">
        <v>0</v>
      </c>
      <c r="O58" s="351">
        <v>0</v>
      </c>
      <c r="P58" s="351">
        <v>0</v>
      </c>
      <c r="Q58" s="351">
        <v>0</v>
      </c>
      <c r="R58" s="351">
        <v>0</v>
      </c>
      <c r="S58" s="351">
        <v>0</v>
      </c>
      <c r="T58" s="351">
        <v>0</v>
      </c>
      <c r="U58" s="351">
        <v>0</v>
      </c>
      <c r="V58" s="351">
        <v>0</v>
      </c>
      <c r="W58" s="351">
        <v>0</v>
      </c>
      <c r="X58" s="351">
        <v>0</v>
      </c>
      <c r="Y58" s="351">
        <v>0</v>
      </c>
      <c r="Z58" s="351">
        <v>0</v>
      </c>
      <c r="AA58" s="351">
        <v>0</v>
      </c>
      <c r="AB58" s="351">
        <v>0</v>
      </c>
      <c r="AC58" s="351">
        <v>0</v>
      </c>
      <c r="AD58" s="351">
        <v>0</v>
      </c>
      <c r="AE58" s="351">
        <v>0</v>
      </c>
    </row>
    <row r="59" spans="1:31" x14ac:dyDescent="0.25">
      <c r="B59" s="350" t="s">
        <v>308</v>
      </c>
      <c r="C59" s="351">
        <f t="shared" si="1"/>
        <v>713.29</v>
      </c>
      <c r="D59" s="351">
        <v>30.67</v>
      </c>
      <c r="E59" s="351">
        <v>170.07</v>
      </c>
      <c r="F59" s="351">
        <v>0</v>
      </c>
      <c r="G59" s="351">
        <v>39.57</v>
      </c>
      <c r="H59" s="351">
        <v>471.67</v>
      </c>
      <c r="I59" s="351">
        <v>0</v>
      </c>
      <c r="J59" s="351">
        <v>0</v>
      </c>
      <c r="K59" s="351">
        <v>0</v>
      </c>
      <c r="L59" s="351">
        <v>0</v>
      </c>
      <c r="M59" s="351">
        <v>1.31</v>
      </c>
      <c r="N59" s="351">
        <v>0</v>
      </c>
      <c r="O59" s="351">
        <v>0</v>
      </c>
      <c r="P59" s="351">
        <v>0</v>
      </c>
      <c r="Q59" s="351">
        <v>0</v>
      </c>
      <c r="R59" s="351">
        <v>0</v>
      </c>
      <c r="S59" s="351">
        <v>0</v>
      </c>
      <c r="T59" s="351">
        <v>0</v>
      </c>
      <c r="U59" s="351">
        <v>0</v>
      </c>
      <c r="V59" s="351">
        <v>0</v>
      </c>
      <c r="W59" s="351">
        <v>0</v>
      </c>
      <c r="X59" s="351">
        <v>0</v>
      </c>
      <c r="Y59" s="351">
        <v>0</v>
      </c>
      <c r="Z59" s="351">
        <v>0</v>
      </c>
      <c r="AA59" s="351">
        <v>0</v>
      </c>
      <c r="AB59" s="351">
        <v>0</v>
      </c>
      <c r="AC59" s="351">
        <v>0</v>
      </c>
      <c r="AD59" s="351">
        <v>0</v>
      </c>
      <c r="AE59" s="351">
        <v>0</v>
      </c>
    </row>
    <row r="60" spans="1:31" x14ac:dyDescent="0.25">
      <c r="B60" s="350" t="s">
        <v>327</v>
      </c>
      <c r="C60" s="351">
        <f t="shared" si="1"/>
        <v>88.85</v>
      </c>
      <c r="D60" s="351">
        <v>27.85</v>
      </c>
      <c r="E60" s="351">
        <v>0</v>
      </c>
      <c r="F60" s="351">
        <v>0</v>
      </c>
      <c r="G60" s="351">
        <v>0</v>
      </c>
      <c r="H60" s="351">
        <v>0</v>
      </c>
      <c r="I60" s="351">
        <v>0</v>
      </c>
      <c r="J60" s="351">
        <v>0</v>
      </c>
      <c r="K60" s="351">
        <v>0</v>
      </c>
      <c r="L60" s="351">
        <v>0</v>
      </c>
      <c r="M60" s="351">
        <v>61</v>
      </c>
      <c r="N60" s="351">
        <v>0</v>
      </c>
      <c r="O60" s="351">
        <v>0</v>
      </c>
      <c r="P60" s="351">
        <v>0</v>
      </c>
      <c r="Q60" s="351">
        <v>0</v>
      </c>
      <c r="R60" s="351">
        <v>0</v>
      </c>
      <c r="S60" s="351">
        <v>0</v>
      </c>
      <c r="T60" s="351">
        <v>0</v>
      </c>
      <c r="U60" s="351">
        <v>0</v>
      </c>
      <c r="V60" s="351">
        <v>0</v>
      </c>
      <c r="W60" s="351">
        <v>0</v>
      </c>
      <c r="X60" s="351">
        <v>0</v>
      </c>
      <c r="Y60" s="351">
        <v>0</v>
      </c>
      <c r="Z60" s="351">
        <v>0</v>
      </c>
      <c r="AA60" s="351">
        <v>0</v>
      </c>
      <c r="AB60" s="351">
        <v>0</v>
      </c>
      <c r="AC60" s="351">
        <v>0</v>
      </c>
      <c r="AD60" s="351">
        <v>0</v>
      </c>
      <c r="AE60" s="351">
        <v>0</v>
      </c>
    </row>
    <row r="61" spans="1:31" x14ac:dyDescent="0.25">
      <c r="A61" s="346" t="s">
        <v>328</v>
      </c>
      <c r="B61" s="347" t="s">
        <v>305</v>
      </c>
      <c r="C61" s="348">
        <f t="shared" si="1"/>
        <v>1204.01</v>
      </c>
      <c r="D61" s="348">
        <v>1202.43</v>
      </c>
      <c r="E61" s="348">
        <v>0</v>
      </c>
      <c r="F61" s="348">
        <v>0</v>
      </c>
      <c r="G61" s="348">
        <v>0</v>
      </c>
      <c r="H61" s="348">
        <v>0</v>
      </c>
      <c r="I61" s="348">
        <v>0</v>
      </c>
      <c r="J61" s="348">
        <v>0</v>
      </c>
      <c r="K61" s="348">
        <v>0</v>
      </c>
      <c r="L61" s="348">
        <v>0</v>
      </c>
      <c r="M61" s="348">
        <v>1.58</v>
      </c>
      <c r="N61" s="348">
        <v>0</v>
      </c>
      <c r="O61" s="348">
        <v>0</v>
      </c>
      <c r="P61" s="348">
        <v>0</v>
      </c>
      <c r="Q61" s="348">
        <v>0</v>
      </c>
      <c r="R61" s="348">
        <v>0</v>
      </c>
      <c r="S61" s="348">
        <v>0</v>
      </c>
      <c r="T61" s="348">
        <v>0</v>
      </c>
      <c r="U61" s="348">
        <v>0</v>
      </c>
      <c r="V61" s="348">
        <v>0</v>
      </c>
      <c r="W61" s="348">
        <v>0</v>
      </c>
      <c r="X61" s="348">
        <v>0</v>
      </c>
      <c r="Y61" s="348">
        <v>0</v>
      </c>
      <c r="Z61" s="348">
        <v>0</v>
      </c>
      <c r="AA61" s="348">
        <v>0</v>
      </c>
      <c r="AB61" s="348">
        <v>0</v>
      </c>
      <c r="AC61" s="348">
        <v>0</v>
      </c>
      <c r="AD61" s="348">
        <v>0</v>
      </c>
      <c r="AE61" s="348">
        <v>0</v>
      </c>
    </row>
    <row r="62" spans="1:31" x14ac:dyDescent="0.25">
      <c r="B62" s="350" t="s">
        <v>309</v>
      </c>
      <c r="C62" s="351">
        <f t="shared" si="1"/>
        <v>1200</v>
      </c>
      <c r="D62" s="351">
        <v>1200</v>
      </c>
      <c r="E62" s="351">
        <v>0</v>
      </c>
      <c r="F62" s="351">
        <v>0</v>
      </c>
      <c r="G62" s="351">
        <v>0</v>
      </c>
      <c r="H62" s="351">
        <v>0</v>
      </c>
      <c r="I62" s="351">
        <v>0</v>
      </c>
      <c r="J62" s="351">
        <v>0</v>
      </c>
      <c r="K62" s="351">
        <v>0</v>
      </c>
      <c r="L62" s="351">
        <v>0</v>
      </c>
      <c r="M62" s="351">
        <v>0</v>
      </c>
      <c r="N62" s="351">
        <v>0</v>
      </c>
      <c r="O62" s="351">
        <v>0</v>
      </c>
      <c r="P62" s="351">
        <v>0</v>
      </c>
      <c r="Q62" s="351">
        <v>0</v>
      </c>
      <c r="R62" s="351">
        <v>0</v>
      </c>
      <c r="S62" s="351">
        <v>0</v>
      </c>
      <c r="T62" s="351">
        <v>0</v>
      </c>
      <c r="U62" s="351">
        <v>0</v>
      </c>
      <c r="V62" s="351">
        <v>0</v>
      </c>
      <c r="W62" s="351">
        <v>0</v>
      </c>
      <c r="X62" s="351">
        <v>0</v>
      </c>
      <c r="Y62" s="351">
        <v>0</v>
      </c>
      <c r="Z62" s="351">
        <v>0</v>
      </c>
      <c r="AA62" s="351">
        <v>0</v>
      </c>
      <c r="AB62" s="351">
        <v>0</v>
      </c>
      <c r="AC62" s="351">
        <v>0</v>
      </c>
      <c r="AD62" s="351">
        <v>0</v>
      </c>
      <c r="AE62" s="351">
        <v>0</v>
      </c>
    </row>
    <row r="63" spans="1:31" x14ac:dyDescent="0.25">
      <c r="B63" s="350" t="s">
        <v>312</v>
      </c>
      <c r="C63" s="351">
        <f t="shared" si="1"/>
        <v>2.4300000000000002</v>
      </c>
      <c r="D63" s="351">
        <v>2.4300000000000002</v>
      </c>
      <c r="E63" s="351">
        <v>0</v>
      </c>
      <c r="F63" s="351">
        <v>0</v>
      </c>
      <c r="G63" s="351">
        <v>0</v>
      </c>
      <c r="H63" s="351">
        <v>0</v>
      </c>
      <c r="I63" s="351">
        <v>0</v>
      </c>
      <c r="J63" s="351">
        <v>0</v>
      </c>
      <c r="K63" s="351">
        <v>0</v>
      </c>
      <c r="L63" s="351">
        <v>0</v>
      </c>
      <c r="M63" s="351">
        <v>0</v>
      </c>
      <c r="N63" s="351">
        <v>0</v>
      </c>
      <c r="O63" s="351">
        <v>0</v>
      </c>
      <c r="P63" s="351">
        <v>0</v>
      </c>
      <c r="Q63" s="351">
        <v>0</v>
      </c>
      <c r="R63" s="351">
        <v>0</v>
      </c>
      <c r="S63" s="351">
        <v>0</v>
      </c>
      <c r="T63" s="351">
        <v>0</v>
      </c>
      <c r="U63" s="351">
        <v>0</v>
      </c>
      <c r="V63" s="351">
        <v>0</v>
      </c>
      <c r="W63" s="351">
        <v>0</v>
      </c>
      <c r="X63" s="351">
        <v>0</v>
      </c>
      <c r="Y63" s="351">
        <v>0</v>
      </c>
      <c r="Z63" s="351">
        <v>0</v>
      </c>
      <c r="AA63" s="351">
        <v>0</v>
      </c>
      <c r="AB63" s="351">
        <v>0</v>
      </c>
      <c r="AC63" s="351">
        <v>0</v>
      </c>
      <c r="AD63" s="351">
        <v>0</v>
      </c>
      <c r="AE63" s="351">
        <v>0</v>
      </c>
    </row>
    <row r="64" spans="1:31" x14ac:dyDescent="0.25">
      <c r="B64" s="350" t="s">
        <v>306</v>
      </c>
      <c r="C64" s="351">
        <f t="shared" si="1"/>
        <v>1.58</v>
      </c>
      <c r="D64" s="351">
        <v>0</v>
      </c>
      <c r="E64" s="351">
        <v>0</v>
      </c>
      <c r="F64" s="351">
        <v>0</v>
      </c>
      <c r="G64" s="351">
        <v>0</v>
      </c>
      <c r="H64" s="351">
        <v>0</v>
      </c>
      <c r="I64" s="351">
        <v>0</v>
      </c>
      <c r="J64" s="351">
        <v>0</v>
      </c>
      <c r="K64" s="351">
        <v>0</v>
      </c>
      <c r="L64" s="351">
        <v>0</v>
      </c>
      <c r="M64" s="351">
        <v>1.58</v>
      </c>
      <c r="N64" s="351">
        <v>0</v>
      </c>
      <c r="O64" s="351">
        <v>0</v>
      </c>
      <c r="P64" s="351">
        <v>0</v>
      </c>
      <c r="Q64" s="351">
        <v>0</v>
      </c>
      <c r="R64" s="351">
        <v>0</v>
      </c>
      <c r="S64" s="351">
        <v>0</v>
      </c>
      <c r="T64" s="351">
        <v>0</v>
      </c>
      <c r="U64" s="351">
        <v>0</v>
      </c>
      <c r="V64" s="351">
        <v>0</v>
      </c>
      <c r="W64" s="351">
        <v>0</v>
      </c>
      <c r="X64" s="351">
        <v>0</v>
      </c>
      <c r="Y64" s="351">
        <v>0</v>
      </c>
      <c r="Z64" s="351">
        <v>0</v>
      </c>
      <c r="AA64" s="351">
        <v>0</v>
      </c>
      <c r="AB64" s="351">
        <v>0</v>
      </c>
      <c r="AC64" s="351">
        <v>0</v>
      </c>
      <c r="AD64" s="351">
        <v>0</v>
      </c>
      <c r="AE64" s="351">
        <v>0</v>
      </c>
    </row>
    <row r="65" spans="1:31" x14ac:dyDescent="0.25">
      <c r="A65" s="346" t="s">
        <v>241</v>
      </c>
      <c r="B65" s="347" t="s">
        <v>305</v>
      </c>
      <c r="C65" s="348">
        <f t="shared" si="1"/>
        <v>105698.44</v>
      </c>
      <c r="D65" s="348">
        <v>95906.21</v>
      </c>
      <c r="E65" s="348">
        <v>185.75</v>
      </c>
      <c r="F65" s="348">
        <v>0</v>
      </c>
      <c r="G65" s="348">
        <v>2552.7600000000002</v>
      </c>
      <c r="H65" s="348">
        <v>2256</v>
      </c>
      <c r="I65" s="348">
        <v>0</v>
      </c>
      <c r="J65" s="348">
        <v>62.5</v>
      </c>
      <c r="K65" s="348">
        <v>4686.76</v>
      </c>
      <c r="L65" s="348">
        <v>0</v>
      </c>
      <c r="M65" s="348">
        <v>47.96</v>
      </c>
      <c r="N65" s="348">
        <v>0</v>
      </c>
      <c r="O65" s="348">
        <v>0</v>
      </c>
      <c r="P65" s="348">
        <v>0</v>
      </c>
      <c r="Q65" s="348">
        <v>0</v>
      </c>
      <c r="R65" s="348">
        <v>0.5</v>
      </c>
      <c r="S65" s="348">
        <v>0</v>
      </c>
      <c r="T65" s="348">
        <v>0</v>
      </c>
      <c r="U65" s="348">
        <v>0</v>
      </c>
      <c r="V65" s="348">
        <v>0</v>
      </c>
      <c r="W65" s="348">
        <v>0</v>
      </c>
      <c r="X65" s="348">
        <v>0</v>
      </c>
      <c r="Y65" s="348">
        <v>0</v>
      </c>
      <c r="Z65" s="348">
        <v>0</v>
      </c>
      <c r="AA65" s="348">
        <v>0</v>
      </c>
      <c r="AB65" s="348">
        <v>0</v>
      </c>
      <c r="AC65" s="348">
        <v>0</v>
      </c>
      <c r="AD65" s="348">
        <v>0</v>
      </c>
      <c r="AE65" s="348">
        <v>0</v>
      </c>
    </row>
    <row r="66" spans="1:31" x14ac:dyDescent="0.25">
      <c r="B66" s="350" t="s">
        <v>311</v>
      </c>
      <c r="C66" s="351">
        <f t="shared" si="1"/>
        <v>2278</v>
      </c>
      <c r="D66" s="351">
        <v>0</v>
      </c>
      <c r="E66" s="351">
        <v>0</v>
      </c>
      <c r="F66" s="351">
        <v>0</v>
      </c>
      <c r="G66" s="351">
        <v>22</v>
      </c>
      <c r="H66" s="351">
        <v>2256</v>
      </c>
      <c r="I66" s="351">
        <v>0</v>
      </c>
      <c r="J66" s="351">
        <v>0</v>
      </c>
      <c r="K66" s="351">
        <v>0</v>
      </c>
      <c r="L66" s="351">
        <v>0</v>
      </c>
      <c r="M66" s="351">
        <v>0</v>
      </c>
      <c r="N66" s="351">
        <v>0</v>
      </c>
      <c r="O66" s="351">
        <v>0</v>
      </c>
      <c r="P66" s="351">
        <v>0</v>
      </c>
      <c r="Q66" s="351">
        <v>0</v>
      </c>
      <c r="R66" s="351">
        <v>0</v>
      </c>
      <c r="S66" s="351">
        <v>0</v>
      </c>
      <c r="T66" s="351">
        <v>0</v>
      </c>
      <c r="U66" s="351">
        <v>0</v>
      </c>
      <c r="V66" s="351">
        <v>0</v>
      </c>
      <c r="W66" s="351">
        <v>0</v>
      </c>
      <c r="X66" s="351">
        <v>0</v>
      </c>
      <c r="Y66" s="351">
        <v>0</v>
      </c>
      <c r="Z66" s="351">
        <v>0</v>
      </c>
      <c r="AA66" s="351">
        <v>0</v>
      </c>
      <c r="AB66" s="351">
        <v>0</v>
      </c>
      <c r="AC66" s="351">
        <v>0</v>
      </c>
      <c r="AD66" s="351">
        <v>0</v>
      </c>
      <c r="AE66" s="351">
        <v>0</v>
      </c>
    </row>
    <row r="67" spans="1:31" x14ac:dyDescent="0.25">
      <c r="B67" s="350" t="s">
        <v>412</v>
      </c>
      <c r="C67" s="351">
        <f t="shared" si="1"/>
        <v>2145.1400000000003</v>
      </c>
      <c r="D67" s="351">
        <v>1982.14</v>
      </c>
      <c r="E67" s="351">
        <v>100</v>
      </c>
      <c r="F67" s="351">
        <v>0</v>
      </c>
      <c r="G67" s="351">
        <v>0</v>
      </c>
      <c r="H67" s="351">
        <v>0</v>
      </c>
      <c r="I67" s="351">
        <v>0</v>
      </c>
      <c r="J67" s="351">
        <v>62.5</v>
      </c>
      <c r="K67" s="351">
        <v>0</v>
      </c>
      <c r="L67" s="351">
        <v>0</v>
      </c>
      <c r="M67" s="351">
        <v>0</v>
      </c>
      <c r="N67" s="351">
        <v>0</v>
      </c>
      <c r="O67" s="351">
        <v>0</v>
      </c>
      <c r="P67" s="351">
        <v>0</v>
      </c>
      <c r="Q67" s="351">
        <v>0</v>
      </c>
      <c r="R67" s="351">
        <v>0.5</v>
      </c>
      <c r="S67" s="351">
        <v>0</v>
      </c>
      <c r="T67" s="351">
        <v>0</v>
      </c>
      <c r="U67" s="351">
        <v>0</v>
      </c>
      <c r="V67" s="351">
        <v>0</v>
      </c>
      <c r="W67" s="351">
        <v>0</v>
      </c>
      <c r="X67" s="351">
        <v>0</v>
      </c>
      <c r="Y67" s="351">
        <v>0</v>
      </c>
      <c r="Z67" s="351">
        <v>0</v>
      </c>
      <c r="AA67" s="351">
        <v>0</v>
      </c>
      <c r="AB67" s="351">
        <v>0</v>
      </c>
      <c r="AC67" s="351">
        <v>0</v>
      </c>
      <c r="AD67" s="351">
        <v>0</v>
      </c>
      <c r="AE67" s="351">
        <v>0</v>
      </c>
    </row>
    <row r="68" spans="1:31" x14ac:dyDescent="0.25">
      <c r="B68" s="350" t="s">
        <v>47</v>
      </c>
      <c r="C68" s="351">
        <f t="shared" ref="C68:C131" si="2">SUM(D68:AE68)</f>
        <v>92191.7</v>
      </c>
      <c r="D68" s="351">
        <v>92175.2</v>
      </c>
      <c r="E68" s="351">
        <v>0</v>
      </c>
      <c r="F68" s="351">
        <v>0</v>
      </c>
      <c r="G68" s="351">
        <v>0</v>
      </c>
      <c r="H68" s="351">
        <v>0</v>
      </c>
      <c r="I68" s="351">
        <v>0</v>
      </c>
      <c r="J68" s="351">
        <v>0</v>
      </c>
      <c r="K68" s="351">
        <v>0</v>
      </c>
      <c r="L68" s="351">
        <v>0</v>
      </c>
      <c r="M68" s="351">
        <v>16.5</v>
      </c>
      <c r="N68" s="351">
        <v>0</v>
      </c>
      <c r="O68" s="351">
        <v>0</v>
      </c>
      <c r="P68" s="351">
        <v>0</v>
      </c>
      <c r="Q68" s="351">
        <v>0</v>
      </c>
      <c r="R68" s="351">
        <v>0</v>
      </c>
      <c r="S68" s="351">
        <v>0</v>
      </c>
      <c r="T68" s="351">
        <v>0</v>
      </c>
      <c r="U68" s="351">
        <v>0</v>
      </c>
      <c r="V68" s="351">
        <v>0</v>
      </c>
      <c r="W68" s="351">
        <v>0</v>
      </c>
      <c r="X68" s="351">
        <v>0</v>
      </c>
      <c r="Y68" s="351">
        <v>0</v>
      </c>
      <c r="Z68" s="351">
        <v>0</v>
      </c>
      <c r="AA68" s="351">
        <v>0</v>
      </c>
      <c r="AB68" s="351">
        <v>0</v>
      </c>
      <c r="AC68" s="351">
        <v>0</v>
      </c>
      <c r="AD68" s="351">
        <v>0</v>
      </c>
      <c r="AE68" s="351">
        <v>0</v>
      </c>
    </row>
    <row r="69" spans="1:31" x14ac:dyDescent="0.25">
      <c r="B69" s="350" t="s">
        <v>306</v>
      </c>
      <c r="C69" s="351">
        <f t="shared" si="2"/>
        <v>875.09999999999991</v>
      </c>
      <c r="D69" s="351">
        <v>0</v>
      </c>
      <c r="E69" s="351">
        <v>22.75</v>
      </c>
      <c r="F69" s="351">
        <v>0</v>
      </c>
      <c r="G69" s="351">
        <v>697.43</v>
      </c>
      <c r="H69" s="351">
        <v>0</v>
      </c>
      <c r="I69" s="351">
        <v>0</v>
      </c>
      <c r="J69" s="351">
        <v>0</v>
      </c>
      <c r="K69" s="351">
        <v>140.49</v>
      </c>
      <c r="L69" s="351">
        <v>0</v>
      </c>
      <c r="M69" s="351">
        <v>14.43</v>
      </c>
      <c r="N69" s="351">
        <v>0</v>
      </c>
      <c r="O69" s="351">
        <v>0</v>
      </c>
      <c r="P69" s="351">
        <v>0</v>
      </c>
      <c r="Q69" s="351">
        <v>0</v>
      </c>
      <c r="R69" s="351">
        <v>0</v>
      </c>
      <c r="S69" s="351">
        <v>0</v>
      </c>
      <c r="T69" s="351">
        <v>0</v>
      </c>
      <c r="U69" s="351">
        <v>0</v>
      </c>
      <c r="V69" s="351">
        <v>0</v>
      </c>
      <c r="W69" s="351">
        <v>0</v>
      </c>
      <c r="X69" s="351">
        <v>0</v>
      </c>
      <c r="Y69" s="351">
        <v>0</v>
      </c>
      <c r="Z69" s="351">
        <v>0</v>
      </c>
      <c r="AA69" s="351">
        <v>0</v>
      </c>
      <c r="AB69" s="351">
        <v>0</v>
      </c>
      <c r="AC69" s="351">
        <v>0</v>
      </c>
      <c r="AD69" s="351">
        <v>0</v>
      </c>
      <c r="AE69" s="351">
        <v>0</v>
      </c>
    </row>
    <row r="70" spans="1:31" x14ac:dyDescent="0.25">
      <c r="B70" s="350" t="s">
        <v>307</v>
      </c>
      <c r="C70" s="351">
        <f t="shared" si="2"/>
        <v>8208.5</v>
      </c>
      <c r="D70" s="351">
        <v>1748.87</v>
      </c>
      <c r="E70" s="351">
        <v>63</v>
      </c>
      <c r="F70" s="351">
        <v>0</v>
      </c>
      <c r="G70" s="351">
        <v>1833.33</v>
      </c>
      <c r="H70" s="351">
        <v>0</v>
      </c>
      <c r="I70" s="351">
        <v>0</v>
      </c>
      <c r="J70" s="351">
        <v>0</v>
      </c>
      <c r="K70" s="351">
        <v>4546.2700000000004</v>
      </c>
      <c r="L70" s="351">
        <v>0</v>
      </c>
      <c r="M70" s="351">
        <v>17.03</v>
      </c>
      <c r="N70" s="351">
        <v>0</v>
      </c>
      <c r="O70" s="351">
        <v>0</v>
      </c>
      <c r="P70" s="351">
        <v>0</v>
      </c>
      <c r="Q70" s="351">
        <v>0</v>
      </c>
      <c r="R70" s="351">
        <v>0</v>
      </c>
      <c r="S70" s="351">
        <v>0</v>
      </c>
      <c r="T70" s="351">
        <v>0</v>
      </c>
      <c r="U70" s="351">
        <v>0</v>
      </c>
      <c r="V70" s="351">
        <v>0</v>
      </c>
      <c r="W70" s="351">
        <v>0</v>
      </c>
      <c r="X70" s="351">
        <v>0</v>
      </c>
      <c r="Y70" s="351">
        <v>0</v>
      </c>
      <c r="Z70" s="351">
        <v>0</v>
      </c>
      <c r="AA70" s="351">
        <v>0</v>
      </c>
      <c r="AB70" s="351">
        <v>0</v>
      </c>
      <c r="AC70" s="351">
        <v>0</v>
      </c>
      <c r="AD70" s="351">
        <v>0</v>
      </c>
      <c r="AE70" s="351">
        <v>0</v>
      </c>
    </row>
    <row r="71" spans="1:31" x14ac:dyDescent="0.25">
      <c r="A71" s="346" t="s">
        <v>245</v>
      </c>
      <c r="B71" s="347" t="s">
        <v>305</v>
      </c>
      <c r="C71" s="348">
        <f t="shared" si="2"/>
        <v>108085.48000000001</v>
      </c>
      <c r="D71" s="348">
        <v>54802.26</v>
      </c>
      <c r="E71" s="348">
        <v>41640</v>
      </c>
      <c r="F71" s="348">
        <v>410</v>
      </c>
      <c r="G71" s="348">
        <v>261</v>
      </c>
      <c r="H71" s="348">
        <v>2659</v>
      </c>
      <c r="I71" s="348">
        <v>0</v>
      </c>
      <c r="J71" s="348">
        <v>0</v>
      </c>
      <c r="K71" s="348">
        <v>0</v>
      </c>
      <c r="L71" s="348">
        <v>62.5</v>
      </c>
      <c r="M71" s="348">
        <v>29.52</v>
      </c>
      <c r="N71" s="348">
        <v>0</v>
      </c>
      <c r="O71" s="348">
        <v>0</v>
      </c>
      <c r="P71" s="348">
        <v>8221.2000000000007</v>
      </c>
      <c r="Q71" s="348">
        <v>0</v>
      </c>
      <c r="R71" s="348">
        <v>0</v>
      </c>
      <c r="S71" s="348">
        <v>0</v>
      </c>
      <c r="T71" s="348">
        <v>0</v>
      </c>
      <c r="U71" s="348">
        <v>0</v>
      </c>
      <c r="V71" s="348">
        <v>0</v>
      </c>
      <c r="W71" s="348">
        <v>0</v>
      </c>
      <c r="X71" s="348">
        <v>0</v>
      </c>
      <c r="Y71" s="348">
        <v>0</v>
      </c>
      <c r="Z71" s="348">
        <v>0</v>
      </c>
      <c r="AA71" s="348">
        <v>0</v>
      </c>
      <c r="AB71" s="348">
        <v>0</v>
      </c>
      <c r="AC71" s="348">
        <v>0</v>
      </c>
      <c r="AD71" s="348">
        <v>0</v>
      </c>
      <c r="AE71" s="348">
        <v>0</v>
      </c>
    </row>
    <row r="72" spans="1:31" x14ac:dyDescent="0.25">
      <c r="B72" s="350" t="s">
        <v>311</v>
      </c>
      <c r="C72" s="351">
        <f t="shared" si="2"/>
        <v>294</v>
      </c>
      <c r="D72" s="351">
        <v>0</v>
      </c>
      <c r="E72" s="351">
        <v>0</v>
      </c>
      <c r="F72" s="351">
        <v>0</v>
      </c>
      <c r="G72" s="351">
        <v>252</v>
      </c>
      <c r="H72" s="351">
        <v>42</v>
      </c>
      <c r="I72" s="351">
        <v>0</v>
      </c>
      <c r="J72" s="351">
        <v>0</v>
      </c>
      <c r="K72" s="351">
        <v>0</v>
      </c>
      <c r="L72" s="351">
        <v>0</v>
      </c>
      <c r="M72" s="351">
        <v>0</v>
      </c>
      <c r="N72" s="351">
        <v>0</v>
      </c>
      <c r="O72" s="351">
        <v>0</v>
      </c>
      <c r="P72" s="351">
        <v>0</v>
      </c>
      <c r="Q72" s="351">
        <v>0</v>
      </c>
      <c r="R72" s="351">
        <v>0</v>
      </c>
      <c r="S72" s="351">
        <v>0</v>
      </c>
      <c r="T72" s="351">
        <v>0</v>
      </c>
      <c r="U72" s="351">
        <v>0</v>
      </c>
      <c r="V72" s="351">
        <v>0</v>
      </c>
      <c r="W72" s="351">
        <v>0</v>
      </c>
      <c r="X72" s="351">
        <v>0</v>
      </c>
      <c r="Y72" s="351">
        <v>0</v>
      </c>
      <c r="Z72" s="351">
        <v>0</v>
      </c>
      <c r="AA72" s="351">
        <v>0</v>
      </c>
      <c r="AB72" s="351">
        <v>0</v>
      </c>
      <c r="AC72" s="351">
        <v>0</v>
      </c>
      <c r="AD72" s="351">
        <v>0</v>
      </c>
      <c r="AE72" s="351">
        <v>0</v>
      </c>
    </row>
    <row r="73" spans="1:31" x14ac:dyDescent="0.25">
      <c r="B73" s="350" t="s">
        <v>391</v>
      </c>
      <c r="C73" s="351">
        <f t="shared" si="2"/>
        <v>472.5</v>
      </c>
      <c r="D73" s="351">
        <v>0</v>
      </c>
      <c r="E73" s="351">
        <v>0</v>
      </c>
      <c r="F73" s="351">
        <v>410</v>
      </c>
      <c r="G73" s="351">
        <v>0</v>
      </c>
      <c r="H73" s="351">
        <v>0</v>
      </c>
      <c r="I73" s="351">
        <v>0</v>
      </c>
      <c r="J73" s="351">
        <v>0</v>
      </c>
      <c r="K73" s="351">
        <v>0</v>
      </c>
      <c r="L73" s="351">
        <v>62.5</v>
      </c>
      <c r="M73" s="351">
        <v>0</v>
      </c>
      <c r="N73" s="351">
        <v>0</v>
      </c>
      <c r="O73" s="351">
        <v>0</v>
      </c>
      <c r="P73" s="351">
        <v>0</v>
      </c>
      <c r="Q73" s="351">
        <v>0</v>
      </c>
      <c r="R73" s="351">
        <v>0</v>
      </c>
      <c r="S73" s="351">
        <v>0</v>
      </c>
      <c r="T73" s="351">
        <v>0</v>
      </c>
      <c r="U73" s="351">
        <v>0</v>
      </c>
      <c r="V73" s="351">
        <v>0</v>
      </c>
      <c r="W73" s="351">
        <v>0</v>
      </c>
      <c r="X73" s="351">
        <v>0</v>
      </c>
      <c r="Y73" s="351">
        <v>0</v>
      </c>
      <c r="Z73" s="351">
        <v>0</v>
      </c>
      <c r="AA73" s="351">
        <v>0</v>
      </c>
      <c r="AB73" s="351">
        <v>0</v>
      </c>
      <c r="AC73" s="351">
        <v>0</v>
      </c>
      <c r="AD73" s="351">
        <v>0</v>
      </c>
      <c r="AE73" s="351">
        <v>0</v>
      </c>
    </row>
    <row r="74" spans="1:31" x14ac:dyDescent="0.25">
      <c r="B74" s="350" t="s">
        <v>308</v>
      </c>
      <c r="C74" s="351">
        <f t="shared" si="2"/>
        <v>54831.78</v>
      </c>
      <c r="D74" s="351">
        <v>54802.26</v>
      </c>
      <c r="E74" s="351">
        <v>0</v>
      </c>
      <c r="F74" s="351">
        <v>0</v>
      </c>
      <c r="G74" s="351">
        <v>0</v>
      </c>
      <c r="H74" s="351">
        <v>0</v>
      </c>
      <c r="I74" s="351">
        <v>0</v>
      </c>
      <c r="J74" s="351">
        <v>0</v>
      </c>
      <c r="K74" s="351">
        <v>0</v>
      </c>
      <c r="L74" s="351">
        <v>0</v>
      </c>
      <c r="M74" s="351">
        <v>29.52</v>
      </c>
      <c r="N74" s="351">
        <v>0</v>
      </c>
      <c r="O74" s="351">
        <v>0</v>
      </c>
      <c r="P74" s="351">
        <v>0</v>
      </c>
      <c r="Q74" s="351">
        <v>0</v>
      </c>
      <c r="R74" s="351">
        <v>0</v>
      </c>
      <c r="S74" s="351">
        <v>0</v>
      </c>
      <c r="T74" s="351">
        <v>0</v>
      </c>
      <c r="U74" s="351">
        <v>0</v>
      </c>
      <c r="V74" s="351">
        <v>0</v>
      </c>
      <c r="W74" s="351">
        <v>0</v>
      </c>
      <c r="X74" s="351">
        <v>0</v>
      </c>
      <c r="Y74" s="351">
        <v>0</v>
      </c>
      <c r="Z74" s="351">
        <v>0</v>
      </c>
      <c r="AA74" s="351">
        <v>0</v>
      </c>
      <c r="AB74" s="351">
        <v>0</v>
      </c>
      <c r="AC74" s="351">
        <v>0</v>
      </c>
      <c r="AD74" s="351">
        <v>0</v>
      </c>
      <c r="AE74" s="351">
        <v>0</v>
      </c>
    </row>
    <row r="75" spans="1:31" x14ac:dyDescent="0.25">
      <c r="B75" s="350" t="s">
        <v>330</v>
      </c>
      <c r="C75" s="351">
        <f t="shared" si="2"/>
        <v>49861.2</v>
      </c>
      <c r="D75" s="351">
        <v>0</v>
      </c>
      <c r="E75" s="351">
        <v>41640</v>
      </c>
      <c r="F75" s="351">
        <v>0</v>
      </c>
      <c r="G75" s="351">
        <v>0</v>
      </c>
      <c r="H75" s="351">
        <v>0</v>
      </c>
      <c r="I75" s="351">
        <v>0</v>
      </c>
      <c r="J75" s="351">
        <v>0</v>
      </c>
      <c r="K75" s="351">
        <v>0</v>
      </c>
      <c r="L75" s="351">
        <v>0</v>
      </c>
      <c r="M75" s="351">
        <v>0</v>
      </c>
      <c r="N75" s="351">
        <v>0</v>
      </c>
      <c r="O75" s="351">
        <v>0</v>
      </c>
      <c r="P75" s="351">
        <v>8221.2000000000007</v>
      </c>
      <c r="Q75" s="351">
        <v>0</v>
      </c>
      <c r="R75" s="351">
        <v>0</v>
      </c>
      <c r="S75" s="351">
        <v>0</v>
      </c>
      <c r="T75" s="351">
        <v>0</v>
      </c>
      <c r="U75" s="351">
        <v>0</v>
      </c>
      <c r="V75" s="351">
        <v>0</v>
      </c>
      <c r="W75" s="351">
        <v>0</v>
      </c>
      <c r="X75" s="351">
        <v>0</v>
      </c>
      <c r="Y75" s="351">
        <v>0</v>
      </c>
      <c r="Z75" s="351">
        <v>0</v>
      </c>
      <c r="AA75" s="351">
        <v>0</v>
      </c>
      <c r="AB75" s="351">
        <v>0</v>
      </c>
      <c r="AC75" s="351">
        <v>0</v>
      </c>
      <c r="AD75" s="351">
        <v>0</v>
      </c>
      <c r="AE75" s="351">
        <v>0</v>
      </c>
    </row>
    <row r="76" spans="1:31" x14ac:dyDescent="0.25">
      <c r="B76" s="350" t="s">
        <v>411</v>
      </c>
      <c r="C76" s="351">
        <f t="shared" si="2"/>
        <v>2626</v>
      </c>
      <c r="D76" s="351">
        <v>0</v>
      </c>
      <c r="E76" s="351">
        <v>0</v>
      </c>
      <c r="F76" s="351">
        <v>0</v>
      </c>
      <c r="G76" s="351">
        <v>9</v>
      </c>
      <c r="H76" s="351">
        <v>2617</v>
      </c>
      <c r="I76" s="351">
        <v>0</v>
      </c>
      <c r="J76" s="351">
        <v>0</v>
      </c>
      <c r="K76" s="351">
        <v>0</v>
      </c>
      <c r="L76" s="351">
        <v>0</v>
      </c>
      <c r="M76" s="351">
        <v>0</v>
      </c>
      <c r="N76" s="351">
        <v>0</v>
      </c>
      <c r="O76" s="351">
        <v>0</v>
      </c>
      <c r="P76" s="351">
        <v>0</v>
      </c>
      <c r="Q76" s="351">
        <v>0</v>
      </c>
      <c r="R76" s="351">
        <v>0</v>
      </c>
      <c r="S76" s="351">
        <v>0</v>
      </c>
      <c r="T76" s="351">
        <v>0</v>
      </c>
      <c r="U76" s="351">
        <v>0</v>
      </c>
      <c r="V76" s="351">
        <v>0</v>
      </c>
      <c r="W76" s="351">
        <v>0</v>
      </c>
      <c r="X76" s="351">
        <v>0</v>
      </c>
      <c r="Y76" s="351">
        <v>0</v>
      </c>
      <c r="Z76" s="351">
        <v>0</v>
      </c>
      <c r="AA76" s="351">
        <v>0</v>
      </c>
      <c r="AB76" s="351">
        <v>0</v>
      </c>
      <c r="AC76" s="351">
        <v>0</v>
      </c>
      <c r="AD76" s="351">
        <v>0</v>
      </c>
      <c r="AE76" s="351">
        <v>0</v>
      </c>
    </row>
    <row r="77" spans="1:31" x14ac:dyDescent="0.25">
      <c r="A77" s="346" t="s">
        <v>246</v>
      </c>
      <c r="B77" s="347" t="s">
        <v>305</v>
      </c>
      <c r="C77" s="348">
        <f t="shared" si="2"/>
        <v>58165.659999999996</v>
      </c>
      <c r="D77" s="348">
        <v>53498.25</v>
      </c>
      <c r="E77" s="348">
        <v>4397.0600000000004</v>
      </c>
      <c r="F77" s="348">
        <v>0</v>
      </c>
      <c r="G77" s="348">
        <v>173.84</v>
      </c>
      <c r="H77" s="348">
        <v>0</v>
      </c>
      <c r="I77" s="348">
        <v>0</v>
      </c>
      <c r="J77" s="348">
        <v>0</v>
      </c>
      <c r="K77" s="348">
        <v>0</v>
      </c>
      <c r="L77" s="348">
        <v>0</v>
      </c>
      <c r="M77" s="348">
        <v>96.51</v>
      </c>
      <c r="N77" s="348">
        <v>0</v>
      </c>
      <c r="O77" s="348">
        <v>0</v>
      </c>
      <c r="P77" s="348">
        <v>0</v>
      </c>
      <c r="Q77" s="348">
        <v>0</v>
      </c>
      <c r="R77" s="348">
        <v>0</v>
      </c>
      <c r="S77" s="348">
        <v>0</v>
      </c>
      <c r="T77" s="348">
        <v>0</v>
      </c>
      <c r="U77" s="348">
        <v>0</v>
      </c>
      <c r="V77" s="348">
        <v>0</v>
      </c>
      <c r="W77" s="348">
        <v>0</v>
      </c>
      <c r="X77" s="348">
        <v>0</v>
      </c>
      <c r="Y77" s="348">
        <v>0</v>
      </c>
      <c r="Z77" s="348">
        <v>0</v>
      </c>
      <c r="AA77" s="348">
        <v>0</v>
      </c>
      <c r="AB77" s="348">
        <v>0</v>
      </c>
      <c r="AC77" s="348">
        <v>0</v>
      </c>
      <c r="AD77" s="348">
        <v>0</v>
      </c>
      <c r="AE77" s="348">
        <v>0</v>
      </c>
    </row>
    <row r="78" spans="1:31" x14ac:dyDescent="0.25">
      <c r="B78" s="350" t="s">
        <v>311</v>
      </c>
      <c r="C78" s="351">
        <f t="shared" si="2"/>
        <v>1342</v>
      </c>
      <c r="D78" s="351">
        <v>682</v>
      </c>
      <c r="E78" s="351">
        <v>587</v>
      </c>
      <c r="F78" s="351">
        <v>0</v>
      </c>
      <c r="G78" s="351">
        <v>0</v>
      </c>
      <c r="H78" s="351">
        <v>0</v>
      </c>
      <c r="I78" s="351">
        <v>0</v>
      </c>
      <c r="J78" s="351">
        <v>0</v>
      </c>
      <c r="K78" s="351">
        <v>0</v>
      </c>
      <c r="L78" s="351">
        <v>0</v>
      </c>
      <c r="M78" s="351">
        <v>73</v>
      </c>
      <c r="N78" s="351">
        <v>0</v>
      </c>
      <c r="O78" s="351">
        <v>0</v>
      </c>
      <c r="P78" s="351">
        <v>0</v>
      </c>
      <c r="Q78" s="351">
        <v>0</v>
      </c>
      <c r="R78" s="351">
        <v>0</v>
      </c>
      <c r="S78" s="351">
        <v>0</v>
      </c>
      <c r="T78" s="351">
        <v>0</v>
      </c>
      <c r="U78" s="351">
        <v>0</v>
      </c>
      <c r="V78" s="351">
        <v>0</v>
      </c>
      <c r="W78" s="351">
        <v>0</v>
      </c>
      <c r="X78" s="351">
        <v>0</v>
      </c>
      <c r="Y78" s="351">
        <v>0</v>
      </c>
      <c r="Z78" s="351">
        <v>0</v>
      </c>
      <c r="AA78" s="351">
        <v>0</v>
      </c>
      <c r="AB78" s="351">
        <v>0</v>
      </c>
      <c r="AC78" s="351">
        <v>0</v>
      </c>
      <c r="AD78" s="351">
        <v>0</v>
      </c>
      <c r="AE78" s="351">
        <v>0</v>
      </c>
    </row>
    <row r="79" spans="1:31" x14ac:dyDescent="0.25">
      <c r="B79" s="350" t="s">
        <v>308</v>
      </c>
      <c r="C79" s="351">
        <f t="shared" si="2"/>
        <v>56823.659999999996</v>
      </c>
      <c r="D79" s="351">
        <v>52816.25</v>
      </c>
      <c r="E79" s="351">
        <v>3810.06</v>
      </c>
      <c r="F79" s="351">
        <v>0</v>
      </c>
      <c r="G79" s="351">
        <v>173.84</v>
      </c>
      <c r="H79" s="351">
        <v>0</v>
      </c>
      <c r="I79" s="351">
        <v>0</v>
      </c>
      <c r="J79" s="351">
        <v>0</v>
      </c>
      <c r="K79" s="351">
        <v>0</v>
      </c>
      <c r="L79" s="351">
        <v>0</v>
      </c>
      <c r="M79" s="351">
        <v>23.51</v>
      </c>
      <c r="N79" s="351">
        <v>0</v>
      </c>
      <c r="O79" s="351">
        <v>0</v>
      </c>
      <c r="P79" s="351">
        <v>0</v>
      </c>
      <c r="Q79" s="351">
        <v>0</v>
      </c>
      <c r="R79" s="351">
        <v>0</v>
      </c>
      <c r="S79" s="351">
        <v>0</v>
      </c>
      <c r="T79" s="351">
        <v>0</v>
      </c>
      <c r="U79" s="351">
        <v>0</v>
      </c>
      <c r="V79" s="351">
        <v>0</v>
      </c>
      <c r="W79" s="351">
        <v>0</v>
      </c>
      <c r="X79" s="351">
        <v>0</v>
      </c>
      <c r="Y79" s="351">
        <v>0</v>
      </c>
      <c r="Z79" s="351">
        <v>0</v>
      </c>
      <c r="AA79" s="351">
        <v>0</v>
      </c>
      <c r="AB79" s="351">
        <v>0</v>
      </c>
      <c r="AC79" s="351">
        <v>0</v>
      </c>
      <c r="AD79" s="351">
        <v>0</v>
      </c>
      <c r="AE79" s="351">
        <v>0</v>
      </c>
    </row>
    <row r="80" spans="1:31" x14ac:dyDescent="0.25">
      <c r="A80" s="346" t="s">
        <v>247</v>
      </c>
      <c r="B80" s="347" t="s">
        <v>305</v>
      </c>
      <c r="C80" s="348">
        <f t="shared" si="2"/>
        <v>29803.9</v>
      </c>
      <c r="D80" s="348">
        <v>20221.25</v>
      </c>
      <c r="E80" s="348">
        <v>49.31</v>
      </c>
      <c r="F80" s="348">
        <v>0</v>
      </c>
      <c r="G80" s="348">
        <v>289</v>
      </c>
      <c r="H80" s="348">
        <v>2150</v>
      </c>
      <c r="I80" s="348">
        <v>0</v>
      </c>
      <c r="J80" s="348">
        <v>0</v>
      </c>
      <c r="K80" s="348">
        <v>0</v>
      </c>
      <c r="L80" s="348">
        <v>11</v>
      </c>
      <c r="M80" s="348">
        <v>6.66</v>
      </c>
      <c r="N80" s="348">
        <v>24.68</v>
      </c>
      <c r="O80" s="348">
        <v>7052</v>
      </c>
      <c r="P80" s="348">
        <v>0</v>
      </c>
      <c r="Q80" s="348">
        <v>0</v>
      </c>
      <c r="R80" s="348">
        <v>0</v>
      </c>
      <c r="S80" s="348">
        <v>0</v>
      </c>
      <c r="T80" s="348">
        <v>0</v>
      </c>
      <c r="U80" s="348">
        <v>0</v>
      </c>
      <c r="V80" s="348">
        <v>0</v>
      </c>
      <c r="W80" s="348">
        <v>0</v>
      </c>
      <c r="X80" s="348">
        <v>0</v>
      </c>
      <c r="Y80" s="348">
        <v>0</v>
      </c>
      <c r="Z80" s="348">
        <v>0</v>
      </c>
      <c r="AA80" s="348">
        <v>0</v>
      </c>
      <c r="AB80" s="348">
        <v>0</v>
      </c>
      <c r="AC80" s="348">
        <v>0</v>
      </c>
      <c r="AD80" s="348">
        <v>0</v>
      </c>
      <c r="AE80" s="348">
        <v>0</v>
      </c>
    </row>
    <row r="81" spans="1:31" x14ac:dyDescent="0.25">
      <c r="B81" s="350" t="s">
        <v>311</v>
      </c>
      <c r="C81" s="351">
        <f t="shared" si="2"/>
        <v>289</v>
      </c>
      <c r="D81" s="351">
        <v>0</v>
      </c>
      <c r="E81" s="351">
        <v>0</v>
      </c>
      <c r="F81" s="351">
        <v>0</v>
      </c>
      <c r="G81" s="351">
        <v>289</v>
      </c>
      <c r="H81" s="351">
        <v>0</v>
      </c>
      <c r="I81" s="351">
        <v>0</v>
      </c>
      <c r="J81" s="351">
        <v>0</v>
      </c>
      <c r="K81" s="351">
        <v>0</v>
      </c>
      <c r="L81" s="351">
        <v>0</v>
      </c>
      <c r="M81" s="351">
        <v>0</v>
      </c>
      <c r="N81" s="351">
        <v>0</v>
      </c>
      <c r="O81" s="351">
        <v>0</v>
      </c>
      <c r="P81" s="351">
        <v>0</v>
      </c>
      <c r="Q81" s="351">
        <v>0</v>
      </c>
      <c r="R81" s="351">
        <v>0</v>
      </c>
      <c r="S81" s="351">
        <v>0</v>
      </c>
      <c r="T81" s="351">
        <v>0</v>
      </c>
      <c r="U81" s="351">
        <v>0</v>
      </c>
      <c r="V81" s="351">
        <v>0</v>
      </c>
      <c r="W81" s="351">
        <v>0</v>
      </c>
      <c r="X81" s="351">
        <v>0</v>
      </c>
      <c r="Y81" s="351">
        <v>0</v>
      </c>
      <c r="Z81" s="351">
        <v>0</v>
      </c>
      <c r="AA81" s="351">
        <v>0</v>
      </c>
      <c r="AB81" s="351">
        <v>0</v>
      </c>
      <c r="AC81" s="351">
        <v>0</v>
      </c>
      <c r="AD81" s="351">
        <v>0</v>
      </c>
      <c r="AE81" s="351">
        <v>0</v>
      </c>
    </row>
    <row r="82" spans="1:31" x14ac:dyDescent="0.25">
      <c r="B82" s="350" t="s">
        <v>413</v>
      </c>
      <c r="C82" s="351">
        <f t="shared" si="2"/>
        <v>35.68</v>
      </c>
      <c r="D82" s="351">
        <v>0</v>
      </c>
      <c r="E82" s="351">
        <v>0</v>
      </c>
      <c r="F82" s="351">
        <v>0</v>
      </c>
      <c r="G82" s="351">
        <v>0</v>
      </c>
      <c r="H82" s="351">
        <v>0</v>
      </c>
      <c r="I82" s="351">
        <v>0</v>
      </c>
      <c r="J82" s="351">
        <v>0</v>
      </c>
      <c r="K82" s="351">
        <v>0</v>
      </c>
      <c r="L82" s="351">
        <v>11</v>
      </c>
      <c r="M82" s="351">
        <v>0</v>
      </c>
      <c r="N82" s="351">
        <v>24.68</v>
      </c>
      <c r="O82" s="351">
        <v>0</v>
      </c>
      <c r="P82" s="351">
        <v>0</v>
      </c>
      <c r="Q82" s="351">
        <v>0</v>
      </c>
      <c r="R82" s="351">
        <v>0</v>
      </c>
      <c r="S82" s="351">
        <v>0</v>
      </c>
      <c r="T82" s="351">
        <v>0</v>
      </c>
      <c r="U82" s="351">
        <v>0</v>
      </c>
      <c r="V82" s="351">
        <v>0</v>
      </c>
      <c r="W82" s="351">
        <v>0</v>
      </c>
      <c r="X82" s="351">
        <v>0</v>
      </c>
      <c r="Y82" s="351">
        <v>0</v>
      </c>
      <c r="Z82" s="351">
        <v>0</v>
      </c>
      <c r="AA82" s="351">
        <v>0</v>
      </c>
      <c r="AB82" s="351">
        <v>0</v>
      </c>
      <c r="AC82" s="351">
        <v>0</v>
      </c>
      <c r="AD82" s="351">
        <v>0</v>
      </c>
      <c r="AE82" s="351">
        <v>0</v>
      </c>
    </row>
    <row r="83" spans="1:31" x14ac:dyDescent="0.25">
      <c r="B83" s="350" t="s">
        <v>331</v>
      </c>
      <c r="C83" s="351">
        <f t="shared" si="2"/>
        <v>9202</v>
      </c>
      <c r="D83" s="351">
        <v>0</v>
      </c>
      <c r="E83" s="351">
        <v>0</v>
      </c>
      <c r="F83" s="351">
        <v>0</v>
      </c>
      <c r="G83" s="351">
        <v>0</v>
      </c>
      <c r="H83" s="351">
        <v>2150</v>
      </c>
      <c r="I83" s="351">
        <v>0</v>
      </c>
      <c r="J83" s="351">
        <v>0</v>
      </c>
      <c r="K83" s="351">
        <v>0</v>
      </c>
      <c r="L83" s="351">
        <v>0</v>
      </c>
      <c r="M83" s="351">
        <v>0</v>
      </c>
      <c r="N83" s="351">
        <v>0</v>
      </c>
      <c r="O83" s="351">
        <v>7052</v>
      </c>
      <c r="P83" s="351">
        <v>0</v>
      </c>
      <c r="Q83" s="351">
        <v>0</v>
      </c>
      <c r="R83" s="351">
        <v>0</v>
      </c>
      <c r="S83" s="351">
        <v>0</v>
      </c>
      <c r="T83" s="351">
        <v>0</v>
      </c>
      <c r="U83" s="351">
        <v>0</v>
      </c>
      <c r="V83" s="351">
        <v>0</v>
      </c>
      <c r="W83" s="351">
        <v>0</v>
      </c>
      <c r="X83" s="351">
        <v>0</v>
      </c>
      <c r="Y83" s="351">
        <v>0</v>
      </c>
      <c r="Z83" s="351">
        <v>0</v>
      </c>
      <c r="AA83" s="351">
        <v>0</v>
      </c>
      <c r="AB83" s="351">
        <v>0</v>
      </c>
      <c r="AC83" s="351">
        <v>0</v>
      </c>
      <c r="AD83" s="351">
        <v>0</v>
      </c>
      <c r="AE83" s="351">
        <v>0</v>
      </c>
    </row>
    <row r="84" spans="1:31" x14ac:dyDescent="0.25">
      <c r="B84" s="350" t="s">
        <v>308</v>
      </c>
      <c r="C84" s="351">
        <f t="shared" si="2"/>
        <v>20277.22</v>
      </c>
      <c r="D84" s="351">
        <v>20221.25</v>
      </c>
      <c r="E84" s="351">
        <v>49.31</v>
      </c>
      <c r="F84" s="351">
        <v>0</v>
      </c>
      <c r="G84" s="351">
        <v>0</v>
      </c>
      <c r="H84" s="351">
        <v>0</v>
      </c>
      <c r="I84" s="351">
        <v>0</v>
      </c>
      <c r="J84" s="351">
        <v>0</v>
      </c>
      <c r="K84" s="351">
        <v>0</v>
      </c>
      <c r="L84" s="351">
        <v>0</v>
      </c>
      <c r="M84" s="351">
        <v>6.66</v>
      </c>
      <c r="N84" s="351">
        <v>0</v>
      </c>
      <c r="O84" s="351">
        <v>0</v>
      </c>
      <c r="P84" s="351">
        <v>0</v>
      </c>
      <c r="Q84" s="351">
        <v>0</v>
      </c>
      <c r="R84" s="351">
        <v>0</v>
      </c>
      <c r="S84" s="351">
        <v>0</v>
      </c>
      <c r="T84" s="351">
        <v>0</v>
      </c>
      <c r="U84" s="351">
        <v>0</v>
      </c>
      <c r="V84" s="351">
        <v>0</v>
      </c>
      <c r="W84" s="351">
        <v>0</v>
      </c>
      <c r="X84" s="351">
        <v>0</v>
      </c>
      <c r="Y84" s="351">
        <v>0</v>
      </c>
      <c r="Z84" s="351">
        <v>0</v>
      </c>
      <c r="AA84" s="351">
        <v>0</v>
      </c>
      <c r="AB84" s="351">
        <v>0</v>
      </c>
      <c r="AC84" s="351">
        <v>0</v>
      </c>
      <c r="AD84" s="351">
        <v>0</v>
      </c>
      <c r="AE84" s="351">
        <v>0</v>
      </c>
    </row>
    <row r="85" spans="1:31" x14ac:dyDescent="0.25">
      <c r="A85" s="346" t="s">
        <v>248</v>
      </c>
      <c r="B85" s="347" t="s">
        <v>305</v>
      </c>
      <c r="C85" s="348">
        <f t="shared" si="2"/>
        <v>2565601.8899999997</v>
      </c>
      <c r="D85" s="348">
        <v>1459522.47</v>
      </c>
      <c r="E85" s="348">
        <v>429796.94</v>
      </c>
      <c r="F85" s="348">
        <v>33000</v>
      </c>
      <c r="G85" s="348">
        <v>396636.14</v>
      </c>
      <c r="H85" s="348">
        <v>151686.28</v>
      </c>
      <c r="I85" s="348">
        <v>7875</v>
      </c>
      <c r="J85" s="348">
        <v>53015.25</v>
      </c>
      <c r="K85" s="348">
        <v>5499.36</v>
      </c>
      <c r="L85" s="348">
        <v>8607</v>
      </c>
      <c r="M85" s="348">
        <v>11136.2</v>
      </c>
      <c r="N85" s="348">
        <v>5699.25</v>
      </c>
      <c r="O85" s="348">
        <v>0</v>
      </c>
      <c r="P85" s="348">
        <v>0</v>
      </c>
      <c r="Q85" s="348">
        <v>0</v>
      </c>
      <c r="R85" s="348">
        <v>0</v>
      </c>
      <c r="S85" s="348">
        <v>1000</v>
      </c>
      <c r="T85" s="348">
        <v>0</v>
      </c>
      <c r="U85" s="348">
        <v>1178</v>
      </c>
      <c r="V85" s="348">
        <v>0</v>
      </c>
      <c r="W85" s="348">
        <v>950</v>
      </c>
      <c r="X85" s="348">
        <v>0</v>
      </c>
      <c r="Y85" s="348">
        <v>0</v>
      </c>
      <c r="Z85" s="348">
        <v>0</v>
      </c>
      <c r="AA85" s="348">
        <v>0</v>
      </c>
      <c r="AB85" s="348">
        <v>0</v>
      </c>
      <c r="AC85" s="348">
        <v>0</v>
      </c>
      <c r="AD85" s="348">
        <v>0</v>
      </c>
      <c r="AE85" s="348">
        <v>0</v>
      </c>
    </row>
    <row r="86" spans="1:31" x14ac:dyDescent="0.25">
      <c r="B86" s="350" t="s">
        <v>414</v>
      </c>
      <c r="C86" s="351">
        <f t="shared" si="2"/>
        <v>29862</v>
      </c>
      <c r="D86" s="351">
        <v>0</v>
      </c>
      <c r="E86" s="351">
        <v>29862</v>
      </c>
      <c r="F86" s="351">
        <v>0</v>
      </c>
      <c r="G86" s="351">
        <v>0</v>
      </c>
      <c r="H86" s="351">
        <v>0</v>
      </c>
      <c r="I86" s="351">
        <v>0</v>
      </c>
      <c r="J86" s="351">
        <v>0</v>
      </c>
      <c r="K86" s="351">
        <v>0</v>
      </c>
      <c r="L86" s="351">
        <v>0</v>
      </c>
      <c r="M86" s="351">
        <v>0</v>
      </c>
      <c r="N86" s="351">
        <v>0</v>
      </c>
      <c r="O86" s="351">
        <v>0</v>
      </c>
      <c r="P86" s="351">
        <v>0</v>
      </c>
      <c r="Q86" s="351">
        <v>0</v>
      </c>
      <c r="R86" s="351">
        <v>0</v>
      </c>
      <c r="S86" s="351">
        <v>0</v>
      </c>
      <c r="T86" s="351">
        <v>0</v>
      </c>
      <c r="U86" s="351">
        <v>0</v>
      </c>
      <c r="V86" s="351">
        <v>0</v>
      </c>
      <c r="W86" s="351">
        <v>0</v>
      </c>
      <c r="X86" s="351">
        <v>0</v>
      </c>
      <c r="Y86" s="351">
        <v>0</v>
      </c>
      <c r="Z86" s="351">
        <v>0</v>
      </c>
      <c r="AA86" s="351">
        <v>0</v>
      </c>
      <c r="AB86" s="351">
        <v>0</v>
      </c>
      <c r="AC86" s="351">
        <v>0</v>
      </c>
      <c r="AD86" s="351">
        <v>0</v>
      </c>
      <c r="AE86" s="351">
        <v>0</v>
      </c>
    </row>
    <row r="87" spans="1:31" x14ac:dyDescent="0.25">
      <c r="B87" s="350" t="s">
        <v>332</v>
      </c>
      <c r="C87" s="351">
        <f t="shared" si="2"/>
        <v>1010429</v>
      </c>
      <c r="D87" s="351">
        <v>1004282</v>
      </c>
      <c r="E87" s="351">
        <v>99</v>
      </c>
      <c r="F87" s="351">
        <v>0</v>
      </c>
      <c r="G87" s="351">
        <v>105</v>
      </c>
      <c r="H87" s="351">
        <v>680</v>
      </c>
      <c r="I87" s="351">
        <v>90</v>
      </c>
      <c r="J87" s="351">
        <v>0</v>
      </c>
      <c r="K87" s="351">
        <v>4126</v>
      </c>
      <c r="L87" s="351">
        <v>0</v>
      </c>
      <c r="M87" s="351">
        <v>95</v>
      </c>
      <c r="N87" s="351">
        <v>0</v>
      </c>
      <c r="O87" s="351">
        <v>0</v>
      </c>
      <c r="P87" s="351">
        <v>0</v>
      </c>
      <c r="Q87" s="351">
        <v>0</v>
      </c>
      <c r="R87" s="351">
        <v>0</v>
      </c>
      <c r="S87" s="351">
        <v>0</v>
      </c>
      <c r="T87" s="351">
        <v>0</v>
      </c>
      <c r="U87" s="351">
        <v>2</v>
      </c>
      <c r="V87" s="351">
        <v>0</v>
      </c>
      <c r="W87" s="351">
        <v>950</v>
      </c>
      <c r="X87" s="351">
        <v>0</v>
      </c>
      <c r="Y87" s="351">
        <v>0</v>
      </c>
      <c r="Z87" s="351">
        <v>0</v>
      </c>
      <c r="AA87" s="351">
        <v>0</v>
      </c>
      <c r="AB87" s="351">
        <v>0</v>
      </c>
      <c r="AC87" s="351">
        <v>0</v>
      </c>
      <c r="AD87" s="351">
        <v>0</v>
      </c>
      <c r="AE87" s="351">
        <v>0</v>
      </c>
    </row>
    <row r="88" spans="1:31" x14ac:dyDescent="0.25">
      <c r="B88" s="350" t="s">
        <v>311</v>
      </c>
      <c r="C88" s="351">
        <f t="shared" si="2"/>
        <v>772855</v>
      </c>
      <c r="D88" s="351">
        <v>452648</v>
      </c>
      <c r="E88" s="351">
        <v>112664</v>
      </c>
      <c r="F88" s="351">
        <v>0</v>
      </c>
      <c r="G88" s="351">
        <v>59084</v>
      </c>
      <c r="H88" s="351">
        <v>129049</v>
      </c>
      <c r="I88" s="351">
        <v>7785</v>
      </c>
      <c r="J88" s="351">
        <v>0</v>
      </c>
      <c r="K88" s="351">
        <v>1335</v>
      </c>
      <c r="L88" s="351">
        <v>0</v>
      </c>
      <c r="M88" s="351">
        <v>9114</v>
      </c>
      <c r="N88" s="351">
        <v>0</v>
      </c>
      <c r="O88" s="351">
        <v>0</v>
      </c>
      <c r="P88" s="351">
        <v>0</v>
      </c>
      <c r="Q88" s="351">
        <v>0</v>
      </c>
      <c r="R88" s="351">
        <v>0</v>
      </c>
      <c r="S88" s="351">
        <v>0</v>
      </c>
      <c r="T88" s="351">
        <v>0</v>
      </c>
      <c r="U88" s="351">
        <v>1176</v>
      </c>
      <c r="V88" s="351">
        <v>0</v>
      </c>
      <c r="W88" s="351">
        <v>0</v>
      </c>
      <c r="X88" s="351">
        <v>0</v>
      </c>
      <c r="Y88" s="351">
        <v>0</v>
      </c>
      <c r="Z88" s="351">
        <v>0</v>
      </c>
      <c r="AA88" s="351">
        <v>0</v>
      </c>
      <c r="AB88" s="351">
        <v>0</v>
      </c>
      <c r="AC88" s="351">
        <v>0</v>
      </c>
      <c r="AD88" s="351">
        <v>0</v>
      </c>
      <c r="AE88" s="351">
        <v>0</v>
      </c>
    </row>
    <row r="89" spans="1:31" x14ac:dyDescent="0.25">
      <c r="B89" s="350" t="s">
        <v>306</v>
      </c>
      <c r="C89" s="351">
        <f t="shared" si="2"/>
        <v>313.25</v>
      </c>
      <c r="D89" s="351">
        <v>0</v>
      </c>
      <c r="E89" s="351">
        <v>211.13</v>
      </c>
      <c r="F89" s="351">
        <v>0</v>
      </c>
      <c r="G89" s="351">
        <v>80.03</v>
      </c>
      <c r="H89" s="351">
        <v>0</v>
      </c>
      <c r="I89" s="351">
        <v>0</v>
      </c>
      <c r="J89" s="351">
        <v>0</v>
      </c>
      <c r="K89" s="351">
        <v>0.86</v>
      </c>
      <c r="L89" s="351">
        <v>0</v>
      </c>
      <c r="M89" s="351">
        <v>21.23</v>
      </c>
      <c r="N89" s="351">
        <v>0</v>
      </c>
      <c r="O89" s="351">
        <v>0</v>
      </c>
      <c r="P89" s="351">
        <v>0</v>
      </c>
      <c r="Q89" s="351">
        <v>0</v>
      </c>
      <c r="R89" s="351">
        <v>0</v>
      </c>
      <c r="S89" s="351">
        <v>0</v>
      </c>
      <c r="T89" s="351">
        <v>0</v>
      </c>
      <c r="U89" s="351">
        <v>0</v>
      </c>
      <c r="V89" s="351">
        <v>0</v>
      </c>
      <c r="W89" s="351">
        <v>0</v>
      </c>
      <c r="X89" s="351">
        <v>0</v>
      </c>
      <c r="Y89" s="351">
        <v>0</v>
      </c>
      <c r="Z89" s="351">
        <v>0</v>
      </c>
      <c r="AA89" s="351">
        <v>0</v>
      </c>
      <c r="AB89" s="351">
        <v>0</v>
      </c>
      <c r="AC89" s="351">
        <v>0</v>
      </c>
      <c r="AD89" s="351">
        <v>0</v>
      </c>
      <c r="AE89" s="351">
        <v>0</v>
      </c>
    </row>
    <row r="90" spans="1:31" x14ac:dyDescent="0.25">
      <c r="B90" s="350" t="s">
        <v>307</v>
      </c>
      <c r="C90" s="351">
        <f t="shared" si="2"/>
        <v>57.91</v>
      </c>
      <c r="D90" s="351">
        <v>0</v>
      </c>
      <c r="E90" s="351">
        <v>0</v>
      </c>
      <c r="F90" s="351">
        <v>0</v>
      </c>
      <c r="G90" s="351">
        <v>0</v>
      </c>
      <c r="H90" s="351">
        <v>0</v>
      </c>
      <c r="I90" s="351">
        <v>0</v>
      </c>
      <c r="J90" s="351">
        <v>0</v>
      </c>
      <c r="K90" s="351">
        <v>37.5</v>
      </c>
      <c r="L90" s="351">
        <v>0</v>
      </c>
      <c r="M90" s="351">
        <v>20.41</v>
      </c>
      <c r="N90" s="351">
        <v>0</v>
      </c>
      <c r="O90" s="351">
        <v>0</v>
      </c>
      <c r="P90" s="351">
        <v>0</v>
      </c>
      <c r="Q90" s="351">
        <v>0</v>
      </c>
      <c r="R90" s="351">
        <v>0</v>
      </c>
      <c r="S90" s="351">
        <v>0</v>
      </c>
      <c r="T90" s="351">
        <v>0</v>
      </c>
      <c r="U90" s="351">
        <v>0</v>
      </c>
      <c r="V90" s="351">
        <v>0</v>
      </c>
      <c r="W90" s="351">
        <v>0</v>
      </c>
      <c r="X90" s="351">
        <v>0</v>
      </c>
      <c r="Y90" s="351">
        <v>0</v>
      </c>
      <c r="Z90" s="351">
        <v>0</v>
      </c>
      <c r="AA90" s="351">
        <v>0</v>
      </c>
      <c r="AB90" s="351">
        <v>0</v>
      </c>
      <c r="AC90" s="351">
        <v>0</v>
      </c>
      <c r="AD90" s="351">
        <v>0</v>
      </c>
      <c r="AE90" s="351">
        <v>0</v>
      </c>
    </row>
    <row r="91" spans="1:31" x14ac:dyDescent="0.25">
      <c r="B91" s="350" t="s">
        <v>335</v>
      </c>
      <c r="C91" s="351">
        <f t="shared" si="2"/>
        <v>138002.75</v>
      </c>
      <c r="D91" s="351">
        <v>0</v>
      </c>
      <c r="E91" s="351">
        <v>7228.25</v>
      </c>
      <c r="F91" s="351">
        <v>0</v>
      </c>
      <c r="G91" s="351">
        <v>69453</v>
      </c>
      <c r="H91" s="351">
        <v>0</v>
      </c>
      <c r="I91" s="351">
        <v>0</v>
      </c>
      <c r="J91" s="351">
        <v>53015.25</v>
      </c>
      <c r="K91" s="351">
        <v>0</v>
      </c>
      <c r="L91" s="351">
        <v>3607</v>
      </c>
      <c r="M91" s="351">
        <v>0</v>
      </c>
      <c r="N91" s="351">
        <v>4699.25</v>
      </c>
      <c r="O91" s="351">
        <v>0</v>
      </c>
      <c r="P91" s="351">
        <v>0</v>
      </c>
      <c r="Q91" s="351">
        <v>0</v>
      </c>
      <c r="R91" s="351">
        <v>0</v>
      </c>
      <c r="S91" s="351">
        <v>0</v>
      </c>
      <c r="T91" s="351">
        <v>0</v>
      </c>
      <c r="U91" s="351">
        <v>0</v>
      </c>
      <c r="V91" s="351">
        <v>0</v>
      </c>
      <c r="W91" s="351">
        <v>0</v>
      </c>
      <c r="X91" s="351">
        <v>0</v>
      </c>
      <c r="Y91" s="351">
        <v>0</v>
      </c>
      <c r="Z91" s="351">
        <v>0</v>
      </c>
      <c r="AA91" s="351">
        <v>0</v>
      </c>
      <c r="AB91" s="351">
        <v>0</v>
      </c>
      <c r="AC91" s="351">
        <v>0</v>
      </c>
      <c r="AD91" s="351">
        <v>0</v>
      </c>
      <c r="AE91" s="351">
        <v>0</v>
      </c>
    </row>
    <row r="92" spans="1:31" x14ac:dyDescent="0.25">
      <c r="B92" s="350" t="s">
        <v>308</v>
      </c>
      <c r="C92" s="351">
        <f t="shared" si="2"/>
        <v>570392.98</v>
      </c>
      <c r="D92" s="351">
        <v>2592.4699999999998</v>
      </c>
      <c r="E92" s="351">
        <v>276092.56</v>
      </c>
      <c r="F92" s="351">
        <v>0</v>
      </c>
      <c r="G92" s="351">
        <v>267914.11</v>
      </c>
      <c r="H92" s="351">
        <v>21908.28</v>
      </c>
      <c r="I92" s="351">
        <v>0</v>
      </c>
      <c r="J92" s="351">
        <v>0</v>
      </c>
      <c r="K92" s="351">
        <v>0</v>
      </c>
      <c r="L92" s="351">
        <v>0</v>
      </c>
      <c r="M92" s="351">
        <v>1885.56</v>
      </c>
      <c r="N92" s="351">
        <v>0</v>
      </c>
      <c r="O92" s="351">
        <v>0</v>
      </c>
      <c r="P92" s="351">
        <v>0</v>
      </c>
      <c r="Q92" s="351">
        <v>0</v>
      </c>
      <c r="R92" s="351">
        <v>0</v>
      </c>
      <c r="S92" s="351">
        <v>0</v>
      </c>
      <c r="T92" s="351">
        <v>0</v>
      </c>
      <c r="U92" s="351">
        <v>0</v>
      </c>
      <c r="V92" s="351">
        <v>0</v>
      </c>
      <c r="W92" s="351">
        <v>0</v>
      </c>
      <c r="X92" s="351">
        <v>0</v>
      </c>
      <c r="Y92" s="351">
        <v>0</v>
      </c>
      <c r="Z92" s="351">
        <v>0</v>
      </c>
      <c r="AA92" s="351">
        <v>0</v>
      </c>
      <c r="AB92" s="351">
        <v>0</v>
      </c>
      <c r="AC92" s="351">
        <v>0</v>
      </c>
      <c r="AD92" s="351">
        <v>0</v>
      </c>
      <c r="AE92" s="351">
        <v>0</v>
      </c>
    </row>
    <row r="93" spans="1:31" x14ac:dyDescent="0.25">
      <c r="B93" s="350" t="s">
        <v>394</v>
      </c>
      <c r="C93" s="351">
        <f t="shared" si="2"/>
        <v>40000</v>
      </c>
      <c r="D93" s="351">
        <v>0</v>
      </c>
      <c r="E93" s="351">
        <v>0</v>
      </c>
      <c r="F93" s="351">
        <v>33000</v>
      </c>
      <c r="G93" s="351">
        <v>0</v>
      </c>
      <c r="H93" s="351">
        <v>0</v>
      </c>
      <c r="I93" s="351">
        <v>0</v>
      </c>
      <c r="J93" s="351">
        <v>0</v>
      </c>
      <c r="K93" s="351">
        <v>0</v>
      </c>
      <c r="L93" s="351">
        <v>5000</v>
      </c>
      <c r="M93" s="351">
        <v>0</v>
      </c>
      <c r="N93" s="351">
        <v>1000</v>
      </c>
      <c r="O93" s="351">
        <v>0</v>
      </c>
      <c r="P93" s="351">
        <v>0</v>
      </c>
      <c r="Q93" s="351">
        <v>0</v>
      </c>
      <c r="R93" s="351">
        <v>0</v>
      </c>
      <c r="S93" s="351">
        <v>1000</v>
      </c>
      <c r="T93" s="351">
        <v>0</v>
      </c>
      <c r="U93" s="351">
        <v>0</v>
      </c>
      <c r="V93" s="351">
        <v>0</v>
      </c>
      <c r="W93" s="351">
        <v>0</v>
      </c>
      <c r="X93" s="351">
        <v>0</v>
      </c>
      <c r="Y93" s="351">
        <v>0</v>
      </c>
      <c r="Z93" s="351">
        <v>0</v>
      </c>
      <c r="AA93" s="351">
        <v>0</v>
      </c>
      <c r="AB93" s="351">
        <v>0</v>
      </c>
      <c r="AC93" s="351">
        <v>0</v>
      </c>
      <c r="AD93" s="351">
        <v>0</v>
      </c>
      <c r="AE93" s="351">
        <v>0</v>
      </c>
    </row>
    <row r="94" spans="1:31" x14ac:dyDescent="0.25">
      <c r="B94" s="350" t="s">
        <v>411</v>
      </c>
      <c r="C94" s="351">
        <f t="shared" si="2"/>
        <v>3689</v>
      </c>
      <c r="D94" s="351">
        <v>0</v>
      </c>
      <c r="E94" s="351">
        <v>3640</v>
      </c>
      <c r="F94" s="351">
        <v>0</v>
      </c>
      <c r="G94" s="351">
        <v>0</v>
      </c>
      <c r="H94" s="351">
        <v>49</v>
      </c>
      <c r="I94" s="351">
        <v>0</v>
      </c>
      <c r="J94" s="351">
        <v>0</v>
      </c>
      <c r="K94" s="351">
        <v>0</v>
      </c>
      <c r="L94" s="351">
        <v>0</v>
      </c>
      <c r="M94" s="351">
        <v>0</v>
      </c>
      <c r="N94" s="351">
        <v>0</v>
      </c>
      <c r="O94" s="351">
        <v>0</v>
      </c>
      <c r="P94" s="351">
        <v>0</v>
      </c>
      <c r="Q94" s="351">
        <v>0</v>
      </c>
      <c r="R94" s="351">
        <v>0</v>
      </c>
      <c r="S94" s="351">
        <v>0</v>
      </c>
      <c r="T94" s="351">
        <v>0</v>
      </c>
      <c r="U94" s="351">
        <v>0</v>
      </c>
      <c r="V94" s="351">
        <v>0</v>
      </c>
      <c r="W94" s="351">
        <v>0</v>
      </c>
      <c r="X94" s="351">
        <v>0</v>
      </c>
      <c r="Y94" s="351">
        <v>0</v>
      </c>
      <c r="Z94" s="351">
        <v>0</v>
      </c>
      <c r="AA94" s="351">
        <v>0</v>
      </c>
      <c r="AB94" s="351">
        <v>0</v>
      </c>
      <c r="AC94" s="351">
        <v>0</v>
      </c>
      <c r="AD94" s="351">
        <v>0</v>
      </c>
      <c r="AE94" s="351">
        <v>0</v>
      </c>
    </row>
    <row r="95" spans="1:31" x14ac:dyDescent="0.25">
      <c r="A95" s="346" t="s">
        <v>253</v>
      </c>
      <c r="B95" s="347" t="s">
        <v>305</v>
      </c>
      <c r="C95" s="348">
        <f t="shared" si="2"/>
        <v>303451.01</v>
      </c>
      <c r="D95" s="348">
        <v>217986</v>
      </c>
      <c r="E95" s="348">
        <v>1888.21</v>
      </c>
      <c r="F95" s="348">
        <v>0</v>
      </c>
      <c r="G95" s="348">
        <v>30485.39</v>
      </c>
      <c r="H95" s="348">
        <v>2579</v>
      </c>
      <c r="I95" s="348">
        <v>11959</v>
      </c>
      <c r="J95" s="348">
        <v>0</v>
      </c>
      <c r="K95" s="348">
        <v>0</v>
      </c>
      <c r="L95" s="348">
        <v>0</v>
      </c>
      <c r="M95" s="348">
        <v>38553.410000000003</v>
      </c>
      <c r="N95" s="348">
        <v>0</v>
      </c>
      <c r="O95" s="348">
        <v>0</v>
      </c>
      <c r="P95" s="348">
        <v>0</v>
      </c>
      <c r="Q95" s="348">
        <v>0</v>
      </c>
      <c r="R95" s="348">
        <v>0</v>
      </c>
      <c r="S95" s="348">
        <v>0</v>
      </c>
      <c r="T95" s="348">
        <v>0</v>
      </c>
      <c r="U95" s="348">
        <v>0</v>
      </c>
      <c r="V95" s="348">
        <v>0</v>
      </c>
      <c r="W95" s="348">
        <v>0</v>
      </c>
      <c r="X95" s="348">
        <v>0</v>
      </c>
      <c r="Y95" s="348">
        <v>0</v>
      </c>
      <c r="Z95" s="348">
        <v>0</v>
      </c>
      <c r="AA95" s="348">
        <v>0</v>
      </c>
      <c r="AB95" s="348">
        <v>0</v>
      </c>
      <c r="AC95" s="348">
        <v>0</v>
      </c>
      <c r="AD95" s="348">
        <v>0</v>
      </c>
      <c r="AE95" s="348">
        <v>0</v>
      </c>
    </row>
    <row r="96" spans="1:31" x14ac:dyDescent="0.25">
      <c r="B96" s="350" t="s">
        <v>311</v>
      </c>
      <c r="C96" s="351">
        <f t="shared" si="2"/>
        <v>298437</v>
      </c>
      <c r="D96" s="351">
        <v>217986</v>
      </c>
      <c r="E96" s="351">
        <v>1030</v>
      </c>
      <c r="F96" s="351">
        <v>0</v>
      </c>
      <c r="G96" s="351">
        <v>26372</v>
      </c>
      <c r="H96" s="351">
        <v>2579</v>
      </c>
      <c r="I96" s="351">
        <v>11959</v>
      </c>
      <c r="J96" s="351">
        <v>0</v>
      </c>
      <c r="K96" s="351">
        <v>0</v>
      </c>
      <c r="L96" s="351">
        <v>0</v>
      </c>
      <c r="M96" s="351">
        <v>38511</v>
      </c>
      <c r="N96" s="351">
        <v>0</v>
      </c>
      <c r="O96" s="351">
        <v>0</v>
      </c>
      <c r="P96" s="351">
        <v>0</v>
      </c>
      <c r="Q96" s="351">
        <v>0</v>
      </c>
      <c r="R96" s="351">
        <v>0</v>
      </c>
      <c r="S96" s="351">
        <v>0</v>
      </c>
      <c r="T96" s="351">
        <v>0</v>
      </c>
      <c r="U96" s="351">
        <v>0</v>
      </c>
      <c r="V96" s="351">
        <v>0</v>
      </c>
      <c r="W96" s="351">
        <v>0</v>
      </c>
      <c r="X96" s="351">
        <v>0</v>
      </c>
      <c r="Y96" s="351">
        <v>0</v>
      </c>
      <c r="Z96" s="351">
        <v>0</v>
      </c>
      <c r="AA96" s="351">
        <v>0</v>
      </c>
      <c r="AB96" s="351">
        <v>0</v>
      </c>
      <c r="AC96" s="351">
        <v>0</v>
      </c>
      <c r="AD96" s="351">
        <v>0</v>
      </c>
      <c r="AE96" s="351">
        <v>0</v>
      </c>
    </row>
    <row r="97" spans="1:31" x14ac:dyDescent="0.25">
      <c r="B97" s="350" t="s">
        <v>306</v>
      </c>
      <c r="C97" s="351">
        <f t="shared" si="2"/>
        <v>0.6</v>
      </c>
      <c r="D97" s="351">
        <v>0</v>
      </c>
      <c r="E97" s="351">
        <v>0</v>
      </c>
      <c r="F97" s="351">
        <v>0</v>
      </c>
      <c r="G97" s="351">
        <v>0</v>
      </c>
      <c r="H97" s="351">
        <v>0</v>
      </c>
      <c r="I97" s="351">
        <v>0</v>
      </c>
      <c r="J97" s="351">
        <v>0</v>
      </c>
      <c r="K97" s="351">
        <v>0</v>
      </c>
      <c r="L97" s="351">
        <v>0</v>
      </c>
      <c r="M97" s="351">
        <v>0.6</v>
      </c>
      <c r="N97" s="351">
        <v>0</v>
      </c>
      <c r="O97" s="351">
        <v>0</v>
      </c>
      <c r="P97" s="351">
        <v>0</v>
      </c>
      <c r="Q97" s="351">
        <v>0</v>
      </c>
      <c r="R97" s="351">
        <v>0</v>
      </c>
      <c r="S97" s="351">
        <v>0</v>
      </c>
      <c r="T97" s="351">
        <v>0</v>
      </c>
      <c r="U97" s="351">
        <v>0</v>
      </c>
      <c r="V97" s="351">
        <v>0</v>
      </c>
      <c r="W97" s="351">
        <v>0</v>
      </c>
      <c r="X97" s="351">
        <v>0</v>
      </c>
      <c r="Y97" s="351">
        <v>0</v>
      </c>
      <c r="Z97" s="351">
        <v>0</v>
      </c>
      <c r="AA97" s="351">
        <v>0</v>
      </c>
      <c r="AB97" s="351">
        <v>0</v>
      </c>
      <c r="AC97" s="351">
        <v>0</v>
      </c>
      <c r="AD97" s="351">
        <v>0</v>
      </c>
      <c r="AE97" s="351">
        <v>0</v>
      </c>
    </row>
    <row r="98" spans="1:31" x14ac:dyDescent="0.25">
      <c r="B98" s="350" t="s">
        <v>308</v>
      </c>
      <c r="C98" s="351">
        <f t="shared" si="2"/>
        <v>5013.4100000000008</v>
      </c>
      <c r="D98" s="351">
        <v>0</v>
      </c>
      <c r="E98" s="351">
        <v>858.21</v>
      </c>
      <c r="F98" s="351">
        <v>0</v>
      </c>
      <c r="G98" s="351">
        <v>4113.3900000000003</v>
      </c>
      <c r="H98" s="351">
        <v>0</v>
      </c>
      <c r="I98" s="351">
        <v>0</v>
      </c>
      <c r="J98" s="351">
        <v>0</v>
      </c>
      <c r="K98" s="351">
        <v>0</v>
      </c>
      <c r="L98" s="351">
        <v>0</v>
      </c>
      <c r="M98" s="351">
        <v>41.81</v>
      </c>
      <c r="N98" s="351">
        <v>0</v>
      </c>
      <c r="O98" s="351">
        <v>0</v>
      </c>
      <c r="P98" s="351">
        <v>0</v>
      </c>
      <c r="Q98" s="351">
        <v>0</v>
      </c>
      <c r="R98" s="351">
        <v>0</v>
      </c>
      <c r="S98" s="351">
        <v>0</v>
      </c>
      <c r="T98" s="351">
        <v>0</v>
      </c>
      <c r="U98" s="351">
        <v>0</v>
      </c>
      <c r="V98" s="351">
        <v>0</v>
      </c>
      <c r="W98" s="351">
        <v>0</v>
      </c>
      <c r="X98" s="351">
        <v>0</v>
      </c>
      <c r="Y98" s="351">
        <v>0</v>
      </c>
      <c r="Z98" s="351">
        <v>0</v>
      </c>
      <c r="AA98" s="351">
        <v>0</v>
      </c>
      <c r="AB98" s="351">
        <v>0</v>
      </c>
      <c r="AC98" s="351">
        <v>0</v>
      </c>
      <c r="AD98" s="351">
        <v>0</v>
      </c>
      <c r="AE98" s="351">
        <v>0</v>
      </c>
    </row>
    <row r="99" spans="1:31" x14ac:dyDescent="0.25">
      <c r="A99" s="346" t="s">
        <v>251</v>
      </c>
      <c r="B99" s="347" t="s">
        <v>305</v>
      </c>
      <c r="C99" s="348">
        <f t="shared" si="2"/>
        <v>45577.000000000007</v>
      </c>
      <c r="D99" s="348">
        <v>35579.22</v>
      </c>
      <c r="E99" s="348">
        <v>8625.2999999999993</v>
      </c>
      <c r="F99" s="348">
        <v>0</v>
      </c>
      <c r="G99" s="348">
        <v>407.92</v>
      </c>
      <c r="H99" s="348">
        <v>0</v>
      </c>
      <c r="I99" s="348">
        <v>0</v>
      </c>
      <c r="J99" s="348">
        <v>0</v>
      </c>
      <c r="K99" s="348">
        <v>746.73</v>
      </c>
      <c r="L99" s="348">
        <v>0</v>
      </c>
      <c r="M99" s="348">
        <v>217.83</v>
      </c>
      <c r="N99" s="348">
        <v>0</v>
      </c>
      <c r="O99" s="348">
        <v>0</v>
      </c>
      <c r="P99" s="348">
        <v>0</v>
      </c>
      <c r="Q99" s="348">
        <v>0</v>
      </c>
      <c r="R99" s="348">
        <v>0</v>
      </c>
      <c r="S99" s="348">
        <v>0</v>
      </c>
      <c r="T99" s="348">
        <v>0</v>
      </c>
      <c r="U99" s="348">
        <v>0</v>
      </c>
      <c r="V99" s="348">
        <v>0</v>
      </c>
      <c r="W99" s="348">
        <v>0</v>
      </c>
      <c r="X99" s="348">
        <v>0</v>
      </c>
      <c r="Y99" s="348">
        <v>0</v>
      </c>
      <c r="Z99" s="348">
        <v>0</v>
      </c>
      <c r="AA99" s="348">
        <v>0</v>
      </c>
      <c r="AB99" s="348">
        <v>0</v>
      </c>
      <c r="AC99" s="348">
        <v>0</v>
      </c>
      <c r="AD99" s="348">
        <v>0</v>
      </c>
      <c r="AE99" s="348">
        <v>0</v>
      </c>
    </row>
    <row r="100" spans="1:31" x14ac:dyDescent="0.25">
      <c r="B100" s="350" t="s">
        <v>414</v>
      </c>
      <c r="C100" s="351">
        <f t="shared" si="2"/>
        <v>4320</v>
      </c>
      <c r="D100" s="351">
        <v>0</v>
      </c>
      <c r="E100" s="351">
        <v>4320</v>
      </c>
      <c r="F100" s="351">
        <v>0</v>
      </c>
      <c r="G100" s="351">
        <v>0</v>
      </c>
      <c r="H100" s="351">
        <v>0</v>
      </c>
      <c r="I100" s="351">
        <v>0</v>
      </c>
      <c r="J100" s="351">
        <v>0</v>
      </c>
      <c r="K100" s="351">
        <v>0</v>
      </c>
      <c r="L100" s="351">
        <v>0</v>
      </c>
      <c r="M100" s="351">
        <v>0</v>
      </c>
      <c r="N100" s="351">
        <v>0</v>
      </c>
      <c r="O100" s="351">
        <v>0</v>
      </c>
      <c r="P100" s="351">
        <v>0</v>
      </c>
      <c r="Q100" s="351">
        <v>0</v>
      </c>
      <c r="R100" s="351">
        <v>0</v>
      </c>
      <c r="S100" s="351">
        <v>0</v>
      </c>
      <c r="T100" s="351">
        <v>0</v>
      </c>
      <c r="U100" s="351">
        <v>0</v>
      </c>
      <c r="V100" s="351">
        <v>0</v>
      </c>
      <c r="W100" s="351">
        <v>0</v>
      </c>
      <c r="X100" s="351">
        <v>0</v>
      </c>
      <c r="Y100" s="351">
        <v>0</v>
      </c>
      <c r="Z100" s="351">
        <v>0</v>
      </c>
      <c r="AA100" s="351">
        <v>0</v>
      </c>
      <c r="AB100" s="351">
        <v>0</v>
      </c>
      <c r="AC100" s="351">
        <v>0</v>
      </c>
      <c r="AD100" s="351">
        <v>0</v>
      </c>
      <c r="AE100" s="351">
        <v>0</v>
      </c>
    </row>
    <row r="101" spans="1:31" x14ac:dyDescent="0.25">
      <c r="B101" s="350" t="s">
        <v>311</v>
      </c>
      <c r="C101" s="351">
        <f t="shared" si="2"/>
        <v>214</v>
      </c>
      <c r="D101" s="351">
        <v>0</v>
      </c>
      <c r="E101" s="351">
        <v>9</v>
      </c>
      <c r="F101" s="351">
        <v>0</v>
      </c>
      <c r="G101" s="351">
        <v>0</v>
      </c>
      <c r="H101" s="351">
        <v>0</v>
      </c>
      <c r="I101" s="351">
        <v>0</v>
      </c>
      <c r="J101" s="351">
        <v>0</v>
      </c>
      <c r="K101" s="351">
        <v>0</v>
      </c>
      <c r="L101" s="351">
        <v>0</v>
      </c>
      <c r="M101" s="351">
        <v>205</v>
      </c>
      <c r="N101" s="351">
        <v>0</v>
      </c>
      <c r="O101" s="351">
        <v>0</v>
      </c>
      <c r="P101" s="351">
        <v>0</v>
      </c>
      <c r="Q101" s="351">
        <v>0</v>
      </c>
      <c r="R101" s="351">
        <v>0</v>
      </c>
      <c r="S101" s="351">
        <v>0</v>
      </c>
      <c r="T101" s="351">
        <v>0</v>
      </c>
      <c r="U101" s="351">
        <v>0</v>
      </c>
      <c r="V101" s="351">
        <v>0</v>
      </c>
      <c r="W101" s="351">
        <v>0</v>
      </c>
      <c r="X101" s="351">
        <v>0</v>
      </c>
      <c r="Y101" s="351">
        <v>0</v>
      </c>
      <c r="Z101" s="351">
        <v>0</v>
      </c>
      <c r="AA101" s="351">
        <v>0</v>
      </c>
      <c r="AB101" s="351">
        <v>0</v>
      </c>
      <c r="AC101" s="351">
        <v>0</v>
      </c>
      <c r="AD101" s="351">
        <v>0</v>
      </c>
      <c r="AE101" s="351">
        <v>0</v>
      </c>
    </row>
    <row r="102" spans="1:31" x14ac:dyDescent="0.25">
      <c r="B102" s="350" t="s">
        <v>306</v>
      </c>
      <c r="C102" s="351">
        <f t="shared" si="2"/>
        <v>15.38</v>
      </c>
      <c r="D102" s="351">
        <v>0</v>
      </c>
      <c r="E102" s="351">
        <v>4.5</v>
      </c>
      <c r="F102" s="351">
        <v>0</v>
      </c>
      <c r="G102" s="351">
        <v>0</v>
      </c>
      <c r="H102" s="351">
        <v>0</v>
      </c>
      <c r="I102" s="351">
        <v>0</v>
      </c>
      <c r="J102" s="351">
        <v>0</v>
      </c>
      <c r="K102" s="351">
        <v>9.23</v>
      </c>
      <c r="L102" s="351">
        <v>0</v>
      </c>
      <c r="M102" s="351">
        <v>1.65</v>
      </c>
      <c r="N102" s="351">
        <v>0</v>
      </c>
      <c r="O102" s="351">
        <v>0</v>
      </c>
      <c r="P102" s="351">
        <v>0</v>
      </c>
      <c r="Q102" s="351">
        <v>0</v>
      </c>
      <c r="R102" s="351">
        <v>0</v>
      </c>
      <c r="S102" s="351">
        <v>0</v>
      </c>
      <c r="T102" s="351">
        <v>0</v>
      </c>
      <c r="U102" s="351">
        <v>0</v>
      </c>
      <c r="V102" s="351">
        <v>0</v>
      </c>
      <c r="W102" s="351">
        <v>0</v>
      </c>
      <c r="X102" s="351">
        <v>0</v>
      </c>
      <c r="Y102" s="351">
        <v>0</v>
      </c>
      <c r="Z102" s="351">
        <v>0</v>
      </c>
      <c r="AA102" s="351">
        <v>0</v>
      </c>
      <c r="AB102" s="351">
        <v>0</v>
      </c>
      <c r="AC102" s="351">
        <v>0</v>
      </c>
      <c r="AD102" s="351">
        <v>0</v>
      </c>
      <c r="AE102" s="351">
        <v>0</v>
      </c>
    </row>
    <row r="103" spans="1:31" x14ac:dyDescent="0.25">
      <c r="B103" s="350" t="s">
        <v>307</v>
      </c>
      <c r="C103" s="351">
        <f t="shared" si="2"/>
        <v>36735.82</v>
      </c>
      <c r="D103" s="351">
        <v>35579.22</v>
      </c>
      <c r="E103" s="351">
        <v>0</v>
      </c>
      <c r="F103" s="351">
        <v>0</v>
      </c>
      <c r="G103" s="351">
        <v>407.92</v>
      </c>
      <c r="H103" s="351">
        <v>0</v>
      </c>
      <c r="I103" s="351">
        <v>0</v>
      </c>
      <c r="J103" s="351">
        <v>0</v>
      </c>
      <c r="K103" s="351">
        <v>737.5</v>
      </c>
      <c r="L103" s="351">
        <v>0</v>
      </c>
      <c r="M103" s="351">
        <v>11.18</v>
      </c>
      <c r="N103" s="351">
        <v>0</v>
      </c>
      <c r="O103" s="351">
        <v>0</v>
      </c>
      <c r="P103" s="351">
        <v>0</v>
      </c>
      <c r="Q103" s="351">
        <v>0</v>
      </c>
      <c r="R103" s="351">
        <v>0</v>
      </c>
      <c r="S103" s="351">
        <v>0</v>
      </c>
      <c r="T103" s="351">
        <v>0</v>
      </c>
      <c r="U103" s="351">
        <v>0</v>
      </c>
      <c r="V103" s="351">
        <v>0</v>
      </c>
      <c r="W103" s="351">
        <v>0</v>
      </c>
      <c r="X103" s="351">
        <v>0</v>
      </c>
      <c r="Y103" s="351">
        <v>0</v>
      </c>
      <c r="Z103" s="351">
        <v>0</v>
      </c>
      <c r="AA103" s="351">
        <v>0</v>
      </c>
      <c r="AB103" s="351">
        <v>0</v>
      </c>
      <c r="AC103" s="351">
        <v>0</v>
      </c>
      <c r="AD103" s="351">
        <v>0</v>
      </c>
      <c r="AE103" s="351">
        <v>0</v>
      </c>
    </row>
    <row r="104" spans="1:31" x14ac:dyDescent="0.25">
      <c r="B104" s="350" t="s">
        <v>337</v>
      </c>
      <c r="C104" s="351">
        <f t="shared" si="2"/>
        <v>4287.7</v>
      </c>
      <c r="D104" s="351">
        <v>0</v>
      </c>
      <c r="E104" s="351">
        <v>4287.7</v>
      </c>
      <c r="F104" s="351">
        <v>0</v>
      </c>
      <c r="G104" s="351">
        <v>0</v>
      </c>
      <c r="H104" s="351">
        <v>0</v>
      </c>
      <c r="I104" s="351">
        <v>0</v>
      </c>
      <c r="J104" s="351">
        <v>0</v>
      </c>
      <c r="K104" s="351">
        <v>0</v>
      </c>
      <c r="L104" s="351">
        <v>0</v>
      </c>
      <c r="M104" s="351">
        <v>0</v>
      </c>
      <c r="N104" s="351">
        <v>0</v>
      </c>
      <c r="O104" s="351">
        <v>0</v>
      </c>
      <c r="P104" s="351">
        <v>0</v>
      </c>
      <c r="Q104" s="351">
        <v>0</v>
      </c>
      <c r="R104" s="351">
        <v>0</v>
      </c>
      <c r="S104" s="351">
        <v>0</v>
      </c>
      <c r="T104" s="351">
        <v>0</v>
      </c>
      <c r="U104" s="351">
        <v>0</v>
      </c>
      <c r="V104" s="351">
        <v>0</v>
      </c>
      <c r="W104" s="351">
        <v>0</v>
      </c>
      <c r="X104" s="351">
        <v>0</v>
      </c>
      <c r="Y104" s="351">
        <v>0</v>
      </c>
      <c r="Z104" s="351">
        <v>0</v>
      </c>
      <c r="AA104" s="351">
        <v>0</v>
      </c>
      <c r="AB104" s="351">
        <v>0</v>
      </c>
      <c r="AC104" s="351">
        <v>0</v>
      </c>
      <c r="AD104" s="351">
        <v>0</v>
      </c>
      <c r="AE104" s="351">
        <v>0</v>
      </c>
    </row>
    <row r="105" spans="1:31" x14ac:dyDescent="0.25">
      <c r="B105" s="350" t="s">
        <v>308</v>
      </c>
      <c r="C105" s="351">
        <f t="shared" si="2"/>
        <v>4.0999999999999996</v>
      </c>
      <c r="D105" s="351">
        <v>0</v>
      </c>
      <c r="E105" s="351">
        <v>4.0999999999999996</v>
      </c>
      <c r="F105" s="351">
        <v>0</v>
      </c>
      <c r="G105" s="351">
        <v>0</v>
      </c>
      <c r="H105" s="351">
        <v>0</v>
      </c>
      <c r="I105" s="351">
        <v>0</v>
      </c>
      <c r="J105" s="351">
        <v>0</v>
      </c>
      <c r="K105" s="351">
        <v>0</v>
      </c>
      <c r="L105" s="351">
        <v>0</v>
      </c>
      <c r="M105" s="351">
        <v>0</v>
      </c>
      <c r="N105" s="351">
        <v>0</v>
      </c>
      <c r="O105" s="351">
        <v>0</v>
      </c>
      <c r="P105" s="351">
        <v>0</v>
      </c>
      <c r="Q105" s="351">
        <v>0</v>
      </c>
      <c r="R105" s="351">
        <v>0</v>
      </c>
      <c r="S105" s="351">
        <v>0</v>
      </c>
      <c r="T105" s="351">
        <v>0</v>
      </c>
      <c r="U105" s="351">
        <v>0</v>
      </c>
      <c r="V105" s="351">
        <v>0</v>
      </c>
      <c r="W105" s="351">
        <v>0</v>
      </c>
      <c r="X105" s="351">
        <v>0</v>
      </c>
      <c r="Y105" s="351">
        <v>0</v>
      </c>
      <c r="Z105" s="351">
        <v>0</v>
      </c>
      <c r="AA105" s="351">
        <v>0</v>
      </c>
      <c r="AB105" s="351">
        <v>0</v>
      </c>
      <c r="AC105" s="351">
        <v>0</v>
      </c>
      <c r="AD105" s="351">
        <v>0</v>
      </c>
      <c r="AE105" s="351">
        <v>0</v>
      </c>
    </row>
    <row r="106" spans="1:31" x14ac:dyDescent="0.25">
      <c r="A106" s="346" t="s">
        <v>228</v>
      </c>
      <c r="B106" s="347" t="s">
        <v>305</v>
      </c>
      <c r="C106" s="348">
        <f t="shared" si="2"/>
        <v>49360.68</v>
      </c>
      <c r="D106" s="348">
        <v>20916.009999999998</v>
      </c>
      <c r="E106" s="348">
        <v>1064.48</v>
      </c>
      <c r="F106" s="348">
        <v>0</v>
      </c>
      <c r="G106" s="348">
        <v>1144</v>
      </c>
      <c r="H106" s="348">
        <v>7262.2</v>
      </c>
      <c r="I106" s="348">
        <v>0</v>
      </c>
      <c r="J106" s="348">
        <v>0</v>
      </c>
      <c r="K106" s="348">
        <v>0</v>
      </c>
      <c r="L106" s="348">
        <v>0</v>
      </c>
      <c r="M106" s="348">
        <v>0</v>
      </c>
      <c r="N106" s="348">
        <v>0</v>
      </c>
      <c r="O106" s="348">
        <v>0</v>
      </c>
      <c r="P106" s="348">
        <v>0</v>
      </c>
      <c r="Q106" s="348">
        <v>0</v>
      </c>
      <c r="R106" s="348">
        <v>18973.990000000002</v>
      </c>
      <c r="S106" s="348">
        <v>0</v>
      </c>
      <c r="T106" s="348">
        <v>0</v>
      </c>
      <c r="U106" s="348">
        <v>0</v>
      </c>
      <c r="V106" s="348">
        <v>0</v>
      </c>
      <c r="W106" s="348">
        <v>0</v>
      </c>
      <c r="X106" s="348">
        <v>0</v>
      </c>
      <c r="Y106" s="348">
        <v>0</v>
      </c>
      <c r="Z106" s="348">
        <v>0</v>
      </c>
      <c r="AA106" s="348">
        <v>0</v>
      </c>
      <c r="AB106" s="348">
        <v>0</v>
      </c>
      <c r="AC106" s="348">
        <v>0</v>
      </c>
      <c r="AD106" s="348">
        <v>0</v>
      </c>
      <c r="AE106" s="348">
        <v>0</v>
      </c>
    </row>
    <row r="107" spans="1:31" x14ac:dyDescent="0.25">
      <c r="B107" s="350" t="s">
        <v>311</v>
      </c>
      <c r="C107" s="351">
        <f t="shared" si="2"/>
        <v>1356</v>
      </c>
      <c r="D107" s="351">
        <v>0</v>
      </c>
      <c r="E107" s="351">
        <v>0</v>
      </c>
      <c r="F107" s="351">
        <v>0</v>
      </c>
      <c r="G107" s="351">
        <v>29</v>
      </c>
      <c r="H107" s="351">
        <v>1327</v>
      </c>
      <c r="I107" s="351">
        <v>0</v>
      </c>
      <c r="J107" s="351">
        <v>0</v>
      </c>
      <c r="K107" s="351">
        <v>0</v>
      </c>
      <c r="L107" s="351">
        <v>0</v>
      </c>
      <c r="M107" s="351">
        <v>0</v>
      </c>
      <c r="N107" s="351">
        <v>0</v>
      </c>
      <c r="O107" s="351">
        <v>0</v>
      </c>
      <c r="P107" s="351">
        <v>0</v>
      </c>
      <c r="Q107" s="351">
        <v>0</v>
      </c>
      <c r="R107" s="351">
        <v>0</v>
      </c>
      <c r="S107" s="351">
        <v>0</v>
      </c>
      <c r="T107" s="351">
        <v>0</v>
      </c>
      <c r="U107" s="351">
        <v>0</v>
      </c>
      <c r="V107" s="351">
        <v>0</v>
      </c>
      <c r="W107" s="351">
        <v>0</v>
      </c>
      <c r="X107" s="351">
        <v>0</v>
      </c>
      <c r="Y107" s="351">
        <v>0</v>
      </c>
      <c r="Z107" s="351">
        <v>0</v>
      </c>
      <c r="AA107" s="351">
        <v>0</v>
      </c>
      <c r="AB107" s="351">
        <v>0</v>
      </c>
      <c r="AC107" s="351">
        <v>0</v>
      </c>
      <c r="AD107" s="351">
        <v>0</v>
      </c>
      <c r="AE107" s="351">
        <v>0</v>
      </c>
    </row>
    <row r="108" spans="1:31" x14ac:dyDescent="0.25">
      <c r="B108" s="350" t="s">
        <v>308</v>
      </c>
      <c r="C108" s="351">
        <f t="shared" si="2"/>
        <v>31274.68</v>
      </c>
      <c r="D108" s="351">
        <v>20916.009999999998</v>
      </c>
      <c r="E108" s="351">
        <v>1064.48</v>
      </c>
      <c r="F108" s="351">
        <v>0</v>
      </c>
      <c r="G108" s="351">
        <v>1115</v>
      </c>
      <c r="H108" s="351">
        <v>5935.2</v>
      </c>
      <c r="I108" s="351">
        <v>0</v>
      </c>
      <c r="J108" s="351">
        <v>0</v>
      </c>
      <c r="K108" s="351">
        <v>0</v>
      </c>
      <c r="L108" s="351">
        <v>0</v>
      </c>
      <c r="M108" s="351">
        <v>0</v>
      </c>
      <c r="N108" s="351">
        <v>0</v>
      </c>
      <c r="O108" s="351">
        <v>0</v>
      </c>
      <c r="P108" s="351">
        <v>0</v>
      </c>
      <c r="Q108" s="351">
        <v>0</v>
      </c>
      <c r="R108" s="351">
        <v>2243.9899999999998</v>
      </c>
      <c r="S108" s="351">
        <v>0</v>
      </c>
      <c r="T108" s="351">
        <v>0</v>
      </c>
      <c r="U108" s="351">
        <v>0</v>
      </c>
      <c r="V108" s="351">
        <v>0</v>
      </c>
      <c r="W108" s="351">
        <v>0</v>
      </c>
      <c r="X108" s="351">
        <v>0</v>
      </c>
      <c r="Y108" s="351">
        <v>0</v>
      </c>
      <c r="Z108" s="351">
        <v>0</v>
      </c>
      <c r="AA108" s="351">
        <v>0</v>
      </c>
      <c r="AB108" s="351">
        <v>0</v>
      </c>
      <c r="AC108" s="351">
        <v>0</v>
      </c>
      <c r="AD108" s="351">
        <v>0</v>
      </c>
      <c r="AE108" s="351">
        <v>0</v>
      </c>
    </row>
    <row r="109" spans="1:31" x14ac:dyDescent="0.25">
      <c r="B109" s="350" t="s">
        <v>318</v>
      </c>
      <c r="C109" s="351">
        <f t="shared" si="2"/>
        <v>16730</v>
      </c>
      <c r="D109" s="351">
        <v>0</v>
      </c>
      <c r="E109" s="351">
        <v>0</v>
      </c>
      <c r="F109" s="351">
        <v>0</v>
      </c>
      <c r="G109" s="351">
        <v>0</v>
      </c>
      <c r="H109" s="351">
        <v>0</v>
      </c>
      <c r="I109" s="351">
        <v>0</v>
      </c>
      <c r="J109" s="351">
        <v>0</v>
      </c>
      <c r="K109" s="351">
        <v>0</v>
      </c>
      <c r="L109" s="351">
        <v>0</v>
      </c>
      <c r="M109" s="351">
        <v>0</v>
      </c>
      <c r="N109" s="351">
        <v>0</v>
      </c>
      <c r="O109" s="351">
        <v>0</v>
      </c>
      <c r="P109" s="351">
        <v>0</v>
      </c>
      <c r="Q109" s="351">
        <v>0</v>
      </c>
      <c r="R109" s="351">
        <v>16730</v>
      </c>
      <c r="S109" s="351">
        <v>0</v>
      </c>
      <c r="T109" s="351">
        <v>0</v>
      </c>
      <c r="U109" s="351">
        <v>0</v>
      </c>
      <c r="V109" s="351">
        <v>0</v>
      </c>
      <c r="W109" s="351">
        <v>0</v>
      </c>
      <c r="X109" s="351">
        <v>0</v>
      </c>
      <c r="Y109" s="351">
        <v>0</v>
      </c>
      <c r="Z109" s="351">
        <v>0</v>
      </c>
      <c r="AA109" s="351">
        <v>0</v>
      </c>
      <c r="AB109" s="351">
        <v>0</v>
      </c>
      <c r="AC109" s="351">
        <v>0</v>
      </c>
      <c r="AD109" s="351">
        <v>0</v>
      </c>
      <c r="AE109" s="351">
        <v>0</v>
      </c>
    </row>
    <row r="110" spans="1:31" x14ac:dyDescent="0.25">
      <c r="A110" s="346" t="s">
        <v>252</v>
      </c>
      <c r="B110" s="347" t="s">
        <v>305</v>
      </c>
      <c r="C110" s="348">
        <f t="shared" si="2"/>
        <v>91959.83</v>
      </c>
      <c r="D110" s="348">
        <v>78800.47</v>
      </c>
      <c r="E110" s="348">
        <v>1425</v>
      </c>
      <c r="F110" s="348">
        <v>0</v>
      </c>
      <c r="G110" s="348">
        <v>30</v>
      </c>
      <c r="H110" s="348">
        <v>11694.07</v>
      </c>
      <c r="I110" s="348">
        <v>0</v>
      </c>
      <c r="J110" s="348">
        <v>0</v>
      </c>
      <c r="K110" s="348">
        <v>0</v>
      </c>
      <c r="L110" s="348">
        <v>0</v>
      </c>
      <c r="M110" s="348">
        <v>10.29</v>
      </c>
      <c r="N110" s="348">
        <v>0</v>
      </c>
      <c r="O110" s="348">
        <v>0</v>
      </c>
      <c r="P110" s="348">
        <v>0</v>
      </c>
      <c r="Q110" s="348">
        <v>0</v>
      </c>
      <c r="R110" s="348">
        <v>0</v>
      </c>
      <c r="S110" s="348">
        <v>0</v>
      </c>
      <c r="T110" s="348">
        <v>0</v>
      </c>
      <c r="U110" s="348">
        <v>0</v>
      </c>
      <c r="V110" s="348">
        <v>0</v>
      </c>
      <c r="W110" s="348">
        <v>0</v>
      </c>
      <c r="X110" s="348">
        <v>0</v>
      </c>
      <c r="Y110" s="348">
        <v>0</v>
      </c>
      <c r="Z110" s="348">
        <v>0</v>
      </c>
      <c r="AA110" s="348">
        <v>0</v>
      </c>
      <c r="AB110" s="348">
        <v>0</v>
      </c>
      <c r="AC110" s="348">
        <v>0</v>
      </c>
      <c r="AD110" s="348">
        <v>0</v>
      </c>
      <c r="AE110" s="348">
        <v>0</v>
      </c>
    </row>
    <row r="111" spans="1:31" x14ac:dyDescent="0.25">
      <c r="B111" s="350" t="s">
        <v>311</v>
      </c>
      <c r="C111" s="351">
        <f t="shared" si="2"/>
        <v>2497</v>
      </c>
      <c r="D111" s="351">
        <v>0</v>
      </c>
      <c r="E111" s="351">
        <v>0</v>
      </c>
      <c r="F111" s="351">
        <v>0</v>
      </c>
      <c r="G111" s="351">
        <v>0</v>
      </c>
      <c r="H111" s="351">
        <v>2497</v>
      </c>
      <c r="I111" s="351">
        <v>0</v>
      </c>
      <c r="J111" s="351">
        <v>0</v>
      </c>
      <c r="K111" s="351">
        <v>0</v>
      </c>
      <c r="L111" s="351">
        <v>0</v>
      </c>
      <c r="M111" s="351">
        <v>0</v>
      </c>
      <c r="N111" s="351">
        <v>0</v>
      </c>
      <c r="O111" s="351">
        <v>0</v>
      </c>
      <c r="P111" s="351">
        <v>0</v>
      </c>
      <c r="Q111" s="351">
        <v>0</v>
      </c>
      <c r="R111" s="351">
        <v>0</v>
      </c>
      <c r="S111" s="351">
        <v>0</v>
      </c>
      <c r="T111" s="351">
        <v>0</v>
      </c>
      <c r="U111" s="351">
        <v>0</v>
      </c>
      <c r="V111" s="351">
        <v>0</v>
      </c>
      <c r="W111" s="351">
        <v>0</v>
      </c>
      <c r="X111" s="351">
        <v>0</v>
      </c>
      <c r="Y111" s="351">
        <v>0</v>
      </c>
      <c r="Z111" s="351">
        <v>0</v>
      </c>
      <c r="AA111" s="351">
        <v>0</v>
      </c>
      <c r="AB111" s="351">
        <v>0</v>
      </c>
      <c r="AC111" s="351">
        <v>0</v>
      </c>
      <c r="AD111" s="351">
        <v>0</v>
      </c>
      <c r="AE111" s="351">
        <v>0</v>
      </c>
    </row>
    <row r="112" spans="1:31" x14ac:dyDescent="0.25">
      <c r="B112" s="350" t="s">
        <v>308</v>
      </c>
      <c r="C112" s="351">
        <f t="shared" si="2"/>
        <v>88007.83</v>
      </c>
      <c r="D112" s="351">
        <v>78800.47</v>
      </c>
      <c r="E112" s="351">
        <v>0</v>
      </c>
      <c r="F112" s="351">
        <v>0</v>
      </c>
      <c r="G112" s="351">
        <v>0</v>
      </c>
      <c r="H112" s="351">
        <v>9197.07</v>
      </c>
      <c r="I112" s="351">
        <v>0</v>
      </c>
      <c r="J112" s="351">
        <v>0</v>
      </c>
      <c r="K112" s="351">
        <v>0</v>
      </c>
      <c r="L112" s="351">
        <v>0</v>
      </c>
      <c r="M112" s="351">
        <v>10.29</v>
      </c>
      <c r="N112" s="351">
        <v>0</v>
      </c>
      <c r="O112" s="351">
        <v>0</v>
      </c>
      <c r="P112" s="351">
        <v>0</v>
      </c>
      <c r="Q112" s="351">
        <v>0</v>
      </c>
      <c r="R112" s="351">
        <v>0</v>
      </c>
      <c r="S112" s="351">
        <v>0</v>
      </c>
      <c r="T112" s="351">
        <v>0</v>
      </c>
      <c r="U112" s="351">
        <v>0</v>
      </c>
      <c r="V112" s="351">
        <v>0</v>
      </c>
      <c r="W112" s="351">
        <v>0</v>
      </c>
      <c r="X112" s="351">
        <v>0</v>
      </c>
      <c r="Y112" s="351">
        <v>0</v>
      </c>
      <c r="Z112" s="351">
        <v>0</v>
      </c>
      <c r="AA112" s="351">
        <v>0</v>
      </c>
      <c r="AB112" s="351">
        <v>0</v>
      </c>
      <c r="AC112" s="351">
        <v>0</v>
      </c>
      <c r="AD112" s="351">
        <v>0</v>
      </c>
      <c r="AE112" s="351">
        <v>0</v>
      </c>
    </row>
    <row r="113" spans="1:31" x14ac:dyDescent="0.25">
      <c r="B113" s="350" t="s">
        <v>411</v>
      </c>
      <c r="C113" s="351">
        <f t="shared" si="2"/>
        <v>1455</v>
      </c>
      <c r="D113" s="351">
        <v>0</v>
      </c>
      <c r="E113" s="351">
        <v>1425</v>
      </c>
      <c r="F113" s="351">
        <v>0</v>
      </c>
      <c r="G113" s="351">
        <v>30</v>
      </c>
      <c r="H113" s="351">
        <v>0</v>
      </c>
      <c r="I113" s="351">
        <v>0</v>
      </c>
      <c r="J113" s="351">
        <v>0</v>
      </c>
      <c r="K113" s="351">
        <v>0</v>
      </c>
      <c r="L113" s="351">
        <v>0</v>
      </c>
      <c r="M113" s="351">
        <v>0</v>
      </c>
      <c r="N113" s="351">
        <v>0</v>
      </c>
      <c r="O113" s="351">
        <v>0</v>
      </c>
      <c r="P113" s="351">
        <v>0</v>
      </c>
      <c r="Q113" s="351">
        <v>0</v>
      </c>
      <c r="R113" s="351">
        <v>0</v>
      </c>
      <c r="S113" s="351">
        <v>0</v>
      </c>
      <c r="T113" s="351">
        <v>0</v>
      </c>
      <c r="U113" s="351">
        <v>0</v>
      </c>
      <c r="V113" s="351">
        <v>0</v>
      </c>
      <c r="W113" s="351">
        <v>0</v>
      </c>
      <c r="X113" s="351">
        <v>0</v>
      </c>
      <c r="Y113" s="351">
        <v>0</v>
      </c>
      <c r="Z113" s="351">
        <v>0</v>
      </c>
      <c r="AA113" s="351">
        <v>0</v>
      </c>
      <c r="AB113" s="351">
        <v>0</v>
      </c>
      <c r="AC113" s="351">
        <v>0</v>
      </c>
      <c r="AD113" s="351">
        <v>0</v>
      </c>
      <c r="AE113" s="351">
        <v>0</v>
      </c>
    </row>
    <row r="114" spans="1:31" x14ac:dyDescent="0.25">
      <c r="A114" s="346" t="s">
        <v>338</v>
      </c>
      <c r="B114" s="347" t="s">
        <v>305</v>
      </c>
      <c r="C114" s="348">
        <f t="shared" si="2"/>
        <v>2407.59</v>
      </c>
      <c r="D114" s="348">
        <v>2220.65</v>
      </c>
      <c r="E114" s="348">
        <v>82.63</v>
      </c>
      <c r="F114" s="348">
        <v>0</v>
      </c>
      <c r="G114" s="348">
        <v>90.48</v>
      </c>
      <c r="H114" s="348">
        <v>0</v>
      </c>
      <c r="I114" s="348">
        <v>0</v>
      </c>
      <c r="J114" s="348">
        <v>1.6</v>
      </c>
      <c r="K114" s="348">
        <v>8.23</v>
      </c>
      <c r="L114" s="348">
        <v>0</v>
      </c>
      <c r="M114" s="348">
        <v>3.42</v>
      </c>
      <c r="N114" s="348">
        <v>0</v>
      </c>
      <c r="O114" s="348">
        <v>0</v>
      </c>
      <c r="P114" s="348">
        <v>0.57999999999999996</v>
      </c>
      <c r="Q114" s="348">
        <v>0</v>
      </c>
      <c r="R114" s="348">
        <v>0</v>
      </c>
      <c r="S114" s="348">
        <v>0</v>
      </c>
      <c r="T114" s="348">
        <v>0</v>
      </c>
      <c r="U114" s="348">
        <v>0</v>
      </c>
      <c r="V114" s="348">
        <v>0</v>
      </c>
      <c r="W114" s="348">
        <v>0</v>
      </c>
      <c r="X114" s="348">
        <v>0</v>
      </c>
      <c r="Y114" s="348">
        <v>0</v>
      </c>
      <c r="Z114" s="348">
        <v>0</v>
      </c>
      <c r="AA114" s="348">
        <v>0</v>
      </c>
      <c r="AB114" s="348">
        <v>0</v>
      </c>
      <c r="AC114" s="348">
        <v>0</v>
      </c>
      <c r="AD114" s="348">
        <v>0</v>
      </c>
      <c r="AE114" s="348">
        <v>0</v>
      </c>
    </row>
    <row r="115" spans="1:31" x14ac:dyDescent="0.25">
      <c r="B115" s="350" t="s">
        <v>311</v>
      </c>
      <c r="C115" s="351">
        <f t="shared" si="2"/>
        <v>13</v>
      </c>
      <c r="D115" s="351">
        <v>0</v>
      </c>
      <c r="E115" s="351">
        <v>0</v>
      </c>
      <c r="F115" s="351">
        <v>0</v>
      </c>
      <c r="G115" s="351">
        <v>13</v>
      </c>
      <c r="H115" s="351">
        <v>0</v>
      </c>
      <c r="I115" s="351">
        <v>0</v>
      </c>
      <c r="J115" s="351">
        <v>0</v>
      </c>
      <c r="K115" s="351">
        <v>0</v>
      </c>
      <c r="L115" s="351">
        <v>0</v>
      </c>
      <c r="M115" s="351">
        <v>0</v>
      </c>
      <c r="N115" s="351">
        <v>0</v>
      </c>
      <c r="O115" s="351">
        <v>0</v>
      </c>
      <c r="P115" s="351">
        <v>0</v>
      </c>
      <c r="Q115" s="351">
        <v>0</v>
      </c>
      <c r="R115" s="351">
        <v>0</v>
      </c>
      <c r="S115" s="351">
        <v>0</v>
      </c>
      <c r="T115" s="351">
        <v>0</v>
      </c>
      <c r="U115" s="351">
        <v>0</v>
      </c>
      <c r="V115" s="351">
        <v>0</v>
      </c>
      <c r="W115" s="351">
        <v>0</v>
      </c>
      <c r="X115" s="351">
        <v>0</v>
      </c>
      <c r="Y115" s="351">
        <v>0</v>
      </c>
      <c r="Z115" s="351">
        <v>0</v>
      </c>
      <c r="AA115" s="351">
        <v>0</v>
      </c>
      <c r="AB115" s="351">
        <v>0</v>
      </c>
      <c r="AC115" s="351">
        <v>0</v>
      </c>
      <c r="AD115" s="351">
        <v>0</v>
      </c>
      <c r="AE115" s="351">
        <v>0</v>
      </c>
    </row>
    <row r="116" spans="1:31" x14ac:dyDescent="0.25">
      <c r="B116" s="350" t="s">
        <v>306</v>
      </c>
      <c r="C116" s="351">
        <f t="shared" si="2"/>
        <v>173.94</v>
      </c>
      <c r="D116" s="351">
        <v>0</v>
      </c>
      <c r="E116" s="351">
        <v>82.63</v>
      </c>
      <c r="F116" s="351">
        <v>0</v>
      </c>
      <c r="G116" s="351">
        <v>77.48</v>
      </c>
      <c r="H116" s="351">
        <v>0</v>
      </c>
      <c r="I116" s="351">
        <v>0</v>
      </c>
      <c r="J116" s="351">
        <v>1.6</v>
      </c>
      <c r="K116" s="351">
        <v>8.23</v>
      </c>
      <c r="L116" s="351">
        <v>0</v>
      </c>
      <c r="M116" s="351">
        <v>3.42</v>
      </c>
      <c r="N116" s="351">
        <v>0</v>
      </c>
      <c r="O116" s="351">
        <v>0</v>
      </c>
      <c r="P116" s="351">
        <v>0.57999999999999996</v>
      </c>
      <c r="Q116" s="351">
        <v>0</v>
      </c>
      <c r="R116" s="351">
        <v>0</v>
      </c>
      <c r="S116" s="351">
        <v>0</v>
      </c>
      <c r="T116" s="351">
        <v>0</v>
      </c>
      <c r="U116" s="351">
        <v>0</v>
      </c>
      <c r="V116" s="351">
        <v>0</v>
      </c>
      <c r="W116" s="351">
        <v>0</v>
      </c>
      <c r="X116" s="351">
        <v>0</v>
      </c>
      <c r="Y116" s="351">
        <v>0</v>
      </c>
      <c r="Z116" s="351">
        <v>0</v>
      </c>
      <c r="AA116" s="351">
        <v>0</v>
      </c>
      <c r="AB116" s="351">
        <v>0</v>
      </c>
      <c r="AC116" s="351">
        <v>0</v>
      </c>
      <c r="AD116" s="351">
        <v>0</v>
      </c>
      <c r="AE116" s="351">
        <v>0</v>
      </c>
    </row>
    <row r="117" spans="1:31" x14ac:dyDescent="0.25">
      <c r="B117" s="350" t="s">
        <v>308</v>
      </c>
      <c r="C117" s="351">
        <f t="shared" si="2"/>
        <v>2177.4</v>
      </c>
      <c r="D117" s="351">
        <v>2177.4</v>
      </c>
      <c r="E117" s="351">
        <v>0</v>
      </c>
      <c r="F117" s="351">
        <v>0</v>
      </c>
      <c r="G117" s="351">
        <v>0</v>
      </c>
      <c r="H117" s="351">
        <v>0</v>
      </c>
      <c r="I117" s="351">
        <v>0</v>
      </c>
      <c r="J117" s="351">
        <v>0</v>
      </c>
      <c r="K117" s="351">
        <v>0</v>
      </c>
      <c r="L117" s="351">
        <v>0</v>
      </c>
      <c r="M117" s="351">
        <v>0</v>
      </c>
      <c r="N117" s="351">
        <v>0</v>
      </c>
      <c r="O117" s="351">
        <v>0</v>
      </c>
      <c r="P117" s="351">
        <v>0</v>
      </c>
      <c r="Q117" s="351">
        <v>0</v>
      </c>
      <c r="R117" s="351">
        <v>0</v>
      </c>
      <c r="S117" s="351">
        <v>0</v>
      </c>
      <c r="T117" s="351">
        <v>0</v>
      </c>
      <c r="U117" s="351">
        <v>0</v>
      </c>
      <c r="V117" s="351">
        <v>0</v>
      </c>
      <c r="W117" s="351">
        <v>0</v>
      </c>
      <c r="X117" s="351">
        <v>0</v>
      </c>
      <c r="Y117" s="351">
        <v>0</v>
      </c>
      <c r="Z117" s="351">
        <v>0</v>
      </c>
      <c r="AA117" s="351">
        <v>0</v>
      </c>
      <c r="AB117" s="351">
        <v>0</v>
      </c>
      <c r="AC117" s="351">
        <v>0</v>
      </c>
      <c r="AD117" s="351">
        <v>0</v>
      </c>
      <c r="AE117" s="351">
        <v>0</v>
      </c>
    </row>
    <row r="118" spans="1:31" x14ac:dyDescent="0.25">
      <c r="B118" s="350" t="s">
        <v>339</v>
      </c>
      <c r="C118" s="351">
        <f t="shared" si="2"/>
        <v>43.25</v>
      </c>
      <c r="D118" s="351">
        <v>43.25</v>
      </c>
      <c r="E118" s="351">
        <v>0</v>
      </c>
      <c r="F118" s="351">
        <v>0</v>
      </c>
      <c r="G118" s="351">
        <v>0</v>
      </c>
      <c r="H118" s="351">
        <v>0</v>
      </c>
      <c r="I118" s="351">
        <v>0</v>
      </c>
      <c r="J118" s="351">
        <v>0</v>
      </c>
      <c r="K118" s="351">
        <v>0</v>
      </c>
      <c r="L118" s="351">
        <v>0</v>
      </c>
      <c r="M118" s="351">
        <v>0</v>
      </c>
      <c r="N118" s="351">
        <v>0</v>
      </c>
      <c r="O118" s="351">
        <v>0</v>
      </c>
      <c r="P118" s="351">
        <v>0</v>
      </c>
      <c r="Q118" s="351">
        <v>0</v>
      </c>
      <c r="R118" s="351">
        <v>0</v>
      </c>
      <c r="S118" s="351">
        <v>0</v>
      </c>
      <c r="T118" s="351">
        <v>0</v>
      </c>
      <c r="U118" s="351">
        <v>0</v>
      </c>
      <c r="V118" s="351">
        <v>0</v>
      </c>
      <c r="W118" s="351">
        <v>0</v>
      </c>
      <c r="X118" s="351">
        <v>0</v>
      </c>
      <c r="Y118" s="351">
        <v>0</v>
      </c>
      <c r="Z118" s="351">
        <v>0</v>
      </c>
      <c r="AA118" s="351">
        <v>0</v>
      </c>
      <c r="AB118" s="351">
        <v>0</v>
      </c>
      <c r="AC118" s="351">
        <v>0</v>
      </c>
      <c r="AD118" s="351">
        <v>0</v>
      </c>
      <c r="AE118" s="351">
        <v>0</v>
      </c>
    </row>
    <row r="119" spans="1:31" x14ac:dyDescent="0.25">
      <c r="A119" s="346" t="s">
        <v>254</v>
      </c>
      <c r="B119" s="347" t="s">
        <v>305</v>
      </c>
      <c r="C119" s="348">
        <f t="shared" si="2"/>
        <v>50383</v>
      </c>
      <c r="D119" s="348">
        <v>39209.620000000003</v>
      </c>
      <c r="E119" s="348">
        <v>0</v>
      </c>
      <c r="F119" s="348">
        <v>0</v>
      </c>
      <c r="G119" s="348">
        <v>6583</v>
      </c>
      <c r="H119" s="348">
        <v>4590.38</v>
      </c>
      <c r="I119" s="348">
        <v>0</v>
      </c>
      <c r="J119" s="348">
        <v>0</v>
      </c>
      <c r="K119" s="348">
        <v>0</v>
      </c>
      <c r="L119" s="348">
        <v>0</v>
      </c>
      <c r="M119" s="348">
        <v>0</v>
      </c>
      <c r="N119" s="348">
        <v>0</v>
      </c>
      <c r="O119" s="348">
        <v>0</v>
      </c>
      <c r="P119" s="348">
        <v>0</v>
      </c>
      <c r="Q119" s="348">
        <v>0</v>
      </c>
      <c r="R119" s="348">
        <v>0</v>
      </c>
      <c r="S119" s="348">
        <v>0</v>
      </c>
      <c r="T119" s="348">
        <v>0</v>
      </c>
      <c r="U119" s="348">
        <v>0</v>
      </c>
      <c r="V119" s="348">
        <v>0</v>
      </c>
      <c r="W119" s="348">
        <v>0</v>
      </c>
      <c r="X119" s="348">
        <v>0</v>
      </c>
      <c r="Y119" s="348">
        <v>0</v>
      </c>
      <c r="Z119" s="348">
        <v>0</v>
      </c>
      <c r="AA119" s="348">
        <v>0</v>
      </c>
      <c r="AB119" s="348">
        <v>0</v>
      </c>
      <c r="AC119" s="348">
        <v>0</v>
      </c>
      <c r="AD119" s="348">
        <v>0</v>
      </c>
      <c r="AE119" s="348">
        <v>0</v>
      </c>
    </row>
    <row r="120" spans="1:31" x14ac:dyDescent="0.25">
      <c r="B120" s="350" t="s">
        <v>311</v>
      </c>
      <c r="C120" s="351">
        <f t="shared" si="2"/>
        <v>10854</v>
      </c>
      <c r="D120" s="351">
        <v>0</v>
      </c>
      <c r="E120" s="351">
        <v>0</v>
      </c>
      <c r="F120" s="351">
        <v>0</v>
      </c>
      <c r="G120" s="351">
        <v>6583</v>
      </c>
      <c r="H120" s="351">
        <v>4271</v>
      </c>
      <c r="I120" s="351">
        <v>0</v>
      </c>
      <c r="J120" s="351">
        <v>0</v>
      </c>
      <c r="K120" s="351">
        <v>0</v>
      </c>
      <c r="L120" s="351">
        <v>0</v>
      </c>
      <c r="M120" s="351">
        <v>0</v>
      </c>
      <c r="N120" s="351">
        <v>0</v>
      </c>
      <c r="O120" s="351">
        <v>0</v>
      </c>
      <c r="P120" s="351">
        <v>0</v>
      </c>
      <c r="Q120" s="351">
        <v>0</v>
      </c>
      <c r="R120" s="351">
        <v>0</v>
      </c>
      <c r="S120" s="351">
        <v>0</v>
      </c>
      <c r="T120" s="351">
        <v>0</v>
      </c>
      <c r="U120" s="351">
        <v>0</v>
      </c>
      <c r="V120" s="351">
        <v>0</v>
      </c>
      <c r="W120" s="351">
        <v>0</v>
      </c>
      <c r="X120" s="351">
        <v>0</v>
      </c>
      <c r="Y120" s="351">
        <v>0</v>
      </c>
      <c r="Z120" s="351">
        <v>0</v>
      </c>
      <c r="AA120" s="351">
        <v>0</v>
      </c>
      <c r="AB120" s="351">
        <v>0</v>
      </c>
      <c r="AC120" s="351">
        <v>0</v>
      </c>
      <c r="AD120" s="351">
        <v>0</v>
      </c>
      <c r="AE120" s="351">
        <v>0</v>
      </c>
    </row>
    <row r="121" spans="1:31" x14ac:dyDescent="0.25">
      <c r="B121" s="350" t="s">
        <v>308</v>
      </c>
      <c r="C121" s="351">
        <f t="shared" si="2"/>
        <v>39529</v>
      </c>
      <c r="D121" s="351">
        <v>39209.620000000003</v>
      </c>
      <c r="E121" s="351">
        <v>0</v>
      </c>
      <c r="F121" s="351">
        <v>0</v>
      </c>
      <c r="G121" s="351">
        <v>0</v>
      </c>
      <c r="H121" s="351">
        <v>319.38</v>
      </c>
      <c r="I121" s="351">
        <v>0</v>
      </c>
      <c r="J121" s="351">
        <v>0</v>
      </c>
      <c r="K121" s="351">
        <v>0</v>
      </c>
      <c r="L121" s="351">
        <v>0</v>
      </c>
      <c r="M121" s="351">
        <v>0</v>
      </c>
      <c r="N121" s="351">
        <v>0</v>
      </c>
      <c r="O121" s="351">
        <v>0</v>
      </c>
      <c r="P121" s="351">
        <v>0</v>
      </c>
      <c r="Q121" s="351">
        <v>0</v>
      </c>
      <c r="R121" s="351">
        <v>0</v>
      </c>
      <c r="S121" s="351">
        <v>0</v>
      </c>
      <c r="T121" s="351">
        <v>0</v>
      </c>
      <c r="U121" s="351">
        <v>0</v>
      </c>
      <c r="V121" s="351">
        <v>0</v>
      </c>
      <c r="W121" s="351">
        <v>0</v>
      </c>
      <c r="X121" s="351">
        <v>0</v>
      </c>
      <c r="Y121" s="351">
        <v>0</v>
      </c>
      <c r="Z121" s="351">
        <v>0</v>
      </c>
      <c r="AA121" s="351">
        <v>0</v>
      </c>
      <c r="AB121" s="351">
        <v>0</v>
      </c>
      <c r="AC121" s="351">
        <v>0</v>
      </c>
      <c r="AD121" s="351">
        <v>0</v>
      </c>
      <c r="AE121" s="351">
        <v>0</v>
      </c>
    </row>
    <row r="122" spans="1:31" x14ac:dyDescent="0.25">
      <c r="A122" s="346" t="s">
        <v>240</v>
      </c>
      <c r="B122" s="347" t="s">
        <v>305</v>
      </c>
      <c r="C122" s="348">
        <f t="shared" si="2"/>
        <v>29638.45</v>
      </c>
      <c r="D122" s="348">
        <v>25764.79</v>
      </c>
      <c r="E122" s="348">
        <v>0</v>
      </c>
      <c r="F122" s="348">
        <v>0</v>
      </c>
      <c r="G122" s="348">
        <v>59.29</v>
      </c>
      <c r="H122" s="348">
        <v>0</v>
      </c>
      <c r="I122" s="348">
        <v>3766.78</v>
      </c>
      <c r="J122" s="348">
        <v>0</v>
      </c>
      <c r="K122" s="348">
        <v>0</v>
      </c>
      <c r="L122" s="348">
        <v>0</v>
      </c>
      <c r="M122" s="348">
        <v>37.590000000000003</v>
      </c>
      <c r="N122" s="348">
        <v>0</v>
      </c>
      <c r="O122" s="348">
        <v>0</v>
      </c>
      <c r="P122" s="348">
        <v>0</v>
      </c>
      <c r="Q122" s="348">
        <v>0</v>
      </c>
      <c r="R122" s="348">
        <v>10</v>
      </c>
      <c r="S122" s="348">
        <v>0</v>
      </c>
      <c r="T122" s="348">
        <v>0</v>
      </c>
      <c r="U122" s="348">
        <v>0</v>
      </c>
      <c r="V122" s="348">
        <v>0</v>
      </c>
      <c r="W122" s="348">
        <v>0</v>
      </c>
      <c r="X122" s="348">
        <v>0</v>
      </c>
      <c r="Y122" s="348">
        <v>0</v>
      </c>
      <c r="Z122" s="348">
        <v>0</v>
      </c>
      <c r="AA122" s="348">
        <v>0</v>
      </c>
      <c r="AB122" s="348">
        <v>0</v>
      </c>
      <c r="AC122" s="348">
        <v>0</v>
      </c>
      <c r="AD122" s="348">
        <v>0</v>
      </c>
      <c r="AE122" s="348">
        <v>0</v>
      </c>
    </row>
    <row r="123" spans="1:31" x14ac:dyDescent="0.25">
      <c r="B123" s="350" t="s">
        <v>306</v>
      </c>
      <c r="C123" s="351">
        <f t="shared" si="2"/>
        <v>7.95</v>
      </c>
      <c r="D123" s="351">
        <v>0</v>
      </c>
      <c r="E123" s="351">
        <v>0</v>
      </c>
      <c r="F123" s="351">
        <v>0</v>
      </c>
      <c r="G123" s="351">
        <v>0</v>
      </c>
      <c r="H123" s="351">
        <v>0</v>
      </c>
      <c r="I123" s="351">
        <v>0</v>
      </c>
      <c r="J123" s="351">
        <v>0</v>
      </c>
      <c r="K123" s="351">
        <v>0</v>
      </c>
      <c r="L123" s="351">
        <v>0</v>
      </c>
      <c r="M123" s="351">
        <v>7.95</v>
      </c>
      <c r="N123" s="351">
        <v>0</v>
      </c>
      <c r="O123" s="351">
        <v>0</v>
      </c>
      <c r="P123" s="351">
        <v>0</v>
      </c>
      <c r="Q123" s="351">
        <v>0</v>
      </c>
      <c r="R123" s="351">
        <v>0</v>
      </c>
      <c r="S123" s="351">
        <v>0</v>
      </c>
      <c r="T123" s="351">
        <v>0</v>
      </c>
      <c r="U123" s="351">
        <v>0</v>
      </c>
      <c r="V123" s="351">
        <v>0</v>
      </c>
      <c r="W123" s="351">
        <v>0</v>
      </c>
      <c r="X123" s="351">
        <v>0</v>
      </c>
      <c r="Y123" s="351">
        <v>0</v>
      </c>
      <c r="Z123" s="351">
        <v>0</v>
      </c>
      <c r="AA123" s="351">
        <v>0</v>
      </c>
      <c r="AB123" s="351">
        <v>0</v>
      </c>
      <c r="AC123" s="351">
        <v>0</v>
      </c>
      <c r="AD123" s="351">
        <v>0</v>
      </c>
      <c r="AE123" s="351">
        <v>0</v>
      </c>
    </row>
    <row r="124" spans="1:31" x14ac:dyDescent="0.25">
      <c r="B124" s="350" t="s">
        <v>307</v>
      </c>
      <c r="C124" s="351">
        <f t="shared" si="2"/>
        <v>59.29</v>
      </c>
      <c r="D124" s="351">
        <v>0</v>
      </c>
      <c r="E124" s="351">
        <v>0</v>
      </c>
      <c r="F124" s="351">
        <v>0</v>
      </c>
      <c r="G124" s="351">
        <v>59.29</v>
      </c>
      <c r="H124" s="351">
        <v>0</v>
      </c>
      <c r="I124" s="351">
        <v>0</v>
      </c>
      <c r="J124" s="351">
        <v>0</v>
      </c>
      <c r="K124" s="351">
        <v>0</v>
      </c>
      <c r="L124" s="351">
        <v>0</v>
      </c>
      <c r="M124" s="351">
        <v>0</v>
      </c>
      <c r="N124" s="351">
        <v>0</v>
      </c>
      <c r="O124" s="351">
        <v>0</v>
      </c>
      <c r="P124" s="351">
        <v>0</v>
      </c>
      <c r="Q124" s="351">
        <v>0</v>
      </c>
      <c r="R124" s="351">
        <v>0</v>
      </c>
      <c r="S124" s="351">
        <v>0</v>
      </c>
      <c r="T124" s="351">
        <v>0</v>
      </c>
      <c r="U124" s="351">
        <v>0</v>
      </c>
      <c r="V124" s="351">
        <v>0</v>
      </c>
      <c r="W124" s="351">
        <v>0</v>
      </c>
      <c r="X124" s="351">
        <v>0</v>
      </c>
      <c r="Y124" s="351">
        <v>0</v>
      </c>
      <c r="Z124" s="351">
        <v>0</v>
      </c>
      <c r="AA124" s="351">
        <v>0</v>
      </c>
      <c r="AB124" s="351">
        <v>0</v>
      </c>
      <c r="AC124" s="351">
        <v>0</v>
      </c>
      <c r="AD124" s="351">
        <v>0</v>
      </c>
      <c r="AE124" s="351">
        <v>0</v>
      </c>
    </row>
    <row r="125" spans="1:31" x14ac:dyDescent="0.25">
      <c r="B125" s="350" t="s">
        <v>323</v>
      </c>
      <c r="C125" s="351">
        <f t="shared" si="2"/>
        <v>29571.21</v>
      </c>
      <c r="D125" s="351">
        <v>25764.79</v>
      </c>
      <c r="E125" s="351">
        <v>0</v>
      </c>
      <c r="F125" s="351">
        <v>0</v>
      </c>
      <c r="G125" s="351">
        <v>0</v>
      </c>
      <c r="H125" s="351">
        <v>0</v>
      </c>
      <c r="I125" s="351">
        <v>3766.78</v>
      </c>
      <c r="J125" s="351">
        <v>0</v>
      </c>
      <c r="K125" s="351">
        <v>0</v>
      </c>
      <c r="L125" s="351">
        <v>0</v>
      </c>
      <c r="M125" s="351">
        <v>29.64</v>
      </c>
      <c r="N125" s="351">
        <v>0</v>
      </c>
      <c r="O125" s="351">
        <v>0</v>
      </c>
      <c r="P125" s="351">
        <v>0</v>
      </c>
      <c r="Q125" s="351">
        <v>0</v>
      </c>
      <c r="R125" s="351">
        <v>10</v>
      </c>
      <c r="S125" s="351">
        <v>0</v>
      </c>
      <c r="T125" s="351">
        <v>0</v>
      </c>
      <c r="U125" s="351">
        <v>0</v>
      </c>
      <c r="V125" s="351">
        <v>0</v>
      </c>
      <c r="W125" s="351">
        <v>0</v>
      </c>
      <c r="X125" s="351">
        <v>0</v>
      </c>
      <c r="Y125" s="351">
        <v>0</v>
      </c>
      <c r="Z125" s="351">
        <v>0</v>
      </c>
      <c r="AA125" s="351">
        <v>0</v>
      </c>
      <c r="AB125" s="351">
        <v>0</v>
      </c>
      <c r="AC125" s="351">
        <v>0</v>
      </c>
      <c r="AD125" s="351">
        <v>0</v>
      </c>
      <c r="AE125" s="351">
        <v>0</v>
      </c>
    </row>
    <row r="126" spans="1:31" x14ac:dyDescent="0.25">
      <c r="A126" s="346" t="s">
        <v>341</v>
      </c>
      <c r="B126" s="347" t="s">
        <v>305</v>
      </c>
      <c r="C126" s="348">
        <f t="shared" si="2"/>
        <v>28680.51</v>
      </c>
      <c r="D126" s="348">
        <v>18048.509999999998</v>
      </c>
      <c r="E126" s="348">
        <v>300</v>
      </c>
      <c r="F126" s="348">
        <v>0</v>
      </c>
      <c r="G126" s="348">
        <v>10114</v>
      </c>
      <c r="H126" s="348">
        <v>218</v>
      </c>
      <c r="I126" s="348">
        <v>0</v>
      </c>
      <c r="J126" s="348">
        <v>0</v>
      </c>
      <c r="K126" s="348">
        <v>0</v>
      </c>
      <c r="L126" s="348">
        <v>0</v>
      </c>
      <c r="M126" s="348">
        <v>0</v>
      </c>
      <c r="N126" s="348">
        <v>0</v>
      </c>
      <c r="O126" s="348">
        <v>0</v>
      </c>
      <c r="P126" s="348">
        <v>0</v>
      </c>
      <c r="Q126" s="348">
        <v>0</v>
      </c>
      <c r="R126" s="348">
        <v>0</v>
      </c>
      <c r="S126" s="348">
        <v>0</v>
      </c>
      <c r="T126" s="348">
        <v>0</v>
      </c>
      <c r="U126" s="348">
        <v>0</v>
      </c>
      <c r="V126" s="348">
        <v>0</v>
      </c>
      <c r="W126" s="348">
        <v>0</v>
      </c>
      <c r="X126" s="348">
        <v>0</v>
      </c>
      <c r="Y126" s="348">
        <v>0</v>
      </c>
      <c r="Z126" s="348">
        <v>0</v>
      </c>
      <c r="AA126" s="348">
        <v>0</v>
      </c>
      <c r="AB126" s="348">
        <v>0</v>
      </c>
      <c r="AC126" s="348">
        <v>0</v>
      </c>
      <c r="AD126" s="348">
        <v>0</v>
      </c>
      <c r="AE126" s="348">
        <v>0</v>
      </c>
    </row>
    <row r="127" spans="1:31" x14ac:dyDescent="0.25">
      <c r="B127" s="350" t="s">
        <v>311</v>
      </c>
      <c r="C127" s="351">
        <f t="shared" si="2"/>
        <v>10114</v>
      </c>
      <c r="D127" s="351">
        <v>0</v>
      </c>
      <c r="E127" s="351">
        <v>0</v>
      </c>
      <c r="F127" s="351">
        <v>0</v>
      </c>
      <c r="G127" s="351">
        <v>10114</v>
      </c>
      <c r="H127" s="351">
        <v>0</v>
      </c>
      <c r="I127" s="351">
        <v>0</v>
      </c>
      <c r="J127" s="351">
        <v>0</v>
      </c>
      <c r="K127" s="351">
        <v>0</v>
      </c>
      <c r="L127" s="351">
        <v>0</v>
      </c>
      <c r="M127" s="351">
        <v>0</v>
      </c>
      <c r="N127" s="351">
        <v>0</v>
      </c>
      <c r="O127" s="351">
        <v>0</v>
      </c>
      <c r="P127" s="351">
        <v>0</v>
      </c>
      <c r="Q127" s="351">
        <v>0</v>
      </c>
      <c r="R127" s="351">
        <v>0</v>
      </c>
      <c r="S127" s="351">
        <v>0</v>
      </c>
      <c r="T127" s="351">
        <v>0</v>
      </c>
      <c r="U127" s="351">
        <v>0</v>
      </c>
      <c r="V127" s="351">
        <v>0</v>
      </c>
      <c r="W127" s="351">
        <v>0</v>
      </c>
      <c r="X127" s="351">
        <v>0</v>
      </c>
      <c r="Y127" s="351">
        <v>0</v>
      </c>
      <c r="Z127" s="351">
        <v>0</v>
      </c>
      <c r="AA127" s="351">
        <v>0</v>
      </c>
      <c r="AB127" s="351">
        <v>0</v>
      </c>
      <c r="AC127" s="351">
        <v>0</v>
      </c>
      <c r="AD127" s="351">
        <v>0</v>
      </c>
      <c r="AE127" s="351">
        <v>0</v>
      </c>
    </row>
    <row r="128" spans="1:31" x14ac:dyDescent="0.25">
      <c r="B128" s="350" t="s">
        <v>318</v>
      </c>
      <c r="C128" s="351">
        <f t="shared" si="2"/>
        <v>18348.509999999998</v>
      </c>
      <c r="D128" s="351">
        <v>18048.509999999998</v>
      </c>
      <c r="E128" s="351">
        <v>300</v>
      </c>
      <c r="F128" s="351">
        <v>0</v>
      </c>
      <c r="G128" s="351">
        <v>0</v>
      </c>
      <c r="H128" s="351">
        <v>0</v>
      </c>
      <c r="I128" s="351">
        <v>0</v>
      </c>
      <c r="J128" s="351">
        <v>0</v>
      </c>
      <c r="K128" s="351">
        <v>0</v>
      </c>
      <c r="L128" s="351">
        <v>0</v>
      </c>
      <c r="M128" s="351">
        <v>0</v>
      </c>
      <c r="N128" s="351">
        <v>0</v>
      </c>
      <c r="O128" s="351">
        <v>0</v>
      </c>
      <c r="P128" s="351">
        <v>0</v>
      </c>
      <c r="Q128" s="351">
        <v>0</v>
      </c>
      <c r="R128" s="351">
        <v>0</v>
      </c>
      <c r="S128" s="351">
        <v>0</v>
      </c>
      <c r="T128" s="351">
        <v>0</v>
      </c>
      <c r="U128" s="351">
        <v>0</v>
      </c>
      <c r="V128" s="351">
        <v>0</v>
      </c>
      <c r="W128" s="351">
        <v>0</v>
      </c>
      <c r="X128" s="351">
        <v>0</v>
      </c>
      <c r="Y128" s="351">
        <v>0</v>
      </c>
      <c r="Z128" s="351">
        <v>0</v>
      </c>
      <c r="AA128" s="351">
        <v>0</v>
      </c>
      <c r="AB128" s="351">
        <v>0</v>
      </c>
      <c r="AC128" s="351">
        <v>0</v>
      </c>
      <c r="AD128" s="351">
        <v>0</v>
      </c>
      <c r="AE128" s="351">
        <v>0</v>
      </c>
    </row>
    <row r="129" spans="1:31" x14ac:dyDescent="0.25">
      <c r="B129" s="350" t="s">
        <v>411</v>
      </c>
      <c r="C129" s="351">
        <f t="shared" si="2"/>
        <v>218</v>
      </c>
      <c r="D129" s="351">
        <v>0</v>
      </c>
      <c r="E129" s="351">
        <v>0</v>
      </c>
      <c r="F129" s="351">
        <v>0</v>
      </c>
      <c r="G129" s="351">
        <v>0</v>
      </c>
      <c r="H129" s="351">
        <v>218</v>
      </c>
      <c r="I129" s="351">
        <v>0</v>
      </c>
      <c r="J129" s="351">
        <v>0</v>
      </c>
      <c r="K129" s="351">
        <v>0</v>
      </c>
      <c r="L129" s="351">
        <v>0</v>
      </c>
      <c r="M129" s="351">
        <v>0</v>
      </c>
      <c r="N129" s="351">
        <v>0</v>
      </c>
      <c r="O129" s="351">
        <v>0</v>
      </c>
      <c r="P129" s="351">
        <v>0</v>
      </c>
      <c r="Q129" s="351">
        <v>0</v>
      </c>
      <c r="R129" s="351">
        <v>0</v>
      </c>
      <c r="S129" s="351">
        <v>0</v>
      </c>
      <c r="T129" s="351">
        <v>0</v>
      </c>
      <c r="U129" s="351">
        <v>0</v>
      </c>
      <c r="V129" s="351">
        <v>0</v>
      </c>
      <c r="W129" s="351">
        <v>0</v>
      </c>
      <c r="X129" s="351">
        <v>0</v>
      </c>
      <c r="Y129" s="351">
        <v>0</v>
      </c>
      <c r="Z129" s="351">
        <v>0</v>
      </c>
      <c r="AA129" s="351">
        <v>0</v>
      </c>
      <c r="AB129" s="351">
        <v>0</v>
      </c>
      <c r="AC129" s="351">
        <v>0</v>
      </c>
      <c r="AD129" s="351">
        <v>0</v>
      </c>
      <c r="AE129" s="351">
        <v>0</v>
      </c>
    </row>
    <row r="130" spans="1:31" x14ac:dyDescent="0.25">
      <c r="A130" s="346" t="s">
        <v>255</v>
      </c>
      <c r="B130" s="347" t="s">
        <v>305</v>
      </c>
      <c r="C130" s="348">
        <f t="shared" si="2"/>
        <v>43229.25</v>
      </c>
      <c r="D130" s="348">
        <v>8707.09</v>
      </c>
      <c r="E130" s="348">
        <v>51.4</v>
      </c>
      <c r="F130" s="348">
        <v>0</v>
      </c>
      <c r="G130" s="348">
        <v>18</v>
      </c>
      <c r="H130" s="348">
        <v>23269</v>
      </c>
      <c r="I130" s="348">
        <v>0</v>
      </c>
      <c r="J130" s="348">
        <v>0</v>
      </c>
      <c r="K130" s="348">
        <v>291.91000000000003</v>
      </c>
      <c r="L130" s="348">
        <v>0</v>
      </c>
      <c r="M130" s="348">
        <v>2.85</v>
      </c>
      <c r="N130" s="348">
        <v>0</v>
      </c>
      <c r="O130" s="348">
        <v>0</v>
      </c>
      <c r="P130" s="348">
        <v>10889</v>
      </c>
      <c r="Q130" s="348">
        <v>0</v>
      </c>
      <c r="R130" s="348">
        <v>0</v>
      </c>
      <c r="S130" s="348">
        <v>0</v>
      </c>
      <c r="T130" s="348">
        <v>0</v>
      </c>
      <c r="U130" s="348">
        <v>0</v>
      </c>
      <c r="V130" s="348">
        <v>0</v>
      </c>
      <c r="W130" s="348">
        <v>0</v>
      </c>
      <c r="X130" s="348">
        <v>0</v>
      </c>
      <c r="Y130" s="348">
        <v>0</v>
      </c>
      <c r="Z130" s="348">
        <v>0</v>
      </c>
      <c r="AA130" s="348">
        <v>0</v>
      </c>
      <c r="AB130" s="348">
        <v>0</v>
      </c>
      <c r="AC130" s="348">
        <v>0</v>
      </c>
      <c r="AD130" s="348">
        <v>0</v>
      </c>
      <c r="AE130" s="348">
        <v>0</v>
      </c>
    </row>
    <row r="131" spans="1:31" x14ac:dyDescent="0.25">
      <c r="B131" s="350" t="s">
        <v>311</v>
      </c>
      <c r="C131" s="351">
        <f t="shared" si="2"/>
        <v>18</v>
      </c>
      <c r="D131" s="351">
        <v>0</v>
      </c>
      <c r="E131" s="351">
        <v>0</v>
      </c>
      <c r="F131" s="351">
        <v>0</v>
      </c>
      <c r="G131" s="351">
        <v>18</v>
      </c>
      <c r="H131" s="351">
        <v>0</v>
      </c>
      <c r="I131" s="351">
        <v>0</v>
      </c>
      <c r="J131" s="351">
        <v>0</v>
      </c>
      <c r="K131" s="351">
        <v>0</v>
      </c>
      <c r="L131" s="351">
        <v>0</v>
      </c>
      <c r="M131" s="351">
        <v>0</v>
      </c>
      <c r="N131" s="351">
        <v>0</v>
      </c>
      <c r="O131" s="351">
        <v>0</v>
      </c>
      <c r="P131" s="351">
        <v>0</v>
      </c>
      <c r="Q131" s="351">
        <v>0</v>
      </c>
      <c r="R131" s="351">
        <v>0</v>
      </c>
      <c r="S131" s="351">
        <v>0</v>
      </c>
      <c r="T131" s="351">
        <v>0</v>
      </c>
      <c r="U131" s="351">
        <v>0</v>
      </c>
      <c r="V131" s="351">
        <v>0</v>
      </c>
      <c r="W131" s="351">
        <v>0</v>
      </c>
      <c r="X131" s="351">
        <v>0</v>
      </c>
      <c r="Y131" s="351">
        <v>0</v>
      </c>
      <c r="Z131" s="351">
        <v>0</v>
      </c>
      <c r="AA131" s="351">
        <v>0</v>
      </c>
      <c r="AB131" s="351">
        <v>0</v>
      </c>
      <c r="AC131" s="351">
        <v>0</v>
      </c>
      <c r="AD131" s="351">
        <v>0</v>
      </c>
      <c r="AE131" s="351">
        <v>0</v>
      </c>
    </row>
    <row r="132" spans="1:31" x14ac:dyDescent="0.25">
      <c r="B132" s="350" t="s">
        <v>306</v>
      </c>
      <c r="C132" s="351">
        <f t="shared" ref="C132:C195" si="3">SUM(D132:AE132)</f>
        <v>346.16</v>
      </c>
      <c r="D132" s="351">
        <v>0</v>
      </c>
      <c r="E132" s="351">
        <v>51.4</v>
      </c>
      <c r="F132" s="351">
        <v>0</v>
      </c>
      <c r="G132" s="351">
        <v>0</v>
      </c>
      <c r="H132" s="351">
        <v>0</v>
      </c>
      <c r="I132" s="351">
        <v>0</v>
      </c>
      <c r="J132" s="351">
        <v>0</v>
      </c>
      <c r="K132" s="351">
        <v>291.91000000000003</v>
      </c>
      <c r="L132" s="351">
        <v>0</v>
      </c>
      <c r="M132" s="351">
        <v>2.85</v>
      </c>
      <c r="N132" s="351">
        <v>0</v>
      </c>
      <c r="O132" s="351">
        <v>0</v>
      </c>
      <c r="P132" s="351">
        <v>0</v>
      </c>
      <c r="Q132" s="351">
        <v>0</v>
      </c>
      <c r="R132" s="351">
        <v>0</v>
      </c>
      <c r="S132" s="351">
        <v>0</v>
      </c>
      <c r="T132" s="351">
        <v>0</v>
      </c>
      <c r="U132" s="351">
        <v>0</v>
      </c>
      <c r="V132" s="351">
        <v>0</v>
      </c>
      <c r="W132" s="351">
        <v>0</v>
      </c>
      <c r="X132" s="351">
        <v>0</v>
      </c>
      <c r="Y132" s="351">
        <v>0</v>
      </c>
      <c r="Z132" s="351">
        <v>0</v>
      </c>
      <c r="AA132" s="351">
        <v>0</v>
      </c>
      <c r="AB132" s="351">
        <v>0</v>
      </c>
      <c r="AC132" s="351">
        <v>0</v>
      </c>
      <c r="AD132" s="351">
        <v>0</v>
      </c>
      <c r="AE132" s="351">
        <v>0</v>
      </c>
    </row>
    <row r="133" spans="1:31" x14ac:dyDescent="0.25">
      <c r="B133" s="350" t="s">
        <v>342</v>
      </c>
      <c r="C133" s="351">
        <f t="shared" si="3"/>
        <v>34158</v>
      </c>
      <c r="D133" s="351">
        <v>0</v>
      </c>
      <c r="E133" s="351">
        <v>0</v>
      </c>
      <c r="F133" s="351">
        <v>0</v>
      </c>
      <c r="G133" s="351">
        <v>0</v>
      </c>
      <c r="H133" s="351">
        <v>23269</v>
      </c>
      <c r="I133" s="351">
        <v>0</v>
      </c>
      <c r="J133" s="351">
        <v>0</v>
      </c>
      <c r="K133" s="351">
        <v>0</v>
      </c>
      <c r="L133" s="351">
        <v>0</v>
      </c>
      <c r="M133" s="351">
        <v>0</v>
      </c>
      <c r="N133" s="351">
        <v>0</v>
      </c>
      <c r="O133" s="351">
        <v>0</v>
      </c>
      <c r="P133" s="351">
        <v>10889</v>
      </c>
      <c r="Q133" s="351">
        <v>0</v>
      </c>
      <c r="R133" s="351">
        <v>0</v>
      </c>
      <c r="S133" s="351">
        <v>0</v>
      </c>
      <c r="T133" s="351">
        <v>0</v>
      </c>
      <c r="U133" s="351">
        <v>0</v>
      </c>
      <c r="V133" s="351">
        <v>0</v>
      </c>
      <c r="W133" s="351">
        <v>0</v>
      </c>
      <c r="X133" s="351">
        <v>0</v>
      </c>
      <c r="Y133" s="351">
        <v>0</v>
      </c>
      <c r="Z133" s="351">
        <v>0</v>
      </c>
      <c r="AA133" s="351">
        <v>0</v>
      </c>
      <c r="AB133" s="351">
        <v>0</v>
      </c>
      <c r="AC133" s="351">
        <v>0</v>
      </c>
      <c r="AD133" s="351">
        <v>0</v>
      </c>
      <c r="AE133" s="351">
        <v>0</v>
      </c>
    </row>
    <row r="134" spans="1:31" x14ac:dyDescent="0.25">
      <c r="B134" s="350" t="s">
        <v>308</v>
      </c>
      <c r="C134" s="351">
        <f t="shared" si="3"/>
        <v>8705.0400000000009</v>
      </c>
      <c r="D134" s="351">
        <v>8705.0400000000009</v>
      </c>
      <c r="E134" s="351">
        <v>0</v>
      </c>
      <c r="F134" s="351">
        <v>0</v>
      </c>
      <c r="G134" s="351">
        <v>0</v>
      </c>
      <c r="H134" s="351">
        <v>0</v>
      </c>
      <c r="I134" s="351">
        <v>0</v>
      </c>
      <c r="J134" s="351">
        <v>0</v>
      </c>
      <c r="K134" s="351">
        <v>0</v>
      </c>
      <c r="L134" s="351">
        <v>0</v>
      </c>
      <c r="M134" s="351">
        <v>0</v>
      </c>
      <c r="N134" s="351">
        <v>0</v>
      </c>
      <c r="O134" s="351">
        <v>0</v>
      </c>
      <c r="P134" s="351">
        <v>0</v>
      </c>
      <c r="Q134" s="351">
        <v>0</v>
      </c>
      <c r="R134" s="351">
        <v>0</v>
      </c>
      <c r="S134" s="351">
        <v>0</v>
      </c>
      <c r="T134" s="351">
        <v>0</v>
      </c>
      <c r="U134" s="351">
        <v>0</v>
      </c>
      <c r="V134" s="351">
        <v>0</v>
      </c>
      <c r="W134" s="351">
        <v>0</v>
      </c>
      <c r="X134" s="351">
        <v>0</v>
      </c>
      <c r="Y134" s="351">
        <v>0</v>
      </c>
      <c r="Z134" s="351">
        <v>0</v>
      </c>
      <c r="AA134" s="351">
        <v>0</v>
      </c>
      <c r="AB134" s="351">
        <v>0</v>
      </c>
      <c r="AC134" s="351">
        <v>0</v>
      </c>
      <c r="AD134" s="351">
        <v>0</v>
      </c>
      <c r="AE134" s="351">
        <v>0</v>
      </c>
    </row>
    <row r="135" spans="1:31" x14ac:dyDescent="0.25">
      <c r="B135" s="350" t="s">
        <v>339</v>
      </c>
      <c r="C135" s="351">
        <f t="shared" si="3"/>
        <v>2.0499999999999998</v>
      </c>
      <c r="D135" s="351">
        <v>2.0499999999999998</v>
      </c>
      <c r="E135" s="351">
        <v>0</v>
      </c>
      <c r="F135" s="351">
        <v>0</v>
      </c>
      <c r="G135" s="351">
        <v>0</v>
      </c>
      <c r="H135" s="351">
        <v>0</v>
      </c>
      <c r="I135" s="351">
        <v>0</v>
      </c>
      <c r="J135" s="351">
        <v>0</v>
      </c>
      <c r="K135" s="351">
        <v>0</v>
      </c>
      <c r="L135" s="351">
        <v>0</v>
      </c>
      <c r="M135" s="351">
        <v>0</v>
      </c>
      <c r="N135" s="351">
        <v>0</v>
      </c>
      <c r="O135" s="351">
        <v>0</v>
      </c>
      <c r="P135" s="351">
        <v>0</v>
      </c>
      <c r="Q135" s="351">
        <v>0</v>
      </c>
      <c r="R135" s="351">
        <v>0</v>
      </c>
      <c r="S135" s="351">
        <v>0</v>
      </c>
      <c r="T135" s="351">
        <v>0</v>
      </c>
      <c r="U135" s="351">
        <v>0</v>
      </c>
      <c r="V135" s="351">
        <v>0</v>
      </c>
      <c r="W135" s="351">
        <v>0</v>
      </c>
      <c r="X135" s="351">
        <v>0</v>
      </c>
      <c r="Y135" s="351">
        <v>0</v>
      </c>
      <c r="Z135" s="351">
        <v>0</v>
      </c>
      <c r="AA135" s="351">
        <v>0</v>
      </c>
      <c r="AB135" s="351">
        <v>0</v>
      </c>
      <c r="AC135" s="351">
        <v>0</v>
      </c>
      <c r="AD135" s="351">
        <v>0</v>
      </c>
      <c r="AE135" s="351">
        <v>0</v>
      </c>
    </row>
    <row r="136" spans="1:31" x14ac:dyDescent="0.25">
      <c r="A136" s="346" t="s">
        <v>237</v>
      </c>
      <c r="B136" s="347" t="s">
        <v>305</v>
      </c>
      <c r="C136" s="348">
        <f t="shared" si="3"/>
        <v>1475700.2200000002</v>
      </c>
      <c r="D136" s="348">
        <v>625097.63</v>
      </c>
      <c r="E136" s="348">
        <v>140961.78</v>
      </c>
      <c r="F136" s="348">
        <v>91000</v>
      </c>
      <c r="G136" s="348">
        <v>3441.41</v>
      </c>
      <c r="H136" s="348">
        <v>81140.649999999994</v>
      </c>
      <c r="I136" s="348">
        <v>298161</v>
      </c>
      <c r="J136" s="348">
        <v>0</v>
      </c>
      <c r="K136" s="348">
        <v>152524.25</v>
      </c>
      <c r="L136" s="348">
        <v>45010</v>
      </c>
      <c r="M136" s="348">
        <v>11787.67</v>
      </c>
      <c r="N136" s="348">
        <v>9005</v>
      </c>
      <c r="O136" s="348">
        <v>0</v>
      </c>
      <c r="P136" s="348">
        <v>0</v>
      </c>
      <c r="Q136" s="348">
        <v>0</v>
      </c>
      <c r="R136" s="348">
        <v>5721.83</v>
      </c>
      <c r="S136" s="348">
        <v>9000</v>
      </c>
      <c r="T136" s="348">
        <v>0</v>
      </c>
      <c r="U136" s="348">
        <v>2745</v>
      </c>
      <c r="V136" s="348">
        <v>0</v>
      </c>
      <c r="W136" s="348">
        <v>0</v>
      </c>
      <c r="X136" s="348">
        <v>0</v>
      </c>
      <c r="Y136" s="348">
        <v>0</v>
      </c>
      <c r="Z136" s="348">
        <v>0</v>
      </c>
      <c r="AA136" s="348">
        <v>0</v>
      </c>
      <c r="AB136" s="348">
        <v>104</v>
      </c>
      <c r="AC136" s="348">
        <v>0</v>
      </c>
      <c r="AD136" s="348">
        <v>0</v>
      </c>
      <c r="AE136" s="348">
        <v>0</v>
      </c>
    </row>
    <row r="137" spans="1:31" x14ac:dyDescent="0.25">
      <c r="B137" s="350" t="s">
        <v>311</v>
      </c>
      <c r="C137" s="351">
        <f t="shared" si="3"/>
        <v>63545</v>
      </c>
      <c r="D137" s="351">
        <v>0</v>
      </c>
      <c r="E137" s="351">
        <v>11280</v>
      </c>
      <c r="F137" s="351">
        <v>0</v>
      </c>
      <c r="G137" s="351">
        <v>0</v>
      </c>
      <c r="H137" s="351">
        <v>36011</v>
      </c>
      <c r="I137" s="351">
        <v>6088</v>
      </c>
      <c r="J137" s="351">
        <v>0</v>
      </c>
      <c r="K137" s="351">
        <v>0</v>
      </c>
      <c r="L137" s="351">
        <v>0</v>
      </c>
      <c r="M137" s="351">
        <v>10166</v>
      </c>
      <c r="N137" s="351">
        <v>0</v>
      </c>
      <c r="O137" s="351">
        <v>0</v>
      </c>
      <c r="P137" s="351">
        <v>0</v>
      </c>
      <c r="Q137" s="351">
        <v>0</v>
      </c>
      <c r="R137" s="351">
        <v>0</v>
      </c>
      <c r="S137" s="351">
        <v>0</v>
      </c>
      <c r="T137" s="351">
        <v>0</v>
      </c>
      <c r="U137" s="351">
        <v>0</v>
      </c>
      <c r="V137" s="351">
        <v>0</v>
      </c>
      <c r="W137" s="351">
        <v>0</v>
      </c>
      <c r="X137" s="351">
        <v>0</v>
      </c>
      <c r="Y137" s="351">
        <v>0</v>
      </c>
      <c r="Z137" s="351">
        <v>0</v>
      </c>
      <c r="AA137" s="351">
        <v>0</v>
      </c>
      <c r="AB137" s="351">
        <v>0</v>
      </c>
      <c r="AC137" s="351">
        <v>0</v>
      </c>
      <c r="AD137" s="351">
        <v>0</v>
      </c>
      <c r="AE137" s="351">
        <v>0</v>
      </c>
    </row>
    <row r="138" spans="1:31" x14ac:dyDescent="0.25">
      <c r="B138" s="350" t="s">
        <v>306</v>
      </c>
      <c r="C138" s="351">
        <f t="shared" si="3"/>
        <v>1.1299999999999999</v>
      </c>
      <c r="D138" s="351">
        <v>0</v>
      </c>
      <c r="E138" s="351">
        <v>0</v>
      </c>
      <c r="F138" s="351">
        <v>0</v>
      </c>
      <c r="G138" s="351">
        <v>0</v>
      </c>
      <c r="H138" s="351">
        <v>0</v>
      </c>
      <c r="I138" s="351">
        <v>0</v>
      </c>
      <c r="J138" s="351">
        <v>0</v>
      </c>
      <c r="K138" s="351">
        <v>0</v>
      </c>
      <c r="L138" s="351">
        <v>0</v>
      </c>
      <c r="M138" s="351">
        <v>1.1299999999999999</v>
      </c>
      <c r="N138" s="351">
        <v>0</v>
      </c>
      <c r="O138" s="351">
        <v>0</v>
      </c>
      <c r="P138" s="351">
        <v>0</v>
      </c>
      <c r="Q138" s="351">
        <v>0</v>
      </c>
      <c r="R138" s="351">
        <v>0</v>
      </c>
      <c r="S138" s="351">
        <v>0</v>
      </c>
      <c r="T138" s="351">
        <v>0</v>
      </c>
      <c r="U138" s="351">
        <v>0</v>
      </c>
      <c r="V138" s="351">
        <v>0</v>
      </c>
      <c r="W138" s="351">
        <v>0</v>
      </c>
      <c r="X138" s="351">
        <v>0</v>
      </c>
      <c r="Y138" s="351">
        <v>0</v>
      </c>
      <c r="Z138" s="351">
        <v>0</v>
      </c>
      <c r="AA138" s="351">
        <v>0</v>
      </c>
      <c r="AB138" s="351">
        <v>0</v>
      </c>
      <c r="AC138" s="351">
        <v>0</v>
      </c>
      <c r="AD138" s="351">
        <v>0</v>
      </c>
      <c r="AE138" s="351">
        <v>0</v>
      </c>
    </row>
    <row r="139" spans="1:31" x14ac:dyDescent="0.25">
      <c r="B139" s="350" t="s">
        <v>307</v>
      </c>
      <c r="C139" s="351">
        <f t="shared" si="3"/>
        <v>9.3699999999999992</v>
      </c>
      <c r="D139" s="351">
        <v>0</v>
      </c>
      <c r="E139" s="351">
        <v>0</v>
      </c>
      <c r="F139" s="351">
        <v>0</v>
      </c>
      <c r="G139" s="351">
        <v>0</v>
      </c>
      <c r="H139" s="351">
        <v>0</v>
      </c>
      <c r="I139" s="351">
        <v>0</v>
      </c>
      <c r="J139" s="351">
        <v>0</v>
      </c>
      <c r="K139" s="351">
        <v>1.25</v>
      </c>
      <c r="L139" s="351">
        <v>0</v>
      </c>
      <c r="M139" s="351">
        <v>8.1199999999999992</v>
      </c>
      <c r="N139" s="351">
        <v>0</v>
      </c>
      <c r="O139" s="351">
        <v>0</v>
      </c>
      <c r="P139" s="351">
        <v>0</v>
      </c>
      <c r="Q139" s="351">
        <v>0</v>
      </c>
      <c r="R139" s="351">
        <v>0</v>
      </c>
      <c r="S139" s="351">
        <v>0</v>
      </c>
      <c r="T139" s="351">
        <v>0</v>
      </c>
      <c r="U139" s="351">
        <v>0</v>
      </c>
      <c r="V139" s="351">
        <v>0</v>
      </c>
      <c r="W139" s="351">
        <v>0</v>
      </c>
      <c r="X139" s="351">
        <v>0</v>
      </c>
      <c r="Y139" s="351">
        <v>0</v>
      </c>
      <c r="Z139" s="351">
        <v>0</v>
      </c>
      <c r="AA139" s="351">
        <v>0</v>
      </c>
      <c r="AB139" s="351">
        <v>0</v>
      </c>
      <c r="AC139" s="351">
        <v>0</v>
      </c>
      <c r="AD139" s="351">
        <v>0</v>
      </c>
      <c r="AE139" s="351">
        <v>0</v>
      </c>
    </row>
    <row r="140" spans="1:31" x14ac:dyDescent="0.25">
      <c r="B140" s="350" t="s">
        <v>344</v>
      </c>
      <c r="C140" s="351">
        <f t="shared" si="3"/>
        <v>1132945</v>
      </c>
      <c r="D140" s="351">
        <v>615547</v>
      </c>
      <c r="E140" s="351">
        <v>68558</v>
      </c>
      <c r="F140" s="351">
        <v>0</v>
      </c>
      <c r="G140" s="351">
        <v>0</v>
      </c>
      <c r="H140" s="351">
        <v>0</v>
      </c>
      <c r="I140" s="351">
        <v>292073</v>
      </c>
      <c r="J140" s="351">
        <v>0</v>
      </c>
      <c r="K140" s="351">
        <v>152523</v>
      </c>
      <c r="L140" s="351">
        <v>0</v>
      </c>
      <c r="M140" s="351">
        <v>1395</v>
      </c>
      <c r="N140" s="351">
        <v>0</v>
      </c>
      <c r="O140" s="351">
        <v>0</v>
      </c>
      <c r="P140" s="351">
        <v>0</v>
      </c>
      <c r="Q140" s="351">
        <v>0</v>
      </c>
      <c r="R140" s="351">
        <v>0</v>
      </c>
      <c r="S140" s="351">
        <v>0</v>
      </c>
      <c r="T140" s="351">
        <v>0</v>
      </c>
      <c r="U140" s="351">
        <v>2745</v>
      </c>
      <c r="V140" s="351">
        <v>0</v>
      </c>
      <c r="W140" s="351">
        <v>0</v>
      </c>
      <c r="X140" s="351">
        <v>0</v>
      </c>
      <c r="Y140" s="351">
        <v>0</v>
      </c>
      <c r="Z140" s="351">
        <v>0</v>
      </c>
      <c r="AA140" s="351">
        <v>0</v>
      </c>
      <c r="AB140" s="351">
        <v>104</v>
      </c>
      <c r="AC140" s="351">
        <v>0</v>
      </c>
      <c r="AD140" s="351">
        <v>0</v>
      </c>
      <c r="AE140" s="351">
        <v>0</v>
      </c>
    </row>
    <row r="141" spans="1:31" x14ac:dyDescent="0.25">
      <c r="B141" s="350" t="s">
        <v>345</v>
      </c>
      <c r="C141" s="351">
        <f t="shared" si="3"/>
        <v>15</v>
      </c>
      <c r="D141" s="351">
        <v>0</v>
      </c>
      <c r="E141" s="351">
        <v>0</v>
      </c>
      <c r="F141" s="351">
        <v>0</v>
      </c>
      <c r="G141" s="351">
        <v>0</v>
      </c>
      <c r="H141" s="351">
        <v>0</v>
      </c>
      <c r="I141" s="351">
        <v>0</v>
      </c>
      <c r="J141" s="351">
        <v>0</v>
      </c>
      <c r="K141" s="351">
        <v>0</v>
      </c>
      <c r="L141" s="351">
        <v>10</v>
      </c>
      <c r="M141" s="351">
        <v>0</v>
      </c>
      <c r="N141" s="351">
        <v>5</v>
      </c>
      <c r="O141" s="351">
        <v>0</v>
      </c>
      <c r="P141" s="351">
        <v>0</v>
      </c>
      <c r="Q141" s="351">
        <v>0</v>
      </c>
      <c r="R141" s="351">
        <v>0</v>
      </c>
      <c r="S141" s="351">
        <v>0</v>
      </c>
      <c r="T141" s="351">
        <v>0</v>
      </c>
      <c r="U141" s="351">
        <v>0</v>
      </c>
      <c r="V141" s="351">
        <v>0</v>
      </c>
      <c r="W141" s="351">
        <v>0</v>
      </c>
      <c r="X141" s="351">
        <v>0</v>
      </c>
      <c r="Y141" s="351">
        <v>0</v>
      </c>
      <c r="Z141" s="351">
        <v>0</v>
      </c>
      <c r="AA141" s="351">
        <v>0</v>
      </c>
      <c r="AB141" s="351">
        <v>0</v>
      </c>
      <c r="AC141" s="351">
        <v>0</v>
      </c>
      <c r="AD141" s="351">
        <v>0</v>
      </c>
      <c r="AE141" s="351">
        <v>0</v>
      </c>
    </row>
    <row r="142" spans="1:31" x14ac:dyDescent="0.25">
      <c r="B142" s="350" t="s">
        <v>308</v>
      </c>
      <c r="C142" s="351">
        <f t="shared" si="3"/>
        <v>73852.72</v>
      </c>
      <c r="D142" s="351">
        <v>9550.6299999999992</v>
      </c>
      <c r="E142" s="351">
        <v>14804.78</v>
      </c>
      <c r="F142" s="351">
        <v>0</v>
      </c>
      <c r="G142" s="351">
        <v>3441.41</v>
      </c>
      <c r="H142" s="351">
        <v>40116.65</v>
      </c>
      <c r="I142" s="351">
        <v>0</v>
      </c>
      <c r="J142" s="351">
        <v>0</v>
      </c>
      <c r="K142" s="351">
        <v>0</v>
      </c>
      <c r="L142" s="351">
        <v>0</v>
      </c>
      <c r="M142" s="351">
        <v>217.42</v>
      </c>
      <c r="N142" s="351">
        <v>0</v>
      </c>
      <c r="O142" s="351">
        <v>0</v>
      </c>
      <c r="P142" s="351">
        <v>0</v>
      </c>
      <c r="Q142" s="351">
        <v>0</v>
      </c>
      <c r="R142" s="351">
        <v>5721.83</v>
      </c>
      <c r="S142" s="351">
        <v>0</v>
      </c>
      <c r="T142" s="351">
        <v>0</v>
      </c>
      <c r="U142" s="351">
        <v>0</v>
      </c>
      <c r="V142" s="351">
        <v>0</v>
      </c>
      <c r="W142" s="351">
        <v>0</v>
      </c>
      <c r="X142" s="351">
        <v>0</v>
      </c>
      <c r="Y142" s="351">
        <v>0</v>
      </c>
      <c r="Z142" s="351">
        <v>0</v>
      </c>
      <c r="AA142" s="351">
        <v>0</v>
      </c>
      <c r="AB142" s="351">
        <v>0</v>
      </c>
      <c r="AC142" s="351">
        <v>0</v>
      </c>
      <c r="AD142" s="351">
        <v>0</v>
      </c>
      <c r="AE142" s="351">
        <v>0</v>
      </c>
    </row>
    <row r="143" spans="1:31" x14ac:dyDescent="0.25">
      <c r="B143" s="350" t="s">
        <v>330</v>
      </c>
      <c r="C143" s="351">
        <f t="shared" si="3"/>
        <v>25000</v>
      </c>
      <c r="D143" s="351">
        <v>0</v>
      </c>
      <c r="E143" s="351">
        <v>25000</v>
      </c>
      <c r="F143" s="351">
        <v>0</v>
      </c>
      <c r="G143" s="351">
        <v>0</v>
      </c>
      <c r="H143" s="351">
        <v>0</v>
      </c>
      <c r="I143" s="351">
        <v>0</v>
      </c>
      <c r="J143" s="351">
        <v>0</v>
      </c>
      <c r="K143" s="351">
        <v>0</v>
      </c>
      <c r="L143" s="351">
        <v>0</v>
      </c>
      <c r="M143" s="351">
        <v>0</v>
      </c>
      <c r="N143" s="351">
        <v>0</v>
      </c>
      <c r="O143" s="351">
        <v>0</v>
      </c>
      <c r="P143" s="351">
        <v>0</v>
      </c>
      <c r="Q143" s="351">
        <v>0</v>
      </c>
      <c r="R143" s="351">
        <v>0</v>
      </c>
      <c r="S143" s="351">
        <v>0</v>
      </c>
      <c r="T143" s="351">
        <v>0</v>
      </c>
      <c r="U143" s="351">
        <v>0</v>
      </c>
      <c r="V143" s="351">
        <v>0</v>
      </c>
      <c r="W143" s="351">
        <v>0</v>
      </c>
      <c r="X143" s="351">
        <v>0</v>
      </c>
      <c r="Y143" s="351">
        <v>0</v>
      </c>
      <c r="Z143" s="351">
        <v>0</v>
      </c>
      <c r="AA143" s="351">
        <v>0</v>
      </c>
      <c r="AB143" s="351">
        <v>0</v>
      </c>
      <c r="AC143" s="351">
        <v>0</v>
      </c>
      <c r="AD143" s="351">
        <v>0</v>
      </c>
      <c r="AE143" s="351">
        <v>0</v>
      </c>
    </row>
    <row r="144" spans="1:31" x14ac:dyDescent="0.25">
      <c r="B144" s="350" t="s">
        <v>394</v>
      </c>
      <c r="C144" s="351">
        <f t="shared" si="3"/>
        <v>154000</v>
      </c>
      <c r="D144" s="351">
        <v>0</v>
      </c>
      <c r="E144" s="351">
        <v>0</v>
      </c>
      <c r="F144" s="351">
        <v>91000</v>
      </c>
      <c r="G144" s="351">
        <v>0</v>
      </c>
      <c r="H144" s="351">
        <v>0</v>
      </c>
      <c r="I144" s="351">
        <v>0</v>
      </c>
      <c r="J144" s="351">
        <v>0</v>
      </c>
      <c r="K144" s="351">
        <v>0</v>
      </c>
      <c r="L144" s="351">
        <v>45000</v>
      </c>
      <c r="M144" s="351">
        <v>0</v>
      </c>
      <c r="N144" s="351">
        <v>9000</v>
      </c>
      <c r="O144" s="351">
        <v>0</v>
      </c>
      <c r="P144" s="351">
        <v>0</v>
      </c>
      <c r="Q144" s="351">
        <v>0</v>
      </c>
      <c r="R144" s="351">
        <v>0</v>
      </c>
      <c r="S144" s="351">
        <v>9000</v>
      </c>
      <c r="T144" s="351">
        <v>0</v>
      </c>
      <c r="U144" s="351">
        <v>0</v>
      </c>
      <c r="V144" s="351">
        <v>0</v>
      </c>
      <c r="W144" s="351">
        <v>0</v>
      </c>
      <c r="X144" s="351">
        <v>0</v>
      </c>
      <c r="Y144" s="351">
        <v>0</v>
      </c>
      <c r="Z144" s="351">
        <v>0</v>
      </c>
      <c r="AA144" s="351">
        <v>0</v>
      </c>
      <c r="AB144" s="351">
        <v>0</v>
      </c>
      <c r="AC144" s="351">
        <v>0</v>
      </c>
      <c r="AD144" s="351">
        <v>0</v>
      </c>
      <c r="AE144" s="351">
        <v>0</v>
      </c>
    </row>
    <row r="145" spans="1:31" x14ac:dyDescent="0.25">
      <c r="B145" s="350" t="s">
        <v>411</v>
      </c>
      <c r="C145" s="351">
        <f t="shared" si="3"/>
        <v>26332</v>
      </c>
      <c r="D145" s="351">
        <v>0</v>
      </c>
      <c r="E145" s="351">
        <v>21319</v>
      </c>
      <c r="F145" s="351">
        <v>0</v>
      </c>
      <c r="G145" s="351">
        <v>0</v>
      </c>
      <c r="H145" s="351">
        <v>5013</v>
      </c>
      <c r="I145" s="351">
        <v>0</v>
      </c>
      <c r="J145" s="351">
        <v>0</v>
      </c>
      <c r="K145" s="351">
        <v>0</v>
      </c>
      <c r="L145" s="351">
        <v>0</v>
      </c>
      <c r="M145" s="351">
        <v>0</v>
      </c>
      <c r="N145" s="351">
        <v>0</v>
      </c>
      <c r="O145" s="351">
        <v>0</v>
      </c>
      <c r="P145" s="351">
        <v>0</v>
      </c>
      <c r="Q145" s="351">
        <v>0</v>
      </c>
      <c r="R145" s="351">
        <v>0</v>
      </c>
      <c r="S145" s="351">
        <v>0</v>
      </c>
      <c r="T145" s="351">
        <v>0</v>
      </c>
      <c r="U145" s="351">
        <v>0</v>
      </c>
      <c r="V145" s="351">
        <v>0</v>
      </c>
      <c r="W145" s="351">
        <v>0</v>
      </c>
      <c r="X145" s="351">
        <v>0</v>
      </c>
      <c r="Y145" s="351">
        <v>0</v>
      </c>
      <c r="Z145" s="351">
        <v>0</v>
      </c>
      <c r="AA145" s="351">
        <v>0</v>
      </c>
      <c r="AB145" s="351">
        <v>0</v>
      </c>
      <c r="AC145" s="351">
        <v>0</v>
      </c>
      <c r="AD145" s="351">
        <v>0</v>
      </c>
      <c r="AE145" s="351">
        <v>0</v>
      </c>
    </row>
    <row r="146" spans="1:31" x14ac:dyDescent="0.25">
      <c r="A146" s="346" t="s">
        <v>346</v>
      </c>
      <c r="B146" s="347" t="s">
        <v>305</v>
      </c>
      <c r="C146" s="348">
        <f t="shared" si="3"/>
        <v>12822</v>
      </c>
      <c r="D146" s="348">
        <v>12822</v>
      </c>
      <c r="E146" s="348">
        <v>0</v>
      </c>
      <c r="F146" s="348">
        <v>0</v>
      </c>
      <c r="G146" s="348">
        <v>0</v>
      </c>
      <c r="H146" s="348">
        <v>0</v>
      </c>
      <c r="I146" s="348">
        <v>0</v>
      </c>
      <c r="J146" s="348">
        <v>0</v>
      </c>
      <c r="K146" s="348">
        <v>0</v>
      </c>
      <c r="L146" s="348">
        <v>0</v>
      </c>
      <c r="M146" s="348">
        <v>0</v>
      </c>
      <c r="N146" s="348">
        <v>0</v>
      </c>
      <c r="O146" s="348">
        <v>0</v>
      </c>
      <c r="P146" s="348">
        <v>0</v>
      </c>
      <c r="Q146" s="348">
        <v>0</v>
      </c>
      <c r="R146" s="348">
        <v>0</v>
      </c>
      <c r="S146" s="348">
        <v>0</v>
      </c>
      <c r="T146" s="348">
        <v>0</v>
      </c>
      <c r="U146" s="348">
        <v>0</v>
      </c>
      <c r="V146" s="348">
        <v>0</v>
      </c>
      <c r="W146" s="348">
        <v>0</v>
      </c>
      <c r="X146" s="348">
        <v>0</v>
      </c>
      <c r="Y146" s="348">
        <v>0</v>
      </c>
      <c r="Z146" s="348">
        <v>0</v>
      </c>
      <c r="AA146" s="348">
        <v>0</v>
      </c>
      <c r="AB146" s="348">
        <v>0</v>
      </c>
      <c r="AC146" s="348">
        <v>0</v>
      </c>
      <c r="AD146" s="348">
        <v>0</v>
      </c>
      <c r="AE146" s="348">
        <v>0</v>
      </c>
    </row>
    <row r="147" spans="1:31" x14ac:dyDescent="0.25">
      <c r="B147" s="350" t="s">
        <v>311</v>
      </c>
      <c r="C147" s="351">
        <f t="shared" si="3"/>
        <v>12822</v>
      </c>
      <c r="D147" s="351">
        <v>12822</v>
      </c>
      <c r="E147" s="351">
        <v>0</v>
      </c>
      <c r="F147" s="351">
        <v>0</v>
      </c>
      <c r="G147" s="351">
        <v>0</v>
      </c>
      <c r="H147" s="351">
        <v>0</v>
      </c>
      <c r="I147" s="351">
        <v>0</v>
      </c>
      <c r="J147" s="351">
        <v>0</v>
      </c>
      <c r="K147" s="351">
        <v>0</v>
      </c>
      <c r="L147" s="351">
        <v>0</v>
      </c>
      <c r="M147" s="351">
        <v>0</v>
      </c>
      <c r="N147" s="351">
        <v>0</v>
      </c>
      <c r="O147" s="351">
        <v>0</v>
      </c>
      <c r="P147" s="351">
        <v>0</v>
      </c>
      <c r="Q147" s="351">
        <v>0</v>
      </c>
      <c r="R147" s="351">
        <v>0</v>
      </c>
      <c r="S147" s="351">
        <v>0</v>
      </c>
      <c r="T147" s="351">
        <v>0</v>
      </c>
      <c r="U147" s="351">
        <v>0</v>
      </c>
      <c r="V147" s="351">
        <v>0</v>
      </c>
      <c r="W147" s="351">
        <v>0</v>
      </c>
      <c r="X147" s="351">
        <v>0</v>
      </c>
      <c r="Y147" s="351">
        <v>0</v>
      </c>
      <c r="Z147" s="351">
        <v>0</v>
      </c>
      <c r="AA147" s="351">
        <v>0</v>
      </c>
      <c r="AB147" s="351">
        <v>0</v>
      </c>
      <c r="AC147" s="351">
        <v>0</v>
      </c>
      <c r="AD147" s="351">
        <v>0</v>
      </c>
      <c r="AE147" s="351">
        <v>0</v>
      </c>
    </row>
    <row r="148" spans="1:31" x14ac:dyDescent="0.25">
      <c r="A148" s="346" t="s">
        <v>265</v>
      </c>
      <c r="B148" s="347" t="s">
        <v>305</v>
      </c>
      <c r="C148" s="348">
        <f t="shared" si="3"/>
        <v>159265.83999999997</v>
      </c>
      <c r="D148" s="348">
        <v>107274</v>
      </c>
      <c r="E148" s="348">
        <v>9243.93</v>
      </c>
      <c r="F148" s="348">
        <v>0</v>
      </c>
      <c r="G148" s="348">
        <v>15927.06</v>
      </c>
      <c r="H148" s="348">
        <v>12142</v>
      </c>
      <c r="I148" s="348">
        <v>0</v>
      </c>
      <c r="J148" s="348">
        <v>10603.05</v>
      </c>
      <c r="K148" s="348">
        <v>0</v>
      </c>
      <c r="L148" s="348">
        <v>721.4</v>
      </c>
      <c r="M148" s="348">
        <v>1954.55</v>
      </c>
      <c r="N148" s="348">
        <v>939.85</v>
      </c>
      <c r="O148" s="348">
        <v>0</v>
      </c>
      <c r="P148" s="348">
        <v>0</v>
      </c>
      <c r="Q148" s="348">
        <v>0</v>
      </c>
      <c r="R148" s="348">
        <v>0</v>
      </c>
      <c r="S148" s="348">
        <v>0</v>
      </c>
      <c r="T148" s="348">
        <v>0</v>
      </c>
      <c r="U148" s="348">
        <v>0</v>
      </c>
      <c r="V148" s="348">
        <v>0</v>
      </c>
      <c r="W148" s="348">
        <v>0</v>
      </c>
      <c r="X148" s="348">
        <v>0</v>
      </c>
      <c r="Y148" s="348">
        <v>0</v>
      </c>
      <c r="Z148" s="348">
        <v>0</v>
      </c>
      <c r="AA148" s="348">
        <v>460</v>
      </c>
      <c r="AB148" s="348">
        <v>0</v>
      </c>
      <c r="AC148" s="348">
        <v>0</v>
      </c>
      <c r="AD148" s="348">
        <v>0</v>
      </c>
      <c r="AE148" s="348">
        <v>0</v>
      </c>
    </row>
    <row r="149" spans="1:31" x14ac:dyDescent="0.25">
      <c r="B149" s="350" t="s">
        <v>311</v>
      </c>
      <c r="C149" s="351">
        <f t="shared" si="3"/>
        <v>18438</v>
      </c>
      <c r="D149" s="351">
        <v>0</v>
      </c>
      <c r="E149" s="351">
        <v>4050</v>
      </c>
      <c r="F149" s="351">
        <v>0</v>
      </c>
      <c r="G149" s="351">
        <v>536</v>
      </c>
      <c r="H149" s="351">
        <v>11953</v>
      </c>
      <c r="I149" s="351">
        <v>0</v>
      </c>
      <c r="J149" s="351">
        <v>0</v>
      </c>
      <c r="K149" s="351">
        <v>0</v>
      </c>
      <c r="L149" s="351">
        <v>0</v>
      </c>
      <c r="M149" s="351">
        <v>1899</v>
      </c>
      <c r="N149" s="351">
        <v>0</v>
      </c>
      <c r="O149" s="351">
        <v>0</v>
      </c>
      <c r="P149" s="351">
        <v>0</v>
      </c>
      <c r="Q149" s="351">
        <v>0</v>
      </c>
      <c r="R149" s="351">
        <v>0</v>
      </c>
      <c r="S149" s="351">
        <v>0</v>
      </c>
      <c r="T149" s="351">
        <v>0</v>
      </c>
      <c r="U149" s="351">
        <v>0</v>
      </c>
      <c r="V149" s="351">
        <v>0</v>
      </c>
      <c r="W149" s="351">
        <v>0</v>
      </c>
      <c r="X149" s="351">
        <v>0</v>
      </c>
      <c r="Y149" s="351">
        <v>0</v>
      </c>
      <c r="Z149" s="351">
        <v>0</v>
      </c>
      <c r="AA149" s="351">
        <v>0</v>
      </c>
      <c r="AB149" s="351">
        <v>0</v>
      </c>
      <c r="AC149" s="351">
        <v>0</v>
      </c>
      <c r="AD149" s="351">
        <v>0</v>
      </c>
      <c r="AE149" s="351">
        <v>0</v>
      </c>
    </row>
    <row r="150" spans="1:31" x14ac:dyDescent="0.25">
      <c r="B150" s="350" t="s">
        <v>307</v>
      </c>
      <c r="C150" s="351">
        <f t="shared" si="3"/>
        <v>42.3</v>
      </c>
      <c r="D150" s="351">
        <v>0</v>
      </c>
      <c r="E150" s="351">
        <v>0</v>
      </c>
      <c r="F150" s="351">
        <v>0</v>
      </c>
      <c r="G150" s="351">
        <v>34.5</v>
      </c>
      <c r="H150" s="351">
        <v>0</v>
      </c>
      <c r="I150" s="351">
        <v>0</v>
      </c>
      <c r="J150" s="351">
        <v>0</v>
      </c>
      <c r="K150" s="351">
        <v>0</v>
      </c>
      <c r="L150" s="351">
        <v>0</v>
      </c>
      <c r="M150" s="351">
        <v>7.8</v>
      </c>
      <c r="N150" s="351">
        <v>0</v>
      </c>
      <c r="O150" s="351">
        <v>0</v>
      </c>
      <c r="P150" s="351">
        <v>0</v>
      </c>
      <c r="Q150" s="351">
        <v>0</v>
      </c>
      <c r="R150" s="351">
        <v>0</v>
      </c>
      <c r="S150" s="351">
        <v>0</v>
      </c>
      <c r="T150" s="351">
        <v>0</v>
      </c>
      <c r="U150" s="351">
        <v>0</v>
      </c>
      <c r="V150" s="351">
        <v>0</v>
      </c>
      <c r="W150" s="351">
        <v>0</v>
      </c>
      <c r="X150" s="351">
        <v>0</v>
      </c>
      <c r="Y150" s="351">
        <v>0</v>
      </c>
      <c r="Z150" s="351">
        <v>0</v>
      </c>
      <c r="AA150" s="351">
        <v>0</v>
      </c>
      <c r="AB150" s="351">
        <v>0</v>
      </c>
      <c r="AC150" s="351">
        <v>0</v>
      </c>
      <c r="AD150" s="351">
        <v>0</v>
      </c>
      <c r="AE150" s="351">
        <v>0</v>
      </c>
    </row>
    <row r="151" spans="1:31" x14ac:dyDescent="0.25">
      <c r="B151" s="350" t="s">
        <v>335</v>
      </c>
      <c r="C151" s="351">
        <f t="shared" si="3"/>
        <v>27600.55</v>
      </c>
      <c r="D151" s="351">
        <v>0</v>
      </c>
      <c r="E151" s="351">
        <v>1445.65</v>
      </c>
      <c r="F151" s="351">
        <v>0</v>
      </c>
      <c r="G151" s="351">
        <v>13890.6</v>
      </c>
      <c r="H151" s="351">
        <v>0</v>
      </c>
      <c r="I151" s="351">
        <v>0</v>
      </c>
      <c r="J151" s="351">
        <v>10603.05</v>
      </c>
      <c r="K151" s="351">
        <v>0</v>
      </c>
      <c r="L151" s="351">
        <v>721.4</v>
      </c>
      <c r="M151" s="351">
        <v>0</v>
      </c>
      <c r="N151" s="351">
        <v>939.85</v>
      </c>
      <c r="O151" s="351">
        <v>0</v>
      </c>
      <c r="P151" s="351">
        <v>0</v>
      </c>
      <c r="Q151" s="351">
        <v>0</v>
      </c>
      <c r="R151" s="351">
        <v>0</v>
      </c>
      <c r="S151" s="351">
        <v>0</v>
      </c>
      <c r="T151" s="351">
        <v>0</v>
      </c>
      <c r="U151" s="351">
        <v>0</v>
      </c>
      <c r="V151" s="351">
        <v>0</v>
      </c>
      <c r="W151" s="351">
        <v>0</v>
      </c>
      <c r="X151" s="351">
        <v>0</v>
      </c>
      <c r="Y151" s="351">
        <v>0</v>
      </c>
      <c r="Z151" s="351">
        <v>0</v>
      </c>
      <c r="AA151" s="351">
        <v>0</v>
      </c>
      <c r="AB151" s="351">
        <v>0</v>
      </c>
      <c r="AC151" s="351">
        <v>0</v>
      </c>
      <c r="AD151" s="351">
        <v>0</v>
      </c>
      <c r="AE151" s="351">
        <v>0</v>
      </c>
    </row>
    <row r="152" spans="1:31" x14ac:dyDescent="0.25">
      <c r="B152" s="350" t="s">
        <v>308</v>
      </c>
      <c r="C152" s="351">
        <f t="shared" si="3"/>
        <v>109277.99</v>
      </c>
      <c r="D152" s="351">
        <v>107274</v>
      </c>
      <c r="E152" s="351">
        <v>490.28</v>
      </c>
      <c r="F152" s="351">
        <v>0</v>
      </c>
      <c r="G152" s="351">
        <v>1465.96</v>
      </c>
      <c r="H152" s="351">
        <v>0</v>
      </c>
      <c r="I152" s="351">
        <v>0</v>
      </c>
      <c r="J152" s="351">
        <v>0</v>
      </c>
      <c r="K152" s="351">
        <v>0</v>
      </c>
      <c r="L152" s="351">
        <v>0</v>
      </c>
      <c r="M152" s="351">
        <v>47.75</v>
      </c>
      <c r="N152" s="351">
        <v>0</v>
      </c>
      <c r="O152" s="351">
        <v>0</v>
      </c>
      <c r="P152" s="351">
        <v>0</v>
      </c>
      <c r="Q152" s="351">
        <v>0</v>
      </c>
      <c r="R152" s="351">
        <v>0</v>
      </c>
      <c r="S152" s="351">
        <v>0</v>
      </c>
      <c r="T152" s="351">
        <v>0</v>
      </c>
      <c r="U152" s="351">
        <v>0</v>
      </c>
      <c r="V152" s="351">
        <v>0</v>
      </c>
      <c r="W152" s="351">
        <v>0</v>
      </c>
      <c r="X152" s="351">
        <v>0</v>
      </c>
      <c r="Y152" s="351">
        <v>0</v>
      </c>
      <c r="Z152" s="351">
        <v>0</v>
      </c>
      <c r="AA152" s="351">
        <v>0</v>
      </c>
      <c r="AB152" s="351">
        <v>0</v>
      </c>
      <c r="AC152" s="351">
        <v>0</v>
      </c>
      <c r="AD152" s="351">
        <v>0</v>
      </c>
      <c r="AE152" s="351">
        <v>0</v>
      </c>
    </row>
    <row r="153" spans="1:31" x14ac:dyDescent="0.25">
      <c r="B153" s="350" t="s">
        <v>415</v>
      </c>
      <c r="C153" s="351">
        <f t="shared" si="3"/>
        <v>460</v>
      </c>
      <c r="D153" s="351">
        <v>0</v>
      </c>
      <c r="E153" s="351">
        <v>0</v>
      </c>
      <c r="F153" s="351">
        <v>0</v>
      </c>
      <c r="G153" s="351">
        <v>0</v>
      </c>
      <c r="H153" s="351">
        <v>0</v>
      </c>
      <c r="I153" s="351">
        <v>0</v>
      </c>
      <c r="J153" s="351">
        <v>0</v>
      </c>
      <c r="K153" s="351">
        <v>0</v>
      </c>
      <c r="L153" s="351">
        <v>0</v>
      </c>
      <c r="M153" s="351">
        <v>0</v>
      </c>
      <c r="N153" s="351">
        <v>0</v>
      </c>
      <c r="O153" s="351">
        <v>0</v>
      </c>
      <c r="P153" s="351">
        <v>0</v>
      </c>
      <c r="Q153" s="351">
        <v>0</v>
      </c>
      <c r="R153" s="351">
        <v>0</v>
      </c>
      <c r="S153" s="351">
        <v>0</v>
      </c>
      <c r="T153" s="351">
        <v>0</v>
      </c>
      <c r="U153" s="351">
        <v>0</v>
      </c>
      <c r="V153" s="351">
        <v>0</v>
      </c>
      <c r="W153" s="351">
        <v>0</v>
      </c>
      <c r="X153" s="351">
        <v>0</v>
      </c>
      <c r="Y153" s="351">
        <v>0</v>
      </c>
      <c r="Z153" s="351">
        <v>0</v>
      </c>
      <c r="AA153" s="351">
        <v>460</v>
      </c>
      <c r="AB153" s="351">
        <v>0</v>
      </c>
      <c r="AC153" s="351">
        <v>0</v>
      </c>
      <c r="AD153" s="351">
        <v>0</v>
      </c>
      <c r="AE153" s="351">
        <v>0</v>
      </c>
    </row>
    <row r="154" spans="1:31" x14ac:dyDescent="0.25">
      <c r="B154" s="350" t="s">
        <v>347</v>
      </c>
      <c r="C154" s="351">
        <f t="shared" si="3"/>
        <v>189</v>
      </c>
      <c r="D154" s="351">
        <v>0</v>
      </c>
      <c r="E154" s="351">
        <v>0</v>
      </c>
      <c r="F154" s="351">
        <v>0</v>
      </c>
      <c r="G154" s="351">
        <v>0</v>
      </c>
      <c r="H154" s="351">
        <v>189</v>
      </c>
      <c r="I154" s="351">
        <v>0</v>
      </c>
      <c r="J154" s="351">
        <v>0</v>
      </c>
      <c r="K154" s="351">
        <v>0</v>
      </c>
      <c r="L154" s="351">
        <v>0</v>
      </c>
      <c r="M154" s="351">
        <v>0</v>
      </c>
      <c r="N154" s="351">
        <v>0</v>
      </c>
      <c r="O154" s="351">
        <v>0</v>
      </c>
      <c r="P154" s="351">
        <v>0</v>
      </c>
      <c r="Q154" s="351">
        <v>0</v>
      </c>
      <c r="R154" s="351">
        <v>0</v>
      </c>
      <c r="S154" s="351">
        <v>0</v>
      </c>
      <c r="T154" s="351">
        <v>0</v>
      </c>
      <c r="U154" s="351">
        <v>0</v>
      </c>
      <c r="V154" s="351">
        <v>0</v>
      </c>
      <c r="W154" s="351">
        <v>0</v>
      </c>
      <c r="X154" s="351">
        <v>0</v>
      </c>
      <c r="Y154" s="351">
        <v>0</v>
      </c>
      <c r="Z154" s="351">
        <v>0</v>
      </c>
      <c r="AA154" s="351">
        <v>0</v>
      </c>
      <c r="AB154" s="351">
        <v>0</v>
      </c>
      <c r="AC154" s="351">
        <v>0</v>
      </c>
      <c r="AD154" s="351">
        <v>0</v>
      </c>
      <c r="AE154" s="351">
        <v>0</v>
      </c>
    </row>
    <row r="155" spans="1:31" x14ac:dyDescent="0.25">
      <c r="B155" s="350" t="s">
        <v>411</v>
      </c>
      <c r="C155" s="351">
        <f t="shared" si="3"/>
        <v>3258</v>
      </c>
      <c r="D155" s="351">
        <v>0</v>
      </c>
      <c r="E155" s="351">
        <v>3258</v>
      </c>
      <c r="F155" s="351">
        <v>0</v>
      </c>
      <c r="G155" s="351">
        <v>0</v>
      </c>
      <c r="H155" s="351">
        <v>0</v>
      </c>
      <c r="I155" s="351">
        <v>0</v>
      </c>
      <c r="J155" s="351">
        <v>0</v>
      </c>
      <c r="K155" s="351">
        <v>0</v>
      </c>
      <c r="L155" s="351">
        <v>0</v>
      </c>
      <c r="M155" s="351">
        <v>0</v>
      </c>
      <c r="N155" s="351">
        <v>0</v>
      </c>
      <c r="O155" s="351">
        <v>0</v>
      </c>
      <c r="P155" s="351">
        <v>0</v>
      </c>
      <c r="Q155" s="351">
        <v>0</v>
      </c>
      <c r="R155" s="351">
        <v>0</v>
      </c>
      <c r="S155" s="351">
        <v>0</v>
      </c>
      <c r="T155" s="351">
        <v>0</v>
      </c>
      <c r="U155" s="351">
        <v>0</v>
      </c>
      <c r="V155" s="351">
        <v>0</v>
      </c>
      <c r="W155" s="351">
        <v>0</v>
      </c>
      <c r="X155" s="351">
        <v>0</v>
      </c>
      <c r="Y155" s="351">
        <v>0</v>
      </c>
      <c r="Z155" s="351">
        <v>0</v>
      </c>
      <c r="AA155" s="351">
        <v>0</v>
      </c>
      <c r="AB155" s="351">
        <v>0</v>
      </c>
      <c r="AC155" s="351">
        <v>0</v>
      </c>
      <c r="AD155" s="351">
        <v>0</v>
      </c>
      <c r="AE155" s="351">
        <v>0</v>
      </c>
    </row>
    <row r="156" spans="1:31" x14ac:dyDescent="0.25">
      <c r="A156" s="346" t="s">
        <v>348</v>
      </c>
      <c r="B156" s="347" t="s">
        <v>305</v>
      </c>
      <c r="C156" s="348">
        <f t="shared" si="3"/>
        <v>4200.66</v>
      </c>
      <c r="D156" s="348">
        <v>2890.26</v>
      </c>
      <c r="E156" s="348">
        <v>0</v>
      </c>
      <c r="F156" s="348">
        <v>0</v>
      </c>
      <c r="G156" s="348">
        <v>0</v>
      </c>
      <c r="H156" s="348">
        <v>1309.4000000000001</v>
      </c>
      <c r="I156" s="348">
        <v>0</v>
      </c>
      <c r="J156" s="348">
        <v>0</v>
      </c>
      <c r="K156" s="348">
        <v>0</v>
      </c>
      <c r="L156" s="348">
        <v>0</v>
      </c>
      <c r="M156" s="348">
        <v>0</v>
      </c>
      <c r="N156" s="348">
        <v>0</v>
      </c>
      <c r="O156" s="348">
        <v>0</v>
      </c>
      <c r="P156" s="348">
        <v>0</v>
      </c>
      <c r="Q156" s="348">
        <v>0</v>
      </c>
      <c r="R156" s="348">
        <v>0</v>
      </c>
      <c r="S156" s="348">
        <v>0</v>
      </c>
      <c r="T156" s="348">
        <v>0</v>
      </c>
      <c r="U156" s="348">
        <v>1</v>
      </c>
      <c r="V156" s="348">
        <v>0</v>
      </c>
      <c r="W156" s="348">
        <v>0</v>
      </c>
      <c r="X156" s="348">
        <v>0</v>
      </c>
      <c r="Y156" s="348">
        <v>0</v>
      </c>
      <c r="Z156" s="348">
        <v>0</v>
      </c>
      <c r="AA156" s="348">
        <v>0</v>
      </c>
      <c r="AB156" s="348">
        <v>0</v>
      </c>
      <c r="AC156" s="348">
        <v>0</v>
      </c>
      <c r="AD156" s="348">
        <v>0</v>
      </c>
      <c r="AE156" s="348">
        <v>0</v>
      </c>
    </row>
    <row r="157" spans="1:31" x14ac:dyDescent="0.25">
      <c r="B157" s="350" t="s">
        <v>311</v>
      </c>
      <c r="C157" s="351">
        <f t="shared" si="3"/>
        <v>41</v>
      </c>
      <c r="D157" s="351">
        <v>0</v>
      </c>
      <c r="E157" s="351">
        <v>0</v>
      </c>
      <c r="F157" s="351">
        <v>0</v>
      </c>
      <c r="G157" s="351">
        <v>0</v>
      </c>
      <c r="H157" s="351">
        <v>41</v>
      </c>
      <c r="I157" s="351">
        <v>0</v>
      </c>
      <c r="J157" s="351">
        <v>0</v>
      </c>
      <c r="K157" s="351">
        <v>0</v>
      </c>
      <c r="L157" s="351">
        <v>0</v>
      </c>
      <c r="M157" s="351">
        <v>0</v>
      </c>
      <c r="N157" s="351">
        <v>0</v>
      </c>
      <c r="O157" s="351">
        <v>0</v>
      </c>
      <c r="P157" s="351">
        <v>0</v>
      </c>
      <c r="Q157" s="351">
        <v>0</v>
      </c>
      <c r="R157" s="351">
        <v>0</v>
      </c>
      <c r="S157" s="351">
        <v>0</v>
      </c>
      <c r="T157" s="351">
        <v>0</v>
      </c>
      <c r="U157" s="351">
        <v>0</v>
      </c>
      <c r="V157" s="351">
        <v>0</v>
      </c>
      <c r="W157" s="351">
        <v>0</v>
      </c>
      <c r="X157" s="351">
        <v>0</v>
      </c>
      <c r="Y157" s="351">
        <v>0</v>
      </c>
      <c r="Z157" s="351">
        <v>0</v>
      </c>
      <c r="AA157" s="351">
        <v>0</v>
      </c>
      <c r="AB157" s="351">
        <v>0</v>
      </c>
      <c r="AC157" s="351">
        <v>0</v>
      </c>
      <c r="AD157" s="351">
        <v>0</v>
      </c>
      <c r="AE157" s="351">
        <v>0</v>
      </c>
    </row>
    <row r="158" spans="1:31" x14ac:dyDescent="0.25">
      <c r="B158" s="350" t="s">
        <v>308</v>
      </c>
      <c r="C158" s="351">
        <f t="shared" si="3"/>
        <v>1268.4000000000001</v>
      </c>
      <c r="D158" s="351">
        <v>0</v>
      </c>
      <c r="E158" s="351">
        <v>0</v>
      </c>
      <c r="F158" s="351">
        <v>0</v>
      </c>
      <c r="G158" s="351">
        <v>0</v>
      </c>
      <c r="H158" s="351">
        <v>1268.4000000000001</v>
      </c>
      <c r="I158" s="351">
        <v>0</v>
      </c>
      <c r="J158" s="351">
        <v>0</v>
      </c>
      <c r="K158" s="351">
        <v>0</v>
      </c>
      <c r="L158" s="351">
        <v>0</v>
      </c>
      <c r="M158" s="351">
        <v>0</v>
      </c>
      <c r="N158" s="351">
        <v>0</v>
      </c>
      <c r="O158" s="351">
        <v>0</v>
      </c>
      <c r="P158" s="351">
        <v>0</v>
      </c>
      <c r="Q158" s="351">
        <v>0</v>
      </c>
      <c r="R158" s="351">
        <v>0</v>
      </c>
      <c r="S158" s="351">
        <v>0</v>
      </c>
      <c r="T158" s="351">
        <v>0</v>
      </c>
      <c r="U158" s="351">
        <v>0</v>
      </c>
      <c r="V158" s="351">
        <v>0</v>
      </c>
      <c r="W158" s="351">
        <v>0</v>
      </c>
      <c r="X158" s="351">
        <v>0</v>
      </c>
      <c r="Y158" s="351">
        <v>0</v>
      </c>
      <c r="Z158" s="351">
        <v>0</v>
      </c>
      <c r="AA158" s="351">
        <v>0</v>
      </c>
      <c r="AB158" s="351">
        <v>0</v>
      </c>
      <c r="AC158" s="351">
        <v>0</v>
      </c>
      <c r="AD158" s="351">
        <v>0</v>
      </c>
      <c r="AE158" s="351">
        <v>0</v>
      </c>
    </row>
    <row r="159" spans="1:31" x14ac:dyDescent="0.25">
      <c r="B159" s="350" t="s">
        <v>318</v>
      </c>
      <c r="C159" s="351">
        <f t="shared" si="3"/>
        <v>2891.26</v>
      </c>
      <c r="D159" s="351">
        <v>2890.26</v>
      </c>
      <c r="E159" s="351">
        <v>0</v>
      </c>
      <c r="F159" s="351">
        <v>0</v>
      </c>
      <c r="G159" s="351">
        <v>0</v>
      </c>
      <c r="H159" s="351">
        <v>0</v>
      </c>
      <c r="I159" s="351">
        <v>0</v>
      </c>
      <c r="J159" s="351">
        <v>0</v>
      </c>
      <c r="K159" s="351">
        <v>0</v>
      </c>
      <c r="L159" s="351">
        <v>0</v>
      </c>
      <c r="M159" s="351">
        <v>0</v>
      </c>
      <c r="N159" s="351">
        <v>0</v>
      </c>
      <c r="O159" s="351">
        <v>0</v>
      </c>
      <c r="P159" s="351">
        <v>0</v>
      </c>
      <c r="Q159" s="351">
        <v>0</v>
      </c>
      <c r="R159" s="351">
        <v>0</v>
      </c>
      <c r="S159" s="351">
        <v>0</v>
      </c>
      <c r="T159" s="351">
        <v>0</v>
      </c>
      <c r="U159" s="351">
        <v>1</v>
      </c>
      <c r="V159" s="351">
        <v>0</v>
      </c>
      <c r="W159" s="351">
        <v>0</v>
      </c>
      <c r="X159" s="351">
        <v>0</v>
      </c>
      <c r="Y159" s="351">
        <v>0</v>
      </c>
      <c r="Z159" s="351">
        <v>0</v>
      </c>
      <c r="AA159" s="351">
        <v>0</v>
      </c>
      <c r="AB159" s="351">
        <v>0</v>
      </c>
      <c r="AC159" s="351">
        <v>0</v>
      </c>
      <c r="AD159" s="351">
        <v>0</v>
      </c>
      <c r="AE159" s="351">
        <v>0</v>
      </c>
    </row>
    <row r="160" spans="1:31" x14ac:dyDescent="0.25">
      <c r="A160" s="346" t="s">
        <v>256</v>
      </c>
      <c r="B160" s="347" t="s">
        <v>305</v>
      </c>
      <c r="C160" s="348">
        <f t="shared" si="3"/>
        <v>1815614.4</v>
      </c>
      <c r="D160" s="348">
        <v>539142.24</v>
      </c>
      <c r="E160" s="348">
        <v>127877.54</v>
      </c>
      <c r="F160" s="348">
        <v>664811</v>
      </c>
      <c r="G160" s="348">
        <v>222792.46</v>
      </c>
      <c r="H160" s="348">
        <v>33419.160000000003</v>
      </c>
      <c r="I160" s="348">
        <v>0</v>
      </c>
      <c r="J160" s="348">
        <v>148442.70000000001</v>
      </c>
      <c r="K160" s="348">
        <v>4870.01</v>
      </c>
      <c r="L160" s="348">
        <v>18672.599999999999</v>
      </c>
      <c r="M160" s="348">
        <v>30262.79</v>
      </c>
      <c r="N160" s="348">
        <v>18832.900000000001</v>
      </c>
      <c r="O160" s="348">
        <v>0</v>
      </c>
      <c r="P160" s="348">
        <v>0</v>
      </c>
      <c r="Q160" s="348">
        <v>0</v>
      </c>
      <c r="R160" s="348">
        <v>0</v>
      </c>
      <c r="S160" s="348">
        <v>0</v>
      </c>
      <c r="T160" s="348">
        <v>6491</v>
      </c>
      <c r="U160" s="348">
        <v>0</v>
      </c>
      <c r="V160" s="348">
        <v>0</v>
      </c>
      <c r="W160" s="348">
        <v>0</v>
      </c>
      <c r="X160" s="348">
        <v>0</v>
      </c>
      <c r="Y160" s="348">
        <v>0</v>
      </c>
      <c r="Z160" s="348">
        <v>0</v>
      </c>
      <c r="AA160" s="348">
        <v>0</v>
      </c>
      <c r="AB160" s="348">
        <v>0</v>
      </c>
      <c r="AC160" s="348">
        <v>0</v>
      </c>
      <c r="AD160" s="348">
        <v>0</v>
      </c>
      <c r="AE160" s="348">
        <v>0</v>
      </c>
    </row>
    <row r="161" spans="1:31" x14ac:dyDescent="0.25">
      <c r="B161" s="350" t="s">
        <v>416</v>
      </c>
      <c r="C161" s="351">
        <f t="shared" si="3"/>
        <v>685550</v>
      </c>
      <c r="D161" s="351">
        <v>0</v>
      </c>
      <c r="E161" s="351">
        <v>0</v>
      </c>
      <c r="F161" s="351">
        <v>664811</v>
      </c>
      <c r="G161" s="351">
        <v>0</v>
      </c>
      <c r="H161" s="351">
        <v>0</v>
      </c>
      <c r="I161" s="351">
        <v>0</v>
      </c>
      <c r="J161" s="351">
        <v>0</v>
      </c>
      <c r="K161" s="351">
        <v>0</v>
      </c>
      <c r="L161" s="351">
        <v>8573</v>
      </c>
      <c r="M161" s="351">
        <v>0</v>
      </c>
      <c r="N161" s="351">
        <v>5675</v>
      </c>
      <c r="O161" s="351">
        <v>0</v>
      </c>
      <c r="P161" s="351">
        <v>0</v>
      </c>
      <c r="Q161" s="351">
        <v>0</v>
      </c>
      <c r="R161" s="351">
        <v>0</v>
      </c>
      <c r="S161" s="351">
        <v>0</v>
      </c>
      <c r="T161" s="351">
        <v>6491</v>
      </c>
      <c r="U161" s="351">
        <v>0</v>
      </c>
      <c r="V161" s="351">
        <v>0</v>
      </c>
      <c r="W161" s="351">
        <v>0</v>
      </c>
      <c r="X161" s="351">
        <v>0</v>
      </c>
      <c r="Y161" s="351">
        <v>0</v>
      </c>
      <c r="Z161" s="351">
        <v>0</v>
      </c>
      <c r="AA161" s="351">
        <v>0</v>
      </c>
      <c r="AB161" s="351">
        <v>0</v>
      </c>
      <c r="AC161" s="351">
        <v>0</v>
      </c>
      <c r="AD161" s="351">
        <v>0</v>
      </c>
      <c r="AE161" s="351">
        <v>0</v>
      </c>
    </row>
    <row r="162" spans="1:31" x14ac:dyDescent="0.25">
      <c r="B162" s="350" t="s">
        <v>311</v>
      </c>
      <c r="C162" s="351">
        <f t="shared" si="3"/>
        <v>136329</v>
      </c>
      <c r="D162" s="351">
        <v>22875</v>
      </c>
      <c r="E162" s="351">
        <v>61426</v>
      </c>
      <c r="F162" s="351">
        <v>0</v>
      </c>
      <c r="G162" s="351">
        <v>1310</v>
      </c>
      <c r="H162" s="351">
        <v>20888</v>
      </c>
      <c r="I162" s="351">
        <v>0</v>
      </c>
      <c r="J162" s="351">
        <v>0</v>
      </c>
      <c r="K162" s="351">
        <v>0</v>
      </c>
      <c r="L162" s="351">
        <v>0</v>
      </c>
      <c r="M162" s="351">
        <v>29830</v>
      </c>
      <c r="N162" s="351">
        <v>0</v>
      </c>
      <c r="O162" s="351">
        <v>0</v>
      </c>
      <c r="P162" s="351">
        <v>0</v>
      </c>
      <c r="Q162" s="351">
        <v>0</v>
      </c>
      <c r="R162" s="351">
        <v>0</v>
      </c>
      <c r="S162" s="351">
        <v>0</v>
      </c>
      <c r="T162" s="351">
        <v>0</v>
      </c>
      <c r="U162" s="351">
        <v>0</v>
      </c>
      <c r="V162" s="351">
        <v>0</v>
      </c>
      <c r="W162" s="351">
        <v>0</v>
      </c>
      <c r="X162" s="351">
        <v>0</v>
      </c>
      <c r="Y162" s="351">
        <v>0</v>
      </c>
      <c r="Z162" s="351">
        <v>0</v>
      </c>
      <c r="AA162" s="351">
        <v>0</v>
      </c>
      <c r="AB162" s="351">
        <v>0</v>
      </c>
      <c r="AC162" s="351">
        <v>0</v>
      </c>
      <c r="AD162" s="351">
        <v>0</v>
      </c>
      <c r="AE162" s="351">
        <v>0</v>
      </c>
    </row>
    <row r="163" spans="1:31" x14ac:dyDescent="0.25">
      <c r="B163" s="350" t="s">
        <v>398</v>
      </c>
      <c r="C163" s="351">
        <f t="shared" si="3"/>
        <v>250</v>
      </c>
      <c r="D163" s="351">
        <v>0</v>
      </c>
      <c r="E163" s="351">
        <v>0</v>
      </c>
      <c r="F163" s="351">
        <v>0</v>
      </c>
      <c r="G163" s="351">
        <v>0</v>
      </c>
      <c r="H163" s="351">
        <v>0</v>
      </c>
      <c r="I163" s="351">
        <v>0</v>
      </c>
      <c r="J163" s="351">
        <v>0</v>
      </c>
      <c r="K163" s="351">
        <v>250</v>
      </c>
      <c r="L163" s="351">
        <v>0</v>
      </c>
      <c r="M163" s="351">
        <v>0</v>
      </c>
      <c r="N163" s="351">
        <v>0</v>
      </c>
      <c r="O163" s="351">
        <v>0</v>
      </c>
      <c r="P163" s="351">
        <v>0</v>
      </c>
      <c r="Q163" s="351">
        <v>0</v>
      </c>
      <c r="R163" s="351">
        <v>0</v>
      </c>
      <c r="S163" s="351">
        <v>0</v>
      </c>
      <c r="T163" s="351">
        <v>0</v>
      </c>
      <c r="U163" s="351">
        <v>0</v>
      </c>
      <c r="V163" s="351">
        <v>0</v>
      </c>
      <c r="W163" s="351">
        <v>0</v>
      </c>
      <c r="X163" s="351">
        <v>0</v>
      </c>
      <c r="Y163" s="351">
        <v>0</v>
      </c>
      <c r="Z163" s="351">
        <v>0</v>
      </c>
      <c r="AA163" s="351">
        <v>0</v>
      </c>
      <c r="AB163" s="351">
        <v>0</v>
      </c>
      <c r="AC163" s="351">
        <v>0</v>
      </c>
      <c r="AD163" s="351">
        <v>0</v>
      </c>
      <c r="AE163" s="351">
        <v>0</v>
      </c>
    </row>
    <row r="164" spans="1:31" x14ac:dyDescent="0.25">
      <c r="B164" s="350" t="s">
        <v>306</v>
      </c>
      <c r="C164" s="351">
        <f t="shared" si="3"/>
        <v>7.85</v>
      </c>
      <c r="D164" s="351">
        <v>0</v>
      </c>
      <c r="E164" s="351">
        <v>0.57999999999999996</v>
      </c>
      <c r="F164" s="351">
        <v>0</v>
      </c>
      <c r="G164" s="351">
        <v>0</v>
      </c>
      <c r="H164" s="351">
        <v>0</v>
      </c>
      <c r="I164" s="351">
        <v>0</v>
      </c>
      <c r="J164" s="351">
        <v>0</v>
      </c>
      <c r="K164" s="351">
        <v>0.44</v>
      </c>
      <c r="L164" s="351">
        <v>0</v>
      </c>
      <c r="M164" s="351">
        <v>6.83</v>
      </c>
      <c r="N164" s="351">
        <v>0</v>
      </c>
      <c r="O164" s="351">
        <v>0</v>
      </c>
      <c r="P164" s="351">
        <v>0</v>
      </c>
      <c r="Q164" s="351">
        <v>0</v>
      </c>
      <c r="R164" s="351">
        <v>0</v>
      </c>
      <c r="S164" s="351">
        <v>0</v>
      </c>
      <c r="T164" s="351">
        <v>0</v>
      </c>
      <c r="U164" s="351">
        <v>0</v>
      </c>
      <c r="V164" s="351">
        <v>0</v>
      </c>
      <c r="W164" s="351">
        <v>0</v>
      </c>
      <c r="X164" s="351">
        <v>0</v>
      </c>
      <c r="Y164" s="351">
        <v>0</v>
      </c>
      <c r="Z164" s="351">
        <v>0</v>
      </c>
      <c r="AA164" s="351">
        <v>0</v>
      </c>
      <c r="AB164" s="351">
        <v>0</v>
      </c>
      <c r="AC164" s="351">
        <v>0</v>
      </c>
      <c r="AD164" s="351">
        <v>0</v>
      </c>
      <c r="AE164" s="351">
        <v>0</v>
      </c>
    </row>
    <row r="165" spans="1:31" x14ac:dyDescent="0.25">
      <c r="B165" s="350" t="s">
        <v>307</v>
      </c>
      <c r="C165" s="351">
        <f t="shared" si="3"/>
        <v>10950.210000000001</v>
      </c>
      <c r="D165" s="351">
        <v>0</v>
      </c>
      <c r="E165" s="351">
        <v>2088.5100000000002</v>
      </c>
      <c r="F165" s="351">
        <v>0</v>
      </c>
      <c r="G165" s="351">
        <v>4232.21</v>
      </c>
      <c r="H165" s="351">
        <v>0</v>
      </c>
      <c r="I165" s="351">
        <v>0</v>
      </c>
      <c r="J165" s="351">
        <v>0</v>
      </c>
      <c r="K165" s="351">
        <v>4619.57</v>
      </c>
      <c r="L165" s="351">
        <v>0</v>
      </c>
      <c r="M165" s="351">
        <v>9.92</v>
      </c>
      <c r="N165" s="351">
        <v>0</v>
      </c>
      <c r="O165" s="351">
        <v>0</v>
      </c>
      <c r="P165" s="351">
        <v>0</v>
      </c>
      <c r="Q165" s="351">
        <v>0</v>
      </c>
      <c r="R165" s="351">
        <v>0</v>
      </c>
      <c r="S165" s="351">
        <v>0</v>
      </c>
      <c r="T165" s="351">
        <v>0</v>
      </c>
      <c r="U165" s="351">
        <v>0</v>
      </c>
      <c r="V165" s="351">
        <v>0</v>
      </c>
      <c r="W165" s="351">
        <v>0</v>
      </c>
      <c r="X165" s="351">
        <v>0</v>
      </c>
      <c r="Y165" s="351">
        <v>0</v>
      </c>
      <c r="Z165" s="351">
        <v>0</v>
      </c>
      <c r="AA165" s="351">
        <v>0</v>
      </c>
      <c r="AB165" s="351">
        <v>0</v>
      </c>
      <c r="AC165" s="351">
        <v>0</v>
      </c>
      <c r="AD165" s="351">
        <v>0</v>
      </c>
      <c r="AE165" s="351">
        <v>0</v>
      </c>
    </row>
    <row r="166" spans="1:31" x14ac:dyDescent="0.25">
      <c r="B166" s="350" t="s">
        <v>335</v>
      </c>
      <c r="C166" s="351">
        <f t="shared" si="3"/>
        <v>386407.7</v>
      </c>
      <c r="D166" s="351">
        <v>0</v>
      </c>
      <c r="E166" s="351">
        <v>20239.099999999999</v>
      </c>
      <c r="F166" s="351">
        <v>0</v>
      </c>
      <c r="G166" s="351">
        <v>194468.4</v>
      </c>
      <c r="H166" s="351">
        <v>0</v>
      </c>
      <c r="I166" s="351">
        <v>0</v>
      </c>
      <c r="J166" s="351">
        <v>148442.70000000001</v>
      </c>
      <c r="K166" s="351">
        <v>0</v>
      </c>
      <c r="L166" s="351">
        <v>10099.6</v>
      </c>
      <c r="M166" s="351">
        <v>0</v>
      </c>
      <c r="N166" s="351">
        <v>13157.9</v>
      </c>
      <c r="O166" s="351">
        <v>0</v>
      </c>
      <c r="P166" s="351">
        <v>0</v>
      </c>
      <c r="Q166" s="351">
        <v>0</v>
      </c>
      <c r="R166" s="351">
        <v>0</v>
      </c>
      <c r="S166" s="351">
        <v>0</v>
      </c>
      <c r="T166" s="351">
        <v>0</v>
      </c>
      <c r="U166" s="351">
        <v>0</v>
      </c>
      <c r="V166" s="351">
        <v>0</v>
      </c>
      <c r="W166" s="351">
        <v>0</v>
      </c>
      <c r="X166" s="351">
        <v>0</v>
      </c>
      <c r="Y166" s="351">
        <v>0</v>
      </c>
      <c r="Z166" s="351">
        <v>0</v>
      </c>
      <c r="AA166" s="351">
        <v>0</v>
      </c>
      <c r="AB166" s="351">
        <v>0</v>
      </c>
      <c r="AC166" s="351">
        <v>0</v>
      </c>
      <c r="AD166" s="351">
        <v>0</v>
      </c>
      <c r="AE166" s="351">
        <v>0</v>
      </c>
    </row>
    <row r="167" spans="1:31" x14ac:dyDescent="0.25">
      <c r="B167" s="350" t="s">
        <v>308</v>
      </c>
      <c r="C167" s="351">
        <f t="shared" si="3"/>
        <v>584430.64</v>
      </c>
      <c r="D167" s="351">
        <v>516267.24</v>
      </c>
      <c r="E167" s="351">
        <v>32434.35</v>
      </c>
      <c r="F167" s="351">
        <v>0</v>
      </c>
      <c r="G167" s="351">
        <v>22781.85</v>
      </c>
      <c r="H167" s="351">
        <v>12531.16</v>
      </c>
      <c r="I167" s="351">
        <v>0</v>
      </c>
      <c r="J167" s="351">
        <v>0</v>
      </c>
      <c r="K167" s="351">
        <v>0</v>
      </c>
      <c r="L167" s="351">
        <v>0</v>
      </c>
      <c r="M167" s="351">
        <v>416.04</v>
      </c>
      <c r="N167" s="351">
        <v>0</v>
      </c>
      <c r="O167" s="351">
        <v>0</v>
      </c>
      <c r="P167" s="351">
        <v>0</v>
      </c>
      <c r="Q167" s="351">
        <v>0</v>
      </c>
      <c r="R167" s="351">
        <v>0</v>
      </c>
      <c r="S167" s="351">
        <v>0</v>
      </c>
      <c r="T167" s="351">
        <v>0</v>
      </c>
      <c r="U167" s="351">
        <v>0</v>
      </c>
      <c r="V167" s="351">
        <v>0</v>
      </c>
      <c r="W167" s="351">
        <v>0</v>
      </c>
      <c r="X167" s="351">
        <v>0</v>
      </c>
      <c r="Y167" s="351">
        <v>0</v>
      </c>
      <c r="Z167" s="351">
        <v>0</v>
      </c>
      <c r="AA167" s="351">
        <v>0</v>
      </c>
      <c r="AB167" s="351">
        <v>0</v>
      </c>
      <c r="AC167" s="351">
        <v>0</v>
      </c>
      <c r="AD167" s="351">
        <v>0</v>
      </c>
      <c r="AE167" s="351">
        <v>0</v>
      </c>
    </row>
    <row r="168" spans="1:31" x14ac:dyDescent="0.25">
      <c r="B168" s="350" t="s">
        <v>411</v>
      </c>
      <c r="C168" s="351">
        <f t="shared" si="3"/>
        <v>11689</v>
      </c>
      <c r="D168" s="351">
        <v>0</v>
      </c>
      <c r="E168" s="351">
        <v>11689</v>
      </c>
      <c r="F168" s="351">
        <v>0</v>
      </c>
      <c r="G168" s="351">
        <v>0</v>
      </c>
      <c r="H168" s="351">
        <v>0</v>
      </c>
      <c r="I168" s="351">
        <v>0</v>
      </c>
      <c r="J168" s="351">
        <v>0</v>
      </c>
      <c r="K168" s="351">
        <v>0</v>
      </c>
      <c r="L168" s="351">
        <v>0</v>
      </c>
      <c r="M168" s="351">
        <v>0</v>
      </c>
      <c r="N168" s="351">
        <v>0</v>
      </c>
      <c r="O168" s="351">
        <v>0</v>
      </c>
      <c r="P168" s="351">
        <v>0</v>
      </c>
      <c r="Q168" s="351">
        <v>0</v>
      </c>
      <c r="R168" s="351">
        <v>0</v>
      </c>
      <c r="S168" s="351">
        <v>0</v>
      </c>
      <c r="T168" s="351">
        <v>0</v>
      </c>
      <c r="U168" s="351">
        <v>0</v>
      </c>
      <c r="V168" s="351">
        <v>0</v>
      </c>
      <c r="W168" s="351">
        <v>0</v>
      </c>
      <c r="X168" s="351">
        <v>0</v>
      </c>
      <c r="Y168" s="351">
        <v>0</v>
      </c>
      <c r="Z168" s="351">
        <v>0</v>
      </c>
      <c r="AA168" s="351">
        <v>0</v>
      </c>
      <c r="AB168" s="351">
        <v>0</v>
      </c>
      <c r="AC168" s="351">
        <v>0</v>
      </c>
      <c r="AD168" s="351">
        <v>0</v>
      </c>
      <c r="AE168" s="351">
        <v>0</v>
      </c>
    </row>
    <row r="169" spans="1:31" x14ac:dyDescent="0.25">
      <c r="A169" s="346" t="s">
        <v>230</v>
      </c>
      <c r="B169" s="347" t="s">
        <v>305</v>
      </c>
      <c r="C169" s="348">
        <f t="shared" si="3"/>
        <v>615571.44999999995</v>
      </c>
      <c r="D169" s="348">
        <v>333979.09999999998</v>
      </c>
      <c r="E169" s="348">
        <v>100995.15</v>
      </c>
      <c r="F169" s="348">
        <v>300</v>
      </c>
      <c r="G169" s="348">
        <v>19703.310000000001</v>
      </c>
      <c r="H169" s="348">
        <v>1303.5999999999999</v>
      </c>
      <c r="I169" s="348">
        <v>0</v>
      </c>
      <c r="J169" s="348">
        <v>30848.84</v>
      </c>
      <c r="K169" s="348">
        <v>19070.939999999999</v>
      </c>
      <c r="L169" s="348">
        <v>45193</v>
      </c>
      <c r="M169" s="348">
        <v>1013.31</v>
      </c>
      <c r="N169" s="348">
        <v>43835</v>
      </c>
      <c r="O169" s="348">
        <v>0</v>
      </c>
      <c r="P169" s="348">
        <v>18813.5</v>
      </c>
      <c r="Q169" s="348">
        <v>362.94</v>
      </c>
      <c r="R169" s="348">
        <v>56.77</v>
      </c>
      <c r="S169" s="348">
        <v>75</v>
      </c>
      <c r="T169" s="348">
        <v>0</v>
      </c>
      <c r="U169" s="348">
        <v>15.99</v>
      </c>
      <c r="V169" s="348">
        <v>0</v>
      </c>
      <c r="W169" s="348">
        <v>0</v>
      </c>
      <c r="X169" s="348">
        <v>0</v>
      </c>
      <c r="Y169" s="348">
        <v>1</v>
      </c>
      <c r="Z169" s="348">
        <v>1</v>
      </c>
      <c r="AA169" s="348">
        <v>0</v>
      </c>
      <c r="AB169" s="348">
        <v>0</v>
      </c>
      <c r="AC169" s="348">
        <v>1</v>
      </c>
      <c r="AD169" s="348">
        <v>2</v>
      </c>
      <c r="AE169" s="348">
        <v>0</v>
      </c>
    </row>
    <row r="170" spans="1:31" x14ac:dyDescent="0.25">
      <c r="B170" s="350" t="s">
        <v>417</v>
      </c>
      <c r="C170" s="351">
        <f t="shared" si="3"/>
        <v>3778</v>
      </c>
      <c r="D170" s="351">
        <v>0</v>
      </c>
      <c r="E170" s="351">
        <v>0</v>
      </c>
      <c r="F170" s="351">
        <v>0</v>
      </c>
      <c r="G170" s="351">
        <v>0</v>
      </c>
      <c r="H170" s="351">
        <v>0</v>
      </c>
      <c r="I170" s="351">
        <v>0</v>
      </c>
      <c r="J170" s="351">
        <v>0</v>
      </c>
      <c r="K170" s="351">
        <v>0</v>
      </c>
      <c r="L170" s="351">
        <v>2218</v>
      </c>
      <c r="M170" s="351">
        <v>0</v>
      </c>
      <c r="N170" s="351">
        <v>1560</v>
      </c>
      <c r="O170" s="351">
        <v>0</v>
      </c>
      <c r="P170" s="351">
        <v>0</v>
      </c>
      <c r="Q170" s="351">
        <v>0</v>
      </c>
      <c r="R170" s="351">
        <v>0</v>
      </c>
      <c r="S170" s="351">
        <v>0</v>
      </c>
      <c r="T170" s="351">
        <v>0</v>
      </c>
      <c r="U170" s="351">
        <v>0</v>
      </c>
      <c r="V170" s="351">
        <v>0</v>
      </c>
      <c r="W170" s="351">
        <v>0</v>
      </c>
      <c r="X170" s="351">
        <v>0</v>
      </c>
      <c r="Y170" s="351">
        <v>0</v>
      </c>
      <c r="Z170" s="351">
        <v>0</v>
      </c>
      <c r="AA170" s="351">
        <v>0</v>
      </c>
      <c r="AB170" s="351">
        <v>0</v>
      </c>
      <c r="AC170" s="351">
        <v>0</v>
      </c>
      <c r="AD170" s="351">
        <v>0</v>
      </c>
      <c r="AE170" s="351">
        <v>0</v>
      </c>
    </row>
    <row r="171" spans="1:31" x14ac:dyDescent="0.25">
      <c r="B171" s="350" t="s">
        <v>349</v>
      </c>
      <c r="C171" s="351">
        <f t="shared" si="3"/>
        <v>1980</v>
      </c>
      <c r="D171" s="351">
        <v>0</v>
      </c>
      <c r="E171" s="351">
        <v>0</v>
      </c>
      <c r="F171" s="351">
        <v>300</v>
      </c>
      <c r="G171" s="351">
        <v>0</v>
      </c>
      <c r="H171" s="351">
        <v>0</v>
      </c>
      <c r="I171" s="351">
        <v>0</v>
      </c>
      <c r="J171" s="351">
        <v>0</v>
      </c>
      <c r="K171" s="351">
        <v>300</v>
      </c>
      <c r="L171" s="351">
        <v>1000</v>
      </c>
      <c r="M171" s="351">
        <v>0</v>
      </c>
      <c r="N171" s="351">
        <v>300</v>
      </c>
      <c r="O171" s="351">
        <v>0</v>
      </c>
      <c r="P171" s="351">
        <v>0</v>
      </c>
      <c r="Q171" s="351">
        <v>0</v>
      </c>
      <c r="R171" s="351">
        <v>0</v>
      </c>
      <c r="S171" s="351">
        <v>75</v>
      </c>
      <c r="T171" s="351">
        <v>0</v>
      </c>
      <c r="U171" s="351">
        <v>0</v>
      </c>
      <c r="V171" s="351">
        <v>0</v>
      </c>
      <c r="W171" s="351">
        <v>0</v>
      </c>
      <c r="X171" s="351">
        <v>0</v>
      </c>
      <c r="Y171" s="351">
        <v>1</v>
      </c>
      <c r="Z171" s="351">
        <v>1</v>
      </c>
      <c r="AA171" s="351">
        <v>0</v>
      </c>
      <c r="AB171" s="351">
        <v>0</v>
      </c>
      <c r="AC171" s="351">
        <v>1</v>
      </c>
      <c r="AD171" s="351">
        <v>2</v>
      </c>
      <c r="AE171" s="351">
        <v>0</v>
      </c>
    </row>
    <row r="172" spans="1:31" x14ac:dyDescent="0.25">
      <c r="B172" s="350" t="s">
        <v>350</v>
      </c>
      <c r="C172" s="351">
        <f t="shared" si="3"/>
        <v>60000</v>
      </c>
      <c r="D172" s="351">
        <v>0</v>
      </c>
      <c r="E172" s="351">
        <v>0</v>
      </c>
      <c r="F172" s="351">
        <v>0</v>
      </c>
      <c r="G172" s="351">
        <v>0</v>
      </c>
      <c r="H172" s="351">
        <v>0</v>
      </c>
      <c r="I172" s="351">
        <v>0</v>
      </c>
      <c r="J172" s="351">
        <v>0</v>
      </c>
      <c r="K172" s="351">
        <v>0</v>
      </c>
      <c r="L172" s="351">
        <v>30000</v>
      </c>
      <c r="M172" s="351">
        <v>0</v>
      </c>
      <c r="N172" s="351">
        <v>30000</v>
      </c>
      <c r="O172" s="351">
        <v>0</v>
      </c>
      <c r="P172" s="351">
        <v>0</v>
      </c>
      <c r="Q172" s="351">
        <v>0</v>
      </c>
      <c r="R172" s="351">
        <v>0</v>
      </c>
      <c r="S172" s="351">
        <v>0</v>
      </c>
      <c r="T172" s="351">
        <v>0</v>
      </c>
      <c r="U172" s="351">
        <v>0</v>
      </c>
      <c r="V172" s="351">
        <v>0</v>
      </c>
      <c r="W172" s="351">
        <v>0</v>
      </c>
      <c r="X172" s="351">
        <v>0</v>
      </c>
      <c r="Y172" s="351">
        <v>0</v>
      </c>
      <c r="Z172" s="351">
        <v>0</v>
      </c>
      <c r="AA172" s="351">
        <v>0</v>
      </c>
      <c r="AB172" s="351">
        <v>0</v>
      </c>
      <c r="AC172" s="351">
        <v>0</v>
      </c>
      <c r="AD172" s="351">
        <v>0</v>
      </c>
      <c r="AE172" s="351">
        <v>0</v>
      </c>
    </row>
    <row r="173" spans="1:31" x14ac:dyDescent="0.25">
      <c r="B173" s="350" t="s">
        <v>351</v>
      </c>
      <c r="C173" s="351">
        <f t="shared" si="3"/>
        <v>9600</v>
      </c>
      <c r="D173" s="351">
        <v>0</v>
      </c>
      <c r="E173" s="351">
        <v>0</v>
      </c>
      <c r="F173" s="351">
        <v>0</v>
      </c>
      <c r="G173" s="351">
        <v>0</v>
      </c>
      <c r="H173" s="351">
        <v>0</v>
      </c>
      <c r="I173" s="351">
        <v>0</v>
      </c>
      <c r="J173" s="351">
        <v>0</v>
      </c>
      <c r="K173" s="351">
        <v>0</v>
      </c>
      <c r="L173" s="351">
        <v>4800</v>
      </c>
      <c r="M173" s="351">
        <v>0</v>
      </c>
      <c r="N173" s="351">
        <v>4800</v>
      </c>
      <c r="O173" s="351">
        <v>0</v>
      </c>
      <c r="P173" s="351">
        <v>0</v>
      </c>
      <c r="Q173" s="351">
        <v>0</v>
      </c>
      <c r="R173" s="351">
        <v>0</v>
      </c>
      <c r="S173" s="351">
        <v>0</v>
      </c>
      <c r="T173" s="351">
        <v>0</v>
      </c>
      <c r="U173" s="351">
        <v>0</v>
      </c>
      <c r="V173" s="351">
        <v>0</v>
      </c>
      <c r="W173" s="351">
        <v>0</v>
      </c>
      <c r="X173" s="351">
        <v>0</v>
      </c>
      <c r="Y173" s="351">
        <v>0</v>
      </c>
      <c r="Z173" s="351">
        <v>0</v>
      </c>
      <c r="AA173" s="351">
        <v>0</v>
      </c>
      <c r="AB173" s="351">
        <v>0</v>
      </c>
      <c r="AC173" s="351">
        <v>0</v>
      </c>
      <c r="AD173" s="351">
        <v>0</v>
      </c>
      <c r="AE173" s="351">
        <v>0</v>
      </c>
    </row>
    <row r="174" spans="1:31" x14ac:dyDescent="0.25">
      <c r="B174" s="350" t="s">
        <v>311</v>
      </c>
      <c r="C174" s="351">
        <f t="shared" si="3"/>
        <v>223</v>
      </c>
      <c r="D174" s="351">
        <v>0</v>
      </c>
      <c r="E174" s="351">
        <v>0</v>
      </c>
      <c r="F174" s="351">
        <v>0</v>
      </c>
      <c r="G174" s="351">
        <v>8</v>
      </c>
      <c r="H174" s="351">
        <v>215</v>
      </c>
      <c r="I174" s="351">
        <v>0</v>
      </c>
      <c r="J174" s="351">
        <v>0</v>
      </c>
      <c r="K174" s="351">
        <v>0</v>
      </c>
      <c r="L174" s="351">
        <v>0</v>
      </c>
      <c r="M174" s="351">
        <v>0</v>
      </c>
      <c r="N174" s="351">
        <v>0</v>
      </c>
      <c r="O174" s="351">
        <v>0</v>
      </c>
      <c r="P174" s="351">
        <v>0</v>
      </c>
      <c r="Q174" s="351">
        <v>0</v>
      </c>
      <c r="R174" s="351">
        <v>0</v>
      </c>
      <c r="S174" s="351">
        <v>0</v>
      </c>
      <c r="T174" s="351">
        <v>0</v>
      </c>
      <c r="U174" s="351">
        <v>0</v>
      </c>
      <c r="V174" s="351">
        <v>0</v>
      </c>
      <c r="W174" s="351">
        <v>0</v>
      </c>
      <c r="X174" s="351">
        <v>0</v>
      </c>
      <c r="Y174" s="351">
        <v>0</v>
      </c>
      <c r="Z174" s="351">
        <v>0</v>
      </c>
      <c r="AA174" s="351">
        <v>0</v>
      </c>
      <c r="AB174" s="351">
        <v>0</v>
      </c>
      <c r="AC174" s="351">
        <v>0</v>
      </c>
      <c r="AD174" s="351">
        <v>0</v>
      </c>
      <c r="AE174" s="351">
        <v>0</v>
      </c>
    </row>
    <row r="175" spans="1:31" x14ac:dyDescent="0.25">
      <c r="B175" s="350" t="s">
        <v>306</v>
      </c>
      <c r="C175" s="351">
        <f t="shared" si="3"/>
        <v>137708.82999999996</v>
      </c>
      <c r="D175" s="351">
        <v>0</v>
      </c>
      <c r="E175" s="351">
        <v>69721.08</v>
      </c>
      <c r="F175" s="351">
        <v>0</v>
      </c>
      <c r="G175" s="351">
        <v>16462.12</v>
      </c>
      <c r="H175" s="351">
        <v>0</v>
      </c>
      <c r="I175" s="351">
        <v>0</v>
      </c>
      <c r="J175" s="351">
        <v>30848.84</v>
      </c>
      <c r="K175" s="351">
        <v>18770.939999999999</v>
      </c>
      <c r="L175" s="351">
        <v>0</v>
      </c>
      <c r="M175" s="351">
        <v>1013.31</v>
      </c>
      <c r="N175" s="351">
        <v>0</v>
      </c>
      <c r="O175" s="351">
        <v>0</v>
      </c>
      <c r="P175" s="351">
        <v>835.77</v>
      </c>
      <c r="Q175" s="351">
        <v>0</v>
      </c>
      <c r="R175" s="351">
        <v>56.77</v>
      </c>
      <c r="S175" s="351">
        <v>0</v>
      </c>
      <c r="T175" s="351">
        <v>0</v>
      </c>
      <c r="U175" s="351">
        <v>0</v>
      </c>
      <c r="V175" s="351">
        <v>0</v>
      </c>
      <c r="W175" s="351">
        <v>0</v>
      </c>
      <c r="X175" s="351">
        <v>0</v>
      </c>
      <c r="Y175" s="351">
        <v>0</v>
      </c>
      <c r="Z175" s="351">
        <v>0</v>
      </c>
      <c r="AA175" s="351">
        <v>0</v>
      </c>
      <c r="AB175" s="351">
        <v>0</v>
      </c>
      <c r="AC175" s="351">
        <v>0</v>
      </c>
      <c r="AD175" s="351">
        <v>0</v>
      </c>
      <c r="AE175" s="351">
        <v>0</v>
      </c>
    </row>
    <row r="176" spans="1:31" x14ac:dyDescent="0.25">
      <c r="B176" s="350" t="s">
        <v>307</v>
      </c>
      <c r="C176" s="351">
        <f t="shared" si="3"/>
        <v>172.5</v>
      </c>
      <c r="D176" s="351">
        <v>0</v>
      </c>
      <c r="E176" s="351">
        <v>0</v>
      </c>
      <c r="F176" s="351">
        <v>0</v>
      </c>
      <c r="G176" s="351">
        <v>172.5</v>
      </c>
      <c r="H176" s="351">
        <v>0</v>
      </c>
      <c r="I176" s="351">
        <v>0</v>
      </c>
      <c r="J176" s="351">
        <v>0</v>
      </c>
      <c r="K176" s="351">
        <v>0</v>
      </c>
      <c r="L176" s="351">
        <v>0</v>
      </c>
      <c r="M176" s="351">
        <v>0</v>
      </c>
      <c r="N176" s="351">
        <v>0</v>
      </c>
      <c r="O176" s="351">
        <v>0</v>
      </c>
      <c r="P176" s="351">
        <v>0</v>
      </c>
      <c r="Q176" s="351">
        <v>0</v>
      </c>
      <c r="R176" s="351">
        <v>0</v>
      </c>
      <c r="S176" s="351">
        <v>0</v>
      </c>
      <c r="T176" s="351">
        <v>0</v>
      </c>
      <c r="U176" s="351">
        <v>0</v>
      </c>
      <c r="V176" s="351">
        <v>0</v>
      </c>
      <c r="W176" s="351">
        <v>0</v>
      </c>
      <c r="X176" s="351">
        <v>0</v>
      </c>
      <c r="Y176" s="351">
        <v>0</v>
      </c>
      <c r="Z176" s="351">
        <v>0</v>
      </c>
      <c r="AA176" s="351">
        <v>0</v>
      </c>
      <c r="AB176" s="351">
        <v>0</v>
      </c>
      <c r="AC176" s="351">
        <v>0</v>
      </c>
      <c r="AD176" s="351">
        <v>0</v>
      </c>
      <c r="AE176" s="351">
        <v>0</v>
      </c>
    </row>
    <row r="177" spans="1:31" x14ac:dyDescent="0.25">
      <c r="B177" s="350" t="s">
        <v>352</v>
      </c>
      <c r="C177" s="351">
        <f t="shared" si="3"/>
        <v>14350</v>
      </c>
      <c r="D177" s="351">
        <v>0</v>
      </c>
      <c r="E177" s="351">
        <v>0</v>
      </c>
      <c r="F177" s="351">
        <v>0</v>
      </c>
      <c r="G177" s="351">
        <v>0</v>
      </c>
      <c r="H177" s="351">
        <v>0</v>
      </c>
      <c r="I177" s="351">
        <v>0</v>
      </c>
      <c r="J177" s="351">
        <v>0</v>
      </c>
      <c r="K177" s="351">
        <v>0</v>
      </c>
      <c r="L177" s="351">
        <v>7175</v>
      </c>
      <c r="M177" s="351">
        <v>0</v>
      </c>
      <c r="N177" s="351">
        <v>7175</v>
      </c>
      <c r="O177" s="351">
        <v>0</v>
      </c>
      <c r="P177" s="351">
        <v>0</v>
      </c>
      <c r="Q177" s="351">
        <v>0</v>
      </c>
      <c r="R177" s="351">
        <v>0</v>
      </c>
      <c r="S177" s="351">
        <v>0</v>
      </c>
      <c r="T177" s="351">
        <v>0</v>
      </c>
      <c r="U177" s="351">
        <v>0</v>
      </c>
      <c r="V177" s="351">
        <v>0</v>
      </c>
      <c r="W177" s="351">
        <v>0</v>
      </c>
      <c r="X177" s="351">
        <v>0</v>
      </c>
      <c r="Y177" s="351">
        <v>0</v>
      </c>
      <c r="Z177" s="351">
        <v>0</v>
      </c>
      <c r="AA177" s="351">
        <v>0</v>
      </c>
      <c r="AB177" s="351">
        <v>0</v>
      </c>
      <c r="AC177" s="351">
        <v>0</v>
      </c>
      <c r="AD177" s="351">
        <v>0</v>
      </c>
      <c r="AE177" s="351">
        <v>0</v>
      </c>
    </row>
    <row r="178" spans="1:31" x14ac:dyDescent="0.25">
      <c r="B178" s="350" t="s">
        <v>353</v>
      </c>
      <c r="C178" s="351">
        <f t="shared" si="3"/>
        <v>17947</v>
      </c>
      <c r="D178" s="351">
        <v>0</v>
      </c>
      <c r="E178" s="351">
        <v>0</v>
      </c>
      <c r="F178" s="351">
        <v>0</v>
      </c>
      <c r="G178" s="351">
        <v>0</v>
      </c>
      <c r="H178" s="351">
        <v>0</v>
      </c>
      <c r="I178" s="351">
        <v>0</v>
      </c>
      <c r="J178" s="351">
        <v>0</v>
      </c>
      <c r="K178" s="351">
        <v>0</v>
      </c>
      <c r="L178" s="351">
        <v>0</v>
      </c>
      <c r="M178" s="351">
        <v>0</v>
      </c>
      <c r="N178" s="351">
        <v>0</v>
      </c>
      <c r="O178" s="351">
        <v>0</v>
      </c>
      <c r="P178" s="351">
        <v>17947</v>
      </c>
      <c r="Q178" s="351">
        <v>0</v>
      </c>
      <c r="R178" s="351">
        <v>0</v>
      </c>
      <c r="S178" s="351">
        <v>0</v>
      </c>
      <c r="T178" s="351">
        <v>0</v>
      </c>
      <c r="U178" s="351">
        <v>0</v>
      </c>
      <c r="V178" s="351">
        <v>0</v>
      </c>
      <c r="W178" s="351">
        <v>0</v>
      </c>
      <c r="X178" s="351">
        <v>0</v>
      </c>
      <c r="Y178" s="351">
        <v>0</v>
      </c>
      <c r="Z178" s="351">
        <v>0</v>
      </c>
      <c r="AA178" s="351">
        <v>0</v>
      </c>
      <c r="AB178" s="351">
        <v>0</v>
      </c>
      <c r="AC178" s="351">
        <v>0</v>
      </c>
      <c r="AD178" s="351">
        <v>0</v>
      </c>
      <c r="AE178" s="351">
        <v>0</v>
      </c>
    </row>
    <row r="179" spans="1:31" x14ac:dyDescent="0.25">
      <c r="B179" s="350" t="s">
        <v>354</v>
      </c>
      <c r="C179" s="351">
        <f t="shared" si="3"/>
        <v>9198.119999999999</v>
      </c>
      <c r="D179" s="351">
        <v>7606.03</v>
      </c>
      <c r="E179" s="351">
        <v>1592.09</v>
      </c>
      <c r="F179" s="351">
        <v>0</v>
      </c>
      <c r="G179" s="351">
        <v>0</v>
      </c>
      <c r="H179" s="351">
        <v>0</v>
      </c>
      <c r="I179" s="351">
        <v>0</v>
      </c>
      <c r="J179" s="351">
        <v>0</v>
      </c>
      <c r="K179" s="351">
        <v>0</v>
      </c>
      <c r="L179" s="351">
        <v>0</v>
      </c>
      <c r="M179" s="351">
        <v>0</v>
      </c>
      <c r="N179" s="351">
        <v>0</v>
      </c>
      <c r="O179" s="351">
        <v>0</v>
      </c>
      <c r="P179" s="351">
        <v>0</v>
      </c>
      <c r="Q179" s="351">
        <v>0</v>
      </c>
      <c r="R179" s="351">
        <v>0</v>
      </c>
      <c r="S179" s="351">
        <v>0</v>
      </c>
      <c r="T179" s="351">
        <v>0</v>
      </c>
      <c r="U179" s="351">
        <v>0</v>
      </c>
      <c r="V179" s="351">
        <v>0</v>
      </c>
      <c r="W179" s="351">
        <v>0</v>
      </c>
      <c r="X179" s="351">
        <v>0</v>
      </c>
      <c r="Y179" s="351">
        <v>0</v>
      </c>
      <c r="Z179" s="351">
        <v>0</v>
      </c>
      <c r="AA179" s="351">
        <v>0</v>
      </c>
      <c r="AB179" s="351">
        <v>0</v>
      </c>
      <c r="AC179" s="351">
        <v>0</v>
      </c>
      <c r="AD179" s="351">
        <v>0</v>
      </c>
      <c r="AE179" s="351">
        <v>0</v>
      </c>
    </row>
    <row r="180" spans="1:31" x14ac:dyDescent="0.25">
      <c r="B180" s="350" t="s">
        <v>308</v>
      </c>
      <c r="C180" s="351">
        <f t="shared" si="3"/>
        <v>101989.28</v>
      </c>
      <c r="D180" s="351">
        <v>67764.34</v>
      </c>
      <c r="E180" s="351">
        <v>29681.98</v>
      </c>
      <c r="F180" s="351">
        <v>0</v>
      </c>
      <c r="G180" s="351">
        <v>3060.69</v>
      </c>
      <c r="H180" s="351">
        <v>1088.5999999999999</v>
      </c>
      <c r="I180" s="351">
        <v>0</v>
      </c>
      <c r="J180" s="351">
        <v>0</v>
      </c>
      <c r="K180" s="351">
        <v>0</v>
      </c>
      <c r="L180" s="351">
        <v>0</v>
      </c>
      <c r="M180" s="351">
        <v>0</v>
      </c>
      <c r="N180" s="351">
        <v>0</v>
      </c>
      <c r="O180" s="351">
        <v>0</v>
      </c>
      <c r="P180" s="351">
        <v>30.73</v>
      </c>
      <c r="Q180" s="351">
        <v>362.94</v>
      </c>
      <c r="R180" s="351">
        <v>0</v>
      </c>
      <c r="S180" s="351">
        <v>0</v>
      </c>
      <c r="T180" s="351">
        <v>0</v>
      </c>
      <c r="U180" s="351">
        <v>0</v>
      </c>
      <c r="V180" s="351">
        <v>0</v>
      </c>
      <c r="W180" s="351">
        <v>0</v>
      </c>
      <c r="X180" s="351">
        <v>0</v>
      </c>
      <c r="Y180" s="351">
        <v>0</v>
      </c>
      <c r="Z180" s="351">
        <v>0</v>
      </c>
      <c r="AA180" s="351">
        <v>0</v>
      </c>
      <c r="AB180" s="351">
        <v>0</v>
      </c>
      <c r="AC180" s="351">
        <v>0</v>
      </c>
      <c r="AD180" s="351">
        <v>0</v>
      </c>
      <c r="AE180" s="351">
        <v>0</v>
      </c>
    </row>
    <row r="181" spans="1:31" x14ac:dyDescent="0.25">
      <c r="B181" s="350" t="s">
        <v>339</v>
      </c>
      <c r="C181" s="351">
        <f t="shared" si="3"/>
        <v>258624.72</v>
      </c>
      <c r="D181" s="351">
        <v>258608.73</v>
      </c>
      <c r="E181" s="351">
        <v>0</v>
      </c>
      <c r="F181" s="351">
        <v>0</v>
      </c>
      <c r="G181" s="351">
        <v>0</v>
      </c>
      <c r="H181" s="351">
        <v>0</v>
      </c>
      <c r="I181" s="351">
        <v>0</v>
      </c>
      <c r="J181" s="351">
        <v>0</v>
      </c>
      <c r="K181" s="351">
        <v>0</v>
      </c>
      <c r="L181" s="351">
        <v>0</v>
      </c>
      <c r="M181" s="351">
        <v>0</v>
      </c>
      <c r="N181" s="351">
        <v>0</v>
      </c>
      <c r="O181" s="351">
        <v>0</v>
      </c>
      <c r="P181" s="351">
        <v>0</v>
      </c>
      <c r="Q181" s="351">
        <v>0</v>
      </c>
      <c r="R181" s="351">
        <v>0</v>
      </c>
      <c r="S181" s="351">
        <v>0</v>
      </c>
      <c r="T181" s="351">
        <v>0</v>
      </c>
      <c r="U181" s="351">
        <v>15.99</v>
      </c>
      <c r="V181" s="351">
        <v>0</v>
      </c>
      <c r="W181" s="351">
        <v>0</v>
      </c>
      <c r="X181" s="351">
        <v>0</v>
      </c>
      <c r="Y181" s="351">
        <v>0</v>
      </c>
      <c r="Z181" s="351">
        <v>0</v>
      </c>
      <c r="AA181" s="351">
        <v>0</v>
      </c>
      <c r="AB181" s="351">
        <v>0</v>
      </c>
      <c r="AC181" s="351">
        <v>0</v>
      </c>
      <c r="AD181" s="351">
        <v>0</v>
      </c>
      <c r="AE181" s="351">
        <v>0</v>
      </c>
    </row>
    <row r="182" spans="1:31" x14ac:dyDescent="0.25">
      <c r="A182" s="346" t="s">
        <v>242</v>
      </c>
      <c r="B182" s="347" t="s">
        <v>305</v>
      </c>
      <c r="C182" s="348">
        <f t="shared" si="3"/>
        <v>62153.64</v>
      </c>
      <c r="D182" s="348">
        <v>26761.71</v>
      </c>
      <c r="E182" s="348">
        <v>1581.72</v>
      </c>
      <c r="F182" s="348">
        <v>0</v>
      </c>
      <c r="G182" s="348">
        <v>63.78</v>
      </c>
      <c r="H182" s="348">
        <v>1521.22</v>
      </c>
      <c r="I182" s="348">
        <v>0</v>
      </c>
      <c r="J182" s="348">
        <v>0</v>
      </c>
      <c r="K182" s="348">
        <v>1.79</v>
      </c>
      <c r="L182" s="348">
        <v>0</v>
      </c>
      <c r="M182" s="348">
        <v>3.15</v>
      </c>
      <c r="N182" s="348">
        <v>0</v>
      </c>
      <c r="O182" s="348">
        <v>31991.82</v>
      </c>
      <c r="P182" s="348">
        <v>0</v>
      </c>
      <c r="Q182" s="348">
        <v>0</v>
      </c>
      <c r="R182" s="348">
        <v>15.14</v>
      </c>
      <c r="S182" s="348">
        <v>0</v>
      </c>
      <c r="T182" s="348">
        <v>0</v>
      </c>
      <c r="U182" s="348">
        <v>0</v>
      </c>
      <c r="V182" s="348">
        <v>0</v>
      </c>
      <c r="W182" s="348">
        <v>0</v>
      </c>
      <c r="X182" s="348">
        <v>0</v>
      </c>
      <c r="Y182" s="348">
        <v>0</v>
      </c>
      <c r="Z182" s="348">
        <v>0</v>
      </c>
      <c r="AA182" s="348">
        <v>0</v>
      </c>
      <c r="AB182" s="348">
        <v>213.31</v>
      </c>
      <c r="AC182" s="348">
        <v>0</v>
      </c>
      <c r="AD182" s="348">
        <v>0</v>
      </c>
      <c r="AE182" s="348">
        <v>0</v>
      </c>
    </row>
    <row r="183" spans="1:31" x14ac:dyDescent="0.25">
      <c r="B183" s="350" t="s">
        <v>356</v>
      </c>
      <c r="C183" s="351">
        <f t="shared" si="3"/>
        <v>28032.9</v>
      </c>
      <c r="D183" s="351">
        <v>0</v>
      </c>
      <c r="E183" s="351">
        <v>0</v>
      </c>
      <c r="F183" s="351">
        <v>0</v>
      </c>
      <c r="G183" s="351">
        <v>0</v>
      </c>
      <c r="H183" s="351">
        <v>0</v>
      </c>
      <c r="I183" s="351">
        <v>0</v>
      </c>
      <c r="J183" s="351">
        <v>0</v>
      </c>
      <c r="K183" s="351">
        <v>0</v>
      </c>
      <c r="L183" s="351">
        <v>0</v>
      </c>
      <c r="M183" s="351">
        <v>0</v>
      </c>
      <c r="N183" s="351">
        <v>0</v>
      </c>
      <c r="O183" s="351">
        <v>28032.9</v>
      </c>
      <c r="P183" s="351">
        <v>0</v>
      </c>
      <c r="Q183" s="351">
        <v>0</v>
      </c>
      <c r="R183" s="351">
        <v>0</v>
      </c>
      <c r="S183" s="351">
        <v>0</v>
      </c>
      <c r="T183" s="351">
        <v>0</v>
      </c>
      <c r="U183" s="351">
        <v>0</v>
      </c>
      <c r="V183" s="351">
        <v>0</v>
      </c>
      <c r="W183" s="351">
        <v>0</v>
      </c>
      <c r="X183" s="351">
        <v>0</v>
      </c>
      <c r="Y183" s="351">
        <v>0</v>
      </c>
      <c r="Z183" s="351">
        <v>0</v>
      </c>
      <c r="AA183" s="351">
        <v>0</v>
      </c>
      <c r="AB183" s="351">
        <v>0</v>
      </c>
      <c r="AC183" s="351">
        <v>0</v>
      </c>
      <c r="AD183" s="351">
        <v>0</v>
      </c>
      <c r="AE183" s="351">
        <v>0</v>
      </c>
    </row>
    <row r="184" spans="1:31" x14ac:dyDescent="0.25">
      <c r="B184" s="350" t="s">
        <v>306</v>
      </c>
      <c r="C184" s="351">
        <f t="shared" si="3"/>
        <v>185.16</v>
      </c>
      <c r="D184" s="351">
        <v>0</v>
      </c>
      <c r="E184" s="351">
        <v>125.3</v>
      </c>
      <c r="F184" s="351">
        <v>0</v>
      </c>
      <c r="G184" s="351">
        <v>54.92</v>
      </c>
      <c r="H184" s="351">
        <v>0</v>
      </c>
      <c r="I184" s="351">
        <v>0</v>
      </c>
      <c r="J184" s="351">
        <v>0</v>
      </c>
      <c r="K184" s="351">
        <v>1.79</v>
      </c>
      <c r="L184" s="351">
        <v>0</v>
      </c>
      <c r="M184" s="351">
        <v>3.15</v>
      </c>
      <c r="N184" s="351">
        <v>0</v>
      </c>
      <c r="O184" s="351">
        <v>0</v>
      </c>
      <c r="P184" s="351">
        <v>0</v>
      </c>
      <c r="Q184" s="351">
        <v>0</v>
      </c>
      <c r="R184" s="351">
        <v>0</v>
      </c>
      <c r="S184" s="351">
        <v>0</v>
      </c>
      <c r="T184" s="351">
        <v>0</v>
      </c>
      <c r="U184" s="351">
        <v>0</v>
      </c>
      <c r="V184" s="351">
        <v>0</v>
      </c>
      <c r="W184" s="351">
        <v>0</v>
      </c>
      <c r="X184" s="351">
        <v>0</v>
      </c>
      <c r="Y184" s="351">
        <v>0</v>
      </c>
      <c r="Z184" s="351">
        <v>0</v>
      </c>
      <c r="AA184" s="351">
        <v>0</v>
      </c>
      <c r="AB184" s="351">
        <v>0</v>
      </c>
      <c r="AC184" s="351">
        <v>0</v>
      </c>
      <c r="AD184" s="351">
        <v>0</v>
      </c>
      <c r="AE184" s="351">
        <v>0</v>
      </c>
    </row>
    <row r="185" spans="1:31" x14ac:dyDescent="0.25">
      <c r="B185" s="350" t="s">
        <v>326</v>
      </c>
      <c r="C185" s="351">
        <f t="shared" si="3"/>
        <v>33767.829999999994</v>
      </c>
      <c r="D185" s="351">
        <v>26593.96</v>
      </c>
      <c r="E185" s="351">
        <v>1456.42</v>
      </c>
      <c r="F185" s="351">
        <v>0</v>
      </c>
      <c r="G185" s="351">
        <v>8.86</v>
      </c>
      <c r="H185" s="351">
        <v>1521.22</v>
      </c>
      <c r="I185" s="351">
        <v>0</v>
      </c>
      <c r="J185" s="351">
        <v>0</v>
      </c>
      <c r="K185" s="351">
        <v>0</v>
      </c>
      <c r="L185" s="351">
        <v>0</v>
      </c>
      <c r="M185" s="351">
        <v>0</v>
      </c>
      <c r="N185" s="351">
        <v>0</v>
      </c>
      <c r="O185" s="351">
        <v>3958.92</v>
      </c>
      <c r="P185" s="351">
        <v>0</v>
      </c>
      <c r="Q185" s="351">
        <v>0</v>
      </c>
      <c r="R185" s="351">
        <v>15.14</v>
      </c>
      <c r="S185" s="351">
        <v>0</v>
      </c>
      <c r="T185" s="351">
        <v>0</v>
      </c>
      <c r="U185" s="351">
        <v>0</v>
      </c>
      <c r="V185" s="351">
        <v>0</v>
      </c>
      <c r="W185" s="351">
        <v>0</v>
      </c>
      <c r="X185" s="351">
        <v>0</v>
      </c>
      <c r="Y185" s="351">
        <v>0</v>
      </c>
      <c r="Z185" s="351">
        <v>0</v>
      </c>
      <c r="AA185" s="351">
        <v>0</v>
      </c>
      <c r="AB185" s="351">
        <v>213.31</v>
      </c>
      <c r="AC185" s="351">
        <v>0</v>
      </c>
      <c r="AD185" s="351">
        <v>0</v>
      </c>
      <c r="AE185" s="351">
        <v>0</v>
      </c>
    </row>
    <row r="186" spans="1:31" x14ac:dyDescent="0.25">
      <c r="B186" s="350" t="s">
        <v>339</v>
      </c>
      <c r="C186" s="351">
        <f t="shared" si="3"/>
        <v>167.75</v>
      </c>
      <c r="D186" s="351">
        <v>167.75</v>
      </c>
      <c r="E186" s="351">
        <v>0</v>
      </c>
      <c r="F186" s="351">
        <v>0</v>
      </c>
      <c r="G186" s="351">
        <v>0</v>
      </c>
      <c r="H186" s="351">
        <v>0</v>
      </c>
      <c r="I186" s="351">
        <v>0</v>
      </c>
      <c r="J186" s="351">
        <v>0</v>
      </c>
      <c r="K186" s="351">
        <v>0</v>
      </c>
      <c r="L186" s="351">
        <v>0</v>
      </c>
      <c r="M186" s="351">
        <v>0</v>
      </c>
      <c r="N186" s="351">
        <v>0</v>
      </c>
      <c r="O186" s="351">
        <v>0</v>
      </c>
      <c r="P186" s="351">
        <v>0</v>
      </c>
      <c r="Q186" s="351">
        <v>0</v>
      </c>
      <c r="R186" s="351">
        <v>0</v>
      </c>
      <c r="S186" s="351">
        <v>0</v>
      </c>
      <c r="T186" s="351">
        <v>0</v>
      </c>
      <c r="U186" s="351">
        <v>0</v>
      </c>
      <c r="V186" s="351">
        <v>0</v>
      </c>
      <c r="W186" s="351">
        <v>0</v>
      </c>
      <c r="X186" s="351">
        <v>0</v>
      </c>
      <c r="Y186" s="351">
        <v>0</v>
      </c>
      <c r="Z186" s="351">
        <v>0</v>
      </c>
      <c r="AA186" s="351">
        <v>0</v>
      </c>
      <c r="AB186" s="351">
        <v>0</v>
      </c>
      <c r="AC186" s="351">
        <v>0</v>
      </c>
      <c r="AD186" s="351">
        <v>0</v>
      </c>
      <c r="AE186" s="351">
        <v>0</v>
      </c>
    </row>
    <row r="187" spans="1:31" x14ac:dyDescent="0.25">
      <c r="A187" s="346" t="s">
        <v>357</v>
      </c>
      <c r="B187" s="347" t="s">
        <v>305</v>
      </c>
      <c r="C187" s="348">
        <f t="shared" si="3"/>
        <v>231353.3</v>
      </c>
      <c r="D187" s="348">
        <v>196532.37</v>
      </c>
      <c r="E187" s="348">
        <v>20568</v>
      </c>
      <c r="F187" s="348">
        <v>0</v>
      </c>
      <c r="G187" s="348">
        <v>5374.05</v>
      </c>
      <c r="H187" s="348">
        <v>8837</v>
      </c>
      <c r="I187" s="348">
        <v>0</v>
      </c>
      <c r="J187" s="348">
        <v>0</v>
      </c>
      <c r="K187" s="348">
        <v>0</v>
      </c>
      <c r="L187" s="348">
        <v>0</v>
      </c>
      <c r="M187" s="348">
        <v>41.88</v>
      </c>
      <c r="N187" s="348">
        <v>0</v>
      </c>
      <c r="O187" s="348">
        <v>0</v>
      </c>
      <c r="P187" s="348">
        <v>0</v>
      </c>
      <c r="Q187" s="348">
        <v>0</v>
      </c>
      <c r="R187" s="348">
        <v>0</v>
      </c>
      <c r="S187" s="348">
        <v>0</v>
      </c>
      <c r="T187" s="348">
        <v>0</v>
      </c>
      <c r="U187" s="348">
        <v>0</v>
      </c>
      <c r="V187" s="348">
        <v>0</v>
      </c>
      <c r="W187" s="348">
        <v>0</v>
      </c>
      <c r="X187" s="348">
        <v>0</v>
      </c>
      <c r="Y187" s="348">
        <v>0</v>
      </c>
      <c r="Z187" s="348">
        <v>0</v>
      </c>
      <c r="AA187" s="348">
        <v>0</v>
      </c>
      <c r="AB187" s="348">
        <v>0</v>
      </c>
      <c r="AC187" s="348">
        <v>0</v>
      </c>
      <c r="AD187" s="348">
        <v>0</v>
      </c>
      <c r="AE187" s="348">
        <v>0</v>
      </c>
    </row>
    <row r="188" spans="1:31" x14ac:dyDescent="0.25">
      <c r="B188" s="350" t="s">
        <v>311</v>
      </c>
      <c r="C188" s="351">
        <f t="shared" si="3"/>
        <v>30462</v>
      </c>
      <c r="D188" s="351">
        <v>0</v>
      </c>
      <c r="E188" s="351">
        <v>20568</v>
      </c>
      <c r="F188" s="351">
        <v>0</v>
      </c>
      <c r="G188" s="351">
        <v>1386</v>
      </c>
      <c r="H188" s="351">
        <v>8508</v>
      </c>
      <c r="I188" s="351">
        <v>0</v>
      </c>
      <c r="J188" s="351">
        <v>0</v>
      </c>
      <c r="K188" s="351">
        <v>0</v>
      </c>
      <c r="L188" s="351">
        <v>0</v>
      </c>
      <c r="M188" s="351">
        <v>0</v>
      </c>
      <c r="N188" s="351">
        <v>0</v>
      </c>
      <c r="O188" s="351">
        <v>0</v>
      </c>
      <c r="P188" s="351">
        <v>0</v>
      </c>
      <c r="Q188" s="351">
        <v>0</v>
      </c>
      <c r="R188" s="351">
        <v>0</v>
      </c>
      <c r="S188" s="351">
        <v>0</v>
      </c>
      <c r="T188" s="351">
        <v>0</v>
      </c>
      <c r="U188" s="351">
        <v>0</v>
      </c>
      <c r="V188" s="351">
        <v>0</v>
      </c>
      <c r="W188" s="351">
        <v>0</v>
      </c>
      <c r="X188" s="351">
        <v>0</v>
      </c>
      <c r="Y188" s="351">
        <v>0</v>
      </c>
      <c r="Z188" s="351">
        <v>0</v>
      </c>
      <c r="AA188" s="351">
        <v>0</v>
      </c>
      <c r="AB188" s="351">
        <v>0</v>
      </c>
      <c r="AC188" s="351">
        <v>0</v>
      </c>
      <c r="AD188" s="351">
        <v>0</v>
      </c>
      <c r="AE188" s="351">
        <v>0</v>
      </c>
    </row>
    <row r="189" spans="1:31" x14ac:dyDescent="0.25">
      <c r="B189" s="350" t="s">
        <v>306</v>
      </c>
      <c r="C189" s="351">
        <f t="shared" si="3"/>
        <v>1.43</v>
      </c>
      <c r="D189" s="351">
        <v>0</v>
      </c>
      <c r="E189" s="351">
        <v>0</v>
      </c>
      <c r="F189" s="351">
        <v>0</v>
      </c>
      <c r="G189" s="351">
        <v>0</v>
      </c>
      <c r="H189" s="351">
        <v>0</v>
      </c>
      <c r="I189" s="351">
        <v>0</v>
      </c>
      <c r="J189" s="351">
        <v>0</v>
      </c>
      <c r="K189" s="351">
        <v>0</v>
      </c>
      <c r="L189" s="351">
        <v>0</v>
      </c>
      <c r="M189" s="351">
        <v>1.43</v>
      </c>
      <c r="N189" s="351">
        <v>0</v>
      </c>
      <c r="O189" s="351">
        <v>0</v>
      </c>
      <c r="P189" s="351">
        <v>0</v>
      </c>
      <c r="Q189" s="351">
        <v>0</v>
      </c>
      <c r="R189" s="351">
        <v>0</v>
      </c>
      <c r="S189" s="351">
        <v>0</v>
      </c>
      <c r="T189" s="351">
        <v>0</v>
      </c>
      <c r="U189" s="351">
        <v>0</v>
      </c>
      <c r="V189" s="351">
        <v>0</v>
      </c>
      <c r="W189" s="351">
        <v>0</v>
      </c>
      <c r="X189" s="351">
        <v>0</v>
      </c>
      <c r="Y189" s="351">
        <v>0</v>
      </c>
      <c r="Z189" s="351">
        <v>0</v>
      </c>
      <c r="AA189" s="351">
        <v>0</v>
      </c>
      <c r="AB189" s="351">
        <v>0</v>
      </c>
      <c r="AC189" s="351">
        <v>0</v>
      </c>
      <c r="AD189" s="351">
        <v>0</v>
      </c>
      <c r="AE189" s="351">
        <v>0</v>
      </c>
    </row>
    <row r="190" spans="1:31" x14ac:dyDescent="0.25">
      <c r="B190" s="350" t="s">
        <v>308</v>
      </c>
      <c r="C190" s="351">
        <f t="shared" si="3"/>
        <v>200560.87</v>
      </c>
      <c r="D190" s="351">
        <v>196532.37</v>
      </c>
      <c r="E190" s="351">
        <v>0</v>
      </c>
      <c r="F190" s="351">
        <v>0</v>
      </c>
      <c r="G190" s="351">
        <v>3988.05</v>
      </c>
      <c r="H190" s="351">
        <v>0</v>
      </c>
      <c r="I190" s="351">
        <v>0</v>
      </c>
      <c r="J190" s="351">
        <v>0</v>
      </c>
      <c r="K190" s="351">
        <v>0</v>
      </c>
      <c r="L190" s="351">
        <v>0</v>
      </c>
      <c r="M190" s="351">
        <v>40.450000000000003</v>
      </c>
      <c r="N190" s="351">
        <v>0</v>
      </c>
      <c r="O190" s="351">
        <v>0</v>
      </c>
      <c r="P190" s="351">
        <v>0</v>
      </c>
      <c r="Q190" s="351">
        <v>0</v>
      </c>
      <c r="R190" s="351">
        <v>0</v>
      </c>
      <c r="S190" s="351">
        <v>0</v>
      </c>
      <c r="T190" s="351">
        <v>0</v>
      </c>
      <c r="U190" s="351">
        <v>0</v>
      </c>
      <c r="V190" s="351">
        <v>0</v>
      </c>
      <c r="W190" s="351">
        <v>0</v>
      </c>
      <c r="X190" s="351">
        <v>0</v>
      </c>
      <c r="Y190" s="351">
        <v>0</v>
      </c>
      <c r="Z190" s="351">
        <v>0</v>
      </c>
      <c r="AA190" s="351">
        <v>0</v>
      </c>
      <c r="AB190" s="351">
        <v>0</v>
      </c>
      <c r="AC190" s="351">
        <v>0</v>
      </c>
      <c r="AD190" s="351">
        <v>0</v>
      </c>
      <c r="AE190" s="351">
        <v>0</v>
      </c>
    </row>
    <row r="191" spans="1:31" x14ac:dyDescent="0.25">
      <c r="B191" s="350" t="s">
        <v>411</v>
      </c>
      <c r="C191" s="351">
        <f t="shared" si="3"/>
        <v>329</v>
      </c>
      <c r="D191" s="351">
        <v>0</v>
      </c>
      <c r="E191" s="351">
        <v>0</v>
      </c>
      <c r="F191" s="351">
        <v>0</v>
      </c>
      <c r="G191" s="351">
        <v>0</v>
      </c>
      <c r="H191" s="351">
        <v>329</v>
      </c>
      <c r="I191" s="351">
        <v>0</v>
      </c>
      <c r="J191" s="351">
        <v>0</v>
      </c>
      <c r="K191" s="351">
        <v>0</v>
      </c>
      <c r="L191" s="351">
        <v>0</v>
      </c>
      <c r="M191" s="351">
        <v>0</v>
      </c>
      <c r="N191" s="351">
        <v>0</v>
      </c>
      <c r="O191" s="351">
        <v>0</v>
      </c>
      <c r="P191" s="351">
        <v>0</v>
      </c>
      <c r="Q191" s="351">
        <v>0</v>
      </c>
      <c r="R191" s="351">
        <v>0</v>
      </c>
      <c r="S191" s="351">
        <v>0</v>
      </c>
      <c r="T191" s="351">
        <v>0</v>
      </c>
      <c r="U191" s="351">
        <v>0</v>
      </c>
      <c r="V191" s="351">
        <v>0</v>
      </c>
      <c r="W191" s="351">
        <v>0</v>
      </c>
      <c r="X191" s="351">
        <v>0</v>
      </c>
      <c r="Y191" s="351">
        <v>0</v>
      </c>
      <c r="Z191" s="351">
        <v>0</v>
      </c>
      <c r="AA191" s="351">
        <v>0</v>
      </c>
      <c r="AB191" s="351">
        <v>0</v>
      </c>
      <c r="AC191" s="351">
        <v>0</v>
      </c>
      <c r="AD191" s="351">
        <v>0</v>
      </c>
      <c r="AE191" s="351">
        <v>0</v>
      </c>
    </row>
    <row r="192" spans="1:31" x14ac:dyDescent="0.25">
      <c r="A192" s="346" t="s">
        <v>358</v>
      </c>
      <c r="B192" s="347" t="s">
        <v>305</v>
      </c>
      <c r="C192" s="348">
        <f t="shared" si="3"/>
        <v>1828</v>
      </c>
      <c r="D192" s="348">
        <v>1828</v>
      </c>
      <c r="E192" s="348">
        <v>0</v>
      </c>
      <c r="F192" s="348">
        <v>0</v>
      </c>
      <c r="G192" s="348">
        <v>0</v>
      </c>
      <c r="H192" s="348">
        <v>0</v>
      </c>
      <c r="I192" s="348">
        <v>0</v>
      </c>
      <c r="J192" s="348">
        <v>0</v>
      </c>
      <c r="K192" s="348">
        <v>0</v>
      </c>
      <c r="L192" s="348">
        <v>0</v>
      </c>
      <c r="M192" s="348">
        <v>0</v>
      </c>
      <c r="N192" s="348">
        <v>0</v>
      </c>
      <c r="O192" s="348">
        <v>0</v>
      </c>
      <c r="P192" s="348">
        <v>0</v>
      </c>
      <c r="Q192" s="348">
        <v>0</v>
      </c>
      <c r="R192" s="348">
        <v>0</v>
      </c>
      <c r="S192" s="348">
        <v>0</v>
      </c>
      <c r="T192" s="348">
        <v>0</v>
      </c>
      <c r="U192" s="348">
        <v>0</v>
      </c>
      <c r="V192" s="348">
        <v>0</v>
      </c>
      <c r="W192" s="348">
        <v>0</v>
      </c>
      <c r="X192" s="348">
        <v>0</v>
      </c>
      <c r="Y192" s="348">
        <v>0</v>
      </c>
      <c r="Z192" s="348">
        <v>0</v>
      </c>
      <c r="AA192" s="348">
        <v>0</v>
      </c>
      <c r="AB192" s="348">
        <v>0</v>
      </c>
      <c r="AC192" s="348">
        <v>0</v>
      </c>
      <c r="AD192" s="348">
        <v>0</v>
      </c>
      <c r="AE192" s="348">
        <v>0</v>
      </c>
    </row>
    <row r="193" spans="1:31" x14ac:dyDescent="0.25">
      <c r="B193" s="350" t="s">
        <v>390</v>
      </c>
      <c r="C193" s="351">
        <f t="shared" si="3"/>
        <v>1828</v>
      </c>
      <c r="D193" s="351">
        <v>1828</v>
      </c>
      <c r="E193" s="351">
        <v>0</v>
      </c>
      <c r="F193" s="351">
        <v>0</v>
      </c>
      <c r="G193" s="351">
        <v>0</v>
      </c>
      <c r="H193" s="351">
        <v>0</v>
      </c>
      <c r="I193" s="351">
        <v>0</v>
      </c>
      <c r="J193" s="351">
        <v>0</v>
      </c>
      <c r="K193" s="351">
        <v>0</v>
      </c>
      <c r="L193" s="351">
        <v>0</v>
      </c>
      <c r="M193" s="351">
        <v>0</v>
      </c>
      <c r="N193" s="351">
        <v>0</v>
      </c>
      <c r="O193" s="351">
        <v>0</v>
      </c>
      <c r="P193" s="351">
        <v>0</v>
      </c>
      <c r="Q193" s="351">
        <v>0</v>
      </c>
      <c r="R193" s="351">
        <v>0</v>
      </c>
      <c r="S193" s="351">
        <v>0</v>
      </c>
      <c r="T193" s="351">
        <v>0</v>
      </c>
      <c r="U193" s="351">
        <v>0</v>
      </c>
      <c r="V193" s="351">
        <v>0</v>
      </c>
      <c r="W193" s="351">
        <v>0</v>
      </c>
      <c r="X193" s="351">
        <v>0</v>
      </c>
      <c r="Y193" s="351">
        <v>0</v>
      </c>
      <c r="Z193" s="351">
        <v>0</v>
      </c>
      <c r="AA193" s="351">
        <v>0</v>
      </c>
      <c r="AB193" s="351">
        <v>0</v>
      </c>
      <c r="AC193" s="351">
        <v>0</v>
      </c>
      <c r="AD193" s="351">
        <v>0</v>
      </c>
      <c r="AE193" s="351">
        <v>0</v>
      </c>
    </row>
    <row r="194" spans="1:31" x14ac:dyDescent="0.25">
      <c r="A194" s="346" t="s">
        <v>234</v>
      </c>
      <c r="B194" s="347" t="s">
        <v>305</v>
      </c>
      <c r="C194" s="348">
        <f t="shared" si="3"/>
        <v>70816.069999999992</v>
      </c>
      <c r="D194" s="348">
        <v>67453.429999999993</v>
      </c>
      <c r="E194" s="348">
        <v>149.44</v>
      </c>
      <c r="F194" s="348">
        <v>123</v>
      </c>
      <c r="G194" s="348">
        <v>0</v>
      </c>
      <c r="H194" s="348">
        <v>6.18</v>
      </c>
      <c r="I194" s="348">
        <v>0</v>
      </c>
      <c r="J194" s="348">
        <v>1115.02</v>
      </c>
      <c r="K194" s="348">
        <v>0</v>
      </c>
      <c r="L194" s="348">
        <v>1374</v>
      </c>
      <c r="M194" s="348">
        <v>62.06</v>
      </c>
      <c r="N194" s="348">
        <v>253</v>
      </c>
      <c r="O194" s="348">
        <v>0</v>
      </c>
      <c r="P194" s="348">
        <v>40.74</v>
      </c>
      <c r="Q194" s="348">
        <v>0</v>
      </c>
      <c r="R194" s="348">
        <v>21.72</v>
      </c>
      <c r="S194" s="348">
        <v>0</v>
      </c>
      <c r="T194" s="348">
        <v>0</v>
      </c>
      <c r="U194" s="348">
        <v>57.62</v>
      </c>
      <c r="V194" s="348">
        <v>0</v>
      </c>
      <c r="W194" s="348">
        <v>0</v>
      </c>
      <c r="X194" s="348">
        <v>0</v>
      </c>
      <c r="Y194" s="348">
        <v>0</v>
      </c>
      <c r="Z194" s="348">
        <v>0</v>
      </c>
      <c r="AA194" s="348">
        <v>0</v>
      </c>
      <c r="AB194" s="348">
        <v>40</v>
      </c>
      <c r="AC194" s="348">
        <v>104.62</v>
      </c>
      <c r="AD194" s="348">
        <v>0</v>
      </c>
      <c r="AE194" s="348">
        <v>15.24</v>
      </c>
    </row>
    <row r="195" spans="1:31" x14ac:dyDescent="0.25">
      <c r="B195" s="350" t="s">
        <v>401</v>
      </c>
      <c r="C195" s="351">
        <f t="shared" si="3"/>
        <v>1390</v>
      </c>
      <c r="D195" s="351">
        <v>0</v>
      </c>
      <c r="E195" s="351">
        <v>0</v>
      </c>
      <c r="F195" s="351">
        <v>0</v>
      </c>
      <c r="G195" s="351">
        <v>0</v>
      </c>
      <c r="H195" s="351">
        <v>0</v>
      </c>
      <c r="I195" s="351">
        <v>0</v>
      </c>
      <c r="J195" s="351">
        <v>0</v>
      </c>
      <c r="K195" s="351">
        <v>0</v>
      </c>
      <c r="L195" s="351">
        <v>1290</v>
      </c>
      <c r="M195" s="351">
        <v>0</v>
      </c>
      <c r="N195" s="351">
        <v>100</v>
      </c>
      <c r="O195" s="351">
        <v>0</v>
      </c>
      <c r="P195" s="351">
        <v>0</v>
      </c>
      <c r="Q195" s="351">
        <v>0</v>
      </c>
      <c r="R195" s="351">
        <v>0</v>
      </c>
      <c r="S195" s="351">
        <v>0</v>
      </c>
      <c r="T195" s="351">
        <v>0</v>
      </c>
      <c r="U195" s="351">
        <v>0</v>
      </c>
      <c r="V195" s="351">
        <v>0</v>
      </c>
      <c r="W195" s="351">
        <v>0</v>
      </c>
      <c r="X195" s="351">
        <v>0</v>
      </c>
      <c r="Y195" s="351">
        <v>0</v>
      </c>
      <c r="Z195" s="351">
        <v>0</v>
      </c>
      <c r="AA195" s="351">
        <v>0</v>
      </c>
      <c r="AB195" s="351">
        <v>0</v>
      </c>
      <c r="AC195" s="351">
        <v>0</v>
      </c>
      <c r="AD195" s="351">
        <v>0</v>
      </c>
      <c r="AE195" s="351">
        <v>0</v>
      </c>
    </row>
    <row r="196" spans="1:31" x14ac:dyDescent="0.25">
      <c r="B196" s="350" t="s">
        <v>312</v>
      </c>
      <c r="C196" s="351">
        <f t="shared" ref="C196:C224" si="4">SUM(D196:AE196)</f>
        <v>10193.780000000001</v>
      </c>
      <c r="D196" s="351">
        <v>10193.780000000001</v>
      </c>
      <c r="E196" s="351">
        <v>0</v>
      </c>
      <c r="F196" s="351">
        <v>0</v>
      </c>
      <c r="G196" s="351">
        <v>0</v>
      </c>
      <c r="H196" s="351">
        <v>0</v>
      </c>
      <c r="I196" s="351">
        <v>0</v>
      </c>
      <c r="J196" s="351">
        <v>0</v>
      </c>
      <c r="K196" s="351">
        <v>0</v>
      </c>
      <c r="L196" s="351">
        <v>0</v>
      </c>
      <c r="M196" s="351">
        <v>0</v>
      </c>
      <c r="N196" s="351">
        <v>0</v>
      </c>
      <c r="O196" s="351">
        <v>0</v>
      </c>
      <c r="P196" s="351">
        <v>0</v>
      </c>
      <c r="Q196" s="351">
        <v>0</v>
      </c>
      <c r="R196" s="351">
        <v>0</v>
      </c>
      <c r="S196" s="351">
        <v>0</v>
      </c>
      <c r="T196" s="351">
        <v>0</v>
      </c>
      <c r="U196" s="351">
        <v>0</v>
      </c>
      <c r="V196" s="351">
        <v>0</v>
      </c>
      <c r="W196" s="351">
        <v>0</v>
      </c>
      <c r="X196" s="351">
        <v>0</v>
      </c>
      <c r="Y196" s="351">
        <v>0</v>
      </c>
      <c r="Z196" s="351">
        <v>0</v>
      </c>
      <c r="AA196" s="351">
        <v>0</v>
      </c>
      <c r="AB196" s="351">
        <v>0</v>
      </c>
      <c r="AC196" s="351">
        <v>0</v>
      </c>
      <c r="AD196" s="351">
        <v>0</v>
      </c>
      <c r="AE196" s="351">
        <v>0</v>
      </c>
    </row>
    <row r="197" spans="1:31" x14ac:dyDescent="0.25">
      <c r="B197" s="350" t="s">
        <v>306</v>
      </c>
      <c r="C197" s="351">
        <f t="shared" si="4"/>
        <v>7.28</v>
      </c>
      <c r="D197" s="351">
        <v>0</v>
      </c>
      <c r="E197" s="351">
        <v>3</v>
      </c>
      <c r="F197" s="351">
        <v>0</v>
      </c>
      <c r="G197" s="351">
        <v>0</v>
      </c>
      <c r="H197" s="351">
        <v>0</v>
      </c>
      <c r="I197" s="351">
        <v>0</v>
      </c>
      <c r="J197" s="351">
        <v>0</v>
      </c>
      <c r="K197" s="351">
        <v>0</v>
      </c>
      <c r="L197" s="351">
        <v>0</v>
      </c>
      <c r="M197" s="351">
        <v>4.28</v>
      </c>
      <c r="N197" s="351">
        <v>0</v>
      </c>
      <c r="O197" s="351">
        <v>0</v>
      </c>
      <c r="P197" s="351">
        <v>0</v>
      </c>
      <c r="Q197" s="351">
        <v>0</v>
      </c>
      <c r="R197" s="351">
        <v>0</v>
      </c>
      <c r="S197" s="351">
        <v>0</v>
      </c>
      <c r="T197" s="351">
        <v>0</v>
      </c>
      <c r="U197" s="351">
        <v>0</v>
      </c>
      <c r="V197" s="351">
        <v>0</v>
      </c>
      <c r="W197" s="351">
        <v>0</v>
      </c>
      <c r="X197" s="351">
        <v>0</v>
      </c>
      <c r="Y197" s="351">
        <v>0</v>
      </c>
      <c r="Z197" s="351">
        <v>0</v>
      </c>
      <c r="AA197" s="351">
        <v>0</v>
      </c>
      <c r="AB197" s="351">
        <v>0</v>
      </c>
      <c r="AC197" s="351">
        <v>0</v>
      </c>
      <c r="AD197" s="351">
        <v>0</v>
      </c>
      <c r="AE197" s="351">
        <v>0</v>
      </c>
    </row>
    <row r="198" spans="1:31" x14ac:dyDescent="0.25">
      <c r="B198" s="350" t="s">
        <v>308</v>
      </c>
      <c r="C198" s="351">
        <f t="shared" si="4"/>
        <v>6.8199999999999994</v>
      </c>
      <c r="D198" s="351">
        <v>0</v>
      </c>
      <c r="E198" s="351">
        <v>0</v>
      </c>
      <c r="F198" s="351">
        <v>0</v>
      </c>
      <c r="G198" s="351">
        <v>0</v>
      </c>
      <c r="H198" s="351">
        <v>6.18</v>
      </c>
      <c r="I198" s="351">
        <v>0</v>
      </c>
      <c r="J198" s="351">
        <v>0</v>
      </c>
      <c r="K198" s="351">
        <v>0</v>
      </c>
      <c r="L198" s="351">
        <v>0</v>
      </c>
      <c r="M198" s="351">
        <v>0.64</v>
      </c>
      <c r="N198" s="351">
        <v>0</v>
      </c>
      <c r="O198" s="351">
        <v>0</v>
      </c>
      <c r="P198" s="351">
        <v>0</v>
      </c>
      <c r="Q198" s="351">
        <v>0</v>
      </c>
      <c r="R198" s="351">
        <v>0</v>
      </c>
      <c r="S198" s="351">
        <v>0</v>
      </c>
      <c r="T198" s="351">
        <v>0</v>
      </c>
      <c r="U198" s="351">
        <v>0</v>
      </c>
      <c r="V198" s="351">
        <v>0</v>
      </c>
      <c r="W198" s="351">
        <v>0</v>
      </c>
      <c r="X198" s="351">
        <v>0</v>
      </c>
      <c r="Y198" s="351">
        <v>0</v>
      </c>
      <c r="Z198" s="351">
        <v>0</v>
      </c>
      <c r="AA198" s="351">
        <v>0</v>
      </c>
      <c r="AB198" s="351">
        <v>0</v>
      </c>
      <c r="AC198" s="351">
        <v>0</v>
      </c>
      <c r="AD198" s="351">
        <v>0</v>
      </c>
      <c r="AE198" s="351">
        <v>0</v>
      </c>
    </row>
    <row r="199" spans="1:31" x14ac:dyDescent="0.25">
      <c r="B199" s="350" t="s">
        <v>327</v>
      </c>
      <c r="C199" s="351">
        <f t="shared" si="4"/>
        <v>58858.19</v>
      </c>
      <c r="D199" s="351">
        <v>57259.65</v>
      </c>
      <c r="E199" s="351">
        <v>146.44</v>
      </c>
      <c r="F199" s="351">
        <v>0</v>
      </c>
      <c r="G199" s="351">
        <v>0</v>
      </c>
      <c r="H199" s="351">
        <v>0</v>
      </c>
      <c r="I199" s="351">
        <v>0</v>
      </c>
      <c r="J199" s="351">
        <v>1115.02</v>
      </c>
      <c r="K199" s="351">
        <v>0</v>
      </c>
      <c r="L199" s="351">
        <v>0</v>
      </c>
      <c r="M199" s="351">
        <v>57.14</v>
      </c>
      <c r="N199" s="351">
        <v>0</v>
      </c>
      <c r="O199" s="351">
        <v>0</v>
      </c>
      <c r="P199" s="351">
        <v>40.74</v>
      </c>
      <c r="Q199" s="351">
        <v>0</v>
      </c>
      <c r="R199" s="351">
        <v>21.72</v>
      </c>
      <c r="S199" s="351">
        <v>0</v>
      </c>
      <c r="T199" s="351">
        <v>0</v>
      </c>
      <c r="U199" s="351">
        <v>57.62</v>
      </c>
      <c r="V199" s="351">
        <v>0</v>
      </c>
      <c r="W199" s="351">
        <v>0</v>
      </c>
      <c r="X199" s="351">
        <v>0</v>
      </c>
      <c r="Y199" s="351">
        <v>0</v>
      </c>
      <c r="Z199" s="351">
        <v>0</v>
      </c>
      <c r="AA199" s="351">
        <v>0</v>
      </c>
      <c r="AB199" s="351">
        <v>40</v>
      </c>
      <c r="AC199" s="351">
        <v>104.62</v>
      </c>
      <c r="AD199" s="351">
        <v>0</v>
      </c>
      <c r="AE199" s="351">
        <v>15.24</v>
      </c>
    </row>
    <row r="200" spans="1:31" x14ac:dyDescent="0.25">
      <c r="B200" s="350" t="s">
        <v>359</v>
      </c>
      <c r="C200" s="351">
        <f t="shared" si="4"/>
        <v>360</v>
      </c>
      <c r="D200" s="351">
        <v>0</v>
      </c>
      <c r="E200" s="351">
        <v>0</v>
      </c>
      <c r="F200" s="351">
        <v>123</v>
      </c>
      <c r="G200" s="351">
        <v>0</v>
      </c>
      <c r="H200" s="351">
        <v>0</v>
      </c>
      <c r="I200" s="351">
        <v>0</v>
      </c>
      <c r="J200" s="351">
        <v>0</v>
      </c>
      <c r="K200" s="351">
        <v>0</v>
      </c>
      <c r="L200" s="351">
        <v>84</v>
      </c>
      <c r="M200" s="351">
        <v>0</v>
      </c>
      <c r="N200" s="351">
        <v>153</v>
      </c>
      <c r="O200" s="351">
        <v>0</v>
      </c>
      <c r="P200" s="351">
        <v>0</v>
      </c>
      <c r="Q200" s="351">
        <v>0</v>
      </c>
      <c r="R200" s="351">
        <v>0</v>
      </c>
      <c r="S200" s="351">
        <v>0</v>
      </c>
      <c r="T200" s="351">
        <v>0</v>
      </c>
      <c r="U200" s="351">
        <v>0</v>
      </c>
      <c r="V200" s="351">
        <v>0</v>
      </c>
      <c r="W200" s="351">
        <v>0</v>
      </c>
      <c r="X200" s="351">
        <v>0</v>
      </c>
      <c r="Y200" s="351">
        <v>0</v>
      </c>
      <c r="Z200" s="351">
        <v>0</v>
      </c>
      <c r="AA200" s="351">
        <v>0</v>
      </c>
      <c r="AB200" s="351">
        <v>0</v>
      </c>
      <c r="AC200" s="351">
        <v>0</v>
      </c>
      <c r="AD200" s="351">
        <v>0</v>
      </c>
      <c r="AE200" s="351">
        <v>0</v>
      </c>
    </row>
    <row r="201" spans="1:31" x14ac:dyDescent="0.25">
      <c r="A201" s="346" t="s">
        <v>257</v>
      </c>
      <c r="B201" s="347" t="s">
        <v>305</v>
      </c>
      <c r="C201" s="348">
        <f t="shared" si="4"/>
        <v>216758.42</v>
      </c>
      <c r="D201" s="348">
        <v>156042.64000000001</v>
      </c>
      <c r="E201" s="348">
        <v>814.95</v>
      </c>
      <c r="F201" s="348">
        <v>12166</v>
      </c>
      <c r="G201" s="348">
        <v>11298.82</v>
      </c>
      <c r="H201" s="348">
        <v>29503.02</v>
      </c>
      <c r="I201" s="348">
        <v>0</v>
      </c>
      <c r="J201" s="348">
        <v>0</v>
      </c>
      <c r="K201" s="348">
        <v>0</v>
      </c>
      <c r="L201" s="348">
        <v>695</v>
      </c>
      <c r="M201" s="348">
        <v>6213.99</v>
      </c>
      <c r="N201" s="348">
        <v>0</v>
      </c>
      <c r="O201" s="348">
        <v>0</v>
      </c>
      <c r="P201" s="348">
        <v>0</v>
      </c>
      <c r="Q201" s="348">
        <v>0</v>
      </c>
      <c r="R201" s="348">
        <v>0</v>
      </c>
      <c r="S201" s="348">
        <v>24</v>
      </c>
      <c r="T201" s="348">
        <v>0</v>
      </c>
      <c r="U201" s="348">
        <v>0</v>
      </c>
      <c r="V201" s="348">
        <v>0</v>
      </c>
      <c r="W201" s="348">
        <v>0</v>
      </c>
      <c r="X201" s="348">
        <v>0</v>
      </c>
      <c r="Y201" s="348">
        <v>0</v>
      </c>
      <c r="Z201" s="348">
        <v>0</v>
      </c>
      <c r="AA201" s="348">
        <v>0</v>
      </c>
      <c r="AB201" s="348">
        <v>0</v>
      </c>
      <c r="AC201" s="348">
        <v>0</v>
      </c>
      <c r="AD201" s="348">
        <v>0</v>
      </c>
      <c r="AE201" s="348">
        <v>0</v>
      </c>
    </row>
    <row r="202" spans="1:31" x14ac:dyDescent="0.25">
      <c r="B202" s="350" t="s">
        <v>360</v>
      </c>
      <c r="C202" s="351">
        <f t="shared" si="4"/>
        <v>12885</v>
      </c>
      <c r="D202" s="351">
        <v>0</v>
      </c>
      <c r="E202" s="351">
        <v>0</v>
      </c>
      <c r="F202" s="351">
        <v>12166</v>
      </c>
      <c r="G202" s="351">
        <v>0</v>
      </c>
      <c r="H202" s="351">
        <v>0</v>
      </c>
      <c r="I202" s="351">
        <v>0</v>
      </c>
      <c r="J202" s="351">
        <v>0</v>
      </c>
      <c r="K202" s="351">
        <v>0</v>
      </c>
      <c r="L202" s="351">
        <v>695</v>
      </c>
      <c r="M202" s="351">
        <v>0</v>
      </c>
      <c r="N202" s="351">
        <v>0</v>
      </c>
      <c r="O202" s="351">
        <v>0</v>
      </c>
      <c r="P202" s="351">
        <v>0</v>
      </c>
      <c r="Q202" s="351">
        <v>0</v>
      </c>
      <c r="R202" s="351">
        <v>0</v>
      </c>
      <c r="S202" s="351">
        <v>24</v>
      </c>
      <c r="T202" s="351">
        <v>0</v>
      </c>
      <c r="U202" s="351">
        <v>0</v>
      </c>
      <c r="V202" s="351">
        <v>0</v>
      </c>
      <c r="W202" s="351">
        <v>0</v>
      </c>
      <c r="X202" s="351">
        <v>0</v>
      </c>
      <c r="Y202" s="351">
        <v>0</v>
      </c>
      <c r="Z202" s="351">
        <v>0</v>
      </c>
      <c r="AA202" s="351">
        <v>0</v>
      </c>
      <c r="AB202" s="351">
        <v>0</v>
      </c>
      <c r="AC202" s="351">
        <v>0</v>
      </c>
      <c r="AD202" s="351">
        <v>0</v>
      </c>
      <c r="AE202" s="351">
        <v>0</v>
      </c>
    </row>
    <row r="203" spans="1:31" x14ac:dyDescent="0.25">
      <c r="B203" s="350" t="s">
        <v>311</v>
      </c>
      <c r="C203" s="351">
        <f t="shared" si="4"/>
        <v>117926</v>
      </c>
      <c r="D203" s="351">
        <v>91733</v>
      </c>
      <c r="E203" s="351">
        <v>60</v>
      </c>
      <c r="F203" s="351">
        <v>0</v>
      </c>
      <c r="G203" s="351">
        <v>6846</v>
      </c>
      <c r="H203" s="351">
        <v>13115</v>
      </c>
      <c r="I203" s="351">
        <v>0</v>
      </c>
      <c r="J203" s="351">
        <v>0</v>
      </c>
      <c r="K203" s="351">
        <v>0</v>
      </c>
      <c r="L203" s="351">
        <v>0</v>
      </c>
      <c r="M203" s="351">
        <v>6172</v>
      </c>
      <c r="N203" s="351">
        <v>0</v>
      </c>
      <c r="O203" s="351">
        <v>0</v>
      </c>
      <c r="P203" s="351">
        <v>0</v>
      </c>
      <c r="Q203" s="351">
        <v>0</v>
      </c>
      <c r="R203" s="351">
        <v>0</v>
      </c>
      <c r="S203" s="351">
        <v>0</v>
      </c>
      <c r="T203" s="351">
        <v>0</v>
      </c>
      <c r="U203" s="351">
        <v>0</v>
      </c>
      <c r="V203" s="351">
        <v>0</v>
      </c>
      <c r="W203" s="351">
        <v>0</v>
      </c>
      <c r="X203" s="351">
        <v>0</v>
      </c>
      <c r="Y203" s="351">
        <v>0</v>
      </c>
      <c r="Z203" s="351">
        <v>0</v>
      </c>
      <c r="AA203" s="351">
        <v>0</v>
      </c>
      <c r="AB203" s="351">
        <v>0</v>
      </c>
      <c r="AC203" s="351">
        <v>0</v>
      </c>
      <c r="AD203" s="351">
        <v>0</v>
      </c>
      <c r="AE203" s="351">
        <v>0</v>
      </c>
    </row>
    <row r="204" spans="1:31" x14ac:dyDescent="0.25">
      <c r="B204" s="350" t="s">
        <v>361</v>
      </c>
      <c r="C204" s="351">
        <f t="shared" si="4"/>
        <v>14906.7</v>
      </c>
      <c r="D204" s="351">
        <v>0</v>
      </c>
      <c r="E204" s="351">
        <v>0</v>
      </c>
      <c r="F204" s="351">
        <v>0</v>
      </c>
      <c r="G204" s="351">
        <v>0</v>
      </c>
      <c r="H204" s="351">
        <v>14906.7</v>
      </c>
      <c r="I204" s="351">
        <v>0</v>
      </c>
      <c r="J204" s="351">
        <v>0</v>
      </c>
      <c r="K204" s="351">
        <v>0</v>
      </c>
      <c r="L204" s="351">
        <v>0</v>
      </c>
      <c r="M204" s="351">
        <v>0</v>
      </c>
      <c r="N204" s="351">
        <v>0</v>
      </c>
      <c r="O204" s="351">
        <v>0</v>
      </c>
      <c r="P204" s="351">
        <v>0</v>
      </c>
      <c r="Q204" s="351">
        <v>0</v>
      </c>
      <c r="R204" s="351">
        <v>0</v>
      </c>
      <c r="S204" s="351">
        <v>0</v>
      </c>
      <c r="T204" s="351">
        <v>0</v>
      </c>
      <c r="U204" s="351">
        <v>0</v>
      </c>
      <c r="V204" s="351">
        <v>0</v>
      </c>
      <c r="W204" s="351">
        <v>0</v>
      </c>
      <c r="X204" s="351">
        <v>0</v>
      </c>
      <c r="Y204" s="351">
        <v>0</v>
      </c>
      <c r="Z204" s="351">
        <v>0</v>
      </c>
      <c r="AA204" s="351">
        <v>0</v>
      </c>
      <c r="AB204" s="351">
        <v>0</v>
      </c>
      <c r="AC204" s="351">
        <v>0</v>
      </c>
      <c r="AD204" s="351">
        <v>0</v>
      </c>
      <c r="AE204" s="351">
        <v>0</v>
      </c>
    </row>
    <row r="205" spans="1:31" x14ac:dyDescent="0.25">
      <c r="B205" s="350" t="s">
        <v>308</v>
      </c>
      <c r="C205" s="351">
        <f t="shared" si="4"/>
        <v>71040.720000000016</v>
      </c>
      <c r="D205" s="351">
        <v>64309.64</v>
      </c>
      <c r="E205" s="351">
        <v>754.95</v>
      </c>
      <c r="F205" s="351">
        <v>0</v>
      </c>
      <c r="G205" s="351">
        <v>4452.82</v>
      </c>
      <c r="H205" s="351">
        <v>1481.32</v>
      </c>
      <c r="I205" s="351">
        <v>0</v>
      </c>
      <c r="J205" s="351">
        <v>0</v>
      </c>
      <c r="K205" s="351">
        <v>0</v>
      </c>
      <c r="L205" s="351">
        <v>0</v>
      </c>
      <c r="M205" s="351">
        <v>41.99</v>
      </c>
      <c r="N205" s="351">
        <v>0</v>
      </c>
      <c r="O205" s="351">
        <v>0</v>
      </c>
      <c r="P205" s="351">
        <v>0</v>
      </c>
      <c r="Q205" s="351">
        <v>0</v>
      </c>
      <c r="R205" s="351">
        <v>0</v>
      </c>
      <c r="S205" s="351">
        <v>0</v>
      </c>
      <c r="T205" s="351">
        <v>0</v>
      </c>
      <c r="U205" s="351">
        <v>0</v>
      </c>
      <c r="V205" s="351">
        <v>0</v>
      </c>
      <c r="W205" s="351">
        <v>0</v>
      </c>
      <c r="X205" s="351">
        <v>0</v>
      </c>
      <c r="Y205" s="351">
        <v>0</v>
      </c>
      <c r="Z205" s="351">
        <v>0</v>
      </c>
      <c r="AA205" s="351">
        <v>0</v>
      </c>
      <c r="AB205" s="351">
        <v>0</v>
      </c>
      <c r="AC205" s="351">
        <v>0</v>
      </c>
      <c r="AD205" s="351">
        <v>0</v>
      </c>
      <c r="AE205" s="351">
        <v>0</v>
      </c>
    </row>
    <row r="206" spans="1:31" x14ac:dyDescent="0.25">
      <c r="A206" s="346" t="s">
        <v>258</v>
      </c>
      <c r="B206" s="347" t="s">
        <v>305</v>
      </c>
      <c r="C206" s="348">
        <f t="shared" si="4"/>
        <v>26570.910000000003</v>
      </c>
      <c r="D206" s="348">
        <v>26244.38</v>
      </c>
      <c r="E206" s="348">
        <v>254.31</v>
      </c>
      <c r="F206" s="348">
        <v>12.5</v>
      </c>
      <c r="G206" s="348">
        <v>0</v>
      </c>
      <c r="H206" s="348">
        <v>0</v>
      </c>
      <c r="I206" s="348">
        <v>0</v>
      </c>
      <c r="J206" s="348">
        <v>8</v>
      </c>
      <c r="K206" s="348">
        <v>1.1599999999999999</v>
      </c>
      <c r="L206" s="348">
        <v>0</v>
      </c>
      <c r="M206" s="348">
        <v>43.91</v>
      </c>
      <c r="N206" s="348">
        <v>0</v>
      </c>
      <c r="O206" s="348">
        <v>0</v>
      </c>
      <c r="P206" s="348">
        <v>0</v>
      </c>
      <c r="Q206" s="348">
        <v>0</v>
      </c>
      <c r="R206" s="348">
        <v>6.65</v>
      </c>
      <c r="S206" s="348">
        <v>0</v>
      </c>
      <c r="T206" s="348">
        <v>0</v>
      </c>
      <c r="U206" s="348">
        <v>0</v>
      </c>
      <c r="V206" s="348">
        <v>0</v>
      </c>
      <c r="W206" s="348">
        <v>0</v>
      </c>
      <c r="X206" s="348">
        <v>0</v>
      </c>
      <c r="Y206" s="348">
        <v>0</v>
      </c>
      <c r="Z206" s="348">
        <v>0</v>
      </c>
      <c r="AA206" s="348">
        <v>0</v>
      </c>
      <c r="AB206" s="348">
        <v>0</v>
      </c>
      <c r="AC206" s="348">
        <v>0</v>
      </c>
      <c r="AD206" s="348">
        <v>0</v>
      </c>
      <c r="AE206" s="348">
        <v>0</v>
      </c>
    </row>
    <row r="207" spans="1:31" x14ac:dyDescent="0.25">
      <c r="B207" s="350" t="s">
        <v>418</v>
      </c>
      <c r="C207" s="351">
        <f t="shared" si="4"/>
        <v>264.74</v>
      </c>
      <c r="D207" s="351">
        <v>0</v>
      </c>
      <c r="E207" s="351">
        <v>229.16</v>
      </c>
      <c r="F207" s="351">
        <v>0</v>
      </c>
      <c r="G207" s="351">
        <v>0</v>
      </c>
      <c r="H207" s="351">
        <v>0</v>
      </c>
      <c r="I207" s="351">
        <v>0</v>
      </c>
      <c r="J207" s="351">
        <v>0</v>
      </c>
      <c r="K207" s="351">
        <v>0</v>
      </c>
      <c r="L207" s="351">
        <v>0</v>
      </c>
      <c r="M207" s="351">
        <v>35.58</v>
      </c>
      <c r="N207" s="351">
        <v>0</v>
      </c>
      <c r="O207" s="351">
        <v>0</v>
      </c>
      <c r="P207" s="351">
        <v>0</v>
      </c>
      <c r="Q207" s="351">
        <v>0</v>
      </c>
      <c r="R207" s="351">
        <v>0</v>
      </c>
      <c r="S207" s="351">
        <v>0</v>
      </c>
      <c r="T207" s="351">
        <v>0</v>
      </c>
      <c r="U207" s="351">
        <v>0</v>
      </c>
      <c r="V207" s="351">
        <v>0</v>
      </c>
      <c r="W207" s="351">
        <v>0</v>
      </c>
      <c r="X207" s="351">
        <v>0</v>
      </c>
      <c r="Y207" s="351">
        <v>0</v>
      </c>
      <c r="Z207" s="351">
        <v>0</v>
      </c>
      <c r="AA207" s="351">
        <v>0</v>
      </c>
      <c r="AB207" s="351">
        <v>0</v>
      </c>
      <c r="AC207" s="351">
        <v>0</v>
      </c>
      <c r="AD207" s="351">
        <v>0</v>
      </c>
      <c r="AE207" s="351">
        <v>0</v>
      </c>
    </row>
    <row r="208" spans="1:31" x14ac:dyDescent="0.25">
      <c r="B208" s="350" t="s">
        <v>403</v>
      </c>
      <c r="C208" s="351">
        <f t="shared" si="4"/>
        <v>12.5</v>
      </c>
      <c r="D208" s="351">
        <v>0</v>
      </c>
      <c r="E208" s="351">
        <v>0</v>
      </c>
      <c r="F208" s="351">
        <v>12.5</v>
      </c>
      <c r="G208" s="351">
        <v>0</v>
      </c>
      <c r="H208" s="351">
        <v>0</v>
      </c>
      <c r="I208" s="351">
        <v>0</v>
      </c>
      <c r="J208" s="351">
        <v>0</v>
      </c>
      <c r="K208" s="351">
        <v>0</v>
      </c>
      <c r="L208" s="351">
        <v>0</v>
      </c>
      <c r="M208" s="351">
        <v>0</v>
      </c>
      <c r="N208" s="351">
        <v>0</v>
      </c>
      <c r="O208" s="351">
        <v>0</v>
      </c>
      <c r="P208" s="351">
        <v>0</v>
      </c>
      <c r="Q208" s="351">
        <v>0</v>
      </c>
      <c r="R208" s="351">
        <v>0</v>
      </c>
      <c r="S208" s="351">
        <v>0</v>
      </c>
      <c r="T208" s="351">
        <v>0</v>
      </c>
      <c r="U208" s="351">
        <v>0</v>
      </c>
      <c r="V208" s="351">
        <v>0</v>
      </c>
      <c r="W208" s="351">
        <v>0</v>
      </c>
      <c r="X208" s="351">
        <v>0</v>
      </c>
      <c r="Y208" s="351">
        <v>0</v>
      </c>
      <c r="Z208" s="351">
        <v>0</v>
      </c>
      <c r="AA208" s="351">
        <v>0</v>
      </c>
      <c r="AB208" s="351">
        <v>0</v>
      </c>
      <c r="AC208" s="351">
        <v>0</v>
      </c>
      <c r="AD208" s="351">
        <v>0</v>
      </c>
      <c r="AE208" s="351">
        <v>0</v>
      </c>
    </row>
    <row r="209" spans="1:31" x14ac:dyDescent="0.25">
      <c r="B209" s="350" t="s">
        <v>311</v>
      </c>
      <c r="C209" s="351">
        <f t="shared" si="4"/>
        <v>26229</v>
      </c>
      <c r="D209" s="351">
        <v>26229</v>
      </c>
      <c r="E209" s="351">
        <v>0</v>
      </c>
      <c r="F209" s="351">
        <v>0</v>
      </c>
      <c r="G209" s="351">
        <v>0</v>
      </c>
      <c r="H209" s="351">
        <v>0</v>
      </c>
      <c r="I209" s="351">
        <v>0</v>
      </c>
      <c r="J209" s="351">
        <v>0</v>
      </c>
      <c r="K209" s="351">
        <v>0</v>
      </c>
      <c r="L209" s="351">
        <v>0</v>
      </c>
      <c r="M209" s="351">
        <v>0</v>
      </c>
      <c r="N209" s="351">
        <v>0</v>
      </c>
      <c r="O209" s="351">
        <v>0</v>
      </c>
      <c r="P209" s="351">
        <v>0</v>
      </c>
      <c r="Q209" s="351">
        <v>0</v>
      </c>
      <c r="R209" s="351">
        <v>0</v>
      </c>
      <c r="S209" s="351">
        <v>0</v>
      </c>
      <c r="T209" s="351">
        <v>0</v>
      </c>
      <c r="U209" s="351">
        <v>0</v>
      </c>
      <c r="V209" s="351">
        <v>0</v>
      </c>
      <c r="W209" s="351">
        <v>0</v>
      </c>
      <c r="X209" s="351">
        <v>0</v>
      </c>
      <c r="Y209" s="351">
        <v>0</v>
      </c>
      <c r="Z209" s="351">
        <v>0</v>
      </c>
      <c r="AA209" s="351">
        <v>0</v>
      </c>
      <c r="AB209" s="351">
        <v>0</v>
      </c>
      <c r="AC209" s="351">
        <v>0</v>
      </c>
      <c r="AD209" s="351">
        <v>0</v>
      </c>
      <c r="AE209" s="351">
        <v>0</v>
      </c>
    </row>
    <row r="210" spans="1:31" x14ac:dyDescent="0.25">
      <c r="B210" s="350" t="s">
        <v>306</v>
      </c>
      <c r="C210" s="351">
        <f t="shared" si="4"/>
        <v>42.639999999999993</v>
      </c>
      <c r="D210" s="351">
        <v>0</v>
      </c>
      <c r="E210" s="351">
        <v>25.15</v>
      </c>
      <c r="F210" s="351">
        <v>0</v>
      </c>
      <c r="G210" s="351">
        <v>0</v>
      </c>
      <c r="H210" s="351">
        <v>0</v>
      </c>
      <c r="I210" s="351">
        <v>0</v>
      </c>
      <c r="J210" s="351">
        <v>8</v>
      </c>
      <c r="K210" s="351">
        <v>1.1599999999999999</v>
      </c>
      <c r="L210" s="351">
        <v>0</v>
      </c>
      <c r="M210" s="351">
        <v>8.33</v>
      </c>
      <c r="N210" s="351">
        <v>0</v>
      </c>
      <c r="O210" s="351">
        <v>0</v>
      </c>
      <c r="P210" s="351">
        <v>0</v>
      </c>
      <c r="Q210" s="351">
        <v>0</v>
      </c>
      <c r="R210" s="351">
        <v>0</v>
      </c>
      <c r="S210" s="351">
        <v>0</v>
      </c>
      <c r="T210" s="351">
        <v>0</v>
      </c>
      <c r="U210" s="351">
        <v>0</v>
      </c>
      <c r="V210" s="351">
        <v>0</v>
      </c>
      <c r="W210" s="351">
        <v>0</v>
      </c>
      <c r="X210" s="351">
        <v>0</v>
      </c>
      <c r="Y210" s="351">
        <v>0</v>
      </c>
      <c r="Z210" s="351">
        <v>0</v>
      </c>
      <c r="AA210" s="351">
        <v>0</v>
      </c>
      <c r="AB210" s="351">
        <v>0</v>
      </c>
      <c r="AC210" s="351">
        <v>0</v>
      </c>
      <c r="AD210" s="351">
        <v>0</v>
      </c>
      <c r="AE210" s="351">
        <v>0</v>
      </c>
    </row>
    <row r="211" spans="1:31" x14ac:dyDescent="0.25">
      <c r="B211" s="350" t="s">
        <v>307</v>
      </c>
      <c r="C211" s="351">
        <f t="shared" si="4"/>
        <v>6.65</v>
      </c>
      <c r="D211" s="351">
        <v>0</v>
      </c>
      <c r="E211" s="351">
        <v>0</v>
      </c>
      <c r="F211" s="351">
        <v>0</v>
      </c>
      <c r="G211" s="351">
        <v>0</v>
      </c>
      <c r="H211" s="351">
        <v>0</v>
      </c>
      <c r="I211" s="351">
        <v>0</v>
      </c>
      <c r="J211" s="351">
        <v>0</v>
      </c>
      <c r="K211" s="351">
        <v>0</v>
      </c>
      <c r="L211" s="351">
        <v>0</v>
      </c>
      <c r="M211" s="351">
        <v>0</v>
      </c>
      <c r="N211" s="351">
        <v>0</v>
      </c>
      <c r="O211" s="351">
        <v>0</v>
      </c>
      <c r="P211" s="351">
        <v>0</v>
      </c>
      <c r="Q211" s="351">
        <v>0</v>
      </c>
      <c r="R211" s="351">
        <v>6.65</v>
      </c>
      <c r="S211" s="351">
        <v>0</v>
      </c>
      <c r="T211" s="351">
        <v>0</v>
      </c>
      <c r="U211" s="351">
        <v>0</v>
      </c>
      <c r="V211" s="351">
        <v>0</v>
      </c>
      <c r="W211" s="351">
        <v>0</v>
      </c>
      <c r="X211" s="351">
        <v>0</v>
      </c>
      <c r="Y211" s="351">
        <v>0</v>
      </c>
      <c r="Z211" s="351">
        <v>0</v>
      </c>
      <c r="AA211" s="351">
        <v>0</v>
      </c>
      <c r="AB211" s="351">
        <v>0</v>
      </c>
      <c r="AC211" s="351">
        <v>0</v>
      </c>
      <c r="AD211" s="351">
        <v>0</v>
      </c>
      <c r="AE211" s="351">
        <v>0</v>
      </c>
    </row>
    <row r="212" spans="1:31" x14ac:dyDescent="0.25">
      <c r="B212" s="350" t="s">
        <v>339</v>
      </c>
      <c r="C212" s="351">
        <f t="shared" si="4"/>
        <v>15.38</v>
      </c>
      <c r="D212" s="351">
        <v>15.38</v>
      </c>
      <c r="E212" s="351">
        <v>0</v>
      </c>
      <c r="F212" s="351">
        <v>0</v>
      </c>
      <c r="G212" s="351">
        <v>0</v>
      </c>
      <c r="H212" s="351">
        <v>0</v>
      </c>
      <c r="I212" s="351">
        <v>0</v>
      </c>
      <c r="J212" s="351">
        <v>0</v>
      </c>
      <c r="K212" s="351">
        <v>0</v>
      </c>
      <c r="L212" s="351">
        <v>0</v>
      </c>
      <c r="M212" s="351">
        <v>0</v>
      </c>
      <c r="N212" s="351">
        <v>0</v>
      </c>
      <c r="O212" s="351">
        <v>0</v>
      </c>
      <c r="P212" s="351">
        <v>0</v>
      </c>
      <c r="Q212" s="351">
        <v>0</v>
      </c>
      <c r="R212" s="351">
        <v>0</v>
      </c>
      <c r="S212" s="351">
        <v>0</v>
      </c>
      <c r="T212" s="351">
        <v>0</v>
      </c>
      <c r="U212" s="351">
        <v>0</v>
      </c>
      <c r="V212" s="351">
        <v>0</v>
      </c>
      <c r="W212" s="351">
        <v>0</v>
      </c>
      <c r="X212" s="351">
        <v>0</v>
      </c>
      <c r="Y212" s="351">
        <v>0</v>
      </c>
      <c r="Z212" s="351">
        <v>0</v>
      </c>
      <c r="AA212" s="351">
        <v>0</v>
      </c>
      <c r="AB212" s="351">
        <v>0</v>
      </c>
      <c r="AC212" s="351">
        <v>0</v>
      </c>
      <c r="AD212" s="351">
        <v>0</v>
      </c>
      <c r="AE212" s="351">
        <v>0</v>
      </c>
    </row>
    <row r="213" spans="1:31" x14ac:dyDescent="0.25">
      <c r="A213" s="346" t="s">
        <v>250</v>
      </c>
      <c r="B213" s="347" t="s">
        <v>305</v>
      </c>
      <c r="C213" s="348">
        <f t="shared" si="4"/>
        <v>409569.17000000004</v>
      </c>
      <c r="D213" s="348">
        <v>248582.12</v>
      </c>
      <c r="E213" s="348">
        <v>63201.57</v>
      </c>
      <c r="F213" s="348">
        <v>25085.49</v>
      </c>
      <c r="G213" s="348">
        <v>1455.77</v>
      </c>
      <c r="H213" s="348">
        <v>737.39</v>
      </c>
      <c r="I213" s="348">
        <v>0</v>
      </c>
      <c r="J213" s="348">
        <v>10491.25</v>
      </c>
      <c r="K213" s="348">
        <v>33.979999999999997</v>
      </c>
      <c r="L213" s="348">
        <v>47026.25</v>
      </c>
      <c r="M213" s="348">
        <v>429.25</v>
      </c>
      <c r="N213" s="348">
        <v>5107.5</v>
      </c>
      <c r="O213" s="348">
        <v>0</v>
      </c>
      <c r="P213" s="348">
        <v>1378.2</v>
      </c>
      <c r="Q213" s="348">
        <v>999.15</v>
      </c>
      <c r="R213" s="348">
        <v>0</v>
      </c>
      <c r="S213" s="348">
        <v>3625</v>
      </c>
      <c r="T213" s="348">
        <v>0</v>
      </c>
      <c r="U213" s="348">
        <v>0</v>
      </c>
      <c r="V213" s="348">
        <v>0</v>
      </c>
      <c r="W213" s="348">
        <v>0</v>
      </c>
      <c r="X213" s="348">
        <v>0</v>
      </c>
      <c r="Y213" s="348">
        <v>701</v>
      </c>
      <c r="Z213" s="348">
        <v>537.5</v>
      </c>
      <c r="AA213" s="348">
        <v>0</v>
      </c>
      <c r="AB213" s="348">
        <v>0</v>
      </c>
      <c r="AC213" s="348">
        <v>98.75</v>
      </c>
      <c r="AD213" s="348">
        <v>79</v>
      </c>
      <c r="AE213" s="348">
        <v>0</v>
      </c>
    </row>
    <row r="214" spans="1:31" x14ac:dyDescent="0.25">
      <c r="B214" s="350" t="s">
        <v>414</v>
      </c>
      <c r="C214" s="351">
        <f t="shared" si="4"/>
        <v>108614.99</v>
      </c>
      <c r="D214" s="351">
        <v>0</v>
      </c>
      <c r="E214" s="351">
        <v>26362</v>
      </c>
      <c r="F214" s="351">
        <v>25085.49</v>
      </c>
      <c r="G214" s="351">
        <v>0</v>
      </c>
      <c r="H214" s="351">
        <v>0</v>
      </c>
      <c r="I214" s="351">
        <v>0</v>
      </c>
      <c r="J214" s="351">
        <v>0</v>
      </c>
      <c r="K214" s="351">
        <v>0</v>
      </c>
      <c r="L214" s="351">
        <v>47026.25</v>
      </c>
      <c r="M214" s="351">
        <v>0</v>
      </c>
      <c r="N214" s="351">
        <v>5100</v>
      </c>
      <c r="O214" s="351">
        <v>0</v>
      </c>
      <c r="P214" s="351">
        <v>0</v>
      </c>
      <c r="Q214" s="351">
        <v>0</v>
      </c>
      <c r="R214" s="351">
        <v>0</v>
      </c>
      <c r="S214" s="351">
        <v>3625</v>
      </c>
      <c r="T214" s="351">
        <v>0</v>
      </c>
      <c r="U214" s="351">
        <v>0</v>
      </c>
      <c r="V214" s="351">
        <v>0</v>
      </c>
      <c r="W214" s="351">
        <v>0</v>
      </c>
      <c r="X214" s="351">
        <v>0</v>
      </c>
      <c r="Y214" s="351">
        <v>701</v>
      </c>
      <c r="Z214" s="351">
        <v>537.5</v>
      </c>
      <c r="AA214" s="351">
        <v>0</v>
      </c>
      <c r="AB214" s="351">
        <v>0</v>
      </c>
      <c r="AC214" s="351">
        <v>98.75</v>
      </c>
      <c r="AD214" s="351">
        <v>79</v>
      </c>
      <c r="AE214" s="351">
        <v>0</v>
      </c>
    </row>
    <row r="215" spans="1:31" x14ac:dyDescent="0.25">
      <c r="B215" s="350" t="s">
        <v>363</v>
      </c>
      <c r="C215" s="351">
        <f t="shared" si="4"/>
        <v>25096</v>
      </c>
      <c r="D215" s="351">
        <v>0</v>
      </c>
      <c r="E215" s="351">
        <v>21126</v>
      </c>
      <c r="F215" s="351">
        <v>0</v>
      </c>
      <c r="G215" s="351">
        <v>0</v>
      </c>
      <c r="H215" s="351">
        <v>0</v>
      </c>
      <c r="I215" s="351">
        <v>0</v>
      </c>
      <c r="J215" s="351">
        <v>3970</v>
      </c>
      <c r="K215" s="351">
        <v>0</v>
      </c>
      <c r="L215" s="351">
        <v>0</v>
      </c>
      <c r="M215" s="351">
        <v>0</v>
      </c>
      <c r="N215" s="351">
        <v>0</v>
      </c>
      <c r="O215" s="351">
        <v>0</v>
      </c>
      <c r="P215" s="351">
        <v>0</v>
      </c>
      <c r="Q215" s="351">
        <v>0</v>
      </c>
      <c r="R215" s="351">
        <v>0</v>
      </c>
      <c r="S215" s="351">
        <v>0</v>
      </c>
      <c r="T215" s="351">
        <v>0</v>
      </c>
      <c r="U215" s="351">
        <v>0</v>
      </c>
      <c r="V215" s="351">
        <v>0</v>
      </c>
      <c r="W215" s="351">
        <v>0</v>
      </c>
      <c r="X215" s="351">
        <v>0</v>
      </c>
      <c r="Y215" s="351">
        <v>0</v>
      </c>
      <c r="Z215" s="351">
        <v>0</v>
      </c>
      <c r="AA215" s="351">
        <v>0</v>
      </c>
      <c r="AB215" s="351">
        <v>0</v>
      </c>
      <c r="AC215" s="351">
        <v>0</v>
      </c>
      <c r="AD215" s="351">
        <v>0</v>
      </c>
      <c r="AE215" s="351">
        <v>0</v>
      </c>
    </row>
    <row r="216" spans="1:31" x14ac:dyDescent="0.25">
      <c r="B216" s="350" t="s">
        <v>419</v>
      </c>
      <c r="C216" s="351">
        <f t="shared" si="4"/>
        <v>23185.45</v>
      </c>
      <c r="D216" s="351">
        <v>0</v>
      </c>
      <c r="E216" s="351">
        <v>15316</v>
      </c>
      <c r="F216" s="351">
        <v>0</v>
      </c>
      <c r="G216" s="351">
        <v>0</v>
      </c>
      <c r="H216" s="351">
        <v>0</v>
      </c>
      <c r="I216" s="351">
        <v>0</v>
      </c>
      <c r="J216" s="351">
        <v>6521.25</v>
      </c>
      <c r="K216" s="351">
        <v>0</v>
      </c>
      <c r="L216" s="351">
        <v>0</v>
      </c>
      <c r="M216" s="351">
        <v>0</v>
      </c>
      <c r="N216" s="351">
        <v>0</v>
      </c>
      <c r="O216" s="351">
        <v>0</v>
      </c>
      <c r="P216" s="351">
        <v>1348.2</v>
      </c>
      <c r="Q216" s="351">
        <v>0</v>
      </c>
      <c r="R216" s="351">
        <v>0</v>
      </c>
      <c r="S216" s="351">
        <v>0</v>
      </c>
      <c r="T216" s="351">
        <v>0</v>
      </c>
      <c r="U216" s="351">
        <v>0</v>
      </c>
      <c r="V216" s="351">
        <v>0</v>
      </c>
      <c r="W216" s="351">
        <v>0</v>
      </c>
      <c r="X216" s="351">
        <v>0</v>
      </c>
      <c r="Y216" s="351">
        <v>0</v>
      </c>
      <c r="Z216" s="351">
        <v>0</v>
      </c>
      <c r="AA216" s="351">
        <v>0</v>
      </c>
      <c r="AB216" s="351">
        <v>0</v>
      </c>
      <c r="AC216" s="351">
        <v>0</v>
      </c>
      <c r="AD216" s="351">
        <v>0</v>
      </c>
      <c r="AE216" s="351">
        <v>0</v>
      </c>
    </row>
    <row r="217" spans="1:31" x14ac:dyDescent="0.25">
      <c r="B217" s="350" t="s">
        <v>365</v>
      </c>
      <c r="C217" s="351">
        <f t="shared" si="4"/>
        <v>74686</v>
      </c>
      <c r="D217" s="351">
        <v>74686</v>
      </c>
      <c r="E217" s="351">
        <v>0</v>
      </c>
      <c r="F217" s="351">
        <v>0</v>
      </c>
      <c r="G217" s="351">
        <v>0</v>
      </c>
      <c r="H217" s="351">
        <v>0</v>
      </c>
      <c r="I217" s="351">
        <v>0</v>
      </c>
      <c r="J217" s="351">
        <v>0</v>
      </c>
      <c r="K217" s="351">
        <v>0</v>
      </c>
      <c r="L217" s="351">
        <v>0</v>
      </c>
      <c r="M217" s="351">
        <v>0</v>
      </c>
      <c r="N217" s="351">
        <v>0</v>
      </c>
      <c r="O217" s="351">
        <v>0</v>
      </c>
      <c r="P217" s="351">
        <v>0</v>
      </c>
      <c r="Q217" s="351">
        <v>0</v>
      </c>
      <c r="R217" s="351">
        <v>0</v>
      </c>
      <c r="S217" s="351">
        <v>0</v>
      </c>
      <c r="T217" s="351">
        <v>0</v>
      </c>
      <c r="U217" s="351">
        <v>0</v>
      </c>
      <c r="V217" s="351">
        <v>0</v>
      </c>
      <c r="W217" s="351">
        <v>0</v>
      </c>
      <c r="X217" s="351">
        <v>0</v>
      </c>
      <c r="Y217" s="351">
        <v>0</v>
      </c>
      <c r="Z217" s="351">
        <v>0</v>
      </c>
      <c r="AA217" s="351">
        <v>0</v>
      </c>
      <c r="AB217" s="351">
        <v>0</v>
      </c>
      <c r="AC217" s="351">
        <v>0</v>
      </c>
      <c r="AD217" s="351">
        <v>0</v>
      </c>
      <c r="AE217" s="351">
        <v>0</v>
      </c>
    </row>
    <row r="218" spans="1:31" x14ac:dyDescent="0.25">
      <c r="B218" s="350" t="s">
        <v>311</v>
      </c>
      <c r="C218" s="351">
        <f t="shared" si="4"/>
        <v>169</v>
      </c>
      <c r="D218" s="351">
        <v>0</v>
      </c>
      <c r="E218" s="351">
        <v>0</v>
      </c>
      <c r="F218" s="351">
        <v>0</v>
      </c>
      <c r="G218" s="351">
        <v>9</v>
      </c>
      <c r="H218" s="351">
        <v>160</v>
      </c>
      <c r="I218" s="351">
        <v>0</v>
      </c>
      <c r="J218" s="351">
        <v>0</v>
      </c>
      <c r="K218" s="351">
        <v>0</v>
      </c>
      <c r="L218" s="351">
        <v>0</v>
      </c>
      <c r="M218" s="351">
        <v>0</v>
      </c>
      <c r="N218" s="351">
        <v>0</v>
      </c>
      <c r="O218" s="351">
        <v>0</v>
      </c>
      <c r="P218" s="351">
        <v>0</v>
      </c>
      <c r="Q218" s="351">
        <v>0</v>
      </c>
      <c r="R218" s="351">
        <v>0</v>
      </c>
      <c r="S218" s="351">
        <v>0</v>
      </c>
      <c r="T218" s="351">
        <v>0</v>
      </c>
      <c r="U218" s="351">
        <v>0</v>
      </c>
      <c r="V218" s="351">
        <v>0</v>
      </c>
      <c r="W218" s="351">
        <v>0</v>
      </c>
      <c r="X218" s="351">
        <v>0</v>
      </c>
      <c r="Y218" s="351">
        <v>0</v>
      </c>
      <c r="Z218" s="351">
        <v>0</v>
      </c>
      <c r="AA218" s="351">
        <v>0</v>
      </c>
      <c r="AB218" s="351">
        <v>0</v>
      </c>
      <c r="AC218" s="351">
        <v>0</v>
      </c>
      <c r="AD218" s="351">
        <v>0</v>
      </c>
      <c r="AE218" s="351">
        <v>0</v>
      </c>
    </row>
    <row r="219" spans="1:31" x14ac:dyDescent="0.25">
      <c r="B219" s="350" t="s">
        <v>312</v>
      </c>
      <c r="C219" s="351">
        <f t="shared" si="4"/>
        <v>11.52</v>
      </c>
      <c r="D219" s="351">
        <v>11.52</v>
      </c>
      <c r="E219" s="351">
        <v>0</v>
      </c>
      <c r="F219" s="351">
        <v>0</v>
      </c>
      <c r="G219" s="351">
        <v>0</v>
      </c>
      <c r="H219" s="351">
        <v>0</v>
      </c>
      <c r="I219" s="351">
        <v>0</v>
      </c>
      <c r="J219" s="351">
        <v>0</v>
      </c>
      <c r="K219" s="351">
        <v>0</v>
      </c>
      <c r="L219" s="351">
        <v>0</v>
      </c>
      <c r="M219" s="351">
        <v>0</v>
      </c>
      <c r="N219" s="351">
        <v>0</v>
      </c>
      <c r="O219" s="351">
        <v>0</v>
      </c>
      <c r="P219" s="351">
        <v>0</v>
      </c>
      <c r="Q219" s="351">
        <v>0</v>
      </c>
      <c r="R219" s="351">
        <v>0</v>
      </c>
      <c r="S219" s="351">
        <v>0</v>
      </c>
      <c r="T219" s="351">
        <v>0</v>
      </c>
      <c r="U219" s="351">
        <v>0</v>
      </c>
      <c r="V219" s="351">
        <v>0</v>
      </c>
      <c r="W219" s="351">
        <v>0</v>
      </c>
      <c r="X219" s="351">
        <v>0</v>
      </c>
      <c r="Y219" s="351">
        <v>0</v>
      </c>
      <c r="Z219" s="351">
        <v>0</v>
      </c>
      <c r="AA219" s="351">
        <v>0</v>
      </c>
      <c r="AB219" s="351">
        <v>0</v>
      </c>
      <c r="AC219" s="351">
        <v>0</v>
      </c>
      <c r="AD219" s="351">
        <v>0</v>
      </c>
      <c r="AE219" s="351">
        <v>0</v>
      </c>
    </row>
    <row r="220" spans="1:31" x14ac:dyDescent="0.25">
      <c r="B220" s="350" t="s">
        <v>306</v>
      </c>
      <c r="C220" s="351">
        <f t="shared" si="4"/>
        <v>4.59</v>
      </c>
      <c r="D220" s="351">
        <v>0</v>
      </c>
      <c r="E220" s="351">
        <v>1.1299999999999999</v>
      </c>
      <c r="F220" s="351">
        <v>0</v>
      </c>
      <c r="G220" s="351">
        <v>0</v>
      </c>
      <c r="H220" s="351">
        <v>0</v>
      </c>
      <c r="I220" s="351">
        <v>0</v>
      </c>
      <c r="J220" s="351">
        <v>0</v>
      </c>
      <c r="K220" s="351">
        <v>0.23</v>
      </c>
      <c r="L220" s="351">
        <v>0</v>
      </c>
      <c r="M220" s="351">
        <v>3.23</v>
      </c>
      <c r="N220" s="351">
        <v>0</v>
      </c>
      <c r="O220" s="351">
        <v>0</v>
      </c>
      <c r="P220" s="351">
        <v>0</v>
      </c>
      <c r="Q220" s="351">
        <v>0</v>
      </c>
      <c r="R220" s="351">
        <v>0</v>
      </c>
      <c r="S220" s="351">
        <v>0</v>
      </c>
      <c r="T220" s="351">
        <v>0</v>
      </c>
      <c r="U220" s="351">
        <v>0</v>
      </c>
      <c r="V220" s="351">
        <v>0</v>
      </c>
      <c r="W220" s="351">
        <v>0</v>
      </c>
      <c r="X220" s="351">
        <v>0</v>
      </c>
      <c r="Y220" s="351">
        <v>0</v>
      </c>
      <c r="Z220" s="351">
        <v>0</v>
      </c>
      <c r="AA220" s="351">
        <v>0</v>
      </c>
      <c r="AB220" s="351">
        <v>0</v>
      </c>
      <c r="AC220" s="351">
        <v>0</v>
      </c>
      <c r="AD220" s="351">
        <v>0</v>
      </c>
      <c r="AE220" s="351">
        <v>0</v>
      </c>
    </row>
    <row r="221" spans="1:31" x14ac:dyDescent="0.25">
      <c r="B221" s="350" t="s">
        <v>307</v>
      </c>
      <c r="C221" s="351">
        <f t="shared" si="4"/>
        <v>511.5</v>
      </c>
      <c r="D221" s="351">
        <v>0</v>
      </c>
      <c r="E221" s="351">
        <v>0</v>
      </c>
      <c r="F221" s="351">
        <v>0</v>
      </c>
      <c r="G221" s="351">
        <v>477.75</v>
      </c>
      <c r="H221" s="351">
        <v>0</v>
      </c>
      <c r="I221" s="351">
        <v>0</v>
      </c>
      <c r="J221" s="351">
        <v>0</v>
      </c>
      <c r="K221" s="351">
        <v>33.75</v>
      </c>
      <c r="L221" s="351">
        <v>0</v>
      </c>
      <c r="M221" s="351">
        <v>0</v>
      </c>
      <c r="N221" s="351">
        <v>0</v>
      </c>
      <c r="O221" s="351">
        <v>0</v>
      </c>
      <c r="P221" s="351">
        <v>0</v>
      </c>
      <c r="Q221" s="351">
        <v>0</v>
      </c>
      <c r="R221" s="351">
        <v>0</v>
      </c>
      <c r="S221" s="351">
        <v>0</v>
      </c>
      <c r="T221" s="351">
        <v>0</v>
      </c>
      <c r="U221" s="351">
        <v>0</v>
      </c>
      <c r="V221" s="351">
        <v>0</v>
      </c>
      <c r="W221" s="351">
        <v>0</v>
      </c>
      <c r="X221" s="351">
        <v>0</v>
      </c>
      <c r="Y221" s="351">
        <v>0</v>
      </c>
      <c r="Z221" s="351">
        <v>0</v>
      </c>
      <c r="AA221" s="351">
        <v>0</v>
      </c>
      <c r="AB221" s="351">
        <v>0</v>
      </c>
      <c r="AC221" s="351">
        <v>0</v>
      </c>
      <c r="AD221" s="351">
        <v>0</v>
      </c>
      <c r="AE221" s="351">
        <v>0</v>
      </c>
    </row>
    <row r="222" spans="1:31" x14ac:dyDescent="0.25">
      <c r="B222" s="350" t="s">
        <v>308</v>
      </c>
      <c r="C222" s="351">
        <f t="shared" si="4"/>
        <v>3067.62</v>
      </c>
      <c r="D222" s="351">
        <v>425.6</v>
      </c>
      <c r="E222" s="351">
        <v>96.44</v>
      </c>
      <c r="F222" s="351">
        <v>0</v>
      </c>
      <c r="G222" s="351">
        <v>969.02</v>
      </c>
      <c r="H222" s="351">
        <v>577.39</v>
      </c>
      <c r="I222" s="351">
        <v>0</v>
      </c>
      <c r="J222" s="351">
        <v>0</v>
      </c>
      <c r="K222" s="351">
        <v>0</v>
      </c>
      <c r="L222" s="351">
        <v>0</v>
      </c>
      <c r="M222" s="351">
        <v>0.02</v>
      </c>
      <c r="N222" s="351">
        <v>0</v>
      </c>
      <c r="O222" s="351">
        <v>0</v>
      </c>
      <c r="P222" s="351">
        <v>0</v>
      </c>
      <c r="Q222" s="351">
        <v>999.15</v>
      </c>
      <c r="R222" s="351">
        <v>0</v>
      </c>
      <c r="S222" s="351">
        <v>0</v>
      </c>
      <c r="T222" s="351">
        <v>0</v>
      </c>
      <c r="U222" s="351">
        <v>0</v>
      </c>
      <c r="V222" s="351">
        <v>0</v>
      </c>
      <c r="W222" s="351">
        <v>0</v>
      </c>
      <c r="X222" s="351">
        <v>0</v>
      </c>
      <c r="Y222" s="351">
        <v>0</v>
      </c>
      <c r="Z222" s="351">
        <v>0</v>
      </c>
      <c r="AA222" s="351">
        <v>0</v>
      </c>
      <c r="AB222" s="351">
        <v>0</v>
      </c>
      <c r="AC222" s="351">
        <v>0</v>
      </c>
      <c r="AD222" s="351">
        <v>0</v>
      </c>
      <c r="AE222" s="351">
        <v>0</v>
      </c>
    </row>
    <row r="223" spans="1:31" x14ac:dyDescent="0.25">
      <c r="B223" s="350" t="s">
        <v>366</v>
      </c>
      <c r="C223" s="351">
        <f t="shared" si="4"/>
        <v>173885</v>
      </c>
      <c r="D223" s="351">
        <v>173459</v>
      </c>
      <c r="E223" s="351">
        <v>0</v>
      </c>
      <c r="F223" s="351">
        <v>0</v>
      </c>
      <c r="G223" s="351">
        <v>0</v>
      </c>
      <c r="H223" s="351">
        <v>0</v>
      </c>
      <c r="I223" s="351">
        <v>0</v>
      </c>
      <c r="J223" s="351">
        <v>0</v>
      </c>
      <c r="K223" s="351">
        <v>0</v>
      </c>
      <c r="L223" s="351">
        <v>0</v>
      </c>
      <c r="M223" s="351">
        <v>426</v>
      </c>
      <c r="N223" s="351">
        <v>0</v>
      </c>
      <c r="O223" s="351">
        <v>0</v>
      </c>
      <c r="P223" s="351">
        <v>0</v>
      </c>
      <c r="Q223" s="351">
        <v>0</v>
      </c>
      <c r="R223" s="351">
        <v>0</v>
      </c>
      <c r="S223" s="351">
        <v>0</v>
      </c>
      <c r="T223" s="351">
        <v>0</v>
      </c>
      <c r="U223" s="351">
        <v>0</v>
      </c>
      <c r="V223" s="351">
        <v>0</v>
      </c>
      <c r="W223" s="351">
        <v>0</v>
      </c>
      <c r="X223" s="351">
        <v>0</v>
      </c>
      <c r="Y223" s="351">
        <v>0</v>
      </c>
      <c r="Z223" s="351">
        <v>0</v>
      </c>
      <c r="AA223" s="351">
        <v>0</v>
      </c>
      <c r="AB223" s="351">
        <v>0</v>
      </c>
      <c r="AC223" s="351">
        <v>0</v>
      </c>
      <c r="AD223" s="351">
        <v>0</v>
      </c>
      <c r="AE223" s="351">
        <v>0</v>
      </c>
    </row>
    <row r="224" spans="1:31" x14ac:dyDescent="0.25">
      <c r="B224" s="350" t="s">
        <v>367</v>
      </c>
      <c r="C224" s="351">
        <f t="shared" si="4"/>
        <v>337.5</v>
      </c>
      <c r="D224" s="351">
        <v>0</v>
      </c>
      <c r="E224" s="351">
        <v>300</v>
      </c>
      <c r="F224" s="351">
        <v>0</v>
      </c>
      <c r="G224" s="351">
        <v>0</v>
      </c>
      <c r="H224" s="351">
        <v>0</v>
      </c>
      <c r="I224" s="351">
        <v>0</v>
      </c>
      <c r="J224" s="351">
        <v>0</v>
      </c>
      <c r="K224" s="351">
        <v>0</v>
      </c>
      <c r="L224" s="351">
        <v>0</v>
      </c>
      <c r="M224" s="351">
        <v>0</v>
      </c>
      <c r="N224" s="351">
        <v>7.5</v>
      </c>
      <c r="O224" s="351">
        <v>0</v>
      </c>
      <c r="P224" s="351">
        <v>30</v>
      </c>
      <c r="Q224" s="351">
        <v>0</v>
      </c>
      <c r="R224" s="351">
        <v>0</v>
      </c>
      <c r="S224" s="351">
        <v>0</v>
      </c>
      <c r="T224" s="351">
        <v>0</v>
      </c>
      <c r="U224" s="351">
        <v>0</v>
      </c>
      <c r="V224" s="351">
        <v>0</v>
      </c>
      <c r="W224" s="351">
        <v>0</v>
      </c>
      <c r="X224" s="351">
        <v>0</v>
      </c>
      <c r="Y224" s="351">
        <v>0</v>
      </c>
      <c r="Z224" s="351">
        <v>0</v>
      </c>
      <c r="AA224" s="351">
        <v>0</v>
      </c>
      <c r="AB224" s="351">
        <v>0</v>
      </c>
      <c r="AC224" s="351">
        <v>0</v>
      </c>
      <c r="AD224" s="351">
        <v>0</v>
      </c>
      <c r="AE224" s="351">
        <v>0</v>
      </c>
    </row>
  </sheetData>
  <mergeCells count="1">
    <mergeCell ref="A1:B1"/>
  </mergeCells>
  <conditionalFormatting sqref="C2:AE224">
    <cfRule type="cellIs" dxfId="4" priority="2" stopIfTrue="1"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AG216"/>
  <sheetViews>
    <sheetView showOutlineSymbols="0" workbookViewId="0">
      <selection activeCell="H2" sqref="H2"/>
    </sheetView>
  </sheetViews>
  <sheetFormatPr defaultColWidth="3.109375" defaultRowHeight="13.2" x14ac:dyDescent="0.25"/>
  <cols>
    <col min="1" max="1" width="11.6640625" style="314" bestFit="1" customWidth="1"/>
    <col min="2" max="2" width="12.88671875" style="314" bestFit="1" customWidth="1"/>
    <col min="3" max="3" width="32.109375" style="330" bestFit="1" customWidth="1"/>
    <col min="4" max="33" width="12.6640625" style="314" customWidth="1"/>
    <col min="34" max="16384" width="3.109375" style="314"/>
  </cols>
  <sheetData>
    <row r="1" spans="1:33" s="311" customFormat="1" ht="53.4" thickBot="1" x14ac:dyDescent="0.3">
      <c r="A1" s="544" t="s">
        <v>404</v>
      </c>
      <c r="B1" s="544"/>
      <c r="C1" s="544"/>
      <c r="D1" s="310" t="s">
        <v>305</v>
      </c>
      <c r="E1" s="310" t="s">
        <v>2</v>
      </c>
      <c r="F1" s="310" t="s">
        <v>373</v>
      </c>
      <c r="G1" s="310" t="s">
        <v>10</v>
      </c>
      <c r="H1" s="310" t="s">
        <v>281</v>
      </c>
      <c r="I1" s="310" t="s">
        <v>282</v>
      </c>
      <c r="J1" s="310" t="s">
        <v>374</v>
      </c>
      <c r="K1" s="310" t="s">
        <v>375</v>
      </c>
      <c r="L1" s="310" t="s">
        <v>286</v>
      </c>
      <c r="M1" s="310" t="s">
        <v>376</v>
      </c>
      <c r="N1" s="310" t="s">
        <v>299</v>
      </c>
      <c r="O1" s="310" t="s">
        <v>377</v>
      </c>
      <c r="P1" s="310" t="s">
        <v>378</v>
      </c>
      <c r="Q1" s="310" t="s">
        <v>296</v>
      </c>
      <c r="R1" s="310" t="s">
        <v>285</v>
      </c>
      <c r="S1" s="310" t="s">
        <v>287</v>
      </c>
      <c r="T1" s="310" t="s">
        <v>284</v>
      </c>
      <c r="U1" s="310" t="s">
        <v>379</v>
      </c>
      <c r="V1" s="310" t="s">
        <v>298</v>
      </c>
      <c r="W1" s="310" t="s">
        <v>380</v>
      </c>
      <c r="X1" s="310" t="s">
        <v>300</v>
      </c>
      <c r="Y1" s="310" t="s">
        <v>290</v>
      </c>
      <c r="Z1" s="310" t="s">
        <v>288</v>
      </c>
      <c r="AA1" s="310" t="s">
        <v>294</v>
      </c>
      <c r="AB1" s="310" t="s">
        <v>381</v>
      </c>
      <c r="AC1" s="310" t="s">
        <v>289</v>
      </c>
      <c r="AD1" s="310" t="s">
        <v>295</v>
      </c>
      <c r="AE1" s="310" t="s">
        <v>301</v>
      </c>
      <c r="AF1" s="310" t="s">
        <v>297</v>
      </c>
      <c r="AG1" s="310" t="s">
        <v>382</v>
      </c>
    </row>
    <row r="2" spans="1:33" ht="13.8" thickBot="1" x14ac:dyDescent="0.3">
      <c r="A2" s="547" t="s">
        <v>385</v>
      </c>
      <c r="B2" s="545" t="s">
        <v>305</v>
      </c>
      <c r="C2" s="546"/>
      <c r="D2" s="312">
        <v>9422913.2699999996</v>
      </c>
      <c r="E2" s="312">
        <v>5254108.03</v>
      </c>
      <c r="F2" s="312">
        <v>1126064.93</v>
      </c>
      <c r="G2" s="312">
        <v>740340.71</v>
      </c>
      <c r="H2" s="312">
        <v>535347.81999999983</v>
      </c>
      <c r="I2" s="312">
        <v>463996.02</v>
      </c>
      <c r="J2" s="312">
        <v>225488.38</v>
      </c>
      <c r="K2" s="312">
        <v>205277</v>
      </c>
      <c r="L2" s="312">
        <v>159145.44</v>
      </c>
      <c r="M2" s="312">
        <v>148544.64000000001</v>
      </c>
      <c r="N2" s="312">
        <v>130625.09</v>
      </c>
      <c r="O2" s="312">
        <v>107249.48</v>
      </c>
      <c r="P2" s="312">
        <v>94756</v>
      </c>
      <c r="Q2" s="312">
        <v>79327</v>
      </c>
      <c r="R2" s="312">
        <v>52832.99</v>
      </c>
      <c r="S2" s="312">
        <v>8421.98</v>
      </c>
      <c r="T2" s="312">
        <v>29699.57</v>
      </c>
      <c r="U2" s="312">
        <v>25375.25</v>
      </c>
      <c r="V2" s="312">
        <v>10528.26</v>
      </c>
      <c r="W2" s="312">
        <v>6056.55</v>
      </c>
      <c r="X2" s="312">
        <v>6213.3</v>
      </c>
      <c r="Y2" s="312">
        <v>3968.35</v>
      </c>
      <c r="Z2" s="312">
        <v>2898.88</v>
      </c>
      <c r="AA2" s="312">
        <v>2722</v>
      </c>
      <c r="AB2" s="312">
        <v>1997.17</v>
      </c>
      <c r="AC2" s="312">
        <v>957.31</v>
      </c>
      <c r="AD2" s="312">
        <v>457</v>
      </c>
      <c r="AE2" s="312">
        <v>450</v>
      </c>
      <c r="AF2" s="312">
        <v>61</v>
      </c>
      <c r="AG2" s="313">
        <v>3.12</v>
      </c>
    </row>
    <row r="3" spans="1:33" x14ac:dyDescent="0.25">
      <c r="A3" s="548"/>
      <c r="B3" s="354" t="s">
        <v>305</v>
      </c>
      <c r="C3" s="354"/>
      <c r="D3" s="355">
        <f>SUM(E3:AG3)</f>
        <v>9422913.2699999996</v>
      </c>
      <c r="E3" s="355">
        <f t="shared" ref="E3:AG3" si="0">E4+E7+E10+E14+E22+E28+E32+E39+E41+E46+E52+E56+E61+E65+E71+E77+E80+E85+E95+E98+E104+E107+E112+E116+E120+E124+E126+E131+E141+E143+E148+E151+E159+E171+E176+E181+E184+E191+E197+E203</f>
        <v>5254108.0299999984</v>
      </c>
      <c r="F3" s="355">
        <f t="shared" si="0"/>
        <v>1126064.93</v>
      </c>
      <c r="G3" s="355">
        <f t="shared" si="0"/>
        <v>740340.71</v>
      </c>
      <c r="H3" s="355">
        <f t="shared" si="0"/>
        <v>535347.81999999983</v>
      </c>
      <c r="I3" s="355">
        <f t="shared" si="0"/>
        <v>463996.02</v>
      </c>
      <c r="J3" s="355">
        <f t="shared" si="0"/>
        <v>225488.37999999998</v>
      </c>
      <c r="K3" s="355">
        <f t="shared" si="0"/>
        <v>205277</v>
      </c>
      <c r="L3" s="355">
        <f t="shared" si="0"/>
        <v>159145.44</v>
      </c>
      <c r="M3" s="355">
        <f t="shared" si="0"/>
        <v>148544.64000000001</v>
      </c>
      <c r="N3" s="355">
        <f t="shared" si="0"/>
        <v>130625.09</v>
      </c>
      <c r="O3" s="355">
        <f t="shared" si="0"/>
        <v>107249.48000000001</v>
      </c>
      <c r="P3" s="355">
        <f t="shared" si="0"/>
        <v>94756</v>
      </c>
      <c r="Q3" s="355">
        <f t="shared" si="0"/>
        <v>79327</v>
      </c>
      <c r="R3" s="355">
        <f t="shared" si="0"/>
        <v>52832.99</v>
      </c>
      <c r="S3" s="355">
        <f t="shared" si="0"/>
        <v>8421.98</v>
      </c>
      <c r="T3" s="355">
        <f t="shared" si="0"/>
        <v>29699.57</v>
      </c>
      <c r="U3" s="355">
        <f t="shared" si="0"/>
        <v>25375.25</v>
      </c>
      <c r="V3" s="355">
        <f t="shared" si="0"/>
        <v>10528.26</v>
      </c>
      <c r="W3" s="355">
        <f>W4+W7+W10+W14+W22+W28+W32+W39+W41+W46+W52+W56+W61+W65+W71+W77+W80+W85+W95+W98+W104+W107+W112+W116+W120+W124+W126+W131+W141+W143+W148+W151+W159+W171+W176+W181+W184+W191+W197+W203</f>
        <v>6056.55</v>
      </c>
      <c r="X3" s="355">
        <f t="shared" si="0"/>
        <v>6213.3</v>
      </c>
      <c r="Y3" s="355">
        <f t="shared" si="0"/>
        <v>3968.35</v>
      </c>
      <c r="Z3" s="355">
        <f t="shared" si="0"/>
        <v>2898.88</v>
      </c>
      <c r="AA3" s="355">
        <f t="shared" si="0"/>
        <v>2722</v>
      </c>
      <c r="AB3" s="355">
        <f t="shared" si="0"/>
        <v>1997.17</v>
      </c>
      <c r="AC3" s="355">
        <f t="shared" si="0"/>
        <v>957.31</v>
      </c>
      <c r="AD3" s="355">
        <f t="shared" si="0"/>
        <v>457</v>
      </c>
      <c r="AE3" s="355">
        <f t="shared" si="0"/>
        <v>450</v>
      </c>
      <c r="AF3" s="355">
        <f t="shared" si="0"/>
        <v>61</v>
      </c>
      <c r="AG3" s="355">
        <f t="shared" si="0"/>
        <v>3.12</v>
      </c>
    </row>
    <row r="4" spans="1:33" x14ac:dyDescent="0.25">
      <c r="A4" s="548"/>
      <c r="B4" s="542" t="s">
        <v>383</v>
      </c>
      <c r="C4" s="315" t="s">
        <v>305</v>
      </c>
      <c r="D4" s="317">
        <f t="shared" ref="D4:D67" si="1">SUM(E4:AG4)</f>
        <v>752.7</v>
      </c>
      <c r="E4" s="317">
        <v>586.33000000000004</v>
      </c>
      <c r="F4" s="317">
        <v>166.37</v>
      </c>
      <c r="G4" s="317">
        <v>0</v>
      </c>
      <c r="H4" s="317">
        <v>0</v>
      </c>
      <c r="I4" s="317">
        <v>0</v>
      </c>
      <c r="J4" s="317">
        <v>0</v>
      </c>
      <c r="K4" s="317">
        <v>0</v>
      </c>
      <c r="L4" s="317">
        <v>0</v>
      </c>
      <c r="M4" s="317">
        <v>0</v>
      </c>
      <c r="N4" s="317">
        <v>0</v>
      </c>
      <c r="O4" s="317">
        <v>0</v>
      </c>
      <c r="P4" s="317">
        <v>0</v>
      </c>
      <c r="Q4" s="317">
        <v>0</v>
      </c>
      <c r="R4" s="317">
        <v>0</v>
      </c>
      <c r="S4" s="317">
        <v>0</v>
      </c>
      <c r="T4" s="317">
        <v>0</v>
      </c>
      <c r="U4" s="317">
        <v>0</v>
      </c>
      <c r="V4" s="317">
        <v>0</v>
      </c>
      <c r="W4" s="317">
        <v>0</v>
      </c>
      <c r="X4" s="317">
        <v>0</v>
      </c>
      <c r="Y4" s="317">
        <v>0</v>
      </c>
      <c r="Z4" s="317">
        <v>0</v>
      </c>
      <c r="AA4" s="317">
        <v>0</v>
      </c>
      <c r="AB4" s="317">
        <v>0</v>
      </c>
      <c r="AC4" s="317">
        <v>0</v>
      </c>
      <c r="AD4" s="317">
        <v>0</v>
      </c>
      <c r="AE4" s="317">
        <v>0</v>
      </c>
      <c r="AF4" s="317">
        <v>0</v>
      </c>
      <c r="AG4" s="318">
        <v>0</v>
      </c>
    </row>
    <row r="5" spans="1:33" x14ac:dyDescent="0.25">
      <c r="A5" s="548"/>
      <c r="B5" s="542"/>
      <c r="C5" s="315" t="s">
        <v>312</v>
      </c>
      <c r="D5" s="317">
        <f t="shared" si="1"/>
        <v>166.37</v>
      </c>
      <c r="E5" s="317"/>
      <c r="F5" s="317">
        <v>166.37</v>
      </c>
      <c r="G5" s="317">
        <v>0</v>
      </c>
      <c r="H5" s="317">
        <v>0</v>
      </c>
      <c r="I5" s="317">
        <v>0</v>
      </c>
      <c r="J5" s="317">
        <v>0</v>
      </c>
      <c r="K5" s="317">
        <v>0</v>
      </c>
      <c r="L5" s="317">
        <v>0</v>
      </c>
      <c r="M5" s="317">
        <v>0</v>
      </c>
      <c r="N5" s="317">
        <v>0</v>
      </c>
      <c r="O5" s="317">
        <v>0</v>
      </c>
      <c r="P5" s="317">
        <v>0</v>
      </c>
      <c r="Q5" s="317">
        <v>0</v>
      </c>
      <c r="R5" s="317">
        <v>0</v>
      </c>
      <c r="S5" s="317">
        <v>0</v>
      </c>
      <c r="T5" s="317">
        <v>0</v>
      </c>
      <c r="U5" s="317">
        <v>0</v>
      </c>
      <c r="V5" s="317">
        <v>0</v>
      </c>
      <c r="W5" s="317">
        <v>0</v>
      </c>
      <c r="X5" s="317">
        <v>0</v>
      </c>
      <c r="Y5" s="317">
        <v>0</v>
      </c>
      <c r="Z5" s="317">
        <v>0</v>
      </c>
      <c r="AA5" s="317">
        <v>0</v>
      </c>
      <c r="AB5" s="317">
        <v>0</v>
      </c>
      <c r="AC5" s="317">
        <v>0</v>
      </c>
      <c r="AD5" s="317">
        <v>0</v>
      </c>
      <c r="AE5" s="317">
        <v>0</v>
      </c>
      <c r="AF5" s="317">
        <v>0</v>
      </c>
      <c r="AG5" s="318">
        <v>0</v>
      </c>
    </row>
    <row r="6" spans="1:33" x14ac:dyDescent="0.25">
      <c r="A6" s="548"/>
      <c r="B6" s="542"/>
      <c r="C6" s="315" t="s">
        <v>326</v>
      </c>
      <c r="D6" s="317">
        <f t="shared" si="1"/>
        <v>586.33000000000004</v>
      </c>
      <c r="E6" s="317">
        <v>586.33000000000004</v>
      </c>
      <c r="F6" s="317">
        <v>0</v>
      </c>
      <c r="G6" s="317">
        <v>0</v>
      </c>
      <c r="H6" s="317">
        <v>0</v>
      </c>
      <c r="I6" s="317">
        <v>0</v>
      </c>
      <c r="J6" s="317">
        <v>0</v>
      </c>
      <c r="K6" s="317">
        <v>0</v>
      </c>
      <c r="L6" s="317">
        <v>0</v>
      </c>
      <c r="M6" s="317">
        <v>0</v>
      </c>
      <c r="N6" s="317">
        <v>0</v>
      </c>
      <c r="O6" s="317">
        <v>0</v>
      </c>
      <c r="P6" s="317">
        <v>0</v>
      </c>
      <c r="Q6" s="317">
        <v>0</v>
      </c>
      <c r="R6" s="317">
        <v>0</v>
      </c>
      <c r="S6" s="317">
        <v>0</v>
      </c>
      <c r="T6" s="317">
        <v>0</v>
      </c>
      <c r="U6" s="317">
        <v>0</v>
      </c>
      <c r="V6" s="317">
        <v>0</v>
      </c>
      <c r="W6" s="317">
        <v>0</v>
      </c>
      <c r="X6" s="317">
        <v>0</v>
      </c>
      <c r="Y6" s="317">
        <v>0</v>
      </c>
      <c r="Z6" s="317">
        <v>0</v>
      </c>
      <c r="AA6" s="317">
        <v>0</v>
      </c>
      <c r="AB6" s="317">
        <v>0</v>
      </c>
      <c r="AC6" s="317">
        <v>0</v>
      </c>
      <c r="AD6" s="317">
        <v>0</v>
      </c>
      <c r="AE6" s="317">
        <v>0</v>
      </c>
      <c r="AF6" s="317">
        <v>0</v>
      </c>
      <c r="AG6" s="318">
        <v>0</v>
      </c>
    </row>
    <row r="7" spans="1:33" x14ac:dyDescent="0.25">
      <c r="A7" s="548"/>
      <c r="B7" s="543" t="s">
        <v>304</v>
      </c>
      <c r="C7" s="319" t="s">
        <v>305</v>
      </c>
      <c r="D7" s="320">
        <f t="shared" si="1"/>
        <v>15929.960000000001</v>
      </c>
      <c r="E7" s="320">
        <v>15882.68</v>
      </c>
      <c r="F7" s="320">
        <v>4.5</v>
      </c>
      <c r="G7" s="320">
        <v>39.53</v>
      </c>
      <c r="H7" s="320">
        <v>0</v>
      </c>
      <c r="I7" s="320">
        <v>0</v>
      </c>
      <c r="J7" s="320">
        <v>0</v>
      </c>
      <c r="K7" s="320">
        <v>0</v>
      </c>
      <c r="L7" s="320">
        <v>3.02</v>
      </c>
      <c r="M7" s="320">
        <v>0</v>
      </c>
      <c r="N7" s="320">
        <v>0</v>
      </c>
      <c r="O7" s="320">
        <v>0</v>
      </c>
      <c r="P7" s="320">
        <v>0</v>
      </c>
      <c r="Q7" s="320">
        <v>0</v>
      </c>
      <c r="R7" s="320">
        <v>0</v>
      </c>
      <c r="S7" s="320">
        <v>0</v>
      </c>
      <c r="T7" s="320">
        <v>0.23</v>
      </c>
      <c r="U7" s="320">
        <v>0</v>
      </c>
      <c r="V7" s="320">
        <v>0</v>
      </c>
      <c r="W7" s="320">
        <v>0</v>
      </c>
      <c r="X7" s="320">
        <v>0</v>
      </c>
      <c r="Y7" s="320">
        <v>0</v>
      </c>
      <c r="Z7" s="320">
        <v>0</v>
      </c>
      <c r="AA7" s="320">
        <v>0</v>
      </c>
      <c r="AB7" s="320">
        <v>0</v>
      </c>
      <c r="AC7" s="320">
        <v>0</v>
      </c>
      <c r="AD7" s="320">
        <v>0</v>
      </c>
      <c r="AE7" s="320">
        <v>0</v>
      </c>
      <c r="AF7" s="320">
        <v>0</v>
      </c>
      <c r="AG7" s="321">
        <v>0</v>
      </c>
    </row>
    <row r="8" spans="1:33" x14ac:dyDescent="0.25">
      <c r="A8" s="548"/>
      <c r="B8" s="543"/>
      <c r="C8" s="322" t="s">
        <v>306</v>
      </c>
      <c r="D8" s="323">
        <f t="shared" si="1"/>
        <v>47.28</v>
      </c>
      <c r="E8" s="323">
        <v>0</v>
      </c>
      <c r="F8" s="323">
        <v>4.5</v>
      </c>
      <c r="G8" s="323">
        <v>39.53</v>
      </c>
      <c r="H8" s="323">
        <v>0</v>
      </c>
      <c r="I8" s="323">
        <v>0</v>
      </c>
      <c r="J8" s="323">
        <v>0</v>
      </c>
      <c r="K8" s="323">
        <v>0</v>
      </c>
      <c r="L8" s="323">
        <v>3.02</v>
      </c>
      <c r="M8" s="323">
        <v>0</v>
      </c>
      <c r="N8" s="323">
        <v>0</v>
      </c>
      <c r="O8" s="323">
        <v>0</v>
      </c>
      <c r="P8" s="323">
        <v>0</v>
      </c>
      <c r="Q8" s="323">
        <v>0</v>
      </c>
      <c r="R8" s="323">
        <v>0</v>
      </c>
      <c r="S8" s="323">
        <v>0</v>
      </c>
      <c r="T8" s="323">
        <v>0.23</v>
      </c>
      <c r="U8" s="323">
        <v>0</v>
      </c>
      <c r="V8" s="323">
        <v>0</v>
      </c>
      <c r="W8" s="323">
        <v>0</v>
      </c>
      <c r="X8" s="323">
        <v>0</v>
      </c>
      <c r="Y8" s="323">
        <v>0</v>
      </c>
      <c r="Z8" s="323">
        <v>0</v>
      </c>
      <c r="AA8" s="323">
        <v>0</v>
      </c>
      <c r="AB8" s="323">
        <v>0</v>
      </c>
      <c r="AC8" s="323">
        <v>0</v>
      </c>
      <c r="AD8" s="323">
        <v>0</v>
      </c>
      <c r="AE8" s="323">
        <v>0</v>
      </c>
      <c r="AF8" s="323">
        <v>0</v>
      </c>
      <c r="AG8" s="324">
        <v>0</v>
      </c>
    </row>
    <row r="9" spans="1:33" x14ac:dyDescent="0.25">
      <c r="A9" s="548"/>
      <c r="B9" s="543"/>
      <c r="C9" s="322" t="s">
        <v>308</v>
      </c>
      <c r="D9" s="323">
        <f t="shared" si="1"/>
        <v>15882.68</v>
      </c>
      <c r="E9" s="323">
        <v>15882.68</v>
      </c>
      <c r="F9" s="323">
        <v>0</v>
      </c>
      <c r="G9" s="323">
        <v>0</v>
      </c>
      <c r="H9" s="323">
        <v>0</v>
      </c>
      <c r="I9" s="323">
        <v>0</v>
      </c>
      <c r="J9" s="323">
        <v>0</v>
      </c>
      <c r="K9" s="323">
        <v>0</v>
      </c>
      <c r="L9" s="323">
        <v>0</v>
      </c>
      <c r="M9" s="323">
        <v>0</v>
      </c>
      <c r="N9" s="323">
        <v>0</v>
      </c>
      <c r="O9" s="323">
        <v>0</v>
      </c>
      <c r="P9" s="323">
        <v>0</v>
      </c>
      <c r="Q9" s="323">
        <v>0</v>
      </c>
      <c r="R9" s="323">
        <v>0</v>
      </c>
      <c r="S9" s="323">
        <v>0</v>
      </c>
      <c r="T9" s="323">
        <v>0</v>
      </c>
      <c r="U9" s="323">
        <v>0</v>
      </c>
      <c r="V9" s="323">
        <v>0</v>
      </c>
      <c r="W9" s="323">
        <v>0</v>
      </c>
      <c r="X9" s="323">
        <v>0</v>
      </c>
      <c r="Y9" s="323">
        <v>0</v>
      </c>
      <c r="Z9" s="323">
        <v>0</v>
      </c>
      <c r="AA9" s="323">
        <v>0</v>
      </c>
      <c r="AB9" s="323">
        <v>0</v>
      </c>
      <c r="AC9" s="323">
        <v>0</v>
      </c>
      <c r="AD9" s="323">
        <v>0</v>
      </c>
      <c r="AE9" s="323">
        <v>0</v>
      </c>
      <c r="AF9" s="323">
        <v>0</v>
      </c>
      <c r="AG9" s="324">
        <v>0</v>
      </c>
    </row>
    <row r="10" spans="1:33" x14ac:dyDescent="0.25">
      <c r="A10" s="548"/>
      <c r="B10" s="542" t="s">
        <v>231</v>
      </c>
      <c r="C10" s="325" t="s">
        <v>305</v>
      </c>
      <c r="D10" s="316">
        <f t="shared" si="1"/>
        <v>17857.580000000002</v>
      </c>
      <c r="E10" s="316">
        <v>17848</v>
      </c>
      <c r="F10" s="316">
        <v>0</v>
      </c>
      <c r="G10" s="316">
        <v>0</v>
      </c>
      <c r="H10" s="316">
        <v>7.58</v>
      </c>
      <c r="I10" s="316">
        <v>0</v>
      </c>
      <c r="J10" s="316">
        <v>0</v>
      </c>
      <c r="K10" s="316">
        <v>0</v>
      </c>
      <c r="L10" s="316">
        <v>0</v>
      </c>
      <c r="M10" s="316">
        <v>0</v>
      </c>
      <c r="N10" s="316">
        <v>1</v>
      </c>
      <c r="O10" s="316">
        <v>0</v>
      </c>
      <c r="P10" s="316">
        <v>0</v>
      </c>
      <c r="Q10" s="316">
        <v>0</v>
      </c>
      <c r="R10" s="316">
        <v>0</v>
      </c>
      <c r="S10" s="316">
        <v>0</v>
      </c>
      <c r="T10" s="316">
        <v>0</v>
      </c>
      <c r="U10" s="316">
        <v>1</v>
      </c>
      <c r="V10" s="316">
        <v>0</v>
      </c>
      <c r="W10" s="316">
        <v>0</v>
      </c>
      <c r="X10" s="316">
        <v>0</v>
      </c>
      <c r="Y10" s="316">
        <v>0</v>
      </c>
      <c r="Z10" s="316">
        <v>0</v>
      </c>
      <c r="AA10" s="316">
        <v>0</v>
      </c>
      <c r="AB10" s="316">
        <v>0</v>
      </c>
      <c r="AC10" s="316">
        <v>0</v>
      </c>
      <c r="AD10" s="316">
        <v>0</v>
      </c>
      <c r="AE10" s="316">
        <v>0</v>
      </c>
      <c r="AF10" s="316">
        <v>0</v>
      </c>
      <c r="AG10" s="326">
        <v>0</v>
      </c>
    </row>
    <row r="11" spans="1:33" x14ac:dyDescent="0.25">
      <c r="A11" s="548"/>
      <c r="B11" s="542"/>
      <c r="C11" s="315" t="s">
        <v>309</v>
      </c>
      <c r="D11" s="317">
        <f t="shared" si="1"/>
        <v>17848</v>
      </c>
      <c r="E11" s="317">
        <v>17848</v>
      </c>
      <c r="F11" s="317">
        <v>0</v>
      </c>
      <c r="G11" s="317">
        <v>0</v>
      </c>
      <c r="H11" s="317">
        <v>0</v>
      </c>
      <c r="I11" s="317">
        <v>0</v>
      </c>
      <c r="J11" s="317">
        <v>0</v>
      </c>
      <c r="K11" s="317">
        <v>0</v>
      </c>
      <c r="L11" s="317">
        <v>0</v>
      </c>
      <c r="M11" s="317">
        <v>0</v>
      </c>
      <c r="N11" s="317">
        <v>0</v>
      </c>
      <c r="O11" s="317">
        <v>0</v>
      </c>
      <c r="P11" s="317">
        <v>0</v>
      </c>
      <c r="Q11" s="317">
        <v>0</v>
      </c>
      <c r="R11" s="317">
        <v>0</v>
      </c>
      <c r="S11" s="317">
        <v>0</v>
      </c>
      <c r="T11" s="317">
        <v>0</v>
      </c>
      <c r="U11" s="317">
        <v>0</v>
      </c>
      <c r="V11" s="317">
        <v>0</v>
      </c>
      <c r="W11" s="317">
        <v>0</v>
      </c>
      <c r="X11" s="317">
        <v>0</v>
      </c>
      <c r="Y11" s="317">
        <v>0</v>
      </c>
      <c r="Z11" s="317">
        <v>0</v>
      </c>
      <c r="AA11" s="317">
        <v>0</v>
      </c>
      <c r="AB11" s="317">
        <v>0</v>
      </c>
      <c r="AC11" s="317">
        <v>0</v>
      </c>
      <c r="AD11" s="317">
        <v>0</v>
      </c>
      <c r="AE11" s="317">
        <v>0</v>
      </c>
      <c r="AF11" s="317">
        <v>0</v>
      </c>
      <c r="AG11" s="318">
        <v>0</v>
      </c>
    </row>
    <row r="12" spans="1:33" x14ac:dyDescent="0.25">
      <c r="A12" s="548"/>
      <c r="B12" s="542"/>
      <c r="C12" s="315" t="s">
        <v>386</v>
      </c>
      <c r="D12" s="317">
        <f t="shared" si="1"/>
        <v>2</v>
      </c>
      <c r="E12" s="317">
        <v>0</v>
      </c>
      <c r="F12" s="317">
        <v>0</v>
      </c>
      <c r="G12" s="317">
        <v>0</v>
      </c>
      <c r="H12" s="317">
        <v>0</v>
      </c>
      <c r="I12" s="317">
        <v>0</v>
      </c>
      <c r="J12" s="317">
        <v>0</v>
      </c>
      <c r="K12" s="317">
        <v>0</v>
      </c>
      <c r="L12" s="317">
        <v>0</v>
      </c>
      <c r="M12" s="317">
        <v>0</v>
      </c>
      <c r="N12" s="317">
        <v>1</v>
      </c>
      <c r="O12" s="317">
        <v>0</v>
      </c>
      <c r="P12" s="317">
        <v>0</v>
      </c>
      <c r="Q12" s="317">
        <v>0</v>
      </c>
      <c r="R12" s="317">
        <v>0</v>
      </c>
      <c r="S12" s="317">
        <v>0</v>
      </c>
      <c r="T12" s="317">
        <v>0</v>
      </c>
      <c r="U12" s="317">
        <v>1</v>
      </c>
      <c r="V12" s="317">
        <v>0</v>
      </c>
      <c r="W12" s="317">
        <v>0</v>
      </c>
      <c r="X12" s="317">
        <v>0</v>
      </c>
      <c r="Y12" s="317">
        <v>0</v>
      </c>
      <c r="Z12" s="317">
        <v>0</v>
      </c>
      <c r="AA12" s="317">
        <v>0</v>
      </c>
      <c r="AB12" s="317">
        <v>0</v>
      </c>
      <c r="AC12" s="317">
        <v>0</v>
      </c>
      <c r="AD12" s="317">
        <v>0</v>
      </c>
      <c r="AE12" s="317">
        <v>0</v>
      </c>
      <c r="AF12" s="317">
        <v>0</v>
      </c>
      <c r="AG12" s="318">
        <v>0</v>
      </c>
    </row>
    <row r="13" spans="1:33" x14ac:dyDescent="0.25">
      <c r="A13" s="548"/>
      <c r="B13" s="542"/>
      <c r="C13" s="315" t="s">
        <v>308</v>
      </c>
      <c r="D13" s="317">
        <f t="shared" si="1"/>
        <v>7.58</v>
      </c>
      <c r="E13" s="317">
        <v>0</v>
      </c>
      <c r="F13" s="317">
        <v>0</v>
      </c>
      <c r="G13" s="317">
        <v>0</v>
      </c>
      <c r="H13" s="317">
        <v>7.58</v>
      </c>
      <c r="I13" s="317">
        <v>0</v>
      </c>
      <c r="J13" s="317">
        <v>0</v>
      </c>
      <c r="K13" s="317">
        <v>0</v>
      </c>
      <c r="L13" s="317">
        <v>0</v>
      </c>
      <c r="M13" s="317">
        <v>0</v>
      </c>
      <c r="N13" s="317">
        <v>0</v>
      </c>
      <c r="O13" s="317">
        <v>0</v>
      </c>
      <c r="P13" s="317">
        <v>0</v>
      </c>
      <c r="Q13" s="317">
        <v>0</v>
      </c>
      <c r="R13" s="317">
        <v>0</v>
      </c>
      <c r="S13" s="317">
        <v>0</v>
      </c>
      <c r="T13" s="317">
        <v>0</v>
      </c>
      <c r="U13" s="317">
        <v>0</v>
      </c>
      <c r="V13" s="317">
        <v>0</v>
      </c>
      <c r="W13" s="317">
        <v>0</v>
      </c>
      <c r="X13" s="317">
        <v>0</v>
      </c>
      <c r="Y13" s="317">
        <v>0</v>
      </c>
      <c r="Z13" s="317">
        <v>0</v>
      </c>
      <c r="AA13" s="317">
        <v>0</v>
      </c>
      <c r="AB13" s="317">
        <v>0</v>
      </c>
      <c r="AC13" s="317">
        <v>0</v>
      </c>
      <c r="AD13" s="317">
        <v>0</v>
      </c>
      <c r="AE13" s="317">
        <v>0</v>
      </c>
      <c r="AF13" s="317">
        <v>0</v>
      </c>
      <c r="AG13" s="318">
        <v>0</v>
      </c>
    </row>
    <row r="14" spans="1:33" x14ac:dyDescent="0.25">
      <c r="A14" s="548"/>
      <c r="B14" s="543" t="s">
        <v>232</v>
      </c>
      <c r="C14" s="319" t="s">
        <v>305</v>
      </c>
      <c r="D14" s="320">
        <f t="shared" si="1"/>
        <v>193456.53999999998</v>
      </c>
      <c r="E14" s="320">
        <v>169967.7</v>
      </c>
      <c r="F14" s="320">
        <v>12050.83</v>
      </c>
      <c r="G14" s="320">
        <v>1137.21</v>
      </c>
      <c r="H14" s="320">
        <v>4614.38</v>
      </c>
      <c r="I14" s="320">
        <v>1119</v>
      </c>
      <c r="J14" s="320">
        <v>0</v>
      </c>
      <c r="K14" s="320">
        <v>0</v>
      </c>
      <c r="L14" s="320">
        <v>111</v>
      </c>
      <c r="M14" s="320">
        <v>0</v>
      </c>
      <c r="N14" s="320">
        <v>231.25</v>
      </c>
      <c r="O14" s="320">
        <v>431.25</v>
      </c>
      <c r="P14" s="320">
        <v>0</v>
      </c>
      <c r="Q14" s="320">
        <v>0</v>
      </c>
      <c r="R14" s="320">
        <v>1500</v>
      </c>
      <c r="S14" s="320">
        <v>2.71</v>
      </c>
      <c r="T14" s="320">
        <v>65.209999999999994</v>
      </c>
      <c r="U14" s="320">
        <v>690</v>
      </c>
      <c r="V14" s="320">
        <v>0</v>
      </c>
      <c r="W14" s="320">
        <v>0</v>
      </c>
      <c r="X14" s="320">
        <v>0</v>
      </c>
      <c r="Y14" s="320">
        <v>0</v>
      </c>
      <c r="Z14" s="320">
        <v>0</v>
      </c>
      <c r="AA14" s="320">
        <v>1536</v>
      </c>
      <c r="AB14" s="320">
        <v>0</v>
      </c>
      <c r="AC14" s="320">
        <v>0</v>
      </c>
      <c r="AD14" s="320">
        <v>0</v>
      </c>
      <c r="AE14" s="320">
        <v>0</v>
      </c>
      <c r="AF14" s="320">
        <v>0</v>
      </c>
      <c r="AG14" s="321">
        <v>0</v>
      </c>
    </row>
    <row r="15" spans="1:33" x14ac:dyDescent="0.25">
      <c r="A15" s="548"/>
      <c r="B15" s="543"/>
      <c r="C15" s="322" t="s">
        <v>310</v>
      </c>
      <c r="D15" s="323">
        <f t="shared" si="1"/>
        <v>2642</v>
      </c>
      <c r="E15" s="323">
        <v>0</v>
      </c>
      <c r="F15" s="323">
        <v>0</v>
      </c>
      <c r="G15" s="323">
        <v>0</v>
      </c>
      <c r="H15" s="323">
        <v>0</v>
      </c>
      <c r="I15" s="323">
        <v>0</v>
      </c>
      <c r="J15" s="323">
        <v>0</v>
      </c>
      <c r="K15" s="323">
        <v>0</v>
      </c>
      <c r="L15" s="323">
        <v>0</v>
      </c>
      <c r="M15" s="323">
        <v>0</v>
      </c>
      <c r="N15" s="323">
        <v>200</v>
      </c>
      <c r="O15" s="323">
        <v>400</v>
      </c>
      <c r="P15" s="323">
        <v>0</v>
      </c>
      <c r="Q15" s="323">
        <v>0</v>
      </c>
      <c r="R15" s="323">
        <v>0</v>
      </c>
      <c r="S15" s="323">
        <v>0</v>
      </c>
      <c r="T15" s="323">
        <v>0</v>
      </c>
      <c r="U15" s="323">
        <v>590</v>
      </c>
      <c r="V15" s="323">
        <v>0</v>
      </c>
      <c r="W15" s="323">
        <v>0</v>
      </c>
      <c r="X15" s="323">
        <v>0</v>
      </c>
      <c r="Y15" s="323">
        <v>0</v>
      </c>
      <c r="Z15" s="323">
        <v>0</v>
      </c>
      <c r="AA15" s="323">
        <v>1452</v>
      </c>
      <c r="AB15" s="323">
        <v>0</v>
      </c>
      <c r="AC15" s="323">
        <v>0</v>
      </c>
      <c r="AD15" s="323">
        <v>0</v>
      </c>
      <c r="AE15" s="323">
        <v>0</v>
      </c>
      <c r="AF15" s="323">
        <v>0</v>
      </c>
      <c r="AG15" s="324">
        <v>0</v>
      </c>
    </row>
    <row r="16" spans="1:33" x14ac:dyDescent="0.25">
      <c r="A16" s="548"/>
      <c r="B16" s="543"/>
      <c r="C16" s="322" t="s">
        <v>311</v>
      </c>
      <c r="D16" s="323">
        <f t="shared" si="1"/>
        <v>81755.83</v>
      </c>
      <c r="E16" s="323">
        <v>80158.8</v>
      </c>
      <c r="F16" s="323">
        <v>0</v>
      </c>
      <c r="G16" s="323">
        <v>0</v>
      </c>
      <c r="H16" s="323">
        <v>1593.83</v>
      </c>
      <c r="I16" s="323">
        <v>0</v>
      </c>
      <c r="J16" s="323">
        <v>0</v>
      </c>
      <c r="K16" s="323">
        <v>0</v>
      </c>
      <c r="L16" s="323">
        <v>0</v>
      </c>
      <c r="M16" s="323">
        <v>0</v>
      </c>
      <c r="N16" s="323">
        <v>0</v>
      </c>
      <c r="O16" s="323">
        <v>0</v>
      </c>
      <c r="P16" s="323">
        <v>0</v>
      </c>
      <c r="Q16" s="323">
        <v>0</v>
      </c>
      <c r="R16" s="323">
        <v>0</v>
      </c>
      <c r="S16" s="323">
        <v>0</v>
      </c>
      <c r="T16" s="323">
        <v>3.2</v>
      </c>
      <c r="U16" s="323">
        <v>0</v>
      </c>
      <c r="V16" s="323">
        <v>0</v>
      </c>
      <c r="W16" s="323">
        <v>0</v>
      </c>
      <c r="X16" s="323">
        <v>0</v>
      </c>
      <c r="Y16" s="323">
        <v>0</v>
      </c>
      <c r="Z16" s="323">
        <v>0</v>
      </c>
      <c r="AA16" s="323">
        <v>0</v>
      </c>
      <c r="AB16" s="323">
        <v>0</v>
      </c>
      <c r="AC16" s="323">
        <v>0</v>
      </c>
      <c r="AD16" s="323">
        <v>0</v>
      </c>
      <c r="AE16" s="323">
        <v>0</v>
      </c>
      <c r="AF16" s="323">
        <v>0</v>
      </c>
      <c r="AG16" s="324">
        <v>0</v>
      </c>
    </row>
    <row r="17" spans="1:33" x14ac:dyDescent="0.25">
      <c r="A17" s="548"/>
      <c r="B17" s="543"/>
      <c r="C17" s="322" t="s">
        <v>312</v>
      </c>
      <c r="D17" s="323">
        <f t="shared" si="1"/>
        <v>34097.24</v>
      </c>
      <c r="E17" s="323">
        <v>34097.24</v>
      </c>
      <c r="F17" s="323">
        <v>0</v>
      </c>
      <c r="G17" s="323">
        <v>0</v>
      </c>
      <c r="H17" s="323">
        <v>0</v>
      </c>
      <c r="I17" s="323">
        <v>0</v>
      </c>
      <c r="J17" s="323">
        <v>0</v>
      </c>
      <c r="K17" s="323">
        <v>0</v>
      </c>
      <c r="L17" s="323">
        <v>0</v>
      </c>
      <c r="M17" s="323">
        <v>0</v>
      </c>
      <c r="N17" s="323">
        <v>0</v>
      </c>
      <c r="O17" s="323">
        <v>0</v>
      </c>
      <c r="P17" s="323">
        <v>0</v>
      </c>
      <c r="Q17" s="323">
        <v>0</v>
      </c>
      <c r="R17" s="323">
        <v>0</v>
      </c>
      <c r="S17" s="323">
        <v>0</v>
      </c>
      <c r="T17" s="323">
        <v>0</v>
      </c>
      <c r="U17" s="323">
        <v>0</v>
      </c>
      <c r="V17" s="323">
        <v>0</v>
      </c>
      <c r="W17" s="323">
        <v>0</v>
      </c>
      <c r="X17" s="323">
        <v>0</v>
      </c>
      <c r="Y17" s="323">
        <v>0</v>
      </c>
      <c r="Z17" s="323">
        <v>0</v>
      </c>
      <c r="AA17" s="323">
        <v>0</v>
      </c>
      <c r="AB17" s="323">
        <v>0</v>
      </c>
      <c r="AC17" s="323">
        <v>0</v>
      </c>
      <c r="AD17" s="323">
        <v>0</v>
      </c>
      <c r="AE17" s="323">
        <v>0</v>
      </c>
      <c r="AF17" s="323">
        <v>0</v>
      </c>
      <c r="AG17" s="324">
        <v>0</v>
      </c>
    </row>
    <row r="18" spans="1:33" x14ac:dyDescent="0.25">
      <c r="A18" s="548"/>
      <c r="B18" s="543"/>
      <c r="C18" s="322" t="s">
        <v>306</v>
      </c>
      <c r="D18" s="323">
        <f t="shared" si="1"/>
        <v>4.1500000000000004</v>
      </c>
      <c r="E18" s="323">
        <v>0</v>
      </c>
      <c r="F18" s="323">
        <v>1</v>
      </c>
      <c r="G18" s="323">
        <v>0</v>
      </c>
      <c r="H18" s="323">
        <v>0</v>
      </c>
      <c r="I18" s="323">
        <v>0</v>
      </c>
      <c r="J18" s="323">
        <v>0</v>
      </c>
      <c r="K18" s="323">
        <v>0</v>
      </c>
      <c r="L18" s="323">
        <v>0</v>
      </c>
      <c r="M18" s="323">
        <v>0</v>
      </c>
      <c r="N18" s="323">
        <v>0</v>
      </c>
      <c r="O18" s="323">
        <v>0</v>
      </c>
      <c r="P18" s="323">
        <v>0</v>
      </c>
      <c r="Q18" s="323">
        <v>0</v>
      </c>
      <c r="R18" s="323">
        <v>0</v>
      </c>
      <c r="S18" s="323">
        <v>0</v>
      </c>
      <c r="T18" s="323">
        <v>3.15</v>
      </c>
      <c r="U18" s="323">
        <v>0</v>
      </c>
      <c r="V18" s="323">
        <v>0</v>
      </c>
      <c r="W18" s="323">
        <v>0</v>
      </c>
      <c r="X18" s="323">
        <v>0</v>
      </c>
      <c r="Y18" s="323">
        <v>0</v>
      </c>
      <c r="Z18" s="323">
        <v>0</v>
      </c>
      <c r="AA18" s="323">
        <v>0</v>
      </c>
      <c r="AB18" s="323">
        <v>0</v>
      </c>
      <c r="AC18" s="323">
        <v>0</v>
      </c>
      <c r="AD18" s="323">
        <v>0</v>
      </c>
      <c r="AE18" s="323">
        <v>0</v>
      </c>
      <c r="AF18" s="323">
        <v>0</v>
      </c>
      <c r="AG18" s="324">
        <v>0</v>
      </c>
    </row>
    <row r="19" spans="1:33" x14ac:dyDescent="0.25">
      <c r="A19" s="548"/>
      <c r="B19" s="543"/>
      <c r="C19" s="322" t="s">
        <v>150</v>
      </c>
      <c r="D19" s="323">
        <f t="shared" si="1"/>
        <v>72705</v>
      </c>
      <c r="E19" s="323">
        <v>55691</v>
      </c>
      <c r="F19" s="323">
        <v>11380</v>
      </c>
      <c r="G19" s="323">
        <v>4</v>
      </c>
      <c r="H19" s="323">
        <v>2900</v>
      </c>
      <c r="I19" s="323">
        <v>1119</v>
      </c>
      <c r="J19" s="323">
        <v>0</v>
      </c>
      <c r="K19" s="323">
        <v>0</v>
      </c>
      <c r="L19" s="323">
        <v>111</v>
      </c>
      <c r="M19" s="323">
        <v>0</v>
      </c>
      <c r="N19" s="323">
        <v>0</v>
      </c>
      <c r="O19" s="323">
        <v>0</v>
      </c>
      <c r="P19" s="323">
        <v>0</v>
      </c>
      <c r="Q19" s="323">
        <v>0</v>
      </c>
      <c r="R19" s="323">
        <v>1500</v>
      </c>
      <c r="S19" s="323">
        <v>0</v>
      </c>
      <c r="T19" s="323">
        <v>0</v>
      </c>
      <c r="U19" s="323">
        <v>0</v>
      </c>
      <c r="V19" s="323">
        <v>0</v>
      </c>
      <c r="W19" s="323">
        <v>0</v>
      </c>
      <c r="X19" s="323">
        <v>0</v>
      </c>
      <c r="Y19" s="323">
        <v>0</v>
      </c>
      <c r="Z19" s="323">
        <v>0</v>
      </c>
      <c r="AA19" s="323">
        <v>0</v>
      </c>
      <c r="AB19" s="323">
        <v>0</v>
      </c>
      <c r="AC19" s="323">
        <v>0</v>
      </c>
      <c r="AD19" s="323">
        <v>0</v>
      </c>
      <c r="AE19" s="323">
        <v>0</v>
      </c>
      <c r="AF19" s="323">
        <v>0</v>
      </c>
      <c r="AG19" s="324">
        <v>0</v>
      </c>
    </row>
    <row r="20" spans="1:33" x14ac:dyDescent="0.25">
      <c r="A20" s="548"/>
      <c r="B20" s="543"/>
      <c r="C20" s="322" t="s">
        <v>313</v>
      </c>
      <c r="D20" s="323">
        <f t="shared" si="1"/>
        <v>246.5</v>
      </c>
      <c r="E20" s="323">
        <v>0</v>
      </c>
      <c r="F20" s="323">
        <v>0</v>
      </c>
      <c r="G20" s="323">
        <v>0</v>
      </c>
      <c r="H20" s="323">
        <v>0</v>
      </c>
      <c r="I20" s="323">
        <v>0</v>
      </c>
      <c r="J20" s="323">
        <v>0</v>
      </c>
      <c r="K20" s="323">
        <v>0</v>
      </c>
      <c r="L20" s="323">
        <v>0</v>
      </c>
      <c r="M20" s="323">
        <v>0</v>
      </c>
      <c r="N20" s="323">
        <v>31.25</v>
      </c>
      <c r="O20" s="323">
        <v>31.25</v>
      </c>
      <c r="P20" s="323">
        <v>0</v>
      </c>
      <c r="Q20" s="323">
        <v>0</v>
      </c>
      <c r="R20" s="323">
        <v>0</v>
      </c>
      <c r="S20" s="323">
        <v>0</v>
      </c>
      <c r="T20" s="323">
        <v>0</v>
      </c>
      <c r="U20" s="323">
        <v>100</v>
      </c>
      <c r="V20" s="323">
        <v>0</v>
      </c>
      <c r="W20" s="323">
        <v>0</v>
      </c>
      <c r="X20" s="323">
        <v>0</v>
      </c>
      <c r="Y20" s="323">
        <v>0</v>
      </c>
      <c r="Z20" s="323">
        <v>0</v>
      </c>
      <c r="AA20" s="323">
        <v>84</v>
      </c>
      <c r="AB20" s="323">
        <v>0</v>
      </c>
      <c r="AC20" s="323">
        <v>0</v>
      </c>
      <c r="AD20" s="323">
        <v>0</v>
      </c>
      <c r="AE20" s="323">
        <v>0</v>
      </c>
      <c r="AF20" s="323">
        <v>0</v>
      </c>
      <c r="AG20" s="324">
        <v>0</v>
      </c>
    </row>
    <row r="21" spans="1:33" x14ac:dyDescent="0.25">
      <c r="A21" s="548"/>
      <c r="B21" s="543"/>
      <c r="C21" s="322" t="s">
        <v>308</v>
      </c>
      <c r="D21" s="323">
        <f t="shared" si="1"/>
        <v>2005.82</v>
      </c>
      <c r="E21" s="323">
        <v>20.66</v>
      </c>
      <c r="F21" s="323">
        <v>669.83</v>
      </c>
      <c r="G21" s="323">
        <v>1133.21</v>
      </c>
      <c r="H21" s="323">
        <v>120.55</v>
      </c>
      <c r="I21" s="323">
        <v>0</v>
      </c>
      <c r="J21" s="323">
        <v>0</v>
      </c>
      <c r="K21" s="323">
        <v>0</v>
      </c>
      <c r="L21" s="323">
        <v>0</v>
      </c>
      <c r="M21" s="323">
        <v>0</v>
      </c>
      <c r="N21" s="323">
        <v>0</v>
      </c>
      <c r="O21" s="323">
        <v>0</v>
      </c>
      <c r="P21" s="323">
        <v>0</v>
      </c>
      <c r="Q21" s="323">
        <v>0</v>
      </c>
      <c r="R21" s="323">
        <v>0</v>
      </c>
      <c r="S21" s="323">
        <v>2.71</v>
      </c>
      <c r="T21" s="323">
        <v>58.86</v>
      </c>
      <c r="U21" s="323">
        <v>0</v>
      </c>
      <c r="V21" s="323">
        <v>0</v>
      </c>
      <c r="W21" s="323">
        <v>0</v>
      </c>
      <c r="X21" s="323">
        <v>0</v>
      </c>
      <c r="Y21" s="323">
        <v>0</v>
      </c>
      <c r="Z21" s="323">
        <v>0</v>
      </c>
      <c r="AA21" s="323">
        <v>0</v>
      </c>
      <c r="AB21" s="323">
        <v>0</v>
      </c>
      <c r="AC21" s="323">
        <v>0</v>
      </c>
      <c r="AD21" s="323">
        <v>0</v>
      </c>
      <c r="AE21" s="323">
        <v>0</v>
      </c>
      <c r="AF21" s="323">
        <v>0</v>
      </c>
      <c r="AG21" s="324">
        <v>0</v>
      </c>
    </row>
    <row r="22" spans="1:33" x14ac:dyDescent="0.25">
      <c r="A22" s="548"/>
      <c r="B22" s="542" t="s">
        <v>235</v>
      </c>
      <c r="C22" s="325" t="s">
        <v>305</v>
      </c>
      <c r="D22" s="316">
        <f t="shared" si="1"/>
        <v>157820.49</v>
      </c>
      <c r="E22" s="316">
        <v>92649.12</v>
      </c>
      <c r="F22" s="316">
        <v>28686</v>
      </c>
      <c r="G22" s="316">
        <v>286.31</v>
      </c>
      <c r="H22" s="316">
        <v>69.97</v>
      </c>
      <c r="I22" s="316">
        <v>11750</v>
      </c>
      <c r="J22" s="316">
        <v>18116.63</v>
      </c>
      <c r="K22" s="316">
        <v>0</v>
      </c>
      <c r="L22" s="316">
        <v>701.87</v>
      </c>
      <c r="M22" s="316">
        <v>0</v>
      </c>
      <c r="N22" s="316">
        <v>2064</v>
      </c>
      <c r="O22" s="316">
        <v>100</v>
      </c>
      <c r="P22" s="316">
        <v>0</v>
      </c>
      <c r="Q22" s="316">
        <v>50</v>
      </c>
      <c r="R22" s="316">
        <v>0</v>
      </c>
      <c r="S22" s="316">
        <v>190.23</v>
      </c>
      <c r="T22" s="316">
        <v>61.36</v>
      </c>
      <c r="U22" s="316">
        <v>820</v>
      </c>
      <c r="V22" s="316">
        <v>2091.25</v>
      </c>
      <c r="W22" s="316">
        <v>0</v>
      </c>
      <c r="X22" s="316">
        <v>0</v>
      </c>
      <c r="Y22" s="316">
        <v>183.75</v>
      </c>
      <c r="Z22" s="316">
        <v>0</v>
      </c>
      <c r="AA22" s="316">
        <v>0</v>
      </c>
      <c r="AB22" s="316">
        <v>0</v>
      </c>
      <c r="AC22" s="316">
        <v>0</v>
      </c>
      <c r="AD22" s="316">
        <v>0</v>
      </c>
      <c r="AE22" s="316">
        <v>0</v>
      </c>
      <c r="AF22" s="316">
        <v>0</v>
      </c>
      <c r="AG22" s="326">
        <v>0</v>
      </c>
    </row>
    <row r="23" spans="1:33" x14ac:dyDescent="0.25">
      <c r="A23" s="548"/>
      <c r="B23" s="542"/>
      <c r="C23" s="315" t="s">
        <v>311</v>
      </c>
      <c r="D23" s="317">
        <f t="shared" si="1"/>
        <v>69.97</v>
      </c>
      <c r="E23" s="317">
        <v>0</v>
      </c>
      <c r="F23" s="317">
        <v>0</v>
      </c>
      <c r="G23" s="317">
        <v>0</v>
      </c>
      <c r="H23" s="317">
        <v>69.97</v>
      </c>
      <c r="I23" s="317">
        <v>0</v>
      </c>
      <c r="J23" s="317">
        <v>0</v>
      </c>
      <c r="K23" s="317">
        <v>0</v>
      </c>
      <c r="L23" s="317">
        <v>0</v>
      </c>
      <c r="M23" s="317">
        <v>0</v>
      </c>
      <c r="N23" s="317">
        <v>0</v>
      </c>
      <c r="O23" s="317">
        <v>0</v>
      </c>
      <c r="P23" s="317">
        <v>0</v>
      </c>
      <c r="Q23" s="317">
        <v>0</v>
      </c>
      <c r="R23" s="317">
        <v>0</v>
      </c>
      <c r="S23" s="317">
        <v>0</v>
      </c>
      <c r="T23" s="317">
        <v>0</v>
      </c>
      <c r="U23" s="317">
        <v>0</v>
      </c>
      <c r="V23" s="317">
        <v>0</v>
      </c>
      <c r="W23" s="317">
        <v>0</v>
      </c>
      <c r="X23" s="317">
        <v>0</v>
      </c>
      <c r="Y23" s="317">
        <v>0</v>
      </c>
      <c r="Z23" s="317">
        <v>0</v>
      </c>
      <c r="AA23" s="317">
        <v>0</v>
      </c>
      <c r="AB23" s="317">
        <v>0</v>
      </c>
      <c r="AC23" s="317">
        <v>0</v>
      </c>
      <c r="AD23" s="317">
        <v>0</v>
      </c>
      <c r="AE23" s="317">
        <v>0</v>
      </c>
      <c r="AF23" s="317">
        <v>0</v>
      </c>
      <c r="AG23" s="318">
        <v>0</v>
      </c>
    </row>
    <row r="24" spans="1:33" x14ac:dyDescent="0.25">
      <c r="A24" s="548"/>
      <c r="B24" s="542"/>
      <c r="C24" s="315" t="s">
        <v>314</v>
      </c>
      <c r="D24" s="317">
        <f t="shared" si="1"/>
        <v>3034</v>
      </c>
      <c r="E24" s="317">
        <v>0</v>
      </c>
      <c r="F24" s="317">
        <v>0</v>
      </c>
      <c r="G24" s="317">
        <v>0</v>
      </c>
      <c r="H24" s="317">
        <v>0</v>
      </c>
      <c r="I24" s="317">
        <v>0</v>
      </c>
      <c r="J24" s="317">
        <v>0</v>
      </c>
      <c r="K24" s="317">
        <v>0</v>
      </c>
      <c r="L24" s="317">
        <v>0</v>
      </c>
      <c r="M24" s="317">
        <v>0</v>
      </c>
      <c r="N24" s="317">
        <v>2064</v>
      </c>
      <c r="O24" s="317">
        <v>100</v>
      </c>
      <c r="P24" s="317">
        <v>0</v>
      </c>
      <c r="Q24" s="317">
        <v>50</v>
      </c>
      <c r="R24" s="317">
        <v>0</v>
      </c>
      <c r="S24" s="317">
        <v>0</v>
      </c>
      <c r="T24" s="317">
        <v>0</v>
      </c>
      <c r="U24" s="317">
        <v>820</v>
      </c>
      <c r="V24" s="317">
        <v>0</v>
      </c>
      <c r="W24" s="317">
        <v>0</v>
      </c>
      <c r="X24" s="317">
        <v>0</v>
      </c>
      <c r="Y24" s="317">
        <v>0</v>
      </c>
      <c r="Z24" s="317">
        <v>0</v>
      </c>
      <c r="AA24" s="317">
        <v>0</v>
      </c>
      <c r="AB24" s="317">
        <v>0</v>
      </c>
      <c r="AC24" s="317">
        <v>0</v>
      </c>
      <c r="AD24" s="317">
        <v>0</v>
      </c>
      <c r="AE24" s="317">
        <v>0</v>
      </c>
      <c r="AF24" s="317">
        <v>0</v>
      </c>
      <c r="AG24" s="318">
        <v>0</v>
      </c>
    </row>
    <row r="25" spans="1:33" x14ac:dyDescent="0.25">
      <c r="A25" s="548"/>
      <c r="B25" s="542"/>
      <c r="C25" s="315" t="s">
        <v>306</v>
      </c>
      <c r="D25" s="317">
        <f t="shared" si="1"/>
        <v>23.79</v>
      </c>
      <c r="E25" s="317">
        <v>0</v>
      </c>
      <c r="F25" s="317">
        <v>0</v>
      </c>
      <c r="G25" s="317">
        <v>1.17</v>
      </c>
      <c r="H25" s="317">
        <v>0</v>
      </c>
      <c r="I25" s="317">
        <v>0</v>
      </c>
      <c r="J25" s="317">
        <v>0</v>
      </c>
      <c r="K25" s="317">
        <v>0</v>
      </c>
      <c r="L25" s="317">
        <v>1.17</v>
      </c>
      <c r="M25" s="317">
        <v>0</v>
      </c>
      <c r="N25" s="317">
        <v>0</v>
      </c>
      <c r="O25" s="317">
        <v>0</v>
      </c>
      <c r="P25" s="317">
        <v>0</v>
      </c>
      <c r="Q25" s="317">
        <v>0</v>
      </c>
      <c r="R25" s="317">
        <v>0</v>
      </c>
      <c r="S25" s="317">
        <v>0</v>
      </c>
      <c r="T25" s="317">
        <v>21.45</v>
      </c>
      <c r="U25" s="317">
        <v>0</v>
      </c>
      <c r="V25" s="317">
        <v>0</v>
      </c>
      <c r="W25" s="317">
        <v>0</v>
      </c>
      <c r="X25" s="317">
        <v>0</v>
      </c>
      <c r="Y25" s="317">
        <v>0</v>
      </c>
      <c r="Z25" s="317">
        <v>0</v>
      </c>
      <c r="AA25" s="317">
        <v>0</v>
      </c>
      <c r="AB25" s="317">
        <v>0</v>
      </c>
      <c r="AC25" s="317">
        <v>0</v>
      </c>
      <c r="AD25" s="317">
        <v>0</v>
      </c>
      <c r="AE25" s="317">
        <v>0</v>
      </c>
      <c r="AF25" s="317">
        <v>0</v>
      </c>
      <c r="AG25" s="318">
        <v>0</v>
      </c>
    </row>
    <row r="26" spans="1:33" x14ac:dyDescent="0.25">
      <c r="A26" s="548"/>
      <c r="B26" s="542"/>
      <c r="C26" s="315" t="s">
        <v>387</v>
      </c>
      <c r="D26" s="317">
        <f t="shared" si="1"/>
        <v>154681.73000000004</v>
      </c>
      <c r="E26" s="317">
        <v>92649.12</v>
      </c>
      <c r="F26" s="317">
        <v>28675</v>
      </c>
      <c r="G26" s="317">
        <v>285.14</v>
      </c>
      <c r="H26" s="317">
        <v>0</v>
      </c>
      <c r="I26" s="317">
        <v>11750</v>
      </c>
      <c r="J26" s="317">
        <v>18116.63</v>
      </c>
      <c r="K26" s="317">
        <v>0</v>
      </c>
      <c r="L26" s="317">
        <v>700.7</v>
      </c>
      <c r="M26" s="317">
        <v>0</v>
      </c>
      <c r="N26" s="317">
        <v>0</v>
      </c>
      <c r="O26" s="317">
        <v>0</v>
      </c>
      <c r="P26" s="317">
        <v>0</v>
      </c>
      <c r="Q26" s="317">
        <v>0</v>
      </c>
      <c r="R26" s="317">
        <v>0</v>
      </c>
      <c r="S26" s="317">
        <v>190.23</v>
      </c>
      <c r="T26" s="317">
        <v>39.909999999999997</v>
      </c>
      <c r="U26" s="317">
        <v>0</v>
      </c>
      <c r="V26" s="317">
        <v>2091.25</v>
      </c>
      <c r="W26" s="317">
        <v>0</v>
      </c>
      <c r="X26" s="317">
        <v>0</v>
      </c>
      <c r="Y26" s="317">
        <v>183.75</v>
      </c>
      <c r="Z26" s="317">
        <v>0</v>
      </c>
      <c r="AA26" s="317">
        <v>0</v>
      </c>
      <c r="AB26" s="317">
        <v>0</v>
      </c>
      <c r="AC26" s="317">
        <v>0</v>
      </c>
      <c r="AD26" s="317">
        <v>0</v>
      </c>
      <c r="AE26" s="317">
        <v>0</v>
      </c>
      <c r="AF26" s="317">
        <v>0</v>
      </c>
      <c r="AG26" s="318">
        <v>0</v>
      </c>
    </row>
    <row r="27" spans="1:33" x14ac:dyDescent="0.25">
      <c r="A27" s="548"/>
      <c r="B27" s="542"/>
      <c r="C27" s="315" t="s">
        <v>308</v>
      </c>
      <c r="D27" s="317">
        <f t="shared" si="1"/>
        <v>11</v>
      </c>
      <c r="E27" s="317">
        <v>0</v>
      </c>
      <c r="F27" s="317">
        <v>11</v>
      </c>
      <c r="G27" s="317">
        <v>0</v>
      </c>
      <c r="H27" s="317">
        <v>0</v>
      </c>
      <c r="I27" s="317">
        <v>0</v>
      </c>
      <c r="J27" s="317">
        <v>0</v>
      </c>
      <c r="K27" s="317">
        <v>0</v>
      </c>
      <c r="L27" s="317">
        <v>0</v>
      </c>
      <c r="M27" s="317">
        <v>0</v>
      </c>
      <c r="N27" s="317">
        <v>0</v>
      </c>
      <c r="O27" s="317">
        <v>0</v>
      </c>
      <c r="P27" s="317">
        <v>0</v>
      </c>
      <c r="Q27" s="317">
        <v>0</v>
      </c>
      <c r="R27" s="317">
        <v>0</v>
      </c>
      <c r="S27" s="317">
        <v>0</v>
      </c>
      <c r="T27" s="317">
        <v>0</v>
      </c>
      <c r="U27" s="317">
        <v>0</v>
      </c>
      <c r="V27" s="317">
        <v>0</v>
      </c>
      <c r="W27" s="317">
        <v>0</v>
      </c>
      <c r="X27" s="317">
        <v>0</v>
      </c>
      <c r="Y27" s="317">
        <v>0</v>
      </c>
      <c r="Z27" s="317">
        <v>0</v>
      </c>
      <c r="AA27" s="317">
        <v>0</v>
      </c>
      <c r="AB27" s="317">
        <v>0</v>
      </c>
      <c r="AC27" s="317">
        <v>0</v>
      </c>
      <c r="AD27" s="317">
        <v>0</v>
      </c>
      <c r="AE27" s="317">
        <v>0</v>
      </c>
      <c r="AF27" s="317">
        <v>0</v>
      </c>
      <c r="AG27" s="318">
        <v>0</v>
      </c>
    </row>
    <row r="28" spans="1:33" x14ac:dyDescent="0.25">
      <c r="A28" s="548"/>
      <c r="B28" s="543" t="s">
        <v>236</v>
      </c>
      <c r="C28" s="319" t="s">
        <v>305</v>
      </c>
      <c r="D28" s="320">
        <f t="shared" si="1"/>
        <v>89210.45</v>
      </c>
      <c r="E28" s="320">
        <v>51960.45</v>
      </c>
      <c r="F28" s="320">
        <v>0</v>
      </c>
      <c r="G28" s="320">
        <v>8128.55</v>
      </c>
      <c r="H28" s="320">
        <v>23339.25</v>
      </c>
      <c r="I28" s="320">
        <v>0</v>
      </c>
      <c r="J28" s="320">
        <v>0</v>
      </c>
      <c r="K28" s="320">
        <v>0</v>
      </c>
      <c r="L28" s="320">
        <v>201.08</v>
      </c>
      <c r="M28" s="320">
        <v>0</v>
      </c>
      <c r="N28" s="320">
        <v>0</v>
      </c>
      <c r="O28" s="320">
        <v>0</v>
      </c>
      <c r="P28" s="320">
        <v>0</v>
      </c>
      <c r="Q28" s="320">
        <v>0</v>
      </c>
      <c r="R28" s="320">
        <v>0</v>
      </c>
      <c r="S28" s="320">
        <v>0</v>
      </c>
      <c r="T28" s="320">
        <v>0</v>
      </c>
      <c r="U28" s="320">
        <v>0</v>
      </c>
      <c r="V28" s="320">
        <v>0</v>
      </c>
      <c r="W28" s="320">
        <v>184.48</v>
      </c>
      <c r="X28" s="320">
        <v>0</v>
      </c>
      <c r="Y28" s="320">
        <v>3396.35</v>
      </c>
      <c r="Z28" s="320">
        <v>0</v>
      </c>
      <c r="AA28" s="320">
        <v>0</v>
      </c>
      <c r="AB28" s="320">
        <v>1997.17</v>
      </c>
      <c r="AC28" s="320">
        <v>0</v>
      </c>
      <c r="AD28" s="320">
        <v>0</v>
      </c>
      <c r="AE28" s="320">
        <v>0</v>
      </c>
      <c r="AF28" s="320">
        <v>0</v>
      </c>
      <c r="AG28" s="321">
        <v>3.12</v>
      </c>
    </row>
    <row r="29" spans="1:33" x14ac:dyDescent="0.25">
      <c r="A29" s="548"/>
      <c r="B29" s="543"/>
      <c r="C29" s="322" t="s">
        <v>311</v>
      </c>
      <c r="D29" s="323">
        <f t="shared" si="1"/>
        <v>9785.19</v>
      </c>
      <c r="E29" s="323">
        <v>0</v>
      </c>
      <c r="F29" s="323">
        <v>0</v>
      </c>
      <c r="G29" s="323">
        <v>146.94</v>
      </c>
      <c r="H29" s="323">
        <v>9638.25</v>
      </c>
      <c r="I29" s="323">
        <v>0</v>
      </c>
      <c r="J29" s="323">
        <v>0</v>
      </c>
      <c r="K29" s="323">
        <v>0</v>
      </c>
      <c r="L29" s="323">
        <v>0</v>
      </c>
      <c r="M29" s="323">
        <v>0</v>
      </c>
      <c r="N29" s="323">
        <v>0</v>
      </c>
      <c r="O29" s="323">
        <v>0</v>
      </c>
      <c r="P29" s="323">
        <v>0</v>
      </c>
      <c r="Q29" s="323">
        <v>0</v>
      </c>
      <c r="R29" s="323">
        <v>0</v>
      </c>
      <c r="S29" s="323">
        <v>0</v>
      </c>
      <c r="T29" s="323">
        <v>0</v>
      </c>
      <c r="U29" s="323">
        <v>0</v>
      </c>
      <c r="V29" s="323">
        <v>0</v>
      </c>
      <c r="W29" s="323">
        <v>0</v>
      </c>
      <c r="X29" s="323">
        <v>0</v>
      </c>
      <c r="Y29" s="323">
        <v>0</v>
      </c>
      <c r="Z29" s="323">
        <v>0</v>
      </c>
      <c r="AA29" s="323">
        <v>0</v>
      </c>
      <c r="AB29" s="323">
        <v>0</v>
      </c>
      <c r="AC29" s="323">
        <v>0</v>
      </c>
      <c r="AD29" s="323">
        <v>0</v>
      </c>
      <c r="AE29" s="323">
        <v>0</v>
      </c>
      <c r="AF29" s="323">
        <v>0</v>
      </c>
      <c r="AG29" s="324">
        <v>0</v>
      </c>
    </row>
    <row r="30" spans="1:33" x14ac:dyDescent="0.25">
      <c r="A30" s="548"/>
      <c r="B30" s="543"/>
      <c r="C30" s="322" t="s">
        <v>388</v>
      </c>
      <c r="D30" s="323">
        <f t="shared" si="1"/>
        <v>13701</v>
      </c>
      <c r="E30" s="323">
        <v>0</v>
      </c>
      <c r="F30" s="323">
        <v>0</v>
      </c>
      <c r="G30" s="323">
        <v>0</v>
      </c>
      <c r="H30" s="323">
        <v>13701</v>
      </c>
      <c r="I30" s="323">
        <v>0</v>
      </c>
      <c r="J30" s="323">
        <v>0</v>
      </c>
      <c r="K30" s="323">
        <v>0</v>
      </c>
      <c r="L30" s="323">
        <v>0</v>
      </c>
      <c r="M30" s="323">
        <v>0</v>
      </c>
      <c r="N30" s="323">
        <v>0</v>
      </c>
      <c r="O30" s="323">
        <v>0</v>
      </c>
      <c r="P30" s="323">
        <v>0</v>
      </c>
      <c r="Q30" s="323">
        <v>0</v>
      </c>
      <c r="R30" s="323">
        <v>0</v>
      </c>
      <c r="S30" s="323">
        <v>0</v>
      </c>
      <c r="T30" s="323">
        <v>0</v>
      </c>
      <c r="U30" s="323">
        <v>0</v>
      </c>
      <c r="V30" s="323">
        <v>0</v>
      </c>
      <c r="W30" s="323">
        <v>0</v>
      </c>
      <c r="X30" s="323">
        <v>0</v>
      </c>
      <c r="Y30" s="323">
        <v>0</v>
      </c>
      <c r="Z30" s="323">
        <v>0</v>
      </c>
      <c r="AA30" s="323">
        <v>0</v>
      </c>
      <c r="AB30" s="323">
        <v>0</v>
      </c>
      <c r="AC30" s="323">
        <v>0</v>
      </c>
      <c r="AD30" s="323">
        <v>0</v>
      </c>
      <c r="AE30" s="323">
        <v>0</v>
      </c>
      <c r="AF30" s="323">
        <v>0</v>
      </c>
      <c r="AG30" s="324">
        <v>0</v>
      </c>
    </row>
    <row r="31" spans="1:33" x14ac:dyDescent="0.25">
      <c r="A31" s="548"/>
      <c r="B31" s="543"/>
      <c r="C31" s="322" t="s">
        <v>389</v>
      </c>
      <c r="D31" s="323">
        <f t="shared" si="1"/>
        <v>65724.259999999995</v>
      </c>
      <c r="E31" s="323">
        <v>51960.45</v>
      </c>
      <c r="F31" s="323">
        <v>0</v>
      </c>
      <c r="G31" s="323">
        <v>7981.61</v>
      </c>
      <c r="H31" s="323">
        <v>0</v>
      </c>
      <c r="I31" s="323">
        <v>0</v>
      </c>
      <c r="J31" s="323">
        <v>0</v>
      </c>
      <c r="K31" s="323">
        <v>0</v>
      </c>
      <c r="L31" s="323">
        <v>201.08</v>
      </c>
      <c r="M31" s="323">
        <v>0</v>
      </c>
      <c r="N31" s="323">
        <v>0</v>
      </c>
      <c r="O31" s="323">
        <v>0</v>
      </c>
      <c r="P31" s="323">
        <v>0</v>
      </c>
      <c r="Q31" s="323">
        <v>0</v>
      </c>
      <c r="R31" s="323">
        <v>0</v>
      </c>
      <c r="S31" s="323">
        <v>0</v>
      </c>
      <c r="T31" s="323">
        <v>0</v>
      </c>
      <c r="U31" s="323">
        <v>0</v>
      </c>
      <c r="V31" s="323">
        <v>0</v>
      </c>
      <c r="W31" s="323">
        <v>184.48</v>
      </c>
      <c r="X31" s="323">
        <v>0</v>
      </c>
      <c r="Y31" s="323">
        <v>3396.35</v>
      </c>
      <c r="Z31" s="323">
        <v>0</v>
      </c>
      <c r="AA31" s="323">
        <v>0</v>
      </c>
      <c r="AB31" s="323">
        <v>1997.17</v>
      </c>
      <c r="AC31" s="323">
        <v>0</v>
      </c>
      <c r="AD31" s="323">
        <v>0</v>
      </c>
      <c r="AE31" s="323">
        <v>0</v>
      </c>
      <c r="AF31" s="323">
        <v>0</v>
      </c>
      <c r="AG31" s="324">
        <v>3.12</v>
      </c>
    </row>
    <row r="32" spans="1:33" x14ac:dyDescent="0.25">
      <c r="A32" s="548"/>
      <c r="B32" s="542" t="s">
        <v>239</v>
      </c>
      <c r="C32" s="325" t="s">
        <v>305</v>
      </c>
      <c r="D32" s="316">
        <f t="shared" si="1"/>
        <v>333945.32</v>
      </c>
      <c r="E32" s="316">
        <v>286719.94</v>
      </c>
      <c r="F32" s="316">
        <v>2567</v>
      </c>
      <c r="G32" s="316">
        <v>3530.18</v>
      </c>
      <c r="H32" s="316">
        <v>31051.14</v>
      </c>
      <c r="I32" s="316">
        <v>5715</v>
      </c>
      <c r="J32" s="316">
        <v>0</v>
      </c>
      <c r="K32" s="316">
        <v>0</v>
      </c>
      <c r="L32" s="316">
        <v>0</v>
      </c>
      <c r="M32" s="316">
        <v>0</v>
      </c>
      <c r="N32" s="316">
        <v>0</v>
      </c>
      <c r="O32" s="316">
        <v>0</v>
      </c>
      <c r="P32" s="316">
        <v>0</v>
      </c>
      <c r="Q32" s="316">
        <v>0</v>
      </c>
      <c r="R32" s="316">
        <v>3690.6</v>
      </c>
      <c r="S32" s="316">
        <v>25.84</v>
      </c>
      <c r="T32" s="316">
        <v>538.79999999999995</v>
      </c>
      <c r="U32" s="316">
        <v>0</v>
      </c>
      <c r="V32" s="316">
        <v>0</v>
      </c>
      <c r="W32" s="316">
        <v>106.82</v>
      </c>
      <c r="X32" s="316">
        <v>0</v>
      </c>
      <c r="Y32" s="316">
        <v>0</v>
      </c>
      <c r="Z32" s="316">
        <v>0</v>
      </c>
      <c r="AA32" s="316">
        <v>0</v>
      </c>
      <c r="AB32" s="316">
        <v>0</v>
      </c>
      <c r="AC32" s="316">
        <v>0</v>
      </c>
      <c r="AD32" s="316">
        <v>0</v>
      </c>
      <c r="AE32" s="316">
        <v>0</v>
      </c>
      <c r="AF32" s="316">
        <v>0</v>
      </c>
      <c r="AG32" s="326">
        <v>0</v>
      </c>
    </row>
    <row r="33" spans="1:33" x14ac:dyDescent="0.25">
      <c r="A33" s="548"/>
      <c r="B33" s="542"/>
      <c r="C33" s="315" t="s">
        <v>311</v>
      </c>
      <c r="D33" s="317">
        <f t="shared" si="1"/>
        <v>4991.5099999999993</v>
      </c>
      <c r="E33" s="317">
        <v>0</v>
      </c>
      <c r="F33" s="317">
        <v>0</v>
      </c>
      <c r="G33" s="317">
        <v>2934.68</v>
      </c>
      <c r="H33" s="317">
        <v>1917.55</v>
      </c>
      <c r="I33" s="317">
        <v>0</v>
      </c>
      <c r="J33" s="317">
        <v>0</v>
      </c>
      <c r="K33" s="317">
        <v>0</v>
      </c>
      <c r="L33" s="317">
        <v>0</v>
      </c>
      <c r="M33" s="317">
        <v>0</v>
      </c>
      <c r="N33" s="317">
        <v>0</v>
      </c>
      <c r="O33" s="317">
        <v>0</v>
      </c>
      <c r="P33" s="317">
        <v>0</v>
      </c>
      <c r="Q33" s="317">
        <v>0</v>
      </c>
      <c r="R33" s="317">
        <v>0</v>
      </c>
      <c r="S33" s="317">
        <v>0</v>
      </c>
      <c r="T33" s="317">
        <v>139.28</v>
      </c>
      <c r="U33" s="317">
        <v>0</v>
      </c>
      <c r="V33" s="317">
        <v>0</v>
      </c>
      <c r="W33" s="317">
        <v>0</v>
      </c>
      <c r="X33" s="317">
        <v>0</v>
      </c>
      <c r="Y33" s="317">
        <v>0</v>
      </c>
      <c r="Z33" s="317">
        <v>0</v>
      </c>
      <c r="AA33" s="317">
        <v>0</v>
      </c>
      <c r="AB33" s="317">
        <v>0</v>
      </c>
      <c r="AC33" s="317">
        <v>0</v>
      </c>
      <c r="AD33" s="317">
        <v>0</v>
      </c>
      <c r="AE33" s="317">
        <v>0</v>
      </c>
      <c r="AF33" s="317">
        <v>0</v>
      </c>
      <c r="AG33" s="318">
        <v>0</v>
      </c>
    </row>
    <row r="34" spans="1:33" x14ac:dyDescent="0.25">
      <c r="A34" s="548"/>
      <c r="B34" s="542"/>
      <c r="C34" s="315" t="s">
        <v>312</v>
      </c>
      <c r="D34" s="317">
        <f t="shared" si="1"/>
        <v>291301.41000000003</v>
      </c>
      <c r="E34" s="317">
        <v>286319.94</v>
      </c>
      <c r="F34" s="317">
        <v>0</v>
      </c>
      <c r="G34" s="317">
        <v>280.74</v>
      </c>
      <c r="H34" s="317">
        <v>4194.3900000000003</v>
      </c>
      <c r="I34" s="317">
        <v>0</v>
      </c>
      <c r="J34" s="317">
        <v>0</v>
      </c>
      <c r="K34" s="317">
        <v>0</v>
      </c>
      <c r="L34" s="317">
        <v>0</v>
      </c>
      <c r="M34" s="317">
        <v>0</v>
      </c>
      <c r="N34" s="317">
        <v>0</v>
      </c>
      <c r="O34" s="317">
        <v>0</v>
      </c>
      <c r="P34" s="317">
        <v>0</v>
      </c>
      <c r="Q34" s="317">
        <v>0</v>
      </c>
      <c r="R34" s="317">
        <v>0</v>
      </c>
      <c r="S34" s="317">
        <v>0</v>
      </c>
      <c r="T34" s="317">
        <v>399.52</v>
      </c>
      <c r="U34" s="317">
        <v>0</v>
      </c>
      <c r="V34" s="317">
        <v>0</v>
      </c>
      <c r="W34" s="317">
        <v>106.82</v>
      </c>
      <c r="X34" s="317">
        <v>0</v>
      </c>
      <c r="Y34" s="317">
        <v>0</v>
      </c>
      <c r="Z34" s="317">
        <v>0</v>
      </c>
      <c r="AA34" s="317">
        <v>0</v>
      </c>
      <c r="AB34" s="317">
        <v>0</v>
      </c>
      <c r="AC34" s="317">
        <v>0</v>
      </c>
      <c r="AD34" s="317">
        <v>0</v>
      </c>
      <c r="AE34" s="317">
        <v>0</v>
      </c>
      <c r="AF34" s="317">
        <v>0</v>
      </c>
      <c r="AG34" s="318">
        <v>0</v>
      </c>
    </row>
    <row r="35" spans="1:33" x14ac:dyDescent="0.25">
      <c r="A35" s="548"/>
      <c r="B35" s="542"/>
      <c r="C35" s="315" t="s">
        <v>317</v>
      </c>
      <c r="D35" s="317">
        <f t="shared" si="1"/>
        <v>34305.599999999999</v>
      </c>
      <c r="E35" s="317">
        <v>0</v>
      </c>
      <c r="F35" s="317">
        <v>0</v>
      </c>
      <c r="G35" s="317">
        <v>0</v>
      </c>
      <c r="H35" s="317">
        <v>24900</v>
      </c>
      <c r="I35" s="317">
        <v>5715</v>
      </c>
      <c r="J35" s="317">
        <v>0</v>
      </c>
      <c r="K35" s="317">
        <v>0</v>
      </c>
      <c r="L35" s="317">
        <v>0</v>
      </c>
      <c r="M35" s="317">
        <v>0</v>
      </c>
      <c r="N35" s="317">
        <v>0</v>
      </c>
      <c r="O35" s="317">
        <v>0</v>
      </c>
      <c r="P35" s="317">
        <v>0</v>
      </c>
      <c r="Q35" s="317">
        <v>0</v>
      </c>
      <c r="R35" s="317">
        <v>3690.6</v>
      </c>
      <c r="S35" s="317">
        <v>0</v>
      </c>
      <c r="T35" s="317">
        <v>0</v>
      </c>
      <c r="U35" s="317">
        <v>0</v>
      </c>
      <c r="V35" s="317">
        <v>0</v>
      </c>
      <c r="W35" s="317">
        <v>0</v>
      </c>
      <c r="X35" s="317">
        <v>0</v>
      </c>
      <c r="Y35" s="317">
        <v>0</v>
      </c>
      <c r="Z35" s="317">
        <v>0</v>
      </c>
      <c r="AA35" s="317">
        <v>0</v>
      </c>
      <c r="AB35" s="317">
        <v>0</v>
      </c>
      <c r="AC35" s="317">
        <v>0</v>
      </c>
      <c r="AD35" s="317">
        <v>0</v>
      </c>
      <c r="AE35" s="317">
        <v>0</v>
      </c>
      <c r="AF35" s="317">
        <v>0</v>
      </c>
      <c r="AG35" s="318">
        <v>0</v>
      </c>
    </row>
    <row r="36" spans="1:33" x14ac:dyDescent="0.25">
      <c r="A36" s="548"/>
      <c r="B36" s="542"/>
      <c r="C36" s="315" t="s">
        <v>308</v>
      </c>
      <c r="D36" s="317">
        <f t="shared" si="1"/>
        <v>379.79999999999995</v>
      </c>
      <c r="E36" s="317">
        <v>0</v>
      </c>
      <c r="F36" s="317">
        <v>0</v>
      </c>
      <c r="G36" s="317">
        <v>314.76</v>
      </c>
      <c r="H36" s="317">
        <v>39.200000000000003</v>
      </c>
      <c r="I36" s="317">
        <v>0</v>
      </c>
      <c r="J36" s="317">
        <v>0</v>
      </c>
      <c r="K36" s="317">
        <v>0</v>
      </c>
      <c r="L36" s="317">
        <v>0</v>
      </c>
      <c r="M36" s="317">
        <v>0</v>
      </c>
      <c r="N36" s="317">
        <v>0</v>
      </c>
      <c r="O36" s="317">
        <v>0</v>
      </c>
      <c r="P36" s="317">
        <v>0</v>
      </c>
      <c r="Q36" s="317">
        <v>0</v>
      </c>
      <c r="R36" s="317">
        <v>0</v>
      </c>
      <c r="S36" s="317">
        <v>25.84</v>
      </c>
      <c r="T36" s="317">
        <v>0</v>
      </c>
      <c r="U36" s="317">
        <v>0</v>
      </c>
      <c r="V36" s="317">
        <v>0</v>
      </c>
      <c r="W36" s="317">
        <v>0</v>
      </c>
      <c r="X36" s="317">
        <v>0</v>
      </c>
      <c r="Y36" s="317">
        <v>0</v>
      </c>
      <c r="Z36" s="317">
        <v>0</v>
      </c>
      <c r="AA36" s="317">
        <v>0</v>
      </c>
      <c r="AB36" s="317">
        <v>0</v>
      </c>
      <c r="AC36" s="317">
        <v>0</v>
      </c>
      <c r="AD36" s="317">
        <v>0</v>
      </c>
      <c r="AE36" s="317">
        <v>0</v>
      </c>
      <c r="AF36" s="317">
        <v>0</v>
      </c>
      <c r="AG36" s="318">
        <v>0</v>
      </c>
    </row>
    <row r="37" spans="1:33" x14ac:dyDescent="0.25">
      <c r="A37" s="548"/>
      <c r="B37" s="542"/>
      <c r="C37" s="315" t="s">
        <v>318</v>
      </c>
      <c r="D37" s="317">
        <f t="shared" si="1"/>
        <v>400</v>
      </c>
      <c r="E37" s="317">
        <v>400</v>
      </c>
      <c r="F37" s="317">
        <v>0</v>
      </c>
      <c r="G37" s="317">
        <v>0</v>
      </c>
      <c r="H37" s="317">
        <v>0</v>
      </c>
      <c r="I37" s="317">
        <v>0</v>
      </c>
      <c r="J37" s="317">
        <v>0</v>
      </c>
      <c r="K37" s="317">
        <v>0</v>
      </c>
      <c r="L37" s="317">
        <v>0</v>
      </c>
      <c r="M37" s="317">
        <v>0</v>
      </c>
      <c r="N37" s="317">
        <v>0</v>
      </c>
      <c r="O37" s="317">
        <v>0</v>
      </c>
      <c r="P37" s="317">
        <v>0</v>
      </c>
      <c r="Q37" s="317">
        <v>0</v>
      </c>
      <c r="R37" s="317">
        <v>0</v>
      </c>
      <c r="S37" s="317">
        <v>0</v>
      </c>
      <c r="T37" s="317">
        <v>0</v>
      </c>
      <c r="U37" s="317">
        <v>0</v>
      </c>
      <c r="V37" s="317">
        <v>0</v>
      </c>
      <c r="W37" s="317">
        <v>0</v>
      </c>
      <c r="X37" s="317">
        <v>0</v>
      </c>
      <c r="Y37" s="317">
        <v>0</v>
      </c>
      <c r="Z37" s="317">
        <v>0</v>
      </c>
      <c r="AA37" s="317">
        <v>0</v>
      </c>
      <c r="AB37" s="317">
        <v>0</v>
      </c>
      <c r="AC37" s="317">
        <v>0</v>
      </c>
      <c r="AD37" s="317">
        <v>0</v>
      </c>
      <c r="AE37" s="317">
        <v>0</v>
      </c>
      <c r="AF37" s="317">
        <v>0</v>
      </c>
      <c r="AG37" s="318">
        <v>0</v>
      </c>
    </row>
    <row r="38" spans="1:33" x14ac:dyDescent="0.25">
      <c r="A38" s="548"/>
      <c r="B38" s="542"/>
      <c r="C38" s="315" t="s">
        <v>384</v>
      </c>
      <c r="D38" s="317">
        <f t="shared" si="1"/>
        <v>2567</v>
      </c>
      <c r="E38" s="317">
        <v>0</v>
      </c>
      <c r="F38" s="317">
        <v>2567</v>
      </c>
      <c r="G38" s="317">
        <v>0</v>
      </c>
      <c r="H38" s="317">
        <v>0</v>
      </c>
      <c r="I38" s="317">
        <v>0</v>
      </c>
      <c r="J38" s="317">
        <v>0</v>
      </c>
      <c r="K38" s="317">
        <v>0</v>
      </c>
      <c r="L38" s="317">
        <v>0</v>
      </c>
      <c r="M38" s="317">
        <v>0</v>
      </c>
      <c r="N38" s="317">
        <v>0</v>
      </c>
      <c r="O38" s="317">
        <v>0</v>
      </c>
      <c r="P38" s="317">
        <v>0</v>
      </c>
      <c r="Q38" s="317">
        <v>0</v>
      </c>
      <c r="R38" s="317">
        <v>0</v>
      </c>
      <c r="S38" s="317">
        <v>0</v>
      </c>
      <c r="T38" s="317">
        <v>0</v>
      </c>
      <c r="U38" s="317">
        <v>0</v>
      </c>
      <c r="V38" s="317">
        <v>0</v>
      </c>
      <c r="W38" s="317">
        <v>0</v>
      </c>
      <c r="X38" s="317">
        <v>0</v>
      </c>
      <c r="Y38" s="317">
        <v>0</v>
      </c>
      <c r="Z38" s="317">
        <v>0</v>
      </c>
      <c r="AA38" s="317">
        <v>0</v>
      </c>
      <c r="AB38" s="317">
        <v>0</v>
      </c>
      <c r="AC38" s="317">
        <v>0</v>
      </c>
      <c r="AD38" s="317">
        <v>0</v>
      </c>
      <c r="AE38" s="317">
        <v>0</v>
      </c>
      <c r="AF38" s="317">
        <v>0</v>
      </c>
      <c r="AG38" s="318">
        <v>0</v>
      </c>
    </row>
    <row r="39" spans="1:33" x14ac:dyDescent="0.25">
      <c r="A39" s="548"/>
      <c r="B39" s="543" t="s">
        <v>320</v>
      </c>
      <c r="C39" s="319" t="s">
        <v>305</v>
      </c>
      <c r="D39" s="320">
        <f t="shared" si="1"/>
        <v>3360.42</v>
      </c>
      <c r="E39" s="320">
        <v>3360.42</v>
      </c>
      <c r="F39" s="320">
        <v>0</v>
      </c>
      <c r="G39" s="320">
        <v>0</v>
      </c>
      <c r="H39" s="320">
        <v>0</v>
      </c>
      <c r="I39" s="320">
        <v>0</v>
      </c>
      <c r="J39" s="320">
        <v>0</v>
      </c>
      <c r="K39" s="320">
        <v>0</v>
      </c>
      <c r="L39" s="320">
        <v>0</v>
      </c>
      <c r="M39" s="320">
        <v>0</v>
      </c>
      <c r="N39" s="320">
        <v>0</v>
      </c>
      <c r="O39" s="320">
        <v>0</v>
      </c>
      <c r="P39" s="320">
        <v>0</v>
      </c>
      <c r="Q39" s="320">
        <v>0</v>
      </c>
      <c r="R39" s="320">
        <v>0</v>
      </c>
      <c r="S39" s="320">
        <v>0</v>
      </c>
      <c r="T39" s="320">
        <v>0</v>
      </c>
      <c r="U39" s="320">
        <v>0</v>
      </c>
      <c r="V39" s="320">
        <v>0</v>
      </c>
      <c r="W39" s="320">
        <v>0</v>
      </c>
      <c r="X39" s="320">
        <v>0</v>
      </c>
      <c r="Y39" s="320">
        <v>0</v>
      </c>
      <c r="Z39" s="320">
        <v>0</v>
      </c>
      <c r="AA39" s="320">
        <v>0</v>
      </c>
      <c r="AB39" s="320">
        <v>0</v>
      </c>
      <c r="AC39" s="320">
        <v>0</v>
      </c>
      <c r="AD39" s="320">
        <v>0</v>
      </c>
      <c r="AE39" s="320">
        <v>0</v>
      </c>
      <c r="AF39" s="320">
        <v>0</v>
      </c>
      <c r="AG39" s="321">
        <v>0</v>
      </c>
    </row>
    <row r="40" spans="1:33" x14ac:dyDescent="0.25">
      <c r="A40" s="548"/>
      <c r="B40" s="543"/>
      <c r="C40" s="322" t="s">
        <v>312</v>
      </c>
      <c r="D40" s="323">
        <f t="shared" si="1"/>
        <v>3360.42</v>
      </c>
      <c r="E40" s="323">
        <v>3360.42</v>
      </c>
      <c r="F40" s="323">
        <v>0</v>
      </c>
      <c r="G40" s="323">
        <v>0</v>
      </c>
      <c r="H40" s="323">
        <v>0</v>
      </c>
      <c r="I40" s="323">
        <v>0</v>
      </c>
      <c r="J40" s="323">
        <v>0</v>
      </c>
      <c r="K40" s="323">
        <v>0</v>
      </c>
      <c r="L40" s="323">
        <v>0</v>
      </c>
      <c r="M40" s="323">
        <v>0</v>
      </c>
      <c r="N40" s="323">
        <v>0</v>
      </c>
      <c r="O40" s="323">
        <v>0</v>
      </c>
      <c r="P40" s="323">
        <v>0</v>
      </c>
      <c r="Q40" s="323">
        <v>0</v>
      </c>
      <c r="R40" s="323">
        <v>0</v>
      </c>
      <c r="S40" s="323">
        <v>0</v>
      </c>
      <c r="T40" s="323">
        <v>0</v>
      </c>
      <c r="U40" s="323">
        <v>0</v>
      </c>
      <c r="V40" s="323">
        <v>0</v>
      </c>
      <c r="W40" s="323">
        <v>0</v>
      </c>
      <c r="X40" s="323">
        <v>0</v>
      </c>
      <c r="Y40" s="323">
        <v>0</v>
      </c>
      <c r="Z40" s="323">
        <v>0</v>
      </c>
      <c r="AA40" s="323">
        <v>0</v>
      </c>
      <c r="AB40" s="323">
        <v>0</v>
      </c>
      <c r="AC40" s="323">
        <v>0</v>
      </c>
      <c r="AD40" s="323">
        <v>0</v>
      </c>
      <c r="AE40" s="323">
        <v>0</v>
      </c>
      <c r="AF40" s="323">
        <v>0</v>
      </c>
      <c r="AG40" s="324">
        <v>0</v>
      </c>
    </row>
    <row r="41" spans="1:33" x14ac:dyDescent="0.25">
      <c r="A41" s="548"/>
      <c r="B41" s="542" t="s">
        <v>238</v>
      </c>
      <c r="C41" s="325" t="s">
        <v>305</v>
      </c>
      <c r="D41" s="316">
        <f t="shared" si="1"/>
        <v>331756.45</v>
      </c>
      <c r="E41" s="316">
        <v>94746</v>
      </c>
      <c r="F41" s="316">
        <v>33840</v>
      </c>
      <c r="G41" s="316">
        <v>1450.52</v>
      </c>
      <c r="H41" s="316">
        <v>156513.93</v>
      </c>
      <c r="I41" s="316">
        <v>0</v>
      </c>
      <c r="J41" s="316">
        <v>0</v>
      </c>
      <c r="K41" s="316">
        <v>0</v>
      </c>
      <c r="L41" s="316">
        <v>0</v>
      </c>
      <c r="M41" s="316">
        <v>45193</v>
      </c>
      <c r="N41" s="316">
        <v>0</v>
      </c>
      <c r="O41" s="316">
        <v>0</v>
      </c>
      <c r="P41" s="316">
        <v>0</v>
      </c>
      <c r="Q41" s="316">
        <v>0</v>
      </c>
      <c r="R41" s="316">
        <v>0</v>
      </c>
      <c r="S41" s="316">
        <v>0</v>
      </c>
      <c r="T41" s="316">
        <v>13</v>
      </c>
      <c r="U41" s="316">
        <v>0</v>
      </c>
      <c r="V41" s="316">
        <v>0</v>
      </c>
      <c r="W41" s="316">
        <v>0</v>
      </c>
      <c r="X41" s="316">
        <v>0</v>
      </c>
      <c r="Y41" s="316">
        <v>0</v>
      </c>
      <c r="Z41" s="316">
        <v>0</v>
      </c>
      <c r="AA41" s="316">
        <v>0</v>
      </c>
      <c r="AB41" s="316">
        <v>0</v>
      </c>
      <c r="AC41" s="316">
        <v>0</v>
      </c>
      <c r="AD41" s="316">
        <v>0</v>
      </c>
      <c r="AE41" s="316">
        <v>0</v>
      </c>
      <c r="AF41" s="316">
        <v>0</v>
      </c>
      <c r="AG41" s="326">
        <v>0</v>
      </c>
    </row>
    <row r="42" spans="1:33" x14ac:dyDescent="0.25">
      <c r="A42" s="548"/>
      <c r="B42" s="542"/>
      <c r="C42" s="315" t="s">
        <v>311</v>
      </c>
      <c r="D42" s="317">
        <f t="shared" si="1"/>
        <v>339.66</v>
      </c>
      <c r="E42" s="317">
        <v>0</v>
      </c>
      <c r="F42" s="317">
        <v>0</v>
      </c>
      <c r="G42" s="317">
        <v>0</v>
      </c>
      <c r="H42" s="317">
        <v>339.66</v>
      </c>
      <c r="I42" s="317">
        <v>0</v>
      </c>
      <c r="J42" s="317">
        <v>0</v>
      </c>
      <c r="K42" s="317">
        <v>0</v>
      </c>
      <c r="L42" s="317">
        <v>0</v>
      </c>
      <c r="M42" s="317">
        <v>0</v>
      </c>
      <c r="N42" s="317">
        <v>0</v>
      </c>
      <c r="O42" s="317">
        <v>0</v>
      </c>
      <c r="P42" s="317">
        <v>0</v>
      </c>
      <c r="Q42" s="317">
        <v>0</v>
      </c>
      <c r="R42" s="317">
        <v>0</v>
      </c>
      <c r="S42" s="317">
        <v>0</v>
      </c>
      <c r="T42" s="317">
        <v>0</v>
      </c>
      <c r="U42" s="317">
        <v>0</v>
      </c>
      <c r="V42" s="317">
        <v>0</v>
      </c>
      <c r="W42" s="317">
        <v>0</v>
      </c>
      <c r="X42" s="317">
        <v>0</v>
      </c>
      <c r="Y42" s="317">
        <v>0</v>
      </c>
      <c r="Z42" s="317">
        <v>0</v>
      </c>
      <c r="AA42" s="317">
        <v>0</v>
      </c>
      <c r="AB42" s="317">
        <v>0</v>
      </c>
      <c r="AC42" s="317">
        <v>0</v>
      </c>
      <c r="AD42" s="317">
        <v>0</v>
      </c>
      <c r="AE42" s="317">
        <v>0</v>
      </c>
      <c r="AF42" s="317">
        <v>0</v>
      </c>
      <c r="AG42" s="318">
        <v>0</v>
      </c>
    </row>
    <row r="43" spans="1:33" x14ac:dyDescent="0.25">
      <c r="A43" s="548"/>
      <c r="B43" s="542"/>
      <c r="C43" s="315" t="s">
        <v>390</v>
      </c>
      <c r="D43" s="317">
        <f t="shared" si="1"/>
        <v>104972</v>
      </c>
      <c r="E43" s="317">
        <v>94746</v>
      </c>
      <c r="F43" s="317">
        <v>7148</v>
      </c>
      <c r="G43" s="317">
        <v>0</v>
      </c>
      <c r="H43" s="317">
        <v>3065</v>
      </c>
      <c r="I43" s="317">
        <v>0</v>
      </c>
      <c r="J43" s="317">
        <v>0</v>
      </c>
      <c r="K43" s="317">
        <v>0</v>
      </c>
      <c r="L43" s="317">
        <v>0</v>
      </c>
      <c r="M43" s="317">
        <v>0</v>
      </c>
      <c r="N43" s="317">
        <v>0</v>
      </c>
      <c r="O43" s="317">
        <v>0</v>
      </c>
      <c r="P43" s="317">
        <v>0</v>
      </c>
      <c r="Q43" s="317">
        <v>0</v>
      </c>
      <c r="R43" s="317">
        <v>0</v>
      </c>
      <c r="S43" s="317">
        <v>0</v>
      </c>
      <c r="T43" s="317">
        <v>13</v>
      </c>
      <c r="U43" s="317">
        <v>0</v>
      </c>
      <c r="V43" s="317">
        <v>0</v>
      </c>
      <c r="W43" s="317">
        <v>0</v>
      </c>
      <c r="X43" s="317">
        <v>0</v>
      </c>
      <c r="Y43" s="317">
        <v>0</v>
      </c>
      <c r="Z43" s="317">
        <v>0</v>
      </c>
      <c r="AA43" s="317">
        <v>0</v>
      </c>
      <c r="AB43" s="317">
        <v>0</v>
      </c>
      <c r="AC43" s="317">
        <v>0</v>
      </c>
      <c r="AD43" s="317">
        <v>0</v>
      </c>
      <c r="AE43" s="317">
        <v>0</v>
      </c>
      <c r="AF43" s="317">
        <v>0</v>
      </c>
      <c r="AG43" s="318">
        <v>0</v>
      </c>
    </row>
    <row r="44" spans="1:33" x14ac:dyDescent="0.25">
      <c r="A44" s="548"/>
      <c r="B44" s="542"/>
      <c r="C44" s="315" t="s">
        <v>308</v>
      </c>
      <c r="D44" s="317">
        <f t="shared" si="1"/>
        <v>9079.7900000000009</v>
      </c>
      <c r="E44" s="317">
        <v>0</v>
      </c>
      <c r="F44" s="317">
        <v>0</v>
      </c>
      <c r="G44" s="317">
        <v>58.52</v>
      </c>
      <c r="H44" s="317">
        <v>9021.27</v>
      </c>
      <c r="I44" s="317">
        <v>0</v>
      </c>
      <c r="J44" s="317">
        <v>0</v>
      </c>
      <c r="K44" s="317">
        <v>0</v>
      </c>
      <c r="L44" s="317">
        <v>0</v>
      </c>
      <c r="M44" s="317">
        <v>0</v>
      </c>
      <c r="N44" s="317">
        <v>0</v>
      </c>
      <c r="O44" s="317">
        <v>0</v>
      </c>
      <c r="P44" s="317">
        <v>0</v>
      </c>
      <c r="Q44" s="317">
        <v>0</v>
      </c>
      <c r="R44" s="317">
        <v>0</v>
      </c>
      <c r="S44" s="317">
        <v>0</v>
      </c>
      <c r="T44" s="317">
        <v>0</v>
      </c>
      <c r="U44" s="317">
        <v>0</v>
      </c>
      <c r="V44" s="317">
        <v>0</v>
      </c>
      <c r="W44" s="317">
        <v>0</v>
      </c>
      <c r="X44" s="317">
        <v>0</v>
      </c>
      <c r="Y44" s="317">
        <v>0</v>
      </c>
      <c r="Z44" s="317">
        <v>0</v>
      </c>
      <c r="AA44" s="317">
        <v>0</v>
      </c>
      <c r="AB44" s="317">
        <v>0</v>
      </c>
      <c r="AC44" s="317">
        <v>0</v>
      </c>
      <c r="AD44" s="317">
        <v>0</v>
      </c>
      <c r="AE44" s="317">
        <v>0</v>
      </c>
      <c r="AF44" s="317">
        <v>0</v>
      </c>
      <c r="AG44" s="318">
        <v>0</v>
      </c>
    </row>
    <row r="45" spans="1:33" x14ac:dyDescent="0.25">
      <c r="A45" s="548"/>
      <c r="B45" s="542"/>
      <c r="C45" s="315" t="s">
        <v>384</v>
      </c>
      <c r="D45" s="317">
        <f t="shared" si="1"/>
        <v>217365</v>
      </c>
      <c r="E45" s="317">
        <v>0</v>
      </c>
      <c r="F45" s="317">
        <v>26692</v>
      </c>
      <c r="G45" s="317">
        <v>1392</v>
      </c>
      <c r="H45" s="317">
        <v>144088</v>
      </c>
      <c r="I45" s="317">
        <v>0</v>
      </c>
      <c r="J45" s="317">
        <v>0</v>
      </c>
      <c r="K45" s="317">
        <v>0</v>
      </c>
      <c r="L45" s="317">
        <v>0</v>
      </c>
      <c r="M45" s="317">
        <v>45193</v>
      </c>
      <c r="N45" s="317">
        <v>0</v>
      </c>
      <c r="O45" s="317">
        <v>0</v>
      </c>
      <c r="P45" s="317">
        <v>0</v>
      </c>
      <c r="Q45" s="317">
        <v>0</v>
      </c>
      <c r="R45" s="317">
        <v>0</v>
      </c>
      <c r="S45" s="317">
        <v>0</v>
      </c>
      <c r="T45" s="317">
        <v>0</v>
      </c>
      <c r="U45" s="317">
        <v>0</v>
      </c>
      <c r="V45" s="317">
        <v>0</v>
      </c>
      <c r="W45" s="317">
        <v>0</v>
      </c>
      <c r="X45" s="317">
        <v>0</v>
      </c>
      <c r="Y45" s="317">
        <v>0</v>
      </c>
      <c r="Z45" s="317">
        <v>0</v>
      </c>
      <c r="AA45" s="317">
        <v>0</v>
      </c>
      <c r="AB45" s="317">
        <v>0</v>
      </c>
      <c r="AC45" s="317">
        <v>0</v>
      </c>
      <c r="AD45" s="317">
        <v>0</v>
      </c>
      <c r="AE45" s="317">
        <v>0</v>
      </c>
      <c r="AF45" s="317">
        <v>0</v>
      </c>
      <c r="AG45" s="318">
        <v>0</v>
      </c>
    </row>
    <row r="46" spans="1:33" x14ac:dyDescent="0.25">
      <c r="A46" s="548"/>
      <c r="B46" s="543" t="s">
        <v>233</v>
      </c>
      <c r="C46" s="319" t="s">
        <v>305</v>
      </c>
      <c r="D46" s="320">
        <f t="shared" si="1"/>
        <v>46577.32</v>
      </c>
      <c r="E46" s="320">
        <v>20522.41</v>
      </c>
      <c r="F46" s="320">
        <v>15222</v>
      </c>
      <c r="G46" s="320">
        <v>132.24</v>
      </c>
      <c r="H46" s="320">
        <v>0</v>
      </c>
      <c r="I46" s="320">
        <v>0</v>
      </c>
      <c r="J46" s="320">
        <v>92.49</v>
      </c>
      <c r="K46" s="320">
        <v>0</v>
      </c>
      <c r="L46" s="320">
        <v>44.82</v>
      </c>
      <c r="M46" s="320">
        <v>0</v>
      </c>
      <c r="N46" s="320">
        <v>4444</v>
      </c>
      <c r="O46" s="320">
        <v>4458</v>
      </c>
      <c r="P46" s="320">
        <v>0</v>
      </c>
      <c r="Q46" s="320">
        <v>0</v>
      </c>
      <c r="R46" s="320">
        <v>0</v>
      </c>
      <c r="S46" s="320">
        <v>61.53</v>
      </c>
      <c r="T46" s="320">
        <v>88.58</v>
      </c>
      <c r="U46" s="320">
        <v>950</v>
      </c>
      <c r="V46" s="320">
        <v>506.25</v>
      </c>
      <c r="W46" s="320">
        <v>5</v>
      </c>
      <c r="X46" s="320">
        <v>0</v>
      </c>
      <c r="Y46" s="320">
        <v>50</v>
      </c>
      <c r="Z46" s="320">
        <v>0</v>
      </c>
      <c r="AA46" s="320">
        <v>0</v>
      </c>
      <c r="AB46" s="320">
        <v>0</v>
      </c>
      <c r="AC46" s="320">
        <v>0</v>
      </c>
      <c r="AD46" s="320">
        <v>0</v>
      </c>
      <c r="AE46" s="320">
        <v>0</v>
      </c>
      <c r="AF46" s="320">
        <v>0</v>
      </c>
      <c r="AG46" s="321">
        <v>0</v>
      </c>
    </row>
    <row r="47" spans="1:33" x14ac:dyDescent="0.25">
      <c r="A47" s="548"/>
      <c r="B47" s="543"/>
      <c r="C47" s="322" t="s">
        <v>322</v>
      </c>
      <c r="D47" s="323">
        <f t="shared" si="1"/>
        <v>972</v>
      </c>
      <c r="E47" s="323">
        <v>0</v>
      </c>
      <c r="F47" s="323">
        <v>0</v>
      </c>
      <c r="G47" s="323">
        <v>0</v>
      </c>
      <c r="H47" s="323">
        <v>0</v>
      </c>
      <c r="I47" s="323">
        <v>0</v>
      </c>
      <c r="J47" s="323">
        <v>0</v>
      </c>
      <c r="K47" s="323">
        <v>0</v>
      </c>
      <c r="L47" s="323">
        <v>0</v>
      </c>
      <c r="M47" s="323">
        <v>0</v>
      </c>
      <c r="N47" s="323">
        <v>4</v>
      </c>
      <c r="O47" s="323">
        <v>18</v>
      </c>
      <c r="P47" s="323">
        <v>0</v>
      </c>
      <c r="Q47" s="323">
        <v>0</v>
      </c>
      <c r="R47" s="323">
        <v>0</v>
      </c>
      <c r="S47" s="323">
        <v>0</v>
      </c>
      <c r="T47" s="323">
        <v>0</v>
      </c>
      <c r="U47" s="323">
        <v>950</v>
      </c>
      <c r="V47" s="323">
        <v>0</v>
      </c>
      <c r="W47" s="323">
        <v>0</v>
      </c>
      <c r="X47" s="323">
        <v>0</v>
      </c>
      <c r="Y47" s="323">
        <v>0</v>
      </c>
      <c r="Z47" s="323">
        <v>0</v>
      </c>
      <c r="AA47" s="323">
        <v>0</v>
      </c>
      <c r="AB47" s="323">
        <v>0</v>
      </c>
      <c r="AC47" s="323">
        <v>0</v>
      </c>
      <c r="AD47" s="323">
        <v>0</v>
      </c>
      <c r="AE47" s="323">
        <v>0</v>
      </c>
      <c r="AF47" s="323">
        <v>0</v>
      </c>
      <c r="AG47" s="324">
        <v>0</v>
      </c>
    </row>
    <row r="48" spans="1:33" x14ac:dyDescent="0.25">
      <c r="A48" s="548"/>
      <c r="B48" s="543"/>
      <c r="C48" s="322" t="s">
        <v>306</v>
      </c>
      <c r="D48" s="323">
        <f t="shared" si="1"/>
        <v>0.75</v>
      </c>
      <c r="E48" s="323">
        <v>0</v>
      </c>
      <c r="F48" s="323">
        <v>0</v>
      </c>
      <c r="G48" s="323">
        <v>0</v>
      </c>
      <c r="H48" s="323">
        <v>0</v>
      </c>
      <c r="I48" s="323">
        <v>0</v>
      </c>
      <c r="J48" s="323">
        <v>0</v>
      </c>
      <c r="K48" s="323">
        <v>0</v>
      </c>
      <c r="L48" s="323">
        <v>0</v>
      </c>
      <c r="M48" s="323">
        <v>0</v>
      </c>
      <c r="N48" s="323">
        <v>0</v>
      </c>
      <c r="O48" s="323">
        <v>0</v>
      </c>
      <c r="P48" s="323">
        <v>0</v>
      </c>
      <c r="Q48" s="323">
        <v>0</v>
      </c>
      <c r="R48" s="323">
        <v>0</v>
      </c>
      <c r="S48" s="323">
        <v>0</v>
      </c>
      <c r="T48" s="323">
        <v>0.75</v>
      </c>
      <c r="U48" s="323">
        <v>0</v>
      </c>
      <c r="V48" s="323">
        <v>0</v>
      </c>
      <c r="W48" s="323">
        <v>0</v>
      </c>
      <c r="X48" s="323">
        <v>0</v>
      </c>
      <c r="Y48" s="323">
        <v>0</v>
      </c>
      <c r="Z48" s="323">
        <v>0</v>
      </c>
      <c r="AA48" s="323">
        <v>0</v>
      </c>
      <c r="AB48" s="323">
        <v>0</v>
      </c>
      <c r="AC48" s="323">
        <v>0</v>
      </c>
      <c r="AD48" s="323">
        <v>0</v>
      </c>
      <c r="AE48" s="323">
        <v>0</v>
      </c>
      <c r="AF48" s="323">
        <v>0</v>
      </c>
      <c r="AG48" s="324">
        <v>0</v>
      </c>
    </row>
    <row r="49" spans="1:33" x14ac:dyDescent="0.25">
      <c r="A49" s="548"/>
      <c r="B49" s="543"/>
      <c r="C49" s="322" t="s">
        <v>387</v>
      </c>
      <c r="D49" s="323">
        <f t="shared" si="1"/>
        <v>33027.570000000007</v>
      </c>
      <c r="E49" s="323">
        <v>16825.41</v>
      </c>
      <c r="F49" s="323">
        <v>15222</v>
      </c>
      <c r="G49" s="323">
        <v>132.24</v>
      </c>
      <c r="H49" s="323">
        <v>0</v>
      </c>
      <c r="I49" s="323">
        <v>0</v>
      </c>
      <c r="J49" s="323">
        <v>92.49</v>
      </c>
      <c r="K49" s="323">
        <v>0</v>
      </c>
      <c r="L49" s="323">
        <v>44.82</v>
      </c>
      <c r="M49" s="323">
        <v>0</v>
      </c>
      <c r="N49" s="323">
        <v>0</v>
      </c>
      <c r="O49" s="323">
        <v>0</v>
      </c>
      <c r="P49" s="323">
        <v>0</v>
      </c>
      <c r="Q49" s="323">
        <v>0</v>
      </c>
      <c r="R49" s="323">
        <v>0</v>
      </c>
      <c r="S49" s="323">
        <v>61.53</v>
      </c>
      <c r="T49" s="323">
        <v>87.83</v>
      </c>
      <c r="U49" s="323">
        <v>0</v>
      </c>
      <c r="V49" s="323">
        <v>506.25</v>
      </c>
      <c r="W49" s="323">
        <v>5</v>
      </c>
      <c r="X49" s="323">
        <v>0</v>
      </c>
      <c r="Y49" s="323">
        <v>50</v>
      </c>
      <c r="Z49" s="323">
        <v>0</v>
      </c>
      <c r="AA49" s="323">
        <v>0</v>
      </c>
      <c r="AB49" s="323">
        <v>0</v>
      </c>
      <c r="AC49" s="323">
        <v>0</v>
      </c>
      <c r="AD49" s="323">
        <v>0</v>
      </c>
      <c r="AE49" s="323">
        <v>0</v>
      </c>
      <c r="AF49" s="323">
        <v>0</v>
      </c>
      <c r="AG49" s="324">
        <v>0</v>
      </c>
    </row>
    <row r="50" spans="1:33" x14ac:dyDescent="0.25">
      <c r="A50" s="548"/>
      <c r="B50" s="543"/>
      <c r="C50" s="322" t="s">
        <v>323</v>
      </c>
      <c r="D50" s="323">
        <f t="shared" si="1"/>
        <v>3697</v>
      </c>
      <c r="E50" s="323">
        <v>3697</v>
      </c>
      <c r="F50" s="323">
        <v>0</v>
      </c>
      <c r="G50" s="323">
        <v>0</v>
      </c>
      <c r="H50" s="323">
        <v>0</v>
      </c>
      <c r="I50" s="323">
        <v>0</v>
      </c>
      <c r="J50" s="323">
        <v>0</v>
      </c>
      <c r="K50" s="323">
        <v>0</v>
      </c>
      <c r="L50" s="323">
        <v>0</v>
      </c>
      <c r="M50" s="323">
        <v>0</v>
      </c>
      <c r="N50" s="323">
        <v>0</v>
      </c>
      <c r="O50" s="323">
        <v>0</v>
      </c>
      <c r="P50" s="323">
        <v>0</v>
      </c>
      <c r="Q50" s="323">
        <v>0</v>
      </c>
      <c r="R50" s="323">
        <v>0</v>
      </c>
      <c r="S50" s="323">
        <v>0</v>
      </c>
      <c r="T50" s="323">
        <v>0</v>
      </c>
      <c r="U50" s="323">
        <v>0</v>
      </c>
      <c r="V50" s="323">
        <v>0</v>
      </c>
      <c r="W50" s="323">
        <v>0</v>
      </c>
      <c r="X50" s="323">
        <v>0</v>
      </c>
      <c r="Y50" s="323">
        <v>0</v>
      </c>
      <c r="Z50" s="323">
        <v>0</v>
      </c>
      <c r="AA50" s="323">
        <v>0</v>
      </c>
      <c r="AB50" s="323">
        <v>0</v>
      </c>
      <c r="AC50" s="323">
        <v>0</v>
      </c>
      <c r="AD50" s="323">
        <v>0</v>
      </c>
      <c r="AE50" s="323">
        <v>0</v>
      </c>
      <c r="AF50" s="323">
        <v>0</v>
      </c>
      <c r="AG50" s="324">
        <v>0</v>
      </c>
    </row>
    <row r="51" spans="1:33" x14ac:dyDescent="0.25">
      <c r="A51" s="548"/>
      <c r="B51" s="543"/>
      <c r="C51" s="322" t="s">
        <v>324</v>
      </c>
      <c r="D51" s="323">
        <f t="shared" si="1"/>
        <v>8880</v>
      </c>
      <c r="E51" s="323">
        <v>0</v>
      </c>
      <c r="F51" s="323">
        <v>0</v>
      </c>
      <c r="G51" s="323">
        <v>0</v>
      </c>
      <c r="H51" s="323">
        <v>0</v>
      </c>
      <c r="I51" s="323">
        <v>0</v>
      </c>
      <c r="J51" s="323">
        <v>0</v>
      </c>
      <c r="K51" s="323">
        <v>0</v>
      </c>
      <c r="L51" s="323">
        <v>0</v>
      </c>
      <c r="M51" s="323">
        <v>0</v>
      </c>
      <c r="N51" s="323">
        <v>4440</v>
      </c>
      <c r="O51" s="323">
        <v>4440</v>
      </c>
      <c r="P51" s="323">
        <v>0</v>
      </c>
      <c r="Q51" s="323">
        <v>0</v>
      </c>
      <c r="R51" s="323">
        <v>0</v>
      </c>
      <c r="S51" s="323">
        <v>0</v>
      </c>
      <c r="T51" s="323">
        <v>0</v>
      </c>
      <c r="U51" s="323">
        <v>0</v>
      </c>
      <c r="V51" s="323">
        <v>0</v>
      </c>
      <c r="W51" s="323">
        <v>0</v>
      </c>
      <c r="X51" s="323">
        <v>0</v>
      </c>
      <c r="Y51" s="323">
        <v>0</v>
      </c>
      <c r="Z51" s="323">
        <v>0</v>
      </c>
      <c r="AA51" s="323">
        <v>0</v>
      </c>
      <c r="AB51" s="323">
        <v>0</v>
      </c>
      <c r="AC51" s="323">
        <v>0</v>
      </c>
      <c r="AD51" s="323">
        <v>0</v>
      </c>
      <c r="AE51" s="323">
        <v>0</v>
      </c>
      <c r="AF51" s="323">
        <v>0</v>
      </c>
      <c r="AG51" s="324">
        <v>0</v>
      </c>
    </row>
    <row r="52" spans="1:33" x14ac:dyDescent="0.25">
      <c r="A52" s="548"/>
      <c r="B52" s="542" t="s">
        <v>325</v>
      </c>
      <c r="C52" s="325" t="s">
        <v>305</v>
      </c>
      <c r="D52" s="316">
        <f t="shared" si="1"/>
        <v>1666.28</v>
      </c>
      <c r="E52" s="316">
        <v>1658.3</v>
      </c>
      <c r="F52" s="316">
        <v>7</v>
      </c>
      <c r="G52" s="316">
        <v>0.68</v>
      </c>
      <c r="H52" s="316">
        <v>0</v>
      </c>
      <c r="I52" s="316">
        <v>0</v>
      </c>
      <c r="J52" s="316">
        <v>0</v>
      </c>
      <c r="K52" s="316">
        <v>0</v>
      </c>
      <c r="L52" s="316">
        <v>0</v>
      </c>
      <c r="M52" s="316">
        <v>0</v>
      </c>
      <c r="N52" s="316">
        <v>0</v>
      </c>
      <c r="O52" s="316">
        <v>0</v>
      </c>
      <c r="P52" s="316">
        <v>0</v>
      </c>
      <c r="Q52" s="316">
        <v>0</v>
      </c>
      <c r="R52" s="316">
        <v>0</v>
      </c>
      <c r="S52" s="316">
        <v>0</v>
      </c>
      <c r="T52" s="316">
        <v>0.3</v>
      </c>
      <c r="U52" s="316">
        <v>0</v>
      </c>
      <c r="V52" s="316">
        <v>0</v>
      </c>
      <c r="W52" s="316">
        <v>0</v>
      </c>
      <c r="X52" s="316">
        <v>0</v>
      </c>
      <c r="Y52" s="316">
        <v>0</v>
      </c>
      <c r="Z52" s="316">
        <v>0</v>
      </c>
      <c r="AA52" s="316">
        <v>0</v>
      </c>
      <c r="AB52" s="316">
        <v>0</v>
      </c>
      <c r="AC52" s="316">
        <v>0</v>
      </c>
      <c r="AD52" s="316">
        <v>0</v>
      </c>
      <c r="AE52" s="316">
        <v>0</v>
      </c>
      <c r="AF52" s="316">
        <v>0</v>
      </c>
      <c r="AG52" s="326">
        <v>0</v>
      </c>
    </row>
    <row r="53" spans="1:33" x14ac:dyDescent="0.25">
      <c r="A53" s="548"/>
      <c r="B53" s="542"/>
      <c r="C53" s="315" t="s">
        <v>311</v>
      </c>
      <c r="D53" s="317">
        <f t="shared" si="1"/>
        <v>0.68</v>
      </c>
      <c r="E53" s="317">
        <v>0</v>
      </c>
      <c r="F53" s="317">
        <v>0</v>
      </c>
      <c r="G53" s="317">
        <v>0.68</v>
      </c>
      <c r="H53" s="317">
        <v>0</v>
      </c>
      <c r="I53" s="317">
        <v>0</v>
      </c>
      <c r="J53" s="317">
        <v>0</v>
      </c>
      <c r="K53" s="317">
        <v>0</v>
      </c>
      <c r="L53" s="317">
        <v>0</v>
      </c>
      <c r="M53" s="317">
        <v>0</v>
      </c>
      <c r="N53" s="317">
        <v>0</v>
      </c>
      <c r="O53" s="317">
        <v>0</v>
      </c>
      <c r="P53" s="317">
        <v>0</v>
      </c>
      <c r="Q53" s="317">
        <v>0</v>
      </c>
      <c r="R53" s="317">
        <v>0</v>
      </c>
      <c r="S53" s="317">
        <v>0</v>
      </c>
      <c r="T53" s="317">
        <v>0</v>
      </c>
      <c r="U53" s="317">
        <v>0</v>
      </c>
      <c r="V53" s="317">
        <v>0</v>
      </c>
      <c r="W53" s="317">
        <v>0</v>
      </c>
      <c r="X53" s="317">
        <v>0</v>
      </c>
      <c r="Y53" s="317">
        <v>0</v>
      </c>
      <c r="Z53" s="317">
        <v>0</v>
      </c>
      <c r="AA53" s="317">
        <v>0</v>
      </c>
      <c r="AB53" s="317">
        <v>0</v>
      </c>
      <c r="AC53" s="317">
        <v>0</v>
      </c>
      <c r="AD53" s="317">
        <v>0</v>
      </c>
      <c r="AE53" s="317">
        <v>0</v>
      </c>
      <c r="AF53" s="317">
        <v>0</v>
      </c>
      <c r="AG53" s="318">
        <v>0</v>
      </c>
    </row>
    <row r="54" spans="1:33" x14ac:dyDescent="0.25">
      <c r="A54" s="548"/>
      <c r="B54" s="542"/>
      <c r="C54" s="315" t="s">
        <v>306</v>
      </c>
      <c r="D54" s="317">
        <f t="shared" si="1"/>
        <v>7.3</v>
      </c>
      <c r="E54" s="317">
        <v>0</v>
      </c>
      <c r="F54" s="317">
        <v>7</v>
      </c>
      <c r="G54" s="317">
        <v>0</v>
      </c>
      <c r="H54" s="317">
        <v>0</v>
      </c>
      <c r="I54" s="317">
        <v>0</v>
      </c>
      <c r="J54" s="317">
        <v>0</v>
      </c>
      <c r="K54" s="317">
        <v>0</v>
      </c>
      <c r="L54" s="317">
        <v>0</v>
      </c>
      <c r="M54" s="317">
        <v>0</v>
      </c>
      <c r="N54" s="317">
        <v>0</v>
      </c>
      <c r="O54" s="317">
        <v>0</v>
      </c>
      <c r="P54" s="317">
        <v>0</v>
      </c>
      <c r="Q54" s="317">
        <v>0</v>
      </c>
      <c r="R54" s="317">
        <v>0</v>
      </c>
      <c r="S54" s="317">
        <v>0</v>
      </c>
      <c r="T54" s="317">
        <v>0.3</v>
      </c>
      <c r="U54" s="317">
        <v>0</v>
      </c>
      <c r="V54" s="317">
        <v>0</v>
      </c>
      <c r="W54" s="317">
        <v>0</v>
      </c>
      <c r="X54" s="317">
        <v>0</v>
      </c>
      <c r="Y54" s="317">
        <v>0</v>
      </c>
      <c r="Z54" s="317">
        <v>0</v>
      </c>
      <c r="AA54" s="317">
        <v>0</v>
      </c>
      <c r="AB54" s="317">
        <v>0</v>
      </c>
      <c r="AC54" s="317">
        <v>0</v>
      </c>
      <c r="AD54" s="317">
        <v>0</v>
      </c>
      <c r="AE54" s="317">
        <v>0</v>
      </c>
      <c r="AF54" s="317">
        <v>0</v>
      </c>
      <c r="AG54" s="318">
        <v>0</v>
      </c>
    </row>
    <row r="55" spans="1:33" x14ac:dyDescent="0.25">
      <c r="A55" s="548"/>
      <c r="B55" s="542"/>
      <c r="C55" s="315" t="s">
        <v>308</v>
      </c>
      <c r="D55" s="317">
        <f t="shared" si="1"/>
        <v>1658.3</v>
      </c>
      <c r="E55" s="317">
        <v>1658.3</v>
      </c>
      <c r="F55" s="317">
        <v>0</v>
      </c>
      <c r="G55" s="317">
        <v>0</v>
      </c>
      <c r="H55" s="317">
        <v>0</v>
      </c>
      <c r="I55" s="317">
        <v>0</v>
      </c>
      <c r="J55" s="317">
        <v>0</v>
      </c>
      <c r="K55" s="317">
        <v>0</v>
      </c>
      <c r="L55" s="317">
        <v>0</v>
      </c>
      <c r="M55" s="317">
        <v>0</v>
      </c>
      <c r="N55" s="317">
        <v>0</v>
      </c>
      <c r="O55" s="317">
        <v>0</v>
      </c>
      <c r="P55" s="317">
        <v>0</v>
      </c>
      <c r="Q55" s="317">
        <v>0</v>
      </c>
      <c r="R55" s="317">
        <v>0</v>
      </c>
      <c r="S55" s="317">
        <v>0</v>
      </c>
      <c r="T55" s="317">
        <v>0</v>
      </c>
      <c r="U55" s="317">
        <v>0</v>
      </c>
      <c r="V55" s="317">
        <v>0</v>
      </c>
      <c r="W55" s="317">
        <v>0</v>
      </c>
      <c r="X55" s="317">
        <v>0</v>
      </c>
      <c r="Y55" s="317">
        <v>0</v>
      </c>
      <c r="Z55" s="317">
        <v>0</v>
      </c>
      <c r="AA55" s="317">
        <v>0</v>
      </c>
      <c r="AB55" s="317">
        <v>0</v>
      </c>
      <c r="AC55" s="317">
        <v>0</v>
      </c>
      <c r="AD55" s="317">
        <v>0</v>
      </c>
      <c r="AE55" s="317">
        <v>0</v>
      </c>
      <c r="AF55" s="317">
        <v>0</v>
      </c>
      <c r="AG55" s="318">
        <v>0</v>
      </c>
    </row>
    <row r="56" spans="1:33" x14ac:dyDescent="0.25">
      <c r="A56" s="548"/>
      <c r="B56" s="543" t="s">
        <v>243</v>
      </c>
      <c r="C56" s="319" t="s">
        <v>305</v>
      </c>
      <c r="D56" s="320">
        <f t="shared" si="1"/>
        <v>92463.599999999991</v>
      </c>
      <c r="E56" s="320">
        <v>88424.15</v>
      </c>
      <c r="F56" s="320">
        <v>0</v>
      </c>
      <c r="G56" s="320">
        <v>352.91</v>
      </c>
      <c r="H56" s="320">
        <v>3651.58</v>
      </c>
      <c r="I56" s="320">
        <v>0</v>
      </c>
      <c r="J56" s="320">
        <v>0</v>
      </c>
      <c r="K56" s="320">
        <v>0</v>
      </c>
      <c r="L56" s="320">
        <v>11.53</v>
      </c>
      <c r="M56" s="320">
        <v>0</v>
      </c>
      <c r="N56" s="320">
        <v>0</v>
      </c>
      <c r="O56" s="320">
        <v>0</v>
      </c>
      <c r="P56" s="320">
        <v>0</v>
      </c>
      <c r="Q56" s="320">
        <v>0</v>
      </c>
      <c r="R56" s="320">
        <v>0</v>
      </c>
      <c r="S56" s="320">
        <v>0</v>
      </c>
      <c r="T56" s="320">
        <v>23.43</v>
      </c>
      <c r="U56" s="320">
        <v>0</v>
      </c>
      <c r="V56" s="320">
        <v>0</v>
      </c>
      <c r="W56" s="320">
        <v>0</v>
      </c>
      <c r="X56" s="320">
        <v>0</v>
      </c>
      <c r="Y56" s="320">
        <v>0</v>
      </c>
      <c r="Z56" s="320">
        <v>0</v>
      </c>
      <c r="AA56" s="320">
        <v>0</v>
      </c>
      <c r="AB56" s="320">
        <v>0</v>
      </c>
      <c r="AC56" s="320">
        <v>0</v>
      </c>
      <c r="AD56" s="320">
        <v>0</v>
      </c>
      <c r="AE56" s="320">
        <v>0</v>
      </c>
      <c r="AF56" s="320">
        <v>0</v>
      </c>
      <c r="AG56" s="321">
        <v>0</v>
      </c>
    </row>
    <row r="57" spans="1:33" x14ac:dyDescent="0.25">
      <c r="A57" s="548"/>
      <c r="B57" s="543"/>
      <c r="C57" s="322" t="s">
        <v>312</v>
      </c>
      <c r="D57" s="323">
        <f t="shared" si="1"/>
        <v>86809.919999999998</v>
      </c>
      <c r="E57" s="323">
        <v>86809.919999999998</v>
      </c>
      <c r="F57" s="323">
        <v>0</v>
      </c>
      <c r="G57" s="323">
        <v>0</v>
      </c>
      <c r="H57" s="323">
        <v>0</v>
      </c>
      <c r="I57" s="323">
        <v>0</v>
      </c>
      <c r="J57" s="323">
        <v>0</v>
      </c>
      <c r="K57" s="323">
        <v>0</v>
      </c>
      <c r="L57" s="323">
        <v>0</v>
      </c>
      <c r="M57" s="323">
        <v>0</v>
      </c>
      <c r="N57" s="323">
        <v>0</v>
      </c>
      <c r="O57" s="323">
        <v>0</v>
      </c>
      <c r="P57" s="323">
        <v>0</v>
      </c>
      <c r="Q57" s="323">
        <v>0</v>
      </c>
      <c r="R57" s="323">
        <v>0</v>
      </c>
      <c r="S57" s="323">
        <v>0</v>
      </c>
      <c r="T57" s="323">
        <v>0</v>
      </c>
      <c r="U57" s="323">
        <v>0</v>
      </c>
      <c r="V57" s="323">
        <v>0</v>
      </c>
      <c r="W57" s="323">
        <v>0</v>
      </c>
      <c r="X57" s="323">
        <v>0</v>
      </c>
      <c r="Y57" s="323">
        <v>0</v>
      </c>
      <c r="Z57" s="323">
        <v>0</v>
      </c>
      <c r="AA57" s="323">
        <v>0</v>
      </c>
      <c r="AB57" s="323">
        <v>0</v>
      </c>
      <c r="AC57" s="323">
        <v>0</v>
      </c>
      <c r="AD57" s="323">
        <v>0</v>
      </c>
      <c r="AE57" s="323">
        <v>0</v>
      </c>
      <c r="AF57" s="323">
        <v>0</v>
      </c>
      <c r="AG57" s="324">
        <v>0</v>
      </c>
    </row>
    <row r="58" spans="1:33" x14ac:dyDescent="0.25">
      <c r="A58" s="548"/>
      <c r="B58" s="543"/>
      <c r="C58" s="322" t="s">
        <v>306</v>
      </c>
      <c r="D58" s="323">
        <f t="shared" si="1"/>
        <v>25.429999999999996</v>
      </c>
      <c r="E58" s="323">
        <v>0</v>
      </c>
      <c r="F58" s="323">
        <v>0</v>
      </c>
      <c r="G58" s="323">
        <v>9.6999999999999993</v>
      </c>
      <c r="H58" s="323">
        <v>0</v>
      </c>
      <c r="I58" s="323">
        <v>0</v>
      </c>
      <c r="J58" s="323">
        <v>0</v>
      </c>
      <c r="K58" s="323">
        <v>0</v>
      </c>
      <c r="L58" s="323">
        <v>11.53</v>
      </c>
      <c r="M58" s="323">
        <v>0</v>
      </c>
      <c r="N58" s="323">
        <v>0</v>
      </c>
      <c r="O58" s="323">
        <v>0</v>
      </c>
      <c r="P58" s="323">
        <v>0</v>
      </c>
      <c r="Q58" s="323">
        <v>0</v>
      </c>
      <c r="R58" s="323">
        <v>0</v>
      </c>
      <c r="S58" s="323">
        <v>0</v>
      </c>
      <c r="T58" s="323">
        <v>4.2</v>
      </c>
      <c r="U58" s="323">
        <v>0</v>
      </c>
      <c r="V58" s="323">
        <v>0</v>
      </c>
      <c r="W58" s="323">
        <v>0</v>
      </c>
      <c r="X58" s="323">
        <v>0</v>
      </c>
      <c r="Y58" s="323">
        <v>0</v>
      </c>
      <c r="Z58" s="323">
        <v>0</v>
      </c>
      <c r="AA58" s="323">
        <v>0</v>
      </c>
      <c r="AB58" s="323">
        <v>0</v>
      </c>
      <c r="AC58" s="323">
        <v>0</v>
      </c>
      <c r="AD58" s="323">
        <v>0</v>
      </c>
      <c r="AE58" s="323">
        <v>0</v>
      </c>
      <c r="AF58" s="323">
        <v>0</v>
      </c>
      <c r="AG58" s="324">
        <v>0</v>
      </c>
    </row>
    <row r="59" spans="1:33" x14ac:dyDescent="0.25">
      <c r="A59" s="548"/>
      <c r="B59" s="543"/>
      <c r="C59" s="322" t="s">
        <v>308</v>
      </c>
      <c r="D59" s="323">
        <f t="shared" si="1"/>
        <v>5572.78</v>
      </c>
      <c r="E59" s="323">
        <v>1562.05</v>
      </c>
      <c r="F59" s="323">
        <v>0</v>
      </c>
      <c r="G59" s="323">
        <v>343.21</v>
      </c>
      <c r="H59" s="323">
        <v>3651.58</v>
      </c>
      <c r="I59" s="323">
        <v>0</v>
      </c>
      <c r="J59" s="323">
        <v>0</v>
      </c>
      <c r="K59" s="323">
        <v>0</v>
      </c>
      <c r="L59" s="323">
        <v>0</v>
      </c>
      <c r="M59" s="323">
        <v>0</v>
      </c>
      <c r="N59" s="323">
        <v>0</v>
      </c>
      <c r="O59" s="323">
        <v>0</v>
      </c>
      <c r="P59" s="323">
        <v>0</v>
      </c>
      <c r="Q59" s="323">
        <v>0</v>
      </c>
      <c r="R59" s="323">
        <v>0</v>
      </c>
      <c r="S59" s="323">
        <v>0</v>
      </c>
      <c r="T59" s="323">
        <v>15.94</v>
      </c>
      <c r="U59" s="323">
        <v>0</v>
      </c>
      <c r="V59" s="323">
        <v>0</v>
      </c>
      <c r="W59" s="323">
        <v>0</v>
      </c>
      <c r="X59" s="323">
        <v>0</v>
      </c>
      <c r="Y59" s="323">
        <v>0</v>
      </c>
      <c r="Z59" s="323">
        <v>0</v>
      </c>
      <c r="AA59" s="323">
        <v>0</v>
      </c>
      <c r="AB59" s="323">
        <v>0</v>
      </c>
      <c r="AC59" s="323">
        <v>0</v>
      </c>
      <c r="AD59" s="323">
        <v>0</v>
      </c>
      <c r="AE59" s="323">
        <v>0</v>
      </c>
      <c r="AF59" s="323">
        <v>0</v>
      </c>
      <c r="AG59" s="324">
        <v>0</v>
      </c>
    </row>
    <row r="60" spans="1:33" x14ac:dyDescent="0.25">
      <c r="A60" s="548"/>
      <c r="B60" s="543"/>
      <c r="C60" s="322" t="s">
        <v>327</v>
      </c>
      <c r="D60" s="323">
        <f t="shared" si="1"/>
        <v>55.47</v>
      </c>
      <c r="E60" s="323">
        <v>52.18</v>
      </c>
      <c r="F60" s="323">
        <v>0</v>
      </c>
      <c r="G60" s="323">
        <v>0</v>
      </c>
      <c r="H60" s="323">
        <v>0</v>
      </c>
      <c r="I60" s="323">
        <v>0</v>
      </c>
      <c r="J60" s="323">
        <v>0</v>
      </c>
      <c r="K60" s="323">
        <v>0</v>
      </c>
      <c r="L60" s="323">
        <v>0</v>
      </c>
      <c r="M60" s="323">
        <v>0</v>
      </c>
      <c r="N60" s="323">
        <v>0</v>
      </c>
      <c r="O60" s="323">
        <v>0</v>
      </c>
      <c r="P60" s="323">
        <v>0</v>
      </c>
      <c r="Q60" s="323">
        <v>0</v>
      </c>
      <c r="R60" s="323">
        <v>0</v>
      </c>
      <c r="S60" s="323">
        <v>0</v>
      </c>
      <c r="T60" s="323">
        <v>3.29</v>
      </c>
      <c r="U60" s="323">
        <v>0</v>
      </c>
      <c r="V60" s="323">
        <v>0</v>
      </c>
      <c r="W60" s="323">
        <v>0</v>
      </c>
      <c r="X60" s="323">
        <v>0</v>
      </c>
      <c r="Y60" s="323">
        <v>0</v>
      </c>
      <c r="Z60" s="323">
        <v>0</v>
      </c>
      <c r="AA60" s="323">
        <v>0</v>
      </c>
      <c r="AB60" s="323">
        <v>0</v>
      </c>
      <c r="AC60" s="323">
        <v>0</v>
      </c>
      <c r="AD60" s="323">
        <v>0</v>
      </c>
      <c r="AE60" s="323">
        <v>0</v>
      </c>
      <c r="AF60" s="323">
        <v>0</v>
      </c>
      <c r="AG60" s="324">
        <v>0</v>
      </c>
    </row>
    <row r="61" spans="1:33" x14ac:dyDescent="0.25">
      <c r="A61" s="548"/>
      <c r="B61" s="542" t="s">
        <v>328</v>
      </c>
      <c r="C61" s="325" t="s">
        <v>305</v>
      </c>
      <c r="D61" s="316">
        <f t="shared" si="1"/>
        <v>1204.47</v>
      </c>
      <c r="E61" s="316">
        <v>1202.17</v>
      </c>
      <c r="F61" s="316">
        <v>0.5</v>
      </c>
      <c r="G61" s="316">
        <v>0</v>
      </c>
      <c r="H61" s="316">
        <v>0</v>
      </c>
      <c r="I61" s="316">
        <v>0</v>
      </c>
      <c r="J61" s="316">
        <v>0</v>
      </c>
      <c r="K61" s="316">
        <v>0</v>
      </c>
      <c r="L61" s="316">
        <v>0</v>
      </c>
      <c r="M61" s="316">
        <v>0</v>
      </c>
      <c r="N61" s="316">
        <v>0</v>
      </c>
      <c r="O61" s="316">
        <v>0</v>
      </c>
      <c r="P61" s="316">
        <v>0</v>
      </c>
      <c r="Q61" s="316">
        <v>0</v>
      </c>
      <c r="R61" s="316">
        <v>0</v>
      </c>
      <c r="S61" s="316">
        <v>0</v>
      </c>
      <c r="T61" s="316">
        <v>1.8</v>
      </c>
      <c r="U61" s="316">
        <v>0</v>
      </c>
      <c r="V61" s="316">
        <v>0</v>
      </c>
      <c r="W61" s="316">
        <v>0</v>
      </c>
      <c r="X61" s="316">
        <v>0</v>
      </c>
      <c r="Y61" s="316">
        <v>0</v>
      </c>
      <c r="Z61" s="316">
        <v>0</v>
      </c>
      <c r="AA61" s="316">
        <v>0</v>
      </c>
      <c r="AB61" s="316">
        <v>0</v>
      </c>
      <c r="AC61" s="316">
        <v>0</v>
      </c>
      <c r="AD61" s="316">
        <v>0</v>
      </c>
      <c r="AE61" s="316">
        <v>0</v>
      </c>
      <c r="AF61" s="316">
        <v>0</v>
      </c>
      <c r="AG61" s="326">
        <v>0</v>
      </c>
    </row>
    <row r="62" spans="1:33" x14ac:dyDescent="0.25">
      <c r="A62" s="548"/>
      <c r="B62" s="542"/>
      <c r="C62" s="315" t="s">
        <v>309</v>
      </c>
      <c r="D62" s="317">
        <f t="shared" si="1"/>
        <v>1200</v>
      </c>
      <c r="E62" s="317">
        <v>1200</v>
      </c>
      <c r="F62" s="317">
        <v>0</v>
      </c>
      <c r="G62" s="317">
        <v>0</v>
      </c>
      <c r="H62" s="317">
        <v>0</v>
      </c>
      <c r="I62" s="317">
        <v>0</v>
      </c>
      <c r="J62" s="317">
        <v>0</v>
      </c>
      <c r="K62" s="317">
        <v>0</v>
      </c>
      <c r="L62" s="317">
        <v>0</v>
      </c>
      <c r="M62" s="317">
        <v>0</v>
      </c>
      <c r="N62" s="317">
        <v>0</v>
      </c>
      <c r="O62" s="317">
        <v>0</v>
      </c>
      <c r="P62" s="317">
        <v>0</v>
      </c>
      <c r="Q62" s="317">
        <v>0</v>
      </c>
      <c r="R62" s="317">
        <v>0</v>
      </c>
      <c r="S62" s="317">
        <v>0</v>
      </c>
      <c r="T62" s="317">
        <v>0</v>
      </c>
      <c r="U62" s="317">
        <v>0</v>
      </c>
      <c r="V62" s="317">
        <v>0</v>
      </c>
      <c r="W62" s="317">
        <v>0</v>
      </c>
      <c r="X62" s="317">
        <v>0</v>
      </c>
      <c r="Y62" s="317">
        <v>0</v>
      </c>
      <c r="Z62" s="317">
        <v>0</v>
      </c>
      <c r="AA62" s="317">
        <v>0</v>
      </c>
      <c r="AB62" s="317">
        <v>0</v>
      </c>
      <c r="AC62" s="317">
        <v>0</v>
      </c>
      <c r="AD62" s="317">
        <v>0</v>
      </c>
      <c r="AE62" s="317">
        <v>0</v>
      </c>
      <c r="AF62" s="317">
        <v>0</v>
      </c>
      <c r="AG62" s="318">
        <v>0</v>
      </c>
    </row>
    <row r="63" spans="1:33" x14ac:dyDescent="0.25">
      <c r="A63" s="548"/>
      <c r="B63" s="542"/>
      <c r="C63" s="315" t="s">
        <v>312</v>
      </c>
      <c r="D63" s="317">
        <f t="shared" si="1"/>
        <v>2.17</v>
      </c>
      <c r="E63" s="317">
        <v>2.17</v>
      </c>
      <c r="F63" s="317">
        <v>0</v>
      </c>
      <c r="G63" s="317">
        <v>0</v>
      </c>
      <c r="H63" s="317">
        <v>0</v>
      </c>
      <c r="I63" s="317">
        <v>0</v>
      </c>
      <c r="J63" s="317">
        <v>0</v>
      </c>
      <c r="K63" s="317">
        <v>0</v>
      </c>
      <c r="L63" s="317">
        <v>0</v>
      </c>
      <c r="M63" s="317">
        <v>0</v>
      </c>
      <c r="N63" s="317">
        <v>0</v>
      </c>
      <c r="O63" s="317">
        <v>0</v>
      </c>
      <c r="P63" s="317">
        <v>0</v>
      </c>
      <c r="Q63" s="317">
        <v>0</v>
      </c>
      <c r="R63" s="317">
        <v>0</v>
      </c>
      <c r="S63" s="317">
        <v>0</v>
      </c>
      <c r="T63" s="317">
        <v>0</v>
      </c>
      <c r="U63" s="317">
        <v>0</v>
      </c>
      <c r="V63" s="317">
        <v>0</v>
      </c>
      <c r="W63" s="317">
        <v>0</v>
      </c>
      <c r="X63" s="317">
        <v>0</v>
      </c>
      <c r="Y63" s="317">
        <v>0</v>
      </c>
      <c r="Z63" s="317">
        <v>0</v>
      </c>
      <c r="AA63" s="317">
        <v>0</v>
      </c>
      <c r="AB63" s="317">
        <v>0</v>
      </c>
      <c r="AC63" s="317">
        <v>0</v>
      </c>
      <c r="AD63" s="317">
        <v>0</v>
      </c>
      <c r="AE63" s="317">
        <v>0</v>
      </c>
      <c r="AF63" s="317">
        <v>0</v>
      </c>
      <c r="AG63" s="318">
        <v>0</v>
      </c>
    </row>
    <row r="64" spans="1:33" x14ac:dyDescent="0.25">
      <c r="A64" s="548"/>
      <c r="B64" s="542"/>
      <c r="C64" s="315" t="s">
        <v>306</v>
      </c>
      <c r="D64" s="317">
        <f t="shared" si="1"/>
        <v>2.2999999999999998</v>
      </c>
      <c r="E64" s="317">
        <v>0</v>
      </c>
      <c r="F64" s="317">
        <v>0.5</v>
      </c>
      <c r="G64" s="317">
        <v>0</v>
      </c>
      <c r="H64" s="317">
        <v>0</v>
      </c>
      <c r="I64" s="317">
        <v>0</v>
      </c>
      <c r="J64" s="317">
        <v>0</v>
      </c>
      <c r="K64" s="317">
        <v>0</v>
      </c>
      <c r="L64" s="317">
        <v>0</v>
      </c>
      <c r="M64" s="317">
        <v>0</v>
      </c>
      <c r="N64" s="317">
        <v>0</v>
      </c>
      <c r="O64" s="317">
        <v>0</v>
      </c>
      <c r="P64" s="317">
        <v>0</v>
      </c>
      <c r="Q64" s="317">
        <v>0</v>
      </c>
      <c r="R64" s="317">
        <v>0</v>
      </c>
      <c r="S64" s="317">
        <v>0</v>
      </c>
      <c r="T64" s="317">
        <v>1.8</v>
      </c>
      <c r="U64" s="317">
        <v>0</v>
      </c>
      <c r="V64" s="317">
        <v>0</v>
      </c>
      <c r="W64" s="317">
        <v>0</v>
      </c>
      <c r="X64" s="317">
        <v>0</v>
      </c>
      <c r="Y64" s="317">
        <v>0</v>
      </c>
      <c r="Z64" s="317">
        <v>0</v>
      </c>
      <c r="AA64" s="317">
        <v>0</v>
      </c>
      <c r="AB64" s="317">
        <v>0</v>
      </c>
      <c r="AC64" s="317">
        <v>0</v>
      </c>
      <c r="AD64" s="317">
        <v>0</v>
      </c>
      <c r="AE64" s="317">
        <v>0</v>
      </c>
      <c r="AF64" s="317">
        <v>0</v>
      </c>
      <c r="AG64" s="318">
        <v>0</v>
      </c>
    </row>
    <row r="65" spans="1:33" x14ac:dyDescent="0.25">
      <c r="A65" s="548"/>
      <c r="B65" s="543" t="s">
        <v>241</v>
      </c>
      <c r="C65" s="319" t="s">
        <v>305</v>
      </c>
      <c r="D65" s="320">
        <f t="shared" si="1"/>
        <v>99219.91</v>
      </c>
      <c r="E65" s="320">
        <v>86667.03</v>
      </c>
      <c r="F65" s="320">
        <v>401</v>
      </c>
      <c r="G65" s="320">
        <v>830.43</v>
      </c>
      <c r="H65" s="320">
        <v>3768.46</v>
      </c>
      <c r="I65" s="320">
        <v>375</v>
      </c>
      <c r="J65" s="320">
        <v>72.430000000000007</v>
      </c>
      <c r="K65" s="320">
        <v>0</v>
      </c>
      <c r="L65" s="320">
        <v>197.8</v>
      </c>
      <c r="M65" s="320">
        <v>0</v>
      </c>
      <c r="N65" s="320">
        <v>0</v>
      </c>
      <c r="O65" s="320">
        <v>0</v>
      </c>
      <c r="P65" s="320">
        <v>0</v>
      </c>
      <c r="Q65" s="320">
        <v>0</v>
      </c>
      <c r="R65" s="320">
        <v>0</v>
      </c>
      <c r="S65" s="320">
        <v>6873.21</v>
      </c>
      <c r="T65" s="320">
        <v>33.549999999999997</v>
      </c>
      <c r="U65" s="320">
        <v>0</v>
      </c>
      <c r="V65" s="320">
        <v>0</v>
      </c>
      <c r="W65" s="320">
        <v>1</v>
      </c>
      <c r="X65" s="320">
        <v>0</v>
      </c>
      <c r="Y65" s="320">
        <v>0</v>
      </c>
      <c r="Z65" s="320">
        <v>0</v>
      </c>
      <c r="AA65" s="320">
        <v>0</v>
      </c>
      <c r="AB65" s="320">
        <v>0</v>
      </c>
      <c r="AC65" s="320">
        <v>0</v>
      </c>
      <c r="AD65" s="320">
        <v>0</v>
      </c>
      <c r="AE65" s="320">
        <v>0</v>
      </c>
      <c r="AF65" s="320">
        <v>0</v>
      </c>
      <c r="AG65" s="321">
        <v>0</v>
      </c>
    </row>
    <row r="66" spans="1:33" x14ac:dyDescent="0.25">
      <c r="A66" s="548"/>
      <c r="B66" s="543"/>
      <c r="C66" s="322" t="s">
        <v>311</v>
      </c>
      <c r="D66" s="323">
        <f t="shared" si="1"/>
        <v>620.16</v>
      </c>
      <c r="E66" s="323">
        <v>0</v>
      </c>
      <c r="F66" s="323">
        <v>0</v>
      </c>
      <c r="G66" s="323">
        <v>0</v>
      </c>
      <c r="H66" s="323">
        <v>620.16</v>
      </c>
      <c r="I66" s="323">
        <v>0</v>
      </c>
      <c r="J66" s="323">
        <v>0</v>
      </c>
      <c r="K66" s="323">
        <v>0</v>
      </c>
      <c r="L66" s="323">
        <v>0</v>
      </c>
      <c r="M66" s="323">
        <v>0</v>
      </c>
      <c r="N66" s="323">
        <v>0</v>
      </c>
      <c r="O66" s="323">
        <v>0</v>
      </c>
      <c r="P66" s="323">
        <v>0</v>
      </c>
      <c r="Q66" s="323">
        <v>0</v>
      </c>
      <c r="R66" s="323">
        <v>0</v>
      </c>
      <c r="S66" s="323">
        <v>0</v>
      </c>
      <c r="T66" s="323">
        <v>0</v>
      </c>
      <c r="U66" s="323">
        <v>0</v>
      </c>
      <c r="V66" s="323">
        <v>0</v>
      </c>
      <c r="W66" s="323">
        <v>0</v>
      </c>
      <c r="X66" s="323">
        <v>0</v>
      </c>
      <c r="Y66" s="323">
        <v>0</v>
      </c>
      <c r="Z66" s="323">
        <v>0</v>
      </c>
      <c r="AA66" s="323">
        <v>0</v>
      </c>
      <c r="AB66" s="323">
        <v>0</v>
      </c>
      <c r="AC66" s="323">
        <v>0</v>
      </c>
      <c r="AD66" s="323">
        <v>0</v>
      </c>
      <c r="AE66" s="323">
        <v>0</v>
      </c>
      <c r="AF66" s="323">
        <v>0</v>
      </c>
      <c r="AG66" s="324">
        <v>0</v>
      </c>
    </row>
    <row r="67" spans="1:33" x14ac:dyDescent="0.25">
      <c r="A67" s="548"/>
      <c r="B67" s="543"/>
      <c r="C67" s="322" t="s">
        <v>46</v>
      </c>
      <c r="D67" s="323">
        <f t="shared" si="1"/>
        <v>4634.75</v>
      </c>
      <c r="E67" s="323">
        <v>3858.75</v>
      </c>
      <c r="F67" s="323">
        <v>400</v>
      </c>
      <c r="G67" s="323">
        <v>0</v>
      </c>
      <c r="H67" s="323">
        <v>0</v>
      </c>
      <c r="I67" s="323">
        <v>375</v>
      </c>
      <c r="J67" s="323">
        <v>0</v>
      </c>
      <c r="K67" s="323">
        <v>0</v>
      </c>
      <c r="L67" s="323">
        <v>0</v>
      </c>
      <c r="M67" s="323">
        <v>0</v>
      </c>
      <c r="N67" s="323">
        <v>0</v>
      </c>
      <c r="O67" s="323">
        <v>0</v>
      </c>
      <c r="P67" s="323">
        <v>0</v>
      </c>
      <c r="Q67" s="323">
        <v>0</v>
      </c>
      <c r="R67" s="323">
        <v>0</v>
      </c>
      <c r="S67" s="323">
        <v>0</v>
      </c>
      <c r="T67" s="323">
        <v>0</v>
      </c>
      <c r="U67" s="323">
        <v>0</v>
      </c>
      <c r="V67" s="323">
        <v>0</v>
      </c>
      <c r="W67" s="323">
        <v>1</v>
      </c>
      <c r="X67" s="323">
        <v>0</v>
      </c>
      <c r="Y67" s="323">
        <v>0</v>
      </c>
      <c r="Z67" s="323">
        <v>0</v>
      </c>
      <c r="AA67" s="323">
        <v>0</v>
      </c>
      <c r="AB67" s="323">
        <v>0</v>
      </c>
      <c r="AC67" s="323">
        <v>0</v>
      </c>
      <c r="AD67" s="323">
        <v>0</v>
      </c>
      <c r="AE67" s="323">
        <v>0</v>
      </c>
      <c r="AF67" s="323">
        <v>0</v>
      </c>
      <c r="AG67" s="324">
        <v>0</v>
      </c>
    </row>
    <row r="68" spans="1:33" x14ac:dyDescent="0.25">
      <c r="A68" s="548"/>
      <c r="B68" s="543"/>
      <c r="C68" s="322" t="s">
        <v>47</v>
      </c>
      <c r="D68" s="323">
        <f t="shared" ref="D68:D131" si="2">SUM(E68:AG68)</f>
        <v>84474.45</v>
      </c>
      <c r="E68" s="323">
        <v>81325.899999999994</v>
      </c>
      <c r="F68" s="323">
        <v>0</v>
      </c>
      <c r="G68" s="323">
        <v>0</v>
      </c>
      <c r="H68" s="323">
        <v>3148.3</v>
      </c>
      <c r="I68" s="323">
        <v>0</v>
      </c>
      <c r="J68" s="323">
        <v>0</v>
      </c>
      <c r="K68" s="323">
        <v>0</v>
      </c>
      <c r="L68" s="323">
        <v>0</v>
      </c>
      <c r="M68" s="323">
        <v>0</v>
      </c>
      <c r="N68" s="323">
        <v>0</v>
      </c>
      <c r="O68" s="323">
        <v>0</v>
      </c>
      <c r="P68" s="323">
        <v>0</v>
      </c>
      <c r="Q68" s="323">
        <v>0</v>
      </c>
      <c r="R68" s="323">
        <v>0</v>
      </c>
      <c r="S68" s="323">
        <v>0</v>
      </c>
      <c r="T68" s="323">
        <v>0.25</v>
      </c>
      <c r="U68" s="323">
        <v>0</v>
      </c>
      <c r="V68" s="323">
        <v>0</v>
      </c>
      <c r="W68" s="323">
        <v>0</v>
      </c>
      <c r="X68" s="323">
        <v>0</v>
      </c>
      <c r="Y68" s="323">
        <v>0</v>
      </c>
      <c r="Z68" s="323">
        <v>0</v>
      </c>
      <c r="AA68" s="323">
        <v>0</v>
      </c>
      <c r="AB68" s="323">
        <v>0</v>
      </c>
      <c r="AC68" s="323">
        <v>0</v>
      </c>
      <c r="AD68" s="323">
        <v>0</v>
      </c>
      <c r="AE68" s="323">
        <v>0</v>
      </c>
      <c r="AF68" s="323">
        <v>0</v>
      </c>
      <c r="AG68" s="324">
        <v>0</v>
      </c>
    </row>
    <row r="69" spans="1:33" x14ac:dyDescent="0.25">
      <c r="A69" s="548"/>
      <c r="B69" s="543"/>
      <c r="C69" s="322" t="s">
        <v>306</v>
      </c>
      <c r="D69" s="323">
        <f t="shared" si="2"/>
        <v>113.19</v>
      </c>
      <c r="E69" s="323">
        <v>0</v>
      </c>
      <c r="F69" s="323">
        <v>1</v>
      </c>
      <c r="G69" s="323">
        <v>0</v>
      </c>
      <c r="H69" s="323">
        <v>0</v>
      </c>
      <c r="I69" s="323">
        <v>0</v>
      </c>
      <c r="J69" s="323">
        <v>0</v>
      </c>
      <c r="K69" s="323">
        <v>0</v>
      </c>
      <c r="L69" s="323">
        <v>78.89</v>
      </c>
      <c r="M69" s="323">
        <v>0</v>
      </c>
      <c r="N69" s="323">
        <v>0</v>
      </c>
      <c r="O69" s="323">
        <v>0</v>
      </c>
      <c r="P69" s="323">
        <v>0</v>
      </c>
      <c r="Q69" s="323">
        <v>0</v>
      </c>
      <c r="R69" s="323">
        <v>0</v>
      </c>
      <c r="S69" s="323">
        <v>0</v>
      </c>
      <c r="T69" s="323">
        <v>33.299999999999997</v>
      </c>
      <c r="U69" s="323">
        <v>0</v>
      </c>
      <c r="V69" s="323">
        <v>0</v>
      </c>
      <c r="W69" s="323">
        <v>0</v>
      </c>
      <c r="X69" s="323">
        <v>0</v>
      </c>
      <c r="Y69" s="323">
        <v>0</v>
      </c>
      <c r="Z69" s="323">
        <v>0</v>
      </c>
      <c r="AA69" s="323">
        <v>0</v>
      </c>
      <c r="AB69" s="323">
        <v>0</v>
      </c>
      <c r="AC69" s="323">
        <v>0</v>
      </c>
      <c r="AD69" s="323">
        <v>0</v>
      </c>
      <c r="AE69" s="323">
        <v>0</v>
      </c>
      <c r="AF69" s="323">
        <v>0</v>
      </c>
      <c r="AG69" s="324">
        <v>0</v>
      </c>
    </row>
    <row r="70" spans="1:33" x14ac:dyDescent="0.25">
      <c r="A70" s="548"/>
      <c r="B70" s="543"/>
      <c r="C70" s="322" t="s">
        <v>387</v>
      </c>
      <c r="D70" s="323">
        <f t="shared" si="2"/>
        <v>9377.36</v>
      </c>
      <c r="E70" s="323">
        <v>1482.38</v>
      </c>
      <c r="F70" s="323">
        <v>0</v>
      </c>
      <c r="G70" s="323">
        <v>830.43</v>
      </c>
      <c r="H70" s="323">
        <v>0</v>
      </c>
      <c r="I70" s="323">
        <v>0</v>
      </c>
      <c r="J70" s="323">
        <v>72.430000000000007</v>
      </c>
      <c r="K70" s="323">
        <v>0</v>
      </c>
      <c r="L70" s="323">
        <v>118.91</v>
      </c>
      <c r="M70" s="323">
        <v>0</v>
      </c>
      <c r="N70" s="323">
        <v>0</v>
      </c>
      <c r="O70" s="323">
        <v>0</v>
      </c>
      <c r="P70" s="323">
        <v>0</v>
      </c>
      <c r="Q70" s="323">
        <v>0</v>
      </c>
      <c r="R70" s="323">
        <v>0</v>
      </c>
      <c r="S70" s="323">
        <v>6873.21</v>
      </c>
      <c r="T70" s="323">
        <v>0</v>
      </c>
      <c r="U70" s="323">
        <v>0</v>
      </c>
      <c r="V70" s="323">
        <v>0</v>
      </c>
      <c r="W70" s="323">
        <v>0</v>
      </c>
      <c r="X70" s="323">
        <v>0</v>
      </c>
      <c r="Y70" s="323">
        <v>0</v>
      </c>
      <c r="Z70" s="323">
        <v>0</v>
      </c>
      <c r="AA70" s="323">
        <v>0</v>
      </c>
      <c r="AB70" s="323">
        <v>0</v>
      </c>
      <c r="AC70" s="323">
        <v>0</v>
      </c>
      <c r="AD70" s="323">
        <v>0</v>
      </c>
      <c r="AE70" s="323">
        <v>0</v>
      </c>
      <c r="AF70" s="323">
        <v>0</v>
      </c>
      <c r="AG70" s="324">
        <v>0</v>
      </c>
    </row>
    <row r="71" spans="1:33" x14ac:dyDescent="0.25">
      <c r="A71" s="548"/>
      <c r="B71" s="542" t="s">
        <v>245</v>
      </c>
      <c r="C71" s="325" t="s">
        <v>305</v>
      </c>
      <c r="D71" s="316">
        <f t="shared" si="2"/>
        <v>113890.46999999999</v>
      </c>
      <c r="E71" s="316">
        <v>56750.59</v>
      </c>
      <c r="F71" s="316">
        <v>33267</v>
      </c>
      <c r="G71" s="316">
        <v>57.69</v>
      </c>
      <c r="H71" s="316">
        <v>10169.209999999999</v>
      </c>
      <c r="I71" s="316">
        <v>215.25</v>
      </c>
      <c r="J71" s="316">
        <v>0</v>
      </c>
      <c r="K71" s="316">
        <v>0</v>
      </c>
      <c r="L71" s="316">
        <v>0</v>
      </c>
      <c r="M71" s="316">
        <v>0</v>
      </c>
      <c r="N71" s="316">
        <v>0</v>
      </c>
      <c r="O71" s="316">
        <v>0</v>
      </c>
      <c r="P71" s="316">
        <v>0</v>
      </c>
      <c r="Q71" s="316">
        <v>0</v>
      </c>
      <c r="R71" s="316">
        <v>13412</v>
      </c>
      <c r="S71" s="316">
        <v>0</v>
      </c>
      <c r="T71" s="316">
        <v>18.73</v>
      </c>
      <c r="U71" s="316">
        <v>0</v>
      </c>
      <c r="V71" s="316">
        <v>0</v>
      </c>
      <c r="W71" s="316">
        <v>0</v>
      </c>
      <c r="X71" s="316">
        <v>0</v>
      </c>
      <c r="Y71" s="316">
        <v>0</v>
      </c>
      <c r="Z71" s="316">
        <v>0</v>
      </c>
      <c r="AA71" s="316">
        <v>0</v>
      </c>
      <c r="AB71" s="316">
        <v>0</v>
      </c>
      <c r="AC71" s="316">
        <v>0</v>
      </c>
      <c r="AD71" s="316">
        <v>0</v>
      </c>
      <c r="AE71" s="316">
        <v>0</v>
      </c>
      <c r="AF71" s="316">
        <v>0</v>
      </c>
      <c r="AG71" s="326">
        <v>0</v>
      </c>
    </row>
    <row r="72" spans="1:33" x14ac:dyDescent="0.25">
      <c r="A72" s="548"/>
      <c r="B72" s="542"/>
      <c r="C72" s="315" t="s">
        <v>311</v>
      </c>
      <c r="D72" s="317">
        <f t="shared" si="2"/>
        <v>58.44</v>
      </c>
      <c r="E72" s="317">
        <v>0</v>
      </c>
      <c r="F72" s="317">
        <v>0</v>
      </c>
      <c r="G72" s="317">
        <v>57.69</v>
      </c>
      <c r="H72" s="317">
        <v>0.75</v>
      </c>
      <c r="I72" s="317">
        <v>0</v>
      </c>
      <c r="J72" s="317">
        <v>0</v>
      </c>
      <c r="K72" s="317">
        <v>0</v>
      </c>
      <c r="L72" s="317">
        <v>0</v>
      </c>
      <c r="M72" s="317">
        <v>0</v>
      </c>
      <c r="N72" s="317">
        <v>0</v>
      </c>
      <c r="O72" s="317">
        <v>0</v>
      </c>
      <c r="P72" s="317">
        <v>0</v>
      </c>
      <c r="Q72" s="317">
        <v>0</v>
      </c>
      <c r="R72" s="317">
        <v>0</v>
      </c>
      <c r="S72" s="317">
        <v>0</v>
      </c>
      <c r="T72" s="317">
        <v>0</v>
      </c>
      <c r="U72" s="317">
        <v>0</v>
      </c>
      <c r="V72" s="317">
        <v>0</v>
      </c>
      <c r="W72" s="317">
        <v>0</v>
      </c>
      <c r="X72" s="317">
        <v>0</v>
      </c>
      <c r="Y72" s="317">
        <v>0</v>
      </c>
      <c r="Z72" s="317">
        <v>0</v>
      </c>
      <c r="AA72" s="317">
        <v>0</v>
      </c>
      <c r="AB72" s="317">
        <v>0</v>
      </c>
      <c r="AC72" s="317">
        <v>0</v>
      </c>
      <c r="AD72" s="317">
        <v>0</v>
      </c>
      <c r="AE72" s="317">
        <v>0</v>
      </c>
      <c r="AF72" s="317">
        <v>0</v>
      </c>
      <c r="AG72" s="318">
        <v>0</v>
      </c>
    </row>
    <row r="73" spans="1:33" x14ac:dyDescent="0.25">
      <c r="A73" s="548"/>
      <c r="B73" s="542"/>
      <c r="C73" s="315" t="s">
        <v>391</v>
      </c>
      <c r="D73" s="317">
        <f t="shared" si="2"/>
        <v>215.25</v>
      </c>
      <c r="E73" s="317">
        <v>0</v>
      </c>
      <c r="F73" s="317">
        <v>0</v>
      </c>
      <c r="G73" s="317">
        <v>0</v>
      </c>
      <c r="H73" s="317">
        <v>0</v>
      </c>
      <c r="I73" s="317">
        <v>215.25</v>
      </c>
      <c r="J73" s="317">
        <v>0</v>
      </c>
      <c r="K73" s="317">
        <v>0</v>
      </c>
      <c r="L73" s="317">
        <v>0</v>
      </c>
      <c r="M73" s="317">
        <v>0</v>
      </c>
      <c r="N73" s="317">
        <v>0</v>
      </c>
      <c r="O73" s="317">
        <v>0</v>
      </c>
      <c r="P73" s="317">
        <v>0</v>
      </c>
      <c r="Q73" s="317">
        <v>0</v>
      </c>
      <c r="R73" s="317">
        <v>0</v>
      </c>
      <c r="S73" s="317">
        <v>0</v>
      </c>
      <c r="T73" s="317">
        <v>0</v>
      </c>
      <c r="U73" s="317">
        <v>0</v>
      </c>
      <c r="V73" s="317">
        <v>0</v>
      </c>
      <c r="W73" s="317">
        <v>0</v>
      </c>
      <c r="X73" s="317">
        <v>0</v>
      </c>
      <c r="Y73" s="317">
        <v>0</v>
      </c>
      <c r="Z73" s="317">
        <v>0</v>
      </c>
      <c r="AA73" s="317">
        <v>0</v>
      </c>
      <c r="AB73" s="317">
        <v>0</v>
      </c>
      <c r="AC73" s="317">
        <v>0</v>
      </c>
      <c r="AD73" s="317">
        <v>0</v>
      </c>
      <c r="AE73" s="317">
        <v>0</v>
      </c>
      <c r="AF73" s="317">
        <v>0</v>
      </c>
      <c r="AG73" s="318">
        <v>0</v>
      </c>
    </row>
    <row r="74" spans="1:33" x14ac:dyDescent="0.25">
      <c r="A74" s="548"/>
      <c r="B74" s="542"/>
      <c r="C74" s="315" t="s">
        <v>308</v>
      </c>
      <c r="D74" s="317">
        <f t="shared" si="2"/>
        <v>56770.78</v>
      </c>
      <c r="E74" s="317">
        <v>56750.59</v>
      </c>
      <c r="F74" s="317">
        <v>0</v>
      </c>
      <c r="G74" s="317">
        <v>0</v>
      </c>
      <c r="H74" s="317">
        <v>1.46</v>
      </c>
      <c r="I74" s="317">
        <v>0</v>
      </c>
      <c r="J74" s="317">
        <v>0</v>
      </c>
      <c r="K74" s="317">
        <v>0</v>
      </c>
      <c r="L74" s="317">
        <v>0</v>
      </c>
      <c r="M74" s="317">
        <v>0</v>
      </c>
      <c r="N74" s="317">
        <v>0</v>
      </c>
      <c r="O74" s="317">
        <v>0</v>
      </c>
      <c r="P74" s="317">
        <v>0</v>
      </c>
      <c r="Q74" s="317">
        <v>0</v>
      </c>
      <c r="R74" s="317">
        <v>0</v>
      </c>
      <c r="S74" s="317">
        <v>0</v>
      </c>
      <c r="T74" s="317">
        <v>18.73</v>
      </c>
      <c r="U74" s="317">
        <v>0</v>
      </c>
      <c r="V74" s="317">
        <v>0</v>
      </c>
      <c r="W74" s="317">
        <v>0</v>
      </c>
      <c r="X74" s="317">
        <v>0</v>
      </c>
      <c r="Y74" s="317">
        <v>0</v>
      </c>
      <c r="Z74" s="317">
        <v>0</v>
      </c>
      <c r="AA74" s="317">
        <v>0</v>
      </c>
      <c r="AB74" s="317">
        <v>0</v>
      </c>
      <c r="AC74" s="317">
        <v>0</v>
      </c>
      <c r="AD74" s="317">
        <v>0</v>
      </c>
      <c r="AE74" s="317">
        <v>0</v>
      </c>
      <c r="AF74" s="317">
        <v>0</v>
      </c>
      <c r="AG74" s="318">
        <v>0</v>
      </c>
    </row>
    <row r="75" spans="1:33" x14ac:dyDescent="0.25">
      <c r="A75" s="548"/>
      <c r="B75" s="542"/>
      <c r="C75" s="315" t="s">
        <v>330</v>
      </c>
      <c r="D75" s="317">
        <f t="shared" si="2"/>
        <v>46679</v>
      </c>
      <c r="E75" s="317">
        <v>0</v>
      </c>
      <c r="F75" s="317">
        <v>33267</v>
      </c>
      <c r="G75" s="317">
        <v>0</v>
      </c>
      <c r="H75" s="317">
        <v>0</v>
      </c>
      <c r="I75" s="317">
        <v>0</v>
      </c>
      <c r="J75" s="317">
        <v>0</v>
      </c>
      <c r="K75" s="317">
        <v>0</v>
      </c>
      <c r="L75" s="317">
        <v>0</v>
      </c>
      <c r="M75" s="317">
        <v>0</v>
      </c>
      <c r="N75" s="317">
        <v>0</v>
      </c>
      <c r="O75" s="317">
        <v>0</v>
      </c>
      <c r="P75" s="317">
        <v>0</v>
      </c>
      <c r="Q75" s="317">
        <v>0</v>
      </c>
      <c r="R75" s="317">
        <v>13412</v>
      </c>
      <c r="S75" s="317">
        <v>0</v>
      </c>
      <c r="T75" s="317">
        <v>0</v>
      </c>
      <c r="U75" s="317">
        <v>0</v>
      </c>
      <c r="V75" s="317">
        <v>0</v>
      </c>
      <c r="W75" s="317">
        <v>0</v>
      </c>
      <c r="X75" s="317">
        <v>0</v>
      </c>
      <c r="Y75" s="317">
        <v>0</v>
      </c>
      <c r="Z75" s="317">
        <v>0</v>
      </c>
      <c r="AA75" s="317">
        <v>0</v>
      </c>
      <c r="AB75" s="317">
        <v>0</v>
      </c>
      <c r="AC75" s="317">
        <v>0</v>
      </c>
      <c r="AD75" s="317">
        <v>0</v>
      </c>
      <c r="AE75" s="317">
        <v>0</v>
      </c>
      <c r="AF75" s="317">
        <v>0</v>
      </c>
      <c r="AG75" s="318">
        <v>0</v>
      </c>
    </row>
    <row r="76" spans="1:33" x14ac:dyDescent="0.25">
      <c r="A76" s="548"/>
      <c r="B76" s="542"/>
      <c r="C76" s="315" t="s">
        <v>384</v>
      </c>
      <c r="D76" s="317">
        <f t="shared" si="2"/>
        <v>10167</v>
      </c>
      <c r="E76" s="317">
        <v>0</v>
      </c>
      <c r="F76" s="317">
        <v>0</v>
      </c>
      <c r="G76" s="317">
        <v>0</v>
      </c>
      <c r="H76" s="317">
        <v>10167</v>
      </c>
      <c r="I76" s="317">
        <v>0</v>
      </c>
      <c r="J76" s="317">
        <v>0</v>
      </c>
      <c r="K76" s="317">
        <v>0</v>
      </c>
      <c r="L76" s="317">
        <v>0</v>
      </c>
      <c r="M76" s="317">
        <v>0</v>
      </c>
      <c r="N76" s="317">
        <v>0</v>
      </c>
      <c r="O76" s="317">
        <v>0</v>
      </c>
      <c r="P76" s="317">
        <v>0</v>
      </c>
      <c r="Q76" s="317">
        <v>0</v>
      </c>
      <c r="R76" s="317">
        <v>0</v>
      </c>
      <c r="S76" s="317">
        <v>0</v>
      </c>
      <c r="T76" s="317">
        <v>0</v>
      </c>
      <c r="U76" s="317">
        <v>0</v>
      </c>
      <c r="V76" s="317">
        <v>0</v>
      </c>
      <c r="W76" s="317">
        <v>0</v>
      </c>
      <c r="X76" s="317">
        <v>0</v>
      </c>
      <c r="Y76" s="317">
        <v>0</v>
      </c>
      <c r="Z76" s="317">
        <v>0</v>
      </c>
      <c r="AA76" s="317">
        <v>0</v>
      </c>
      <c r="AB76" s="317">
        <v>0</v>
      </c>
      <c r="AC76" s="317">
        <v>0</v>
      </c>
      <c r="AD76" s="317">
        <v>0</v>
      </c>
      <c r="AE76" s="317">
        <v>0</v>
      </c>
      <c r="AF76" s="317">
        <v>0</v>
      </c>
      <c r="AG76" s="318">
        <v>0</v>
      </c>
    </row>
    <row r="77" spans="1:33" x14ac:dyDescent="0.25">
      <c r="A77" s="548"/>
      <c r="B77" s="543" t="s">
        <v>246</v>
      </c>
      <c r="C77" s="319" t="s">
        <v>305</v>
      </c>
      <c r="D77" s="320">
        <f t="shared" si="2"/>
        <v>55887.88</v>
      </c>
      <c r="E77" s="320">
        <v>54825.62</v>
      </c>
      <c r="F77" s="320">
        <v>996.82</v>
      </c>
      <c r="G77" s="320">
        <v>0</v>
      </c>
      <c r="H77" s="320">
        <v>17.88</v>
      </c>
      <c r="I77" s="320">
        <v>0</v>
      </c>
      <c r="J77" s="320">
        <v>0</v>
      </c>
      <c r="K77" s="320">
        <v>0</v>
      </c>
      <c r="L77" s="320">
        <v>0</v>
      </c>
      <c r="M77" s="320">
        <v>0</v>
      </c>
      <c r="N77" s="320">
        <v>0</v>
      </c>
      <c r="O77" s="320">
        <v>0</v>
      </c>
      <c r="P77" s="320">
        <v>0</v>
      </c>
      <c r="Q77" s="320">
        <v>0</v>
      </c>
      <c r="R77" s="320">
        <v>0</v>
      </c>
      <c r="S77" s="320">
        <v>0</v>
      </c>
      <c r="T77" s="320">
        <v>47.56</v>
      </c>
      <c r="U77" s="320">
        <v>0</v>
      </c>
      <c r="V77" s="320">
        <v>0</v>
      </c>
      <c r="W77" s="320">
        <v>0</v>
      </c>
      <c r="X77" s="320">
        <v>0</v>
      </c>
      <c r="Y77" s="320">
        <v>0</v>
      </c>
      <c r="Z77" s="320">
        <v>0</v>
      </c>
      <c r="AA77" s="320">
        <v>0</v>
      </c>
      <c r="AB77" s="320">
        <v>0</v>
      </c>
      <c r="AC77" s="320">
        <v>0</v>
      </c>
      <c r="AD77" s="320">
        <v>0</v>
      </c>
      <c r="AE77" s="320">
        <v>0</v>
      </c>
      <c r="AF77" s="320">
        <v>0</v>
      </c>
      <c r="AG77" s="321">
        <v>0</v>
      </c>
    </row>
    <row r="78" spans="1:33" x14ac:dyDescent="0.25">
      <c r="A78" s="548"/>
      <c r="B78" s="543"/>
      <c r="C78" s="322" t="s">
        <v>311</v>
      </c>
      <c r="D78" s="323">
        <f t="shared" si="2"/>
        <v>51794.53</v>
      </c>
      <c r="E78" s="323">
        <v>51732.04</v>
      </c>
      <c r="F78" s="323">
        <v>29.28</v>
      </c>
      <c r="G78" s="323">
        <v>0</v>
      </c>
      <c r="H78" s="323">
        <v>0</v>
      </c>
      <c r="I78" s="323">
        <v>0</v>
      </c>
      <c r="J78" s="323">
        <v>0</v>
      </c>
      <c r="K78" s="323">
        <v>0</v>
      </c>
      <c r="L78" s="323">
        <v>0</v>
      </c>
      <c r="M78" s="323">
        <v>0</v>
      </c>
      <c r="N78" s="323">
        <v>0</v>
      </c>
      <c r="O78" s="323">
        <v>0</v>
      </c>
      <c r="P78" s="323">
        <v>0</v>
      </c>
      <c r="Q78" s="323">
        <v>0</v>
      </c>
      <c r="R78" s="323">
        <v>0</v>
      </c>
      <c r="S78" s="323">
        <v>0</v>
      </c>
      <c r="T78" s="323">
        <v>33.21</v>
      </c>
      <c r="U78" s="323">
        <v>0</v>
      </c>
      <c r="V78" s="323">
        <v>0</v>
      </c>
      <c r="W78" s="323">
        <v>0</v>
      </c>
      <c r="X78" s="323">
        <v>0</v>
      </c>
      <c r="Y78" s="323">
        <v>0</v>
      </c>
      <c r="Z78" s="323">
        <v>0</v>
      </c>
      <c r="AA78" s="323">
        <v>0</v>
      </c>
      <c r="AB78" s="323">
        <v>0</v>
      </c>
      <c r="AC78" s="323">
        <v>0</v>
      </c>
      <c r="AD78" s="323">
        <v>0</v>
      </c>
      <c r="AE78" s="323">
        <v>0</v>
      </c>
      <c r="AF78" s="323">
        <v>0</v>
      </c>
      <c r="AG78" s="324">
        <v>0</v>
      </c>
    </row>
    <row r="79" spans="1:33" x14ac:dyDescent="0.25">
      <c r="A79" s="548"/>
      <c r="B79" s="543"/>
      <c r="C79" s="322" t="s">
        <v>308</v>
      </c>
      <c r="D79" s="323">
        <f t="shared" si="2"/>
        <v>4093.35</v>
      </c>
      <c r="E79" s="323">
        <v>3093.58</v>
      </c>
      <c r="F79" s="323">
        <v>967.54</v>
      </c>
      <c r="G79" s="323">
        <v>0</v>
      </c>
      <c r="H79" s="323">
        <v>17.88</v>
      </c>
      <c r="I79" s="323">
        <v>0</v>
      </c>
      <c r="J79" s="323">
        <v>0</v>
      </c>
      <c r="K79" s="323">
        <v>0</v>
      </c>
      <c r="L79" s="323">
        <v>0</v>
      </c>
      <c r="M79" s="323">
        <v>0</v>
      </c>
      <c r="N79" s="323">
        <v>0</v>
      </c>
      <c r="O79" s="323">
        <v>0</v>
      </c>
      <c r="P79" s="323">
        <v>0</v>
      </c>
      <c r="Q79" s="323">
        <v>0</v>
      </c>
      <c r="R79" s="323">
        <v>0</v>
      </c>
      <c r="S79" s="323">
        <v>0</v>
      </c>
      <c r="T79" s="323">
        <v>14.35</v>
      </c>
      <c r="U79" s="323">
        <v>0</v>
      </c>
      <c r="V79" s="323">
        <v>0</v>
      </c>
      <c r="W79" s="323">
        <v>0</v>
      </c>
      <c r="X79" s="323">
        <v>0</v>
      </c>
      <c r="Y79" s="323">
        <v>0</v>
      </c>
      <c r="Z79" s="323">
        <v>0</v>
      </c>
      <c r="AA79" s="323">
        <v>0</v>
      </c>
      <c r="AB79" s="323">
        <v>0</v>
      </c>
      <c r="AC79" s="323">
        <v>0</v>
      </c>
      <c r="AD79" s="323">
        <v>0</v>
      </c>
      <c r="AE79" s="323">
        <v>0</v>
      </c>
      <c r="AF79" s="323">
        <v>0</v>
      </c>
      <c r="AG79" s="324">
        <v>0</v>
      </c>
    </row>
    <row r="80" spans="1:33" x14ac:dyDescent="0.25">
      <c r="A80" s="548"/>
      <c r="B80" s="542" t="s">
        <v>247</v>
      </c>
      <c r="C80" s="325" t="s">
        <v>305</v>
      </c>
      <c r="D80" s="316">
        <f t="shared" si="2"/>
        <v>31459.93</v>
      </c>
      <c r="E80" s="316">
        <v>20669.21</v>
      </c>
      <c r="F80" s="316">
        <v>1051.54</v>
      </c>
      <c r="G80" s="316">
        <v>26.76</v>
      </c>
      <c r="H80" s="316">
        <v>0</v>
      </c>
      <c r="I80" s="316">
        <v>0</v>
      </c>
      <c r="J80" s="316">
        <v>0</v>
      </c>
      <c r="K80" s="316">
        <v>0</v>
      </c>
      <c r="L80" s="316">
        <v>1448</v>
      </c>
      <c r="M80" s="316">
        <v>7497</v>
      </c>
      <c r="N80" s="316">
        <v>634.9</v>
      </c>
      <c r="O80" s="316">
        <v>132.52000000000001</v>
      </c>
      <c r="P80" s="316">
        <v>0</v>
      </c>
      <c r="Q80" s="316">
        <v>0</v>
      </c>
      <c r="R80" s="316">
        <v>0</v>
      </c>
      <c r="S80" s="316">
        <v>0</v>
      </c>
      <c r="T80" s="316">
        <v>0</v>
      </c>
      <c r="U80" s="316">
        <v>0</v>
      </c>
      <c r="V80" s="316">
        <v>0</v>
      </c>
      <c r="W80" s="316">
        <v>0</v>
      </c>
      <c r="X80" s="316">
        <v>0</v>
      </c>
      <c r="Y80" s="316">
        <v>0</v>
      </c>
      <c r="Z80" s="316">
        <v>0</v>
      </c>
      <c r="AA80" s="316">
        <v>0</v>
      </c>
      <c r="AB80" s="316">
        <v>0</v>
      </c>
      <c r="AC80" s="316">
        <v>0</v>
      </c>
      <c r="AD80" s="316">
        <v>0</v>
      </c>
      <c r="AE80" s="316">
        <v>0</v>
      </c>
      <c r="AF80" s="316">
        <v>0</v>
      </c>
      <c r="AG80" s="326">
        <v>0</v>
      </c>
    </row>
    <row r="81" spans="1:33" x14ac:dyDescent="0.25">
      <c r="A81" s="548"/>
      <c r="B81" s="542"/>
      <c r="C81" s="315" t="s">
        <v>311</v>
      </c>
      <c r="D81" s="317">
        <f t="shared" si="2"/>
        <v>42.03</v>
      </c>
      <c r="E81" s="317">
        <v>0</v>
      </c>
      <c r="F81" s="317">
        <v>15.27</v>
      </c>
      <c r="G81" s="317">
        <v>26.76</v>
      </c>
      <c r="H81" s="317">
        <v>0</v>
      </c>
      <c r="I81" s="317">
        <v>0</v>
      </c>
      <c r="J81" s="317">
        <v>0</v>
      </c>
      <c r="K81" s="317">
        <v>0</v>
      </c>
      <c r="L81" s="317">
        <v>0</v>
      </c>
      <c r="M81" s="317">
        <v>0</v>
      </c>
      <c r="N81" s="317">
        <v>0</v>
      </c>
      <c r="O81" s="317">
        <v>0</v>
      </c>
      <c r="P81" s="317">
        <v>0</v>
      </c>
      <c r="Q81" s="317">
        <v>0</v>
      </c>
      <c r="R81" s="317">
        <v>0</v>
      </c>
      <c r="S81" s="317">
        <v>0</v>
      </c>
      <c r="T81" s="317">
        <v>0</v>
      </c>
      <c r="U81" s="317">
        <v>0</v>
      </c>
      <c r="V81" s="317">
        <v>0</v>
      </c>
      <c r="W81" s="317">
        <v>0</v>
      </c>
      <c r="X81" s="317">
        <v>0</v>
      </c>
      <c r="Y81" s="317">
        <v>0</v>
      </c>
      <c r="Z81" s="317">
        <v>0</v>
      </c>
      <c r="AA81" s="317">
        <v>0</v>
      </c>
      <c r="AB81" s="317">
        <v>0</v>
      </c>
      <c r="AC81" s="317">
        <v>0</v>
      </c>
      <c r="AD81" s="317">
        <v>0</v>
      </c>
      <c r="AE81" s="317">
        <v>0</v>
      </c>
      <c r="AF81" s="317">
        <v>0</v>
      </c>
      <c r="AG81" s="318">
        <v>0</v>
      </c>
    </row>
    <row r="82" spans="1:33" x14ac:dyDescent="0.25">
      <c r="A82" s="548"/>
      <c r="B82" s="542"/>
      <c r="C82" s="315" t="s">
        <v>205</v>
      </c>
      <c r="D82" s="317">
        <f t="shared" si="2"/>
        <v>767.42</v>
      </c>
      <c r="E82" s="317">
        <v>0</v>
      </c>
      <c r="F82" s="317">
        <v>0</v>
      </c>
      <c r="G82" s="317">
        <v>0</v>
      </c>
      <c r="H82" s="317">
        <v>0</v>
      </c>
      <c r="I82" s="317">
        <v>0</v>
      </c>
      <c r="J82" s="317">
        <v>0</v>
      </c>
      <c r="K82" s="317">
        <v>0</v>
      </c>
      <c r="L82" s="317">
        <v>0</v>
      </c>
      <c r="M82" s="317">
        <v>0</v>
      </c>
      <c r="N82" s="317">
        <v>634.9</v>
      </c>
      <c r="O82" s="317">
        <v>132.52000000000001</v>
      </c>
      <c r="P82" s="317">
        <v>0</v>
      </c>
      <c r="Q82" s="317">
        <v>0</v>
      </c>
      <c r="R82" s="317">
        <v>0</v>
      </c>
      <c r="S82" s="317">
        <v>0</v>
      </c>
      <c r="T82" s="317">
        <v>0</v>
      </c>
      <c r="U82" s="317">
        <v>0</v>
      </c>
      <c r="V82" s="317">
        <v>0</v>
      </c>
      <c r="W82" s="317">
        <v>0</v>
      </c>
      <c r="X82" s="317">
        <v>0</v>
      </c>
      <c r="Y82" s="317">
        <v>0</v>
      </c>
      <c r="Z82" s="317">
        <v>0</v>
      </c>
      <c r="AA82" s="317">
        <v>0</v>
      </c>
      <c r="AB82" s="317">
        <v>0</v>
      </c>
      <c r="AC82" s="317">
        <v>0</v>
      </c>
      <c r="AD82" s="317">
        <v>0</v>
      </c>
      <c r="AE82" s="317">
        <v>0</v>
      </c>
      <c r="AF82" s="317">
        <v>0</v>
      </c>
      <c r="AG82" s="318">
        <v>0</v>
      </c>
    </row>
    <row r="83" spans="1:33" x14ac:dyDescent="0.25">
      <c r="A83" s="548"/>
      <c r="B83" s="542"/>
      <c r="C83" s="315" t="s">
        <v>392</v>
      </c>
      <c r="D83" s="317">
        <f t="shared" si="2"/>
        <v>8945</v>
      </c>
      <c r="E83" s="317">
        <v>0</v>
      </c>
      <c r="F83" s="317">
        <v>0</v>
      </c>
      <c r="G83" s="317">
        <v>0</v>
      </c>
      <c r="H83" s="317">
        <v>0</v>
      </c>
      <c r="I83" s="317">
        <v>0</v>
      </c>
      <c r="J83" s="317">
        <v>0</v>
      </c>
      <c r="K83" s="317">
        <v>0</v>
      </c>
      <c r="L83" s="317">
        <v>1448</v>
      </c>
      <c r="M83" s="317">
        <v>7497</v>
      </c>
      <c r="N83" s="317">
        <v>0</v>
      </c>
      <c r="O83" s="317">
        <v>0</v>
      </c>
      <c r="P83" s="317">
        <v>0</v>
      </c>
      <c r="Q83" s="317">
        <v>0</v>
      </c>
      <c r="R83" s="317">
        <v>0</v>
      </c>
      <c r="S83" s="317">
        <v>0</v>
      </c>
      <c r="T83" s="317">
        <v>0</v>
      </c>
      <c r="U83" s="317">
        <v>0</v>
      </c>
      <c r="V83" s="317">
        <v>0</v>
      </c>
      <c r="W83" s="317">
        <v>0</v>
      </c>
      <c r="X83" s="317">
        <v>0</v>
      </c>
      <c r="Y83" s="317">
        <v>0</v>
      </c>
      <c r="Z83" s="317">
        <v>0</v>
      </c>
      <c r="AA83" s="317">
        <v>0</v>
      </c>
      <c r="AB83" s="317">
        <v>0</v>
      </c>
      <c r="AC83" s="317">
        <v>0</v>
      </c>
      <c r="AD83" s="317">
        <v>0</v>
      </c>
      <c r="AE83" s="317">
        <v>0</v>
      </c>
      <c r="AF83" s="317">
        <v>0</v>
      </c>
      <c r="AG83" s="318">
        <v>0</v>
      </c>
    </row>
    <row r="84" spans="1:33" x14ac:dyDescent="0.25">
      <c r="A84" s="548"/>
      <c r="B84" s="542"/>
      <c r="C84" s="315" t="s">
        <v>308</v>
      </c>
      <c r="D84" s="317">
        <f t="shared" si="2"/>
        <v>21705.48</v>
      </c>
      <c r="E84" s="317">
        <v>20669.21</v>
      </c>
      <c r="F84" s="317">
        <v>1036.27</v>
      </c>
      <c r="G84" s="317">
        <v>0</v>
      </c>
      <c r="H84" s="317">
        <v>0</v>
      </c>
      <c r="I84" s="317">
        <v>0</v>
      </c>
      <c r="J84" s="317">
        <v>0</v>
      </c>
      <c r="K84" s="317">
        <v>0</v>
      </c>
      <c r="L84" s="317">
        <v>0</v>
      </c>
      <c r="M84" s="317">
        <v>0</v>
      </c>
      <c r="N84" s="317">
        <v>0</v>
      </c>
      <c r="O84" s="317">
        <v>0</v>
      </c>
      <c r="P84" s="317">
        <v>0</v>
      </c>
      <c r="Q84" s="317">
        <v>0</v>
      </c>
      <c r="R84" s="317">
        <v>0</v>
      </c>
      <c r="S84" s="317">
        <v>0</v>
      </c>
      <c r="T84" s="317">
        <v>0</v>
      </c>
      <c r="U84" s="317">
        <v>0</v>
      </c>
      <c r="V84" s="317">
        <v>0</v>
      </c>
      <c r="W84" s="317">
        <v>0</v>
      </c>
      <c r="X84" s="317">
        <v>0</v>
      </c>
      <c r="Y84" s="317">
        <v>0</v>
      </c>
      <c r="Z84" s="317">
        <v>0</v>
      </c>
      <c r="AA84" s="317">
        <v>0</v>
      </c>
      <c r="AB84" s="317">
        <v>0</v>
      </c>
      <c r="AC84" s="317">
        <v>0</v>
      </c>
      <c r="AD84" s="317">
        <v>0</v>
      </c>
      <c r="AE84" s="317">
        <v>0</v>
      </c>
      <c r="AF84" s="317">
        <v>0</v>
      </c>
      <c r="AG84" s="318">
        <v>0</v>
      </c>
    </row>
    <row r="85" spans="1:33" x14ac:dyDescent="0.25">
      <c r="A85" s="548"/>
      <c r="B85" s="543" t="s">
        <v>248</v>
      </c>
      <c r="C85" s="319" t="s">
        <v>305</v>
      </c>
      <c r="D85" s="320">
        <f t="shared" si="2"/>
        <v>2772296.4099999997</v>
      </c>
      <c r="E85" s="320">
        <v>1434798.58</v>
      </c>
      <c r="F85" s="320">
        <v>554452.55000000005</v>
      </c>
      <c r="G85" s="320">
        <v>516642.53</v>
      </c>
      <c r="H85" s="320">
        <v>71429.52</v>
      </c>
      <c r="I85" s="320">
        <v>143446.79999999999</v>
      </c>
      <c r="J85" s="320">
        <v>851.26</v>
      </c>
      <c r="K85" s="320">
        <v>0</v>
      </c>
      <c r="L85" s="320">
        <v>3552.29</v>
      </c>
      <c r="M85" s="320">
        <v>0</v>
      </c>
      <c r="N85" s="320">
        <v>6252.5</v>
      </c>
      <c r="O85" s="320">
        <v>5002</v>
      </c>
      <c r="P85" s="320">
        <v>8128.2</v>
      </c>
      <c r="Q85" s="320">
        <v>5002</v>
      </c>
      <c r="R85" s="320">
        <v>0</v>
      </c>
      <c r="S85" s="320">
        <v>0</v>
      </c>
      <c r="T85" s="320">
        <v>20633.37</v>
      </c>
      <c r="U85" s="320">
        <v>0</v>
      </c>
      <c r="V85" s="320">
        <v>0</v>
      </c>
      <c r="W85" s="320">
        <v>0</v>
      </c>
      <c r="X85" s="320">
        <v>750.3</v>
      </c>
      <c r="Y85" s="320">
        <v>0</v>
      </c>
      <c r="Z85" s="320">
        <v>168.51</v>
      </c>
      <c r="AA85" s="320">
        <v>1186</v>
      </c>
      <c r="AB85" s="320">
        <v>0</v>
      </c>
      <c r="AC85" s="320">
        <v>0</v>
      </c>
      <c r="AD85" s="320">
        <v>0</v>
      </c>
      <c r="AE85" s="320">
        <v>0</v>
      </c>
      <c r="AF85" s="320">
        <v>0</v>
      </c>
      <c r="AG85" s="321">
        <v>0</v>
      </c>
    </row>
    <row r="86" spans="1:33" x14ac:dyDescent="0.25">
      <c r="A86" s="548"/>
      <c r="B86" s="543"/>
      <c r="C86" s="322" t="s">
        <v>336</v>
      </c>
      <c r="D86" s="323">
        <f t="shared" si="2"/>
        <v>19873</v>
      </c>
      <c r="E86" s="323">
        <v>0</v>
      </c>
      <c r="F86" s="323">
        <v>19873</v>
      </c>
      <c r="G86" s="323">
        <v>0</v>
      </c>
      <c r="H86" s="323">
        <v>0</v>
      </c>
      <c r="I86" s="323">
        <v>0</v>
      </c>
      <c r="J86" s="323">
        <v>0</v>
      </c>
      <c r="K86" s="323">
        <v>0</v>
      </c>
      <c r="L86" s="323">
        <v>0</v>
      </c>
      <c r="M86" s="323">
        <v>0</v>
      </c>
      <c r="N86" s="323">
        <v>0</v>
      </c>
      <c r="O86" s="323">
        <v>0</v>
      </c>
      <c r="P86" s="323">
        <v>0</v>
      </c>
      <c r="Q86" s="323">
        <v>0</v>
      </c>
      <c r="R86" s="323">
        <v>0</v>
      </c>
      <c r="S86" s="323">
        <v>0</v>
      </c>
      <c r="T86" s="323">
        <v>0</v>
      </c>
      <c r="U86" s="323">
        <v>0</v>
      </c>
      <c r="V86" s="323">
        <v>0</v>
      </c>
      <c r="W86" s="323">
        <v>0</v>
      </c>
      <c r="X86" s="323">
        <v>0</v>
      </c>
      <c r="Y86" s="323">
        <v>0</v>
      </c>
      <c r="Z86" s="323">
        <v>0</v>
      </c>
      <c r="AA86" s="323">
        <v>0</v>
      </c>
      <c r="AB86" s="323">
        <v>0</v>
      </c>
      <c r="AC86" s="323">
        <v>0</v>
      </c>
      <c r="AD86" s="323">
        <v>0</v>
      </c>
      <c r="AE86" s="323">
        <v>0</v>
      </c>
      <c r="AF86" s="323">
        <v>0</v>
      </c>
      <c r="AG86" s="324">
        <v>0</v>
      </c>
    </row>
    <row r="87" spans="1:33" x14ac:dyDescent="0.25">
      <c r="A87" s="548"/>
      <c r="B87" s="543"/>
      <c r="C87" s="322" t="s">
        <v>332</v>
      </c>
      <c r="D87" s="323">
        <f t="shared" si="2"/>
        <v>998207</v>
      </c>
      <c r="E87" s="323">
        <v>992006</v>
      </c>
      <c r="F87" s="323">
        <v>0</v>
      </c>
      <c r="G87" s="323">
        <v>41</v>
      </c>
      <c r="H87" s="323">
        <v>1237</v>
      </c>
      <c r="I87" s="323">
        <v>0</v>
      </c>
      <c r="J87" s="323">
        <v>0</v>
      </c>
      <c r="K87" s="323">
        <v>0</v>
      </c>
      <c r="L87" s="323">
        <v>3546</v>
      </c>
      <c r="M87" s="323">
        <v>0</v>
      </c>
      <c r="N87" s="323">
        <v>0</v>
      </c>
      <c r="O87" s="323">
        <v>0</v>
      </c>
      <c r="P87" s="323">
        <v>125</v>
      </c>
      <c r="Q87" s="323">
        <v>0</v>
      </c>
      <c r="R87" s="323">
        <v>0</v>
      </c>
      <c r="S87" s="323">
        <v>0</v>
      </c>
      <c r="T87" s="323">
        <v>63</v>
      </c>
      <c r="U87" s="323">
        <v>0</v>
      </c>
      <c r="V87" s="323">
        <v>0</v>
      </c>
      <c r="W87" s="323">
        <v>0</v>
      </c>
      <c r="X87" s="323">
        <v>0</v>
      </c>
      <c r="Y87" s="323">
        <v>0</v>
      </c>
      <c r="Z87" s="323">
        <v>3</v>
      </c>
      <c r="AA87" s="323">
        <v>1186</v>
      </c>
      <c r="AB87" s="323">
        <v>0</v>
      </c>
      <c r="AC87" s="323">
        <v>0</v>
      </c>
      <c r="AD87" s="323">
        <v>0</v>
      </c>
      <c r="AE87" s="323">
        <v>0</v>
      </c>
      <c r="AF87" s="323">
        <v>0</v>
      </c>
      <c r="AG87" s="324">
        <v>0</v>
      </c>
    </row>
    <row r="88" spans="1:33" x14ac:dyDescent="0.25">
      <c r="A88" s="548"/>
      <c r="B88" s="543"/>
      <c r="C88" s="322" t="s">
        <v>311</v>
      </c>
      <c r="D88" s="323">
        <f t="shared" si="2"/>
        <v>815669.04999999993</v>
      </c>
      <c r="E88" s="323">
        <v>438354.59</v>
      </c>
      <c r="F88" s="323">
        <v>202695.37</v>
      </c>
      <c r="G88" s="323">
        <v>104580.23</v>
      </c>
      <c r="H88" s="323">
        <v>50158.75</v>
      </c>
      <c r="I88" s="323">
        <v>0</v>
      </c>
      <c r="J88" s="323">
        <v>851.26</v>
      </c>
      <c r="K88" s="323">
        <v>0</v>
      </c>
      <c r="L88" s="323">
        <v>0</v>
      </c>
      <c r="M88" s="323">
        <v>0</v>
      </c>
      <c r="N88" s="323">
        <v>0</v>
      </c>
      <c r="O88" s="323">
        <v>0</v>
      </c>
      <c r="P88" s="323">
        <v>0</v>
      </c>
      <c r="Q88" s="323">
        <v>0</v>
      </c>
      <c r="R88" s="323">
        <v>0</v>
      </c>
      <c r="S88" s="323">
        <v>0</v>
      </c>
      <c r="T88" s="323">
        <v>18863.34</v>
      </c>
      <c r="U88" s="323">
        <v>0</v>
      </c>
      <c r="V88" s="323">
        <v>0</v>
      </c>
      <c r="W88" s="323">
        <v>0</v>
      </c>
      <c r="X88" s="323">
        <v>0</v>
      </c>
      <c r="Y88" s="323">
        <v>0</v>
      </c>
      <c r="Z88" s="323">
        <v>165.51</v>
      </c>
      <c r="AA88" s="323">
        <v>0</v>
      </c>
      <c r="AB88" s="323">
        <v>0</v>
      </c>
      <c r="AC88" s="323">
        <v>0</v>
      </c>
      <c r="AD88" s="323">
        <v>0</v>
      </c>
      <c r="AE88" s="323">
        <v>0</v>
      </c>
      <c r="AF88" s="323">
        <v>0</v>
      </c>
      <c r="AG88" s="324">
        <v>0</v>
      </c>
    </row>
    <row r="89" spans="1:33" x14ac:dyDescent="0.25">
      <c r="A89" s="548"/>
      <c r="B89" s="543"/>
      <c r="C89" s="322" t="s">
        <v>306</v>
      </c>
      <c r="D89" s="323">
        <f t="shared" si="2"/>
        <v>6</v>
      </c>
      <c r="E89" s="323">
        <v>0</v>
      </c>
      <c r="F89" s="323">
        <v>0</v>
      </c>
      <c r="G89" s="323">
        <v>0</v>
      </c>
      <c r="H89" s="323">
        <v>0</v>
      </c>
      <c r="I89" s="323">
        <v>0</v>
      </c>
      <c r="J89" s="323">
        <v>0</v>
      </c>
      <c r="K89" s="323">
        <v>0</v>
      </c>
      <c r="L89" s="323">
        <v>6</v>
      </c>
      <c r="M89" s="323">
        <v>0</v>
      </c>
      <c r="N89" s="323">
        <v>0</v>
      </c>
      <c r="O89" s="323">
        <v>0</v>
      </c>
      <c r="P89" s="323">
        <v>0</v>
      </c>
      <c r="Q89" s="323">
        <v>0</v>
      </c>
      <c r="R89" s="323">
        <v>0</v>
      </c>
      <c r="S89" s="323">
        <v>0</v>
      </c>
      <c r="T89" s="323">
        <v>0</v>
      </c>
      <c r="U89" s="323">
        <v>0</v>
      </c>
      <c r="V89" s="323">
        <v>0</v>
      </c>
      <c r="W89" s="323">
        <v>0</v>
      </c>
      <c r="X89" s="323">
        <v>0</v>
      </c>
      <c r="Y89" s="323">
        <v>0</v>
      </c>
      <c r="Z89" s="323">
        <v>0</v>
      </c>
      <c r="AA89" s="323">
        <v>0</v>
      </c>
      <c r="AB89" s="323">
        <v>0</v>
      </c>
      <c r="AC89" s="323">
        <v>0</v>
      </c>
      <c r="AD89" s="323">
        <v>0</v>
      </c>
      <c r="AE89" s="323">
        <v>0</v>
      </c>
      <c r="AF89" s="323">
        <v>0</v>
      </c>
      <c r="AG89" s="324">
        <v>0</v>
      </c>
    </row>
    <row r="90" spans="1:33" x14ac:dyDescent="0.25">
      <c r="A90" s="548"/>
      <c r="B90" s="543"/>
      <c r="C90" s="322" t="s">
        <v>387</v>
      </c>
      <c r="D90" s="323">
        <f t="shared" si="2"/>
        <v>35344.85</v>
      </c>
      <c r="E90" s="323">
        <v>0</v>
      </c>
      <c r="F90" s="323">
        <v>35320.870000000003</v>
      </c>
      <c r="G90" s="323">
        <v>10.45</v>
      </c>
      <c r="H90" s="323">
        <v>0</v>
      </c>
      <c r="I90" s="323">
        <v>0</v>
      </c>
      <c r="J90" s="323">
        <v>0</v>
      </c>
      <c r="K90" s="323">
        <v>0</v>
      </c>
      <c r="L90" s="323">
        <v>0.28999999999999998</v>
      </c>
      <c r="M90" s="323">
        <v>0</v>
      </c>
      <c r="N90" s="323">
        <v>0</v>
      </c>
      <c r="O90" s="323">
        <v>0</v>
      </c>
      <c r="P90" s="323">
        <v>0</v>
      </c>
      <c r="Q90" s="323">
        <v>0</v>
      </c>
      <c r="R90" s="323">
        <v>0</v>
      </c>
      <c r="S90" s="323">
        <v>0</v>
      </c>
      <c r="T90" s="323">
        <v>13.24</v>
      </c>
      <c r="U90" s="323">
        <v>0</v>
      </c>
      <c r="V90" s="323">
        <v>0</v>
      </c>
      <c r="W90" s="323">
        <v>0</v>
      </c>
      <c r="X90" s="323">
        <v>0</v>
      </c>
      <c r="Y90" s="323">
        <v>0</v>
      </c>
      <c r="Z90" s="323">
        <v>0</v>
      </c>
      <c r="AA90" s="323">
        <v>0</v>
      </c>
      <c r="AB90" s="323">
        <v>0</v>
      </c>
      <c r="AC90" s="323">
        <v>0</v>
      </c>
      <c r="AD90" s="323">
        <v>0</v>
      </c>
      <c r="AE90" s="323">
        <v>0</v>
      </c>
      <c r="AF90" s="323">
        <v>0</v>
      </c>
      <c r="AG90" s="324">
        <v>0</v>
      </c>
    </row>
    <row r="91" spans="1:33" x14ac:dyDescent="0.25">
      <c r="A91" s="548"/>
      <c r="B91" s="543"/>
      <c r="C91" s="322" t="s">
        <v>393</v>
      </c>
      <c r="D91" s="323">
        <f t="shared" si="2"/>
        <v>143446.79999999999</v>
      </c>
      <c r="E91" s="323">
        <v>0</v>
      </c>
      <c r="F91" s="323">
        <v>0</v>
      </c>
      <c r="G91" s="323">
        <v>0</v>
      </c>
      <c r="H91" s="323">
        <v>0</v>
      </c>
      <c r="I91" s="323">
        <v>143446.79999999999</v>
      </c>
      <c r="J91" s="323">
        <v>0</v>
      </c>
      <c r="K91" s="323">
        <v>0</v>
      </c>
      <c r="L91" s="323">
        <v>0</v>
      </c>
      <c r="M91" s="323">
        <v>0</v>
      </c>
      <c r="N91" s="323">
        <v>0</v>
      </c>
      <c r="O91" s="323">
        <v>0</v>
      </c>
      <c r="P91" s="323">
        <v>0</v>
      </c>
      <c r="Q91" s="323">
        <v>0</v>
      </c>
      <c r="R91" s="323">
        <v>0</v>
      </c>
      <c r="S91" s="323">
        <v>0</v>
      </c>
      <c r="T91" s="323">
        <v>0</v>
      </c>
      <c r="U91" s="323">
        <v>0</v>
      </c>
      <c r="V91" s="323">
        <v>0</v>
      </c>
      <c r="W91" s="323">
        <v>0</v>
      </c>
      <c r="X91" s="323">
        <v>0</v>
      </c>
      <c r="Y91" s="323">
        <v>0</v>
      </c>
      <c r="Z91" s="323">
        <v>0</v>
      </c>
      <c r="AA91" s="323">
        <v>0</v>
      </c>
      <c r="AB91" s="323">
        <v>0</v>
      </c>
      <c r="AC91" s="323">
        <v>0</v>
      </c>
      <c r="AD91" s="323">
        <v>0</v>
      </c>
      <c r="AE91" s="323">
        <v>0</v>
      </c>
      <c r="AF91" s="323">
        <v>0</v>
      </c>
      <c r="AG91" s="324">
        <v>0</v>
      </c>
    </row>
    <row r="92" spans="1:33" x14ac:dyDescent="0.25">
      <c r="A92" s="548"/>
      <c r="B92" s="543"/>
      <c r="C92" s="322" t="s">
        <v>308</v>
      </c>
      <c r="D92" s="323">
        <f t="shared" si="2"/>
        <v>733345.71</v>
      </c>
      <c r="E92" s="323">
        <v>4437.99</v>
      </c>
      <c r="F92" s="323">
        <v>295169.31</v>
      </c>
      <c r="G92" s="323">
        <v>412010.85</v>
      </c>
      <c r="H92" s="323">
        <v>20033.77</v>
      </c>
      <c r="I92" s="323">
        <v>0</v>
      </c>
      <c r="J92" s="323">
        <v>0</v>
      </c>
      <c r="K92" s="323">
        <v>0</v>
      </c>
      <c r="L92" s="323">
        <v>0</v>
      </c>
      <c r="M92" s="323">
        <v>0</v>
      </c>
      <c r="N92" s="323">
        <v>0</v>
      </c>
      <c r="O92" s="323">
        <v>0</v>
      </c>
      <c r="P92" s="323">
        <v>0</v>
      </c>
      <c r="Q92" s="323">
        <v>0</v>
      </c>
      <c r="R92" s="323">
        <v>0</v>
      </c>
      <c r="S92" s="323">
        <v>0</v>
      </c>
      <c r="T92" s="323">
        <v>1693.79</v>
      </c>
      <c r="U92" s="323">
        <v>0</v>
      </c>
      <c r="V92" s="323">
        <v>0</v>
      </c>
      <c r="W92" s="323">
        <v>0</v>
      </c>
      <c r="X92" s="323">
        <v>0</v>
      </c>
      <c r="Y92" s="323">
        <v>0</v>
      </c>
      <c r="Z92" s="323">
        <v>0</v>
      </c>
      <c r="AA92" s="323">
        <v>0</v>
      </c>
      <c r="AB92" s="323">
        <v>0</v>
      </c>
      <c r="AC92" s="323">
        <v>0</v>
      </c>
      <c r="AD92" s="323">
        <v>0</v>
      </c>
      <c r="AE92" s="323">
        <v>0</v>
      </c>
      <c r="AF92" s="323">
        <v>0</v>
      </c>
      <c r="AG92" s="324">
        <v>0</v>
      </c>
    </row>
    <row r="93" spans="1:33" x14ac:dyDescent="0.25">
      <c r="A93" s="548"/>
      <c r="B93" s="543"/>
      <c r="C93" s="322" t="s">
        <v>394</v>
      </c>
      <c r="D93" s="323">
        <f t="shared" si="2"/>
        <v>25010</v>
      </c>
      <c r="E93" s="323">
        <v>0</v>
      </c>
      <c r="F93" s="323">
        <v>0</v>
      </c>
      <c r="G93" s="323">
        <v>0</v>
      </c>
      <c r="H93" s="323">
        <v>0</v>
      </c>
      <c r="I93" s="323">
        <v>0</v>
      </c>
      <c r="J93" s="323">
        <v>0</v>
      </c>
      <c r="K93" s="323">
        <v>0</v>
      </c>
      <c r="L93" s="323">
        <v>0</v>
      </c>
      <c r="M93" s="323">
        <v>0</v>
      </c>
      <c r="N93" s="323">
        <v>6252.5</v>
      </c>
      <c r="O93" s="323">
        <v>5002</v>
      </c>
      <c r="P93" s="323">
        <v>8003.2</v>
      </c>
      <c r="Q93" s="323">
        <v>5002</v>
      </c>
      <c r="R93" s="323">
        <v>0</v>
      </c>
      <c r="S93" s="323">
        <v>0</v>
      </c>
      <c r="T93" s="323">
        <v>0</v>
      </c>
      <c r="U93" s="323">
        <v>0</v>
      </c>
      <c r="V93" s="323">
        <v>0</v>
      </c>
      <c r="W93" s="323">
        <v>0</v>
      </c>
      <c r="X93" s="323">
        <v>750.3</v>
      </c>
      <c r="Y93" s="323">
        <v>0</v>
      </c>
      <c r="Z93" s="323">
        <v>0</v>
      </c>
      <c r="AA93" s="323">
        <v>0</v>
      </c>
      <c r="AB93" s="323">
        <v>0</v>
      </c>
      <c r="AC93" s="323">
        <v>0</v>
      </c>
      <c r="AD93" s="323">
        <v>0</v>
      </c>
      <c r="AE93" s="323">
        <v>0</v>
      </c>
      <c r="AF93" s="323">
        <v>0</v>
      </c>
      <c r="AG93" s="324">
        <v>0</v>
      </c>
    </row>
    <row r="94" spans="1:33" x14ac:dyDescent="0.25">
      <c r="A94" s="548"/>
      <c r="B94" s="543"/>
      <c r="C94" s="322" t="s">
        <v>384</v>
      </c>
      <c r="D94" s="323">
        <f t="shared" si="2"/>
        <v>1394</v>
      </c>
      <c r="E94" s="323">
        <v>0</v>
      </c>
      <c r="F94" s="323">
        <v>1394</v>
      </c>
      <c r="G94" s="323">
        <v>0</v>
      </c>
      <c r="H94" s="323">
        <v>0</v>
      </c>
      <c r="I94" s="323">
        <v>0</v>
      </c>
      <c r="J94" s="323">
        <v>0</v>
      </c>
      <c r="K94" s="323">
        <v>0</v>
      </c>
      <c r="L94" s="323">
        <v>0</v>
      </c>
      <c r="M94" s="323">
        <v>0</v>
      </c>
      <c r="N94" s="323">
        <v>0</v>
      </c>
      <c r="O94" s="323">
        <v>0</v>
      </c>
      <c r="P94" s="323">
        <v>0</v>
      </c>
      <c r="Q94" s="323">
        <v>0</v>
      </c>
      <c r="R94" s="323">
        <v>0</v>
      </c>
      <c r="S94" s="323">
        <v>0</v>
      </c>
      <c r="T94" s="323">
        <v>0</v>
      </c>
      <c r="U94" s="323">
        <v>0</v>
      </c>
      <c r="V94" s="323">
        <v>0</v>
      </c>
      <c r="W94" s="323">
        <v>0</v>
      </c>
      <c r="X94" s="323">
        <v>0</v>
      </c>
      <c r="Y94" s="323">
        <v>0</v>
      </c>
      <c r="Z94" s="323">
        <v>0</v>
      </c>
      <c r="AA94" s="323">
        <v>0</v>
      </c>
      <c r="AB94" s="323">
        <v>0</v>
      </c>
      <c r="AC94" s="323">
        <v>0</v>
      </c>
      <c r="AD94" s="323">
        <v>0</v>
      </c>
      <c r="AE94" s="323">
        <v>0</v>
      </c>
      <c r="AF94" s="323">
        <v>0</v>
      </c>
      <c r="AG94" s="324">
        <v>0</v>
      </c>
    </row>
    <row r="95" spans="1:33" x14ac:dyDescent="0.25">
      <c r="A95" s="548"/>
      <c r="B95" s="542" t="s">
        <v>253</v>
      </c>
      <c r="C95" s="325" t="s">
        <v>305</v>
      </c>
      <c r="D95" s="316">
        <f t="shared" si="2"/>
        <v>237626.47</v>
      </c>
      <c r="E95" s="316">
        <v>215581.13</v>
      </c>
      <c r="F95" s="316">
        <v>1778.62</v>
      </c>
      <c r="G95" s="316">
        <v>10673.6</v>
      </c>
      <c r="H95" s="316">
        <v>8447.2199999999993</v>
      </c>
      <c r="I95" s="316">
        <v>0</v>
      </c>
      <c r="J95" s="316">
        <v>0</v>
      </c>
      <c r="K95" s="316">
        <v>0</v>
      </c>
      <c r="L95" s="316">
        <v>0</v>
      </c>
      <c r="M95" s="316">
        <v>0</v>
      </c>
      <c r="N95" s="316">
        <v>0</v>
      </c>
      <c r="O95" s="316">
        <v>0</v>
      </c>
      <c r="P95" s="316">
        <v>0</v>
      </c>
      <c r="Q95" s="316">
        <v>0</v>
      </c>
      <c r="R95" s="316">
        <v>0</v>
      </c>
      <c r="S95" s="316">
        <v>0</v>
      </c>
      <c r="T95" s="316">
        <v>1145.9000000000001</v>
      </c>
      <c r="U95" s="316">
        <v>0</v>
      </c>
      <c r="V95" s="316">
        <v>0</v>
      </c>
      <c r="W95" s="316">
        <v>0</v>
      </c>
      <c r="X95" s="316">
        <v>0</v>
      </c>
      <c r="Y95" s="316">
        <v>0</v>
      </c>
      <c r="Z95" s="316">
        <v>0</v>
      </c>
      <c r="AA95" s="316">
        <v>0</v>
      </c>
      <c r="AB95" s="316">
        <v>0</v>
      </c>
      <c r="AC95" s="316">
        <v>0</v>
      </c>
      <c r="AD95" s="316">
        <v>0</v>
      </c>
      <c r="AE95" s="316">
        <v>0</v>
      </c>
      <c r="AF95" s="316">
        <v>0</v>
      </c>
      <c r="AG95" s="326">
        <v>0</v>
      </c>
    </row>
    <row r="96" spans="1:33" x14ac:dyDescent="0.25">
      <c r="A96" s="548"/>
      <c r="B96" s="542"/>
      <c r="C96" s="315" t="s">
        <v>311</v>
      </c>
      <c r="D96" s="317">
        <f t="shared" si="2"/>
        <v>237435.98</v>
      </c>
      <c r="E96" s="317">
        <v>215581.13</v>
      </c>
      <c r="F96" s="317">
        <v>1616.52</v>
      </c>
      <c r="G96" s="317">
        <v>10673.6</v>
      </c>
      <c r="H96" s="317">
        <v>8447.2199999999993</v>
      </c>
      <c r="I96" s="317">
        <v>0</v>
      </c>
      <c r="J96" s="317">
        <v>0</v>
      </c>
      <c r="K96" s="317">
        <v>0</v>
      </c>
      <c r="L96" s="317">
        <v>0</v>
      </c>
      <c r="M96" s="317">
        <v>0</v>
      </c>
      <c r="N96" s="317">
        <v>0</v>
      </c>
      <c r="O96" s="317">
        <v>0</v>
      </c>
      <c r="P96" s="317">
        <v>0</v>
      </c>
      <c r="Q96" s="317">
        <v>0</v>
      </c>
      <c r="R96" s="317">
        <v>0</v>
      </c>
      <c r="S96" s="317">
        <v>0</v>
      </c>
      <c r="T96" s="317">
        <v>1117.51</v>
      </c>
      <c r="U96" s="317">
        <v>0</v>
      </c>
      <c r="V96" s="317">
        <v>0</v>
      </c>
      <c r="W96" s="317">
        <v>0</v>
      </c>
      <c r="X96" s="317">
        <v>0</v>
      </c>
      <c r="Y96" s="317">
        <v>0</v>
      </c>
      <c r="Z96" s="317">
        <v>0</v>
      </c>
      <c r="AA96" s="317">
        <v>0</v>
      </c>
      <c r="AB96" s="317">
        <v>0</v>
      </c>
      <c r="AC96" s="317">
        <v>0</v>
      </c>
      <c r="AD96" s="317">
        <v>0</v>
      </c>
      <c r="AE96" s="317">
        <v>0</v>
      </c>
      <c r="AF96" s="317">
        <v>0</v>
      </c>
      <c r="AG96" s="318">
        <v>0</v>
      </c>
    </row>
    <row r="97" spans="1:33" x14ac:dyDescent="0.25">
      <c r="A97" s="548"/>
      <c r="B97" s="542"/>
      <c r="C97" s="315" t="s">
        <v>308</v>
      </c>
      <c r="D97" s="317">
        <f t="shared" si="2"/>
        <v>190.49</v>
      </c>
      <c r="E97" s="317">
        <v>0</v>
      </c>
      <c r="F97" s="317">
        <v>162.1</v>
      </c>
      <c r="G97" s="317">
        <v>0</v>
      </c>
      <c r="H97" s="317">
        <v>0</v>
      </c>
      <c r="I97" s="317">
        <v>0</v>
      </c>
      <c r="J97" s="317">
        <v>0</v>
      </c>
      <c r="K97" s="317">
        <v>0</v>
      </c>
      <c r="L97" s="317">
        <v>0</v>
      </c>
      <c r="M97" s="317">
        <v>0</v>
      </c>
      <c r="N97" s="317">
        <v>0</v>
      </c>
      <c r="O97" s="317">
        <v>0</v>
      </c>
      <c r="P97" s="317">
        <v>0</v>
      </c>
      <c r="Q97" s="317">
        <v>0</v>
      </c>
      <c r="R97" s="317">
        <v>0</v>
      </c>
      <c r="S97" s="317">
        <v>0</v>
      </c>
      <c r="T97" s="317">
        <v>28.39</v>
      </c>
      <c r="U97" s="317">
        <v>0</v>
      </c>
      <c r="V97" s="317">
        <v>0</v>
      </c>
      <c r="W97" s="317">
        <v>0</v>
      </c>
      <c r="X97" s="317">
        <v>0</v>
      </c>
      <c r="Y97" s="317">
        <v>0</v>
      </c>
      <c r="Z97" s="317">
        <v>0</v>
      </c>
      <c r="AA97" s="317">
        <v>0</v>
      </c>
      <c r="AB97" s="317">
        <v>0</v>
      </c>
      <c r="AC97" s="317">
        <v>0</v>
      </c>
      <c r="AD97" s="317">
        <v>0</v>
      </c>
      <c r="AE97" s="317">
        <v>0</v>
      </c>
      <c r="AF97" s="317">
        <v>0</v>
      </c>
      <c r="AG97" s="318">
        <v>0</v>
      </c>
    </row>
    <row r="98" spans="1:33" x14ac:dyDescent="0.25">
      <c r="A98" s="548"/>
      <c r="B98" s="543" t="s">
        <v>251</v>
      </c>
      <c r="C98" s="319" t="s">
        <v>305</v>
      </c>
      <c r="D98" s="320">
        <f t="shared" si="2"/>
        <v>48951.06</v>
      </c>
      <c r="E98" s="320">
        <v>32067.48</v>
      </c>
      <c r="F98" s="320">
        <v>16530</v>
      </c>
      <c r="G98" s="320">
        <v>163.87</v>
      </c>
      <c r="H98" s="320">
        <v>0</v>
      </c>
      <c r="I98" s="320">
        <v>0</v>
      </c>
      <c r="J98" s="320">
        <v>0</v>
      </c>
      <c r="K98" s="320">
        <v>0</v>
      </c>
      <c r="L98" s="320">
        <v>136.81</v>
      </c>
      <c r="M98" s="320">
        <v>0</v>
      </c>
      <c r="N98" s="320">
        <v>0</v>
      </c>
      <c r="O98" s="320">
        <v>0</v>
      </c>
      <c r="P98" s="320">
        <v>0</v>
      </c>
      <c r="Q98" s="320">
        <v>0</v>
      </c>
      <c r="R98" s="320">
        <v>0</v>
      </c>
      <c r="S98" s="320">
        <v>0</v>
      </c>
      <c r="T98" s="320">
        <v>49.15</v>
      </c>
      <c r="U98" s="320">
        <v>0</v>
      </c>
      <c r="V98" s="320">
        <v>0</v>
      </c>
      <c r="W98" s="320">
        <v>3.75</v>
      </c>
      <c r="X98" s="320">
        <v>0</v>
      </c>
      <c r="Y98" s="320">
        <v>0</v>
      </c>
      <c r="Z98" s="320">
        <v>0</v>
      </c>
      <c r="AA98" s="320">
        <v>0</v>
      </c>
      <c r="AB98" s="320">
        <v>0</v>
      </c>
      <c r="AC98" s="320">
        <v>0</v>
      </c>
      <c r="AD98" s="320">
        <v>0</v>
      </c>
      <c r="AE98" s="320">
        <v>0</v>
      </c>
      <c r="AF98" s="320">
        <v>0</v>
      </c>
      <c r="AG98" s="321">
        <v>0</v>
      </c>
    </row>
    <row r="99" spans="1:33" x14ac:dyDescent="0.25">
      <c r="A99" s="548"/>
      <c r="B99" s="543"/>
      <c r="C99" s="322" t="s">
        <v>336</v>
      </c>
      <c r="D99" s="323">
        <f t="shared" si="2"/>
        <v>3949</v>
      </c>
      <c r="E99" s="323">
        <v>0</v>
      </c>
      <c r="F99" s="323">
        <v>3949</v>
      </c>
      <c r="G99" s="323">
        <v>0</v>
      </c>
      <c r="H99" s="323">
        <v>0</v>
      </c>
      <c r="I99" s="323">
        <v>0</v>
      </c>
      <c r="J99" s="323">
        <v>0</v>
      </c>
      <c r="K99" s="323">
        <v>0</v>
      </c>
      <c r="L99" s="323">
        <v>0</v>
      </c>
      <c r="M99" s="323">
        <v>0</v>
      </c>
      <c r="N99" s="323">
        <v>0</v>
      </c>
      <c r="O99" s="323">
        <v>0</v>
      </c>
      <c r="P99" s="323">
        <v>0</v>
      </c>
      <c r="Q99" s="323">
        <v>0</v>
      </c>
      <c r="R99" s="323">
        <v>0</v>
      </c>
      <c r="S99" s="323">
        <v>0</v>
      </c>
      <c r="T99" s="323">
        <v>0</v>
      </c>
      <c r="U99" s="323">
        <v>0</v>
      </c>
      <c r="V99" s="323">
        <v>0</v>
      </c>
      <c r="W99" s="323">
        <v>0</v>
      </c>
      <c r="X99" s="323">
        <v>0</v>
      </c>
      <c r="Y99" s="323">
        <v>0</v>
      </c>
      <c r="Z99" s="323">
        <v>0</v>
      </c>
      <c r="AA99" s="323">
        <v>0</v>
      </c>
      <c r="AB99" s="323">
        <v>0</v>
      </c>
      <c r="AC99" s="323">
        <v>0</v>
      </c>
      <c r="AD99" s="323">
        <v>0</v>
      </c>
      <c r="AE99" s="323">
        <v>0</v>
      </c>
      <c r="AF99" s="323">
        <v>0</v>
      </c>
      <c r="AG99" s="324">
        <v>0</v>
      </c>
    </row>
    <row r="100" spans="1:33" x14ac:dyDescent="0.25">
      <c r="A100" s="548"/>
      <c r="B100" s="543"/>
      <c r="C100" s="322" t="s">
        <v>306</v>
      </c>
      <c r="D100" s="323">
        <f t="shared" si="2"/>
        <v>6.23</v>
      </c>
      <c r="E100" s="323">
        <v>0</v>
      </c>
      <c r="F100" s="323">
        <v>0</v>
      </c>
      <c r="G100" s="323">
        <v>0.87</v>
      </c>
      <c r="H100" s="323">
        <v>0</v>
      </c>
      <c r="I100" s="323">
        <v>0</v>
      </c>
      <c r="J100" s="323">
        <v>0</v>
      </c>
      <c r="K100" s="323">
        <v>0</v>
      </c>
      <c r="L100" s="323">
        <v>3.71</v>
      </c>
      <c r="M100" s="323">
        <v>0</v>
      </c>
      <c r="N100" s="323">
        <v>0</v>
      </c>
      <c r="O100" s="323">
        <v>0</v>
      </c>
      <c r="P100" s="323">
        <v>0</v>
      </c>
      <c r="Q100" s="323">
        <v>0</v>
      </c>
      <c r="R100" s="323">
        <v>0</v>
      </c>
      <c r="S100" s="323">
        <v>0</v>
      </c>
      <c r="T100" s="323">
        <v>1.65</v>
      </c>
      <c r="U100" s="323">
        <v>0</v>
      </c>
      <c r="V100" s="323">
        <v>0</v>
      </c>
      <c r="W100" s="323">
        <v>0</v>
      </c>
      <c r="X100" s="323">
        <v>0</v>
      </c>
      <c r="Y100" s="323">
        <v>0</v>
      </c>
      <c r="Z100" s="323">
        <v>0</v>
      </c>
      <c r="AA100" s="323">
        <v>0</v>
      </c>
      <c r="AB100" s="323">
        <v>0</v>
      </c>
      <c r="AC100" s="323">
        <v>0</v>
      </c>
      <c r="AD100" s="323">
        <v>0</v>
      </c>
      <c r="AE100" s="323">
        <v>0</v>
      </c>
      <c r="AF100" s="323">
        <v>0</v>
      </c>
      <c r="AG100" s="324">
        <v>0</v>
      </c>
    </row>
    <row r="101" spans="1:33" x14ac:dyDescent="0.25">
      <c r="A101" s="548"/>
      <c r="B101" s="543"/>
      <c r="C101" s="322" t="s">
        <v>387</v>
      </c>
      <c r="D101" s="323">
        <f t="shared" si="2"/>
        <v>32318</v>
      </c>
      <c r="E101" s="323">
        <v>32067.48</v>
      </c>
      <c r="F101" s="323">
        <v>18</v>
      </c>
      <c r="G101" s="323">
        <v>84.58</v>
      </c>
      <c r="H101" s="323">
        <v>0</v>
      </c>
      <c r="I101" s="323">
        <v>0</v>
      </c>
      <c r="J101" s="323">
        <v>0</v>
      </c>
      <c r="K101" s="323">
        <v>0</v>
      </c>
      <c r="L101" s="323">
        <v>133.1</v>
      </c>
      <c r="M101" s="323">
        <v>0</v>
      </c>
      <c r="N101" s="323">
        <v>0</v>
      </c>
      <c r="O101" s="323">
        <v>0</v>
      </c>
      <c r="P101" s="323">
        <v>0</v>
      </c>
      <c r="Q101" s="323">
        <v>0</v>
      </c>
      <c r="R101" s="323">
        <v>0</v>
      </c>
      <c r="S101" s="323">
        <v>0</v>
      </c>
      <c r="T101" s="323">
        <v>14.84</v>
      </c>
      <c r="U101" s="323">
        <v>0</v>
      </c>
      <c r="V101" s="323">
        <v>0</v>
      </c>
      <c r="W101" s="323">
        <v>0</v>
      </c>
      <c r="X101" s="323">
        <v>0</v>
      </c>
      <c r="Y101" s="323">
        <v>0</v>
      </c>
      <c r="Z101" s="323">
        <v>0</v>
      </c>
      <c r="AA101" s="323">
        <v>0</v>
      </c>
      <c r="AB101" s="323">
        <v>0</v>
      </c>
      <c r="AC101" s="323">
        <v>0</v>
      </c>
      <c r="AD101" s="323">
        <v>0</v>
      </c>
      <c r="AE101" s="323">
        <v>0</v>
      </c>
      <c r="AF101" s="323">
        <v>0</v>
      </c>
      <c r="AG101" s="324">
        <v>0</v>
      </c>
    </row>
    <row r="102" spans="1:33" x14ac:dyDescent="0.25">
      <c r="A102" s="548"/>
      <c r="B102" s="543"/>
      <c r="C102" s="322" t="s">
        <v>395</v>
      </c>
      <c r="D102" s="323">
        <f t="shared" si="2"/>
        <v>12563</v>
      </c>
      <c r="E102" s="323">
        <v>0</v>
      </c>
      <c r="F102" s="323">
        <v>12563</v>
      </c>
      <c r="G102" s="323">
        <v>0</v>
      </c>
      <c r="H102" s="323">
        <v>0</v>
      </c>
      <c r="I102" s="323">
        <v>0</v>
      </c>
      <c r="J102" s="323">
        <v>0</v>
      </c>
      <c r="K102" s="323">
        <v>0</v>
      </c>
      <c r="L102" s="323">
        <v>0</v>
      </c>
      <c r="M102" s="323">
        <v>0</v>
      </c>
      <c r="N102" s="323">
        <v>0</v>
      </c>
      <c r="O102" s="323">
        <v>0</v>
      </c>
      <c r="P102" s="323">
        <v>0</v>
      </c>
      <c r="Q102" s="323">
        <v>0</v>
      </c>
      <c r="R102" s="323">
        <v>0</v>
      </c>
      <c r="S102" s="323">
        <v>0</v>
      </c>
      <c r="T102" s="323">
        <v>0</v>
      </c>
      <c r="U102" s="323">
        <v>0</v>
      </c>
      <c r="V102" s="323">
        <v>0</v>
      </c>
      <c r="W102" s="323">
        <v>0</v>
      </c>
      <c r="X102" s="323">
        <v>0</v>
      </c>
      <c r="Y102" s="323">
        <v>0</v>
      </c>
      <c r="Z102" s="323">
        <v>0</v>
      </c>
      <c r="AA102" s="323">
        <v>0</v>
      </c>
      <c r="AB102" s="323">
        <v>0</v>
      </c>
      <c r="AC102" s="323">
        <v>0</v>
      </c>
      <c r="AD102" s="323">
        <v>0</v>
      </c>
      <c r="AE102" s="323">
        <v>0</v>
      </c>
      <c r="AF102" s="323">
        <v>0</v>
      </c>
      <c r="AG102" s="324">
        <v>0</v>
      </c>
    </row>
    <row r="103" spans="1:33" x14ac:dyDescent="0.25">
      <c r="A103" s="548"/>
      <c r="B103" s="543"/>
      <c r="C103" s="322" t="s">
        <v>308</v>
      </c>
      <c r="D103" s="323">
        <f t="shared" si="2"/>
        <v>114.83</v>
      </c>
      <c r="E103" s="323">
        <v>0</v>
      </c>
      <c r="F103" s="323">
        <v>0</v>
      </c>
      <c r="G103" s="323">
        <v>78.42</v>
      </c>
      <c r="H103" s="323">
        <v>0</v>
      </c>
      <c r="I103" s="323">
        <v>0</v>
      </c>
      <c r="J103" s="323">
        <v>0</v>
      </c>
      <c r="K103" s="323">
        <v>0</v>
      </c>
      <c r="L103" s="323">
        <v>0</v>
      </c>
      <c r="M103" s="323">
        <v>0</v>
      </c>
      <c r="N103" s="323">
        <v>0</v>
      </c>
      <c r="O103" s="323">
        <v>0</v>
      </c>
      <c r="P103" s="323">
        <v>0</v>
      </c>
      <c r="Q103" s="323">
        <v>0</v>
      </c>
      <c r="R103" s="323">
        <v>0</v>
      </c>
      <c r="S103" s="323">
        <v>0</v>
      </c>
      <c r="T103" s="323">
        <v>32.659999999999997</v>
      </c>
      <c r="U103" s="323">
        <v>0</v>
      </c>
      <c r="V103" s="323">
        <v>0</v>
      </c>
      <c r="W103" s="323">
        <v>3.75</v>
      </c>
      <c r="X103" s="323">
        <v>0</v>
      </c>
      <c r="Y103" s="323">
        <v>0</v>
      </c>
      <c r="Z103" s="323">
        <v>0</v>
      </c>
      <c r="AA103" s="323">
        <v>0</v>
      </c>
      <c r="AB103" s="323">
        <v>0</v>
      </c>
      <c r="AC103" s="323">
        <v>0</v>
      </c>
      <c r="AD103" s="323">
        <v>0</v>
      </c>
      <c r="AE103" s="323">
        <v>0</v>
      </c>
      <c r="AF103" s="323">
        <v>0</v>
      </c>
      <c r="AG103" s="324">
        <v>0</v>
      </c>
    </row>
    <row r="104" spans="1:33" x14ac:dyDescent="0.25">
      <c r="A104" s="548"/>
      <c r="B104" s="542" t="s">
        <v>228</v>
      </c>
      <c r="C104" s="325" t="s">
        <v>305</v>
      </c>
      <c r="D104" s="316">
        <f t="shared" si="2"/>
        <v>24563.23</v>
      </c>
      <c r="E104" s="316">
        <v>21094.400000000001</v>
      </c>
      <c r="F104" s="316">
        <v>255.03</v>
      </c>
      <c r="G104" s="316">
        <v>0</v>
      </c>
      <c r="H104" s="316">
        <v>3211.68</v>
      </c>
      <c r="I104" s="316">
        <v>0</v>
      </c>
      <c r="J104" s="316">
        <v>0</v>
      </c>
      <c r="K104" s="316">
        <v>0</v>
      </c>
      <c r="L104" s="316">
        <v>0</v>
      </c>
      <c r="M104" s="316">
        <v>0</v>
      </c>
      <c r="N104" s="316">
        <v>0</v>
      </c>
      <c r="O104" s="316">
        <v>0</v>
      </c>
      <c r="P104" s="316">
        <v>0</v>
      </c>
      <c r="Q104" s="316">
        <v>0</v>
      </c>
      <c r="R104" s="316">
        <v>0</v>
      </c>
      <c r="S104" s="316">
        <v>0</v>
      </c>
      <c r="T104" s="316">
        <v>2.12</v>
      </c>
      <c r="U104" s="316">
        <v>0</v>
      </c>
      <c r="V104" s="316">
        <v>0</v>
      </c>
      <c r="W104" s="316">
        <v>0</v>
      </c>
      <c r="X104" s="316">
        <v>0</v>
      </c>
      <c r="Y104" s="316">
        <v>0</v>
      </c>
      <c r="Z104" s="316">
        <v>0</v>
      </c>
      <c r="AA104" s="316">
        <v>0</v>
      </c>
      <c r="AB104" s="316">
        <v>0</v>
      </c>
      <c r="AC104" s="316">
        <v>0</v>
      </c>
      <c r="AD104" s="316">
        <v>0</v>
      </c>
      <c r="AE104" s="316">
        <v>0</v>
      </c>
      <c r="AF104" s="316">
        <v>0</v>
      </c>
      <c r="AG104" s="326">
        <v>0</v>
      </c>
    </row>
    <row r="105" spans="1:33" x14ac:dyDescent="0.25">
      <c r="A105" s="548"/>
      <c r="B105" s="542"/>
      <c r="C105" s="315" t="s">
        <v>308</v>
      </c>
      <c r="D105" s="317">
        <f t="shared" si="2"/>
        <v>24543.23</v>
      </c>
      <c r="E105" s="317">
        <v>21074.400000000001</v>
      </c>
      <c r="F105" s="317">
        <v>255.03</v>
      </c>
      <c r="G105" s="317">
        <v>0</v>
      </c>
      <c r="H105" s="317">
        <v>3211.68</v>
      </c>
      <c r="I105" s="317">
        <v>0</v>
      </c>
      <c r="J105" s="317">
        <v>0</v>
      </c>
      <c r="K105" s="317">
        <v>0</v>
      </c>
      <c r="L105" s="317">
        <v>0</v>
      </c>
      <c r="M105" s="317">
        <v>0</v>
      </c>
      <c r="N105" s="317">
        <v>0</v>
      </c>
      <c r="O105" s="317">
        <v>0</v>
      </c>
      <c r="P105" s="317">
        <v>0</v>
      </c>
      <c r="Q105" s="317">
        <v>0</v>
      </c>
      <c r="R105" s="317">
        <v>0</v>
      </c>
      <c r="S105" s="317">
        <v>0</v>
      </c>
      <c r="T105" s="317">
        <v>2.12</v>
      </c>
      <c r="U105" s="317">
        <v>0</v>
      </c>
      <c r="V105" s="317">
        <v>0</v>
      </c>
      <c r="W105" s="317">
        <v>0</v>
      </c>
      <c r="X105" s="317">
        <v>0</v>
      </c>
      <c r="Y105" s="317">
        <v>0</v>
      </c>
      <c r="Z105" s="317">
        <v>0</v>
      </c>
      <c r="AA105" s="317">
        <v>0</v>
      </c>
      <c r="AB105" s="317">
        <v>0</v>
      </c>
      <c r="AC105" s="317">
        <v>0</v>
      </c>
      <c r="AD105" s="317">
        <v>0</v>
      </c>
      <c r="AE105" s="317">
        <v>0</v>
      </c>
      <c r="AF105" s="317">
        <v>0</v>
      </c>
      <c r="AG105" s="318">
        <v>0</v>
      </c>
    </row>
    <row r="106" spans="1:33" x14ac:dyDescent="0.25">
      <c r="A106" s="548"/>
      <c r="B106" s="542"/>
      <c r="C106" s="315" t="s">
        <v>318</v>
      </c>
      <c r="D106" s="317">
        <f t="shared" si="2"/>
        <v>20</v>
      </c>
      <c r="E106" s="317">
        <v>20</v>
      </c>
      <c r="F106" s="317">
        <v>0</v>
      </c>
      <c r="G106" s="317">
        <v>0</v>
      </c>
      <c r="H106" s="317">
        <v>0</v>
      </c>
      <c r="I106" s="317">
        <v>0</v>
      </c>
      <c r="J106" s="317">
        <v>0</v>
      </c>
      <c r="K106" s="317">
        <v>0</v>
      </c>
      <c r="L106" s="317">
        <v>0</v>
      </c>
      <c r="M106" s="317">
        <v>0</v>
      </c>
      <c r="N106" s="317">
        <v>0</v>
      </c>
      <c r="O106" s="317">
        <v>0</v>
      </c>
      <c r="P106" s="317">
        <v>0</v>
      </c>
      <c r="Q106" s="317">
        <v>0</v>
      </c>
      <c r="R106" s="317">
        <v>0</v>
      </c>
      <c r="S106" s="317">
        <v>0</v>
      </c>
      <c r="T106" s="317">
        <v>0</v>
      </c>
      <c r="U106" s="317">
        <v>0</v>
      </c>
      <c r="V106" s="317">
        <v>0</v>
      </c>
      <c r="W106" s="317">
        <v>0</v>
      </c>
      <c r="X106" s="317">
        <v>0</v>
      </c>
      <c r="Y106" s="317">
        <v>0</v>
      </c>
      <c r="Z106" s="317">
        <v>0</v>
      </c>
      <c r="AA106" s="317">
        <v>0</v>
      </c>
      <c r="AB106" s="317">
        <v>0</v>
      </c>
      <c r="AC106" s="317">
        <v>0</v>
      </c>
      <c r="AD106" s="317">
        <v>0</v>
      </c>
      <c r="AE106" s="317">
        <v>0</v>
      </c>
      <c r="AF106" s="317">
        <v>0</v>
      </c>
      <c r="AG106" s="318">
        <v>0</v>
      </c>
    </row>
    <row r="107" spans="1:33" x14ac:dyDescent="0.25">
      <c r="A107" s="548"/>
      <c r="B107" s="543" t="s">
        <v>252</v>
      </c>
      <c r="C107" s="319" t="s">
        <v>305</v>
      </c>
      <c r="D107" s="320">
        <f t="shared" si="2"/>
        <v>188177.57</v>
      </c>
      <c r="E107" s="320">
        <v>71600.44</v>
      </c>
      <c r="F107" s="320">
        <v>6917.88</v>
      </c>
      <c r="G107" s="320">
        <v>1163.08</v>
      </c>
      <c r="H107" s="320">
        <v>46218.43</v>
      </c>
      <c r="I107" s="320">
        <v>0</v>
      </c>
      <c r="J107" s="320">
        <v>0</v>
      </c>
      <c r="K107" s="320">
        <v>0</v>
      </c>
      <c r="L107" s="320">
        <v>0</v>
      </c>
      <c r="M107" s="320">
        <v>61757</v>
      </c>
      <c r="N107" s="320">
        <v>0</v>
      </c>
      <c r="O107" s="320">
        <v>0</v>
      </c>
      <c r="P107" s="320">
        <v>0</v>
      </c>
      <c r="Q107" s="320">
        <v>0</v>
      </c>
      <c r="R107" s="320">
        <v>0</v>
      </c>
      <c r="S107" s="320">
        <v>0</v>
      </c>
      <c r="T107" s="320">
        <v>172.74</v>
      </c>
      <c r="U107" s="320">
        <v>0</v>
      </c>
      <c r="V107" s="320">
        <v>0</v>
      </c>
      <c r="W107" s="320">
        <v>348</v>
      </c>
      <c r="X107" s="320">
        <v>0</v>
      </c>
      <c r="Y107" s="320">
        <v>0</v>
      </c>
      <c r="Z107" s="320">
        <v>0</v>
      </c>
      <c r="AA107" s="320">
        <v>0</v>
      </c>
      <c r="AB107" s="320">
        <v>0</v>
      </c>
      <c r="AC107" s="320">
        <v>0</v>
      </c>
      <c r="AD107" s="320">
        <v>0</v>
      </c>
      <c r="AE107" s="320">
        <v>0</v>
      </c>
      <c r="AF107" s="320">
        <v>0</v>
      </c>
      <c r="AG107" s="321">
        <v>0</v>
      </c>
    </row>
    <row r="108" spans="1:33" x14ac:dyDescent="0.25">
      <c r="A108" s="548"/>
      <c r="B108" s="543"/>
      <c r="C108" s="322" t="s">
        <v>311</v>
      </c>
      <c r="D108" s="323">
        <f t="shared" si="2"/>
        <v>742.75</v>
      </c>
      <c r="E108" s="323">
        <v>0</v>
      </c>
      <c r="F108" s="323">
        <v>0</v>
      </c>
      <c r="G108" s="323">
        <v>76.97</v>
      </c>
      <c r="H108" s="323">
        <v>660.97</v>
      </c>
      <c r="I108" s="323">
        <v>0</v>
      </c>
      <c r="J108" s="323">
        <v>0</v>
      </c>
      <c r="K108" s="323">
        <v>0</v>
      </c>
      <c r="L108" s="323">
        <v>0</v>
      </c>
      <c r="M108" s="323">
        <v>0</v>
      </c>
      <c r="N108" s="323">
        <v>0</v>
      </c>
      <c r="O108" s="323">
        <v>0</v>
      </c>
      <c r="P108" s="323">
        <v>0</v>
      </c>
      <c r="Q108" s="323">
        <v>0</v>
      </c>
      <c r="R108" s="323">
        <v>0</v>
      </c>
      <c r="S108" s="323">
        <v>0</v>
      </c>
      <c r="T108" s="323">
        <v>4.8099999999999996</v>
      </c>
      <c r="U108" s="323">
        <v>0</v>
      </c>
      <c r="V108" s="323">
        <v>0</v>
      </c>
      <c r="W108" s="323">
        <v>0</v>
      </c>
      <c r="X108" s="323">
        <v>0</v>
      </c>
      <c r="Y108" s="323">
        <v>0</v>
      </c>
      <c r="Z108" s="323">
        <v>0</v>
      </c>
      <c r="AA108" s="323">
        <v>0</v>
      </c>
      <c r="AB108" s="323">
        <v>0</v>
      </c>
      <c r="AC108" s="323">
        <v>0</v>
      </c>
      <c r="AD108" s="323">
        <v>0</v>
      </c>
      <c r="AE108" s="323">
        <v>0</v>
      </c>
      <c r="AF108" s="323">
        <v>0</v>
      </c>
      <c r="AG108" s="324">
        <v>0</v>
      </c>
    </row>
    <row r="109" spans="1:33" x14ac:dyDescent="0.25">
      <c r="A109" s="548"/>
      <c r="B109" s="543"/>
      <c r="C109" s="322" t="s">
        <v>308</v>
      </c>
      <c r="D109" s="323">
        <f t="shared" si="2"/>
        <v>84417.82</v>
      </c>
      <c r="E109" s="323">
        <v>71600.44</v>
      </c>
      <c r="F109" s="323">
        <v>6197.88</v>
      </c>
      <c r="G109" s="323">
        <v>1086.1099999999999</v>
      </c>
      <c r="H109" s="323">
        <v>5365.46</v>
      </c>
      <c r="I109" s="323">
        <v>0</v>
      </c>
      <c r="J109" s="323">
        <v>0</v>
      </c>
      <c r="K109" s="323">
        <v>0</v>
      </c>
      <c r="L109" s="323">
        <v>0</v>
      </c>
      <c r="M109" s="323">
        <v>0</v>
      </c>
      <c r="N109" s="323">
        <v>0</v>
      </c>
      <c r="O109" s="323">
        <v>0</v>
      </c>
      <c r="P109" s="323">
        <v>0</v>
      </c>
      <c r="Q109" s="323">
        <v>0</v>
      </c>
      <c r="R109" s="323">
        <v>0</v>
      </c>
      <c r="S109" s="323">
        <v>0</v>
      </c>
      <c r="T109" s="323">
        <v>167.93</v>
      </c>
      <c r="U109" s="323">
        <v>0</v>
      </c>
      <c r="V109" s="323">
        <v>0</v>
      </c>
      <c r="W109" s="323">
        <v>0</v>
      </c>
      <c r="X109" s="323">
        <v>0</v>
      </c>
      <c r="Y109" s="323">
        <v>0</v>
      </c>
      <c r="Z109" s="323">
        <v>0</v>
      </c>
      <c r="AA109" s="323">
        <v>0</v>
      </c>
      <c r="AB109" s="323">
        <v>0</v>
      </c>
      <c r="AC109" s="323">
        <v>0</v>
      </c>
      <c r="AD109" s="323">
        <v>0</v>
      </c>
      <c r="AE109" s="323">
        <v>0</v>
      </c>
      <c r="AF109" s="323">
        <v>0</v>
      </c>
      <c r="AG109" s="324">
        <v>0</v>
      </c>
    </row>
    <row r="110" spans="1:33" x14ac:dyDescent="0.25">
      <c r="A110" s="548"/>
      <c r="B110" s="543"/>
      <c r="C110" s="322" t="s">
        <v>259</v>
      </c>
      <c r="D110" s="323">
        <f t="shared" si="2"/>
        <v>102238</v>
      </c>
      <c r="E110" s="323">
        <v>0</v>
      </c>
      <c r="F110" s="323">
        <v>0</v>
      </c>
      <c r="G110" s="323">
        <v>0</v>
      </c>
      <c r="H110" s="323">
        <v>40133</v>
      </c>
      <c r="I110" s="323">
        <v>0</v>
      </c>
      <c r="J110" s="323">
        <v>0</v>
      </c>
      <c r="K110" s="323">
        <v>0</v>
      </c>
      <c r="L110" s="323">
        <v>0</v>
      </c>
      <c r="M110" s="323">
        <v>61757</v>
      </c>
      <c r="N110" s="323">
        <v>0</v>
      </c>
      <c r="O110" s="323">
        <v>0</v>
      </c>
      <c r="P110" s="323">
        <v>0</v>
      </c>
      <c r="Q110" s="323">
        <v>0</v>
      </c>
      <c r="R110" s="323">
        <v>0</v>
      </c>
      <c r="S110" s="323">
        <v>0</v>
      </c>
      <c r="T110" s="323">
        <v>0</v>
      </c>
      <c r="U110" s="323">
        <v>0</v>
      </c>
      <c r="V110" s="323">
        <v>0</v>
      </c>
      <c r="W110" s="323">
        <v>348</v>
      </c>
      <c r="X110" s="323">
        <v>0</v>
      </c>
      <c r="Y110" s="323">
        <v>0</v>
      </c>
      <c r="Z110" s="323">
        <v>0</v>
      </c>
      <c r="AA110" s="323">
        <v>0</v>
      </c>
      <c r="AB110" s="323">
        <v>0</v>
      </c>
      <c r="AC110" s="323">
        <v>0</v>
      </c>
      <c r="AD110" s="323">
        <v>0</v>
      </c>
      <c r="AE110" s="323">
        <v>0</v>
      </c>
      <c r="AF110" s="323">
        <v>0</v>
      </c>
      <c r="AG110" s="324">
        <v>0</v>
      </c>
    </row>
    <row r="111" spans="1:33" x14ac:dyDescent="0.25">
      <c r="A111" s="548"/>
      <c r="B111" s="543"/>
      <c r="C111" s="322" t="s">
        <v>384</v>
      </c>
      <c r="D111" s="323">
        <f t="shared" si="2"/>
        <v>779</v>
      </c>
      <c r="E111" s="323">
        <v>0</v>
      </c>
      <c r="F111" s="323">
        <v>720</v>
      </c>
      <c r="G111" s="323">
        <v>0</v>
      </c>
      <c r="H111" s="323">
        <v>59</v>
      </c>
      <c r="I111" s="323">
        <v>0</v>
      </c>
      <c r="J111" s="323">
        <v>0</v>
      </c>
      <c r="K111" s="323">
        <v>0</v>
      </c>
      <c r="L111" s="323">
        <v>0</v>
      </c>
      <c r="M111" s="323">
        <v>0</v>
      </c>
      <c r="N111" s="323">
        <v>0</v>
      </c>
      <c r="O111" s="323">
        <v>0</v>
      </c>
      <c r="P111" s="323">
        <v>0</v>
      </c>
      <c r="Q111" s="323">
        <v>0</v>
      </c>
      <c r="R111" s="323">
        <v>0</v>
      </c>
      <c r="S111" s="323">
        <v>0</v>
      </c>
      <c r="T111" s="323">
        <v>0</v>
      </c>
      <c r="U111" s="323">
        <v>0</v>
      </c>
      <c r="V111" s="323">
        <v>0</v>
      </c>
      <c r="W111" s="323">
        <v>0</v>
      </c>
      <c r="X111" s="323">
        <v>0</v>
      </c>
      <c r="Y111" s="323">
        <v>0</v>
      </c>
      <c r="Z111" s="323">
        <v>0</v>
      </c>
      <c r="AA111" s="323">
        <v>0</v>
      </c>
      <c r="AB111" s="323">
        <v>0</v>
      </c>
      <c r="AC111" s="323">
        <v>0</v>
      </c>
      <c r="AD111" s="323">
        <v>0</v>
      </c>
      <c r="AE111" s="323">
        <v>0</v>
      </c>
      <c r="AF111" s="323">
        <v>0</v>
      </c>
      <c r="AG111" s="324">
        <v>0</v>
      </c>
    </row>
    <row r="112" spans="1:33" x14ac:dyDescent="0.25">
      <c r="A112" s="548"/>
      <c r="B112" s="542" t="s">
        <v>338</v>
      </c>
      <c r="C112" s="325" t="s">
        <v>305</v>
      </c>
      <c r="D112" s="316">
        <f t="shared" si="2"/>
        <v>1769.44</v>
      </c>
      <c r="E112" s="316">
        <v>1551.46</v>
      </c>
      <c r="F112" s="316">
        <v>83.88</v>
      </c>
      <c r="G112" s="316">
        <v>77.27</v>
      </c>
      <c r="H112" s="316">
        <v>0</v>
      </c>
      <c r="I112" s="316">
        <v>48</v>
      </c>
      <c r="J112" s="316">
        <v>0</v>
      </c>
      <c r="K112" s="316">
        <v>0</v>
      </c>
      <c r="L112" s="316">
        <v>0</v>
      </c>
      <c r="M112" s="316">
        <v>0</v>
      </c>
      <c r="N112" s="316">
        <v>0</v>
      </c>
      <c r="O112" s="316">
        <v>0</v>
      </c>
      <c r="P112" s="316">
        <v>0</v>
      </c>
      <c r="Q112" s="316">
        <v>0</v>
      </c>
      <c r="R112" s="316">
        <v>0.5</v>
      </c>
      <c r="S112" s="316">
        <v>0</v>
      </c>
      <c r="T112" s="316">
        <v>8.33</v>
      </c>
      <c r="U112" s="316">
        <v>0</v>
      </c>
      <c r="V112" s="316">
        <v>0</v>
      </c>
      <c r="W112" s="316">
        <v>0</v>
      </c>
      <c r="X112" s="316">
        <v>0</v>
      </c>
      <c r="Y112" s="316">
        <v>0</v>
      </c>
      <c r="Z112" s="316">
        <v>0</v>
      </c>
      <c r="AA112" s="316">
        <v>0</v>
      </c>
      <c r="AB112" s="316">
        <v>0</v>
      </c>
      <c r="AC112" s="316">
        <v>0</v>
      </c>
      <c r="AD112" s="316">
        <v>0</v>
      </c>
      <c r="AE112" s="316">
        <v>0</v>
      </c>
      <c r="AF112" s="316">
        <v>0</v>
      </c>
      <c r="AG112" s="326">
        <v>0</v>
      </c>
    </row>
    <row r="113" spans="1:33" x14ac:dyDescent="0.25">
      <c r="A113" s="548"/>
      <c r="B113" s="542"/>
      <c r="C113" s="315" t="s">
        <v>306</v>
      </c>
      <c r="D113" s="317">
        <f t="shared" si="2"/>
        <v>217.98</v>
      </c>
      <c r="E113" s="317">
        <v>0</v>
      </c>
      <c r="F113" s="317">
        <v>83.88</v>
      </c>
      <c r="G113" s="317">
        <v>77.27</v>
      </c>
      <c r="H113" s="317">
        <v>0</v>
      </c>
      <c r="I113" s="317">
        <v>48</v>
      </c>
      <c r="J113" s="317">
        <v>0</v>
      </c>
      <c r="K113" s="317">
        <v>0</v>
      </c>
      <c r="L113" s="317">
        <v>0</v>
      </c>
      <c r="M113" s="317">
        <v>0</v>
      </c>
      <c r="N113" s="317">
        <v>0</v>
      </c>
      <c r="O113" s="317">
        <v>0</v>
      </c>
      <c r="P113" s="317">
        <v>0</v>
      </c>
      <c r="Q113" s="317">
        <v>0</v>
      </c>
      <c r="R113" s="317">
        <v>0.5</v>
      </c>
      <c r="S113" s="317">
        <v>0</v>
      </c>
      <c r="T113" s="317">
        <v>8.33</v>
      </c>
      <c r="U113" s="317">
        <v>0</v>
      </c>
      <c r="V113" s="317">
        <v>0</v>
      </c>
      <c r="W113" s="317">
        <v>0</v>
      </c>
      <c r="X113" s="317">
        <v>0</v>
      </c>
      <c r="Y113" s="317">
        <v>0</v>
      </c>
      <c r="Z113" s="317">
        <v>0</v>
      </c>
      <c r="AA113" s="317">
        <v>0</v>
      </c>
      <c r="AB113" s="317">
        <v>0</v>
      </c>
      <c r="AC113" s="317">
        <v>0</v>
      </c>
      <c r="AD113" s="317">
        <v>0</v>
      </c>
      <c r="AE113" s="317">
        <v>0</v>
      </c>
      <c r="AF113" s="317">
        <v>0</v>
      </c>
      <c r="AG113" s="318">
        <v>0</v>
      </c>
    </row>
    <row r="114" spans="1:33" x14ac:dyDescent="0.25">
      <c r="A114" s="548"/>
      <c r="B114" s="542"/>
      <c r="C114" s="315" t="s">
        <v>308</v>
      </c>
      <c r="D114" s="317">
        <f t="shared" si="2"/>
        <v>1527.08</v>
      </c>
      <c r="E114" s="317">
        <v>1527.08</v>
      </c>
      <c r="F114" s="317">
        <v>0</v>
      </c>
      <c r="G114" s="317">
        <v>0</v>
      </c>
      <c r="H114" s="317">
        <v>0</v>
      </c>
      <c r="I114" s="317">
        <v>0</v>
      </c>
      <c r="J114" s="317">
        <v>0</v>
      </c>
      <c r="K114" s="317">
        <v>0</v>
      </c>
      <c r="L114" s="317">
        <v>0</v>
      </c>
      <c r="M114" s="317">
        <v>0</v>
      </c>
      <c r="N114" s="317">
        <v>0</v>
      </c>
      <c r="O114" s="317">
        <v>0</v>
      </c>
      <c r="P114" s="317">
        <v>0</v>
      </c>
      <c r="Q114" s="317">
        <v>0</v>
      </c>
      <c r="R114" s="317">
        <v>0</v>
      </c>
      <c r="S114" s="317">
        <v>0</v>
      </c>
      <c r="T114" s="317">
        <v>0</v>
      </c>
      <c r="U114" s="317">
        <v>0</v>
      </c>
      <c r="V114" s="317">
        <v>0</v>
      </c>
      <c r="W114" s="317">
        <v>0</v>
      </c>
      <c r="X114" s="317">
        <v>0</v>
      </c>
      <c r="Y114" s="317">
        <v>0</v>
      </c>
      <c r="Z114" s="317">
        <v>0</v>
      </c>
      <c r="AA114" s="317">
        <v>0</v>
      </c>
      <c r="AB114" s="317">
        <v>0</v>
      </c>
      <c r="AC114" s="317">
        <v>0</v>
      </c>
      <c r="AD114" s="317">
        <v>0</v>
      </c>
      <c r="AE114" s="317">
        <v>0</v>
      </c>
      <c r="AF114" s="317">
        <v>0</v>
      </c>
      <c r="AG114" s="318">
        <v>0</v>
      </c>
    </row>
    <row r="115" spans="1:33" x14ac:dyDescent="0.25">
      <c r="A115" s="548"/>
      <c r="B115" s="542"/>
      <c r="C115" s="315" t="s">
        <v>396</v>
      </c>
      <c r="D115" s="317">
        <f t="shared" si="2"/>
        <v>24.38</v>
      </c>
      <c r="E115" s="317">
        <v>24.38</v>
      </c>
      <c r="F115" s="317">
        <v>0</v>
      </c>
      <c r="G115" s="317">
        <v>0</v>
      </c>
      <c r="H115" s="317">
        <v>0</v>
      </c>
      <c r="I115" s="317">
        <v>0</v>
      </c>
      <c r="J115" s="317">
        <v>0</v>
      </c>
      <c r="K115" s="317">
        <v>0</v>
      </c>
      <c r="L115" s="317">
        <v>0</v>
      </c>
      <c r="M115" s="317">
        <v>0</v>
      </c>
      <c r="N115" s="317">
        <v>0</v>
      </c>
      <c r="O115" s="317">
        <v>0</v>
      </c>
      <c r="P115" s="317">
        <v>0</v>
      </c>
      <c r="Q115" s="317">
        <v>0</v>
      </c>
      <c r="R115" s="317">
        <v>0</v>
      </c>
      <c r="S115" s="317">
        <v>0</v>
      </c>
      <c r="T115" s="317">
        <v>0</v>
      </c>
      <c r="U115" s="317">
        <v>0</v>
      </c>
      <c r="V115" s="317">
        <v>0</v>
      </c>
      <c r="W115" s="317">
        <v>0</v>
      </c>
      <c r="X115" s="317">
        <v>0</v>
      </c>
      <c r="Y115" s="317">
        <v>0</v>
      </c>
      <c r="Z115" s="317">
        <v>0</v>
      </c>
      <c r="AA115" s="317">
        <v>0</v>
      </c>
      <c r="AB115" s="317">
        <v>0</v>
      </c>
      <c r="AC115" s="317">
        <v>0</v>
      </c>
      <c r="AD115" s="317">
        <v>0</v>
      </c>
      <c r="AE115" s="317">
        <v>0</v>
      </c>
      <c r="AF115" s="317">
        <v>0</v>
      </c>
      <c r="AG115" s="318">
        <v>0</v>
      </c>
    </row>
    <row r="116" spans="1:33" x14ac:dyDescent="0.25">
      <c r="A116" s="548"/>
      <c r="B116" s="543" t="s">
        <v>254</v>
      </c>
      <c r="C116" s="319" t="s">
        <v>305</v>
      </c>
      <c r="D116" s="320">
        <f t="shared" si="2"/>
        <v>44978.29</v>
      </c>
      <c r="E116" s="320">
        <v>37783.25</v>
      </c>
      <c r="F116" s="320">
        <v>0</v>
      </c>
      <c r="G116" s="320">
        <v>6793.04</v>
      </c>
      <c r="H116" s="320">
        <v>402</v>
      </c>
      <c r="I116" s="320">
        <v>0</v>
      </c>
      <c r="J116" s="320">
        <v>0</v>
      </c>
      <c r="K116" s="320">
        <v>0</v>
      </c>
      <c r="L116" s="320">
        <v>0</v>
      </c>
      <c r="M116" s="320">
        <v>0</v>
      </c>
      <c r="N116" s="320">
        <v>0</v>
      </c>
      <c r="O116" s="320">
        <v>0</v>
      </c>
      <c r="P116" s="320">
        <v>0</v>
      </c>
      <c r="Q116" s="320">
        <v>0</v>
      </c>
      <c r="R116" s="320">
        <v>0</v>
      </c>
      <c r="S116" s="320">
        <v>0</v>
      </c>
      <c r="T116" s="320">
        <v>0</v>
      </c>
      <c r="U116" s="320">
        <v>0</v>
      </c>
      <c r="V116" s="320">
        <v>0</v>
      </c>
      <c r="W116" s="320">
        <v>0</v>
      </c>
      <c r="X116" s="320">
        <v>0</v>
      </c>
      <c r="Y116" s="320">
        <v>0</v>
      </c>
      <c r="Z116" s="320">
        <v>0</v>
      </c>
      <c r="AA116" s="320">
        <v>0</v>
      </c>
      <c r="AB116" s="320">
        <v>0</v>
      </c>
      <c r="AC116" s="320">
        <v>0</v>
      </c>
      <c r="AD116" s="320">
        <v>0</v>
      </c>
      <c r="AE116" s="320">
        <v>0</v>
      </c>
      <c r="AF116" s="320">
        <v>0</v>
      </c>
      <c r="AG116" s="321">
        <v>0</v>
      </c>
    </row>
    <row r="117" spans="1:33" x14ac:dyDescent="0.25">
      <c r="A117" s="548"/>
      <c r="B117" s="543"/>
      <c r="C117" s="322" t="s">
        <v>311</v>
      </c>
      <c r="D117" s="323">
        <f t="shared" si="2"/>
        <v>6793.04</v>
      </c>
      <c r="E117" s="323">
        <v>0</v>
      </c>
      <c r="F117" s="323">
        <v>0</v>
      </c>
      <c r="G117" s="323">
        <v>6793.04</v>
      </c>
      <c r="H117" s="323">
        <v>0</v>
      </c>
      <c r="I117" s="323">
        <v>0</v>
      </c>
      <c r="J117" s="323">
        <v>0</v>
      </c>
      <c r="K117" s="323">
        <v>0</v>
      </c>
      <c r="L117" s="323">
        <v>0</v>
      </c>
      <c r="M117" s="323">
        <v>0</v>
      </c>
      <c r="N117" s="323">
        <v>0</v>
      </c>
      <c r="O117" s="323">
        <v>0</v>
      </c>
      <c r="P117" s="323">
        <v>0</v>
      </c>
      <c r="Q117" s="323">
        <v>0</v>
      </c>
      <c r="R117" s="323">
        <v>0</v>
      </c>
      <c r="S117" s="323">
        <v>0</v>
      </c>
      <c r="T117" s="323">
        <v>0</v>
      </c>
      <c r="U117" s="323">
        <v>0</v>
      </c>
      <c r="V117" s="323">
        <v>0</v>
      </c>
      <c r="W117" s="323">
        <v>0</v>
      </c>
      <c r="X117" s="323">
        <v>0</v>
      </c>
      <c r="Y117" s="323">
        <v>0</v>
      </c>
      <c r="Z117" s="323">
        <v>0</v>
      </c>
      <c r="AA117" s="323">
        <v>0</v>
      </c>
      <c r="AB117" s="323">
        <v>0</v>
      </c>
      <c r="AC117" s="323">
        <v>0</v>
      </c>
      <c r="AD117" s="323">
        <v>0</v>
      </c>
      <c r="AE117" s="323">
        <v>0</v>
      </c>
      <c r="AF117" s="323">
        <v>0</v>
      </c>
      <c r="AG117" s="324">
        <v>0</v>
      </c>
    </row>
    <row r="118" spans="1:33" x14ac:dyDescent="0.25">
      <c r="A118" s="548"/>
      <c r="B118" s="543"/>
      <c r="C118" s="322" t="s">
        <v>308</v>
      </c>
      <c r="D118" s="323">
        <f t="shared" si="2"/>
        <v>37783.25</v>
      </c>
      <c r="E118" s="323">
        <v>37783.25</v>
      </c>
      <c r="F118" s="323">
        <v>0</v>
      </c>
      <c r="G118" s="323">
        <v>0</v>
      </c>
      <c r="H118" s="323">
        <v>0</v>
      </c>
      <c r="I118" s="323">
        <v>0</v>
      </c>
      <c r="J118" s="323">
        <v>0</v>
      </c>
      <c r="K118" s="323">
        <v>0</v>
      </c>
      <c r="L118" s="323">
        <v>0</v>
      </c>
      <c r="M118" s="323">
        <v>0</v>
      </c>
      <c r="N118" s="323">
        <v>0</v>
      </c>
      <c r="O118" s="323">
        <v>0</v>
      </c>
      <c r="P118" s="323">
        <v>0</v>
      </c>
      <c r="Q118" s="323">
        <v>0</v>
      </c>
      <c r="R118" s="323">
        <v>0</v>
      </c>
      <c r="S118" s="323">
        <v>0</v>
      </c>
      <c r="T118" s="323">
        <v>0</v>
      </c>
      <c r="U118" s="323">
        <v>0</v>
      </c>
      <c r="V118" s="323">
        <v>0</v>
      </c>
      <c r="W118" s="323">
        <v>0</v>
      </c>
      <c r="X118" s="323">
        <v>0</v>
      </c>
      <c r="Y118" s="323">
        <v>0</v>
      </c>
      <c r="Z118" s="323">
        <v>0</v>
      </c>
      <c r="AA118" s="323">
        <v>0</v>
      </c>
      <c r="AB118" s="323">
        <v>0</v>
      </c>
      <c r="AC118" s="323">
        <v>0</v>
      </c>
      <c r="AD118" s="323">
        <v>0</v>
      </c>
      <c r="AE118" s="323">
        <v>0</v>
      </c>
      <c r="AF118" s="323">
        <v>0</v>
      </c>
      <c r="AG118" s="324">
        <v>0</v>
      </c>
    </row>
    <row r="119" spans="1:33" x14ac:dyDescent="0.25">
      <c r="A119" s="548"/>
      <c r="B119" s="543"/>
      <c r="C119" s="322" t="s">
        <v>340</v>
      </c>
      <c r="D119" s="323">
        <f t="shared" si="2"/>
        <v>402</v>
      </c>
      <c r="E119" s="323">
        <v>0</v>
      </c>
      <c r="F119" s="323">
        <v>0</v>
      </c>
      <c r="G119" s="323">
        <v>0</v>
      </c>
      <c r="H119" s="323">
        <v>402</v>
      </c>
      <c r="I119" s="323">
        <v>0</v>
      </c>
      <c r="J119" s="323">
        <v>0</v>
      </c>
      <c r="K119" s="323">
        <v>0</v>
      </c>
      <c r="L119" s="323">
        <v>0</v>
      </c>
      <c r="M119" s="323">
        <v>0</v>
      </c>
      <c r="N119" s="323">
        <v>0</v>
      </c>
      <c r="O119" s="323">
        <v>0</v>
      </c>
      <c r="P119" s="323">
        <v>0</v>
      </c>
      <c r="Q119" s="323">
        <v>0</v>
      </c>
      <c r="R119" s="323">
        <v>0</v>
      </c>
      <c r="S119" s="323">
        <v>0</v>
      </c>
      <c r="T119" s="323">
        <v>0</v>
      </c>
      <c r="U119" s="323">
        <v>0</v>
      </c>
      <c r="V119" s="323">
        <v>0</v>
      </c>
      <c r="W119" s="323">
        <v>0</v>
      </c>
      <c r="X119" s="323">
        <v>0</v>
      </c>
      <c r="Y119" s="323">
        <v>0</v>
      </c>
      <c r="Z119" s="323">
        <v>0</v>
      </c>
      <c r="AA119" s="323">
        <v>0</v>
      </c>
      <c r="AB119" s="323">
        <v>0</v>
      </c>
      <c r="AC119" s="323">
        <v>0</v>
      </c>
      <c r="AD119" s="323">
        <v>0</v>
      </c>
      <c r="AE119" s="323">
        <v>0</v>
      </c>
      <c r="AF119" s="323">
        <v>0</v>
      </c>
      <c r="AG119" s="324">
        <v>0</v>
      </c>
    </row>
    <row r="120" spans="1:33" x14ac:dyDescent="0.25">
      <c r="A120" s="548"/>
      <c r="B120" s="542" t="s">
        <v>240</v>
      </c>
      <c r="C120" s="325" t="s">
        <v>305</v>
      </c>
      <c r="D120" s="316">
        <f t="shared" si="2"/>
        <v>28311.200000000001</v>
      </c>
      <c r="E120" s="316">
        <v>23156.78</v>
      </c>
      <c r="F120" s="316">
        <v>0.38</v>
      </c>
      <c r="G120" s="316">
        <v>0</v>
      </c>
      <c r="H120" s="316">
        <v>0</v>
      </c>
      <c r="I120" s="316">
        <v>0</v>
      </c>
      <c r="J120" s="316">
        <v>5029.46</v>
      </c>
      <c r="K120" s="316">
        <v>0</v>
      </c>
      <c r="L120" s="316">
        <v>0</v>
      </c>
      <c r="M120" s="316">
        <v>0</v>
      </c>
      <c r="N120" s="316">
        <v>0</v>
      </c>
      <c r="O120" s="316">
        <v>0</v>
      </c>
      <c r="P120" s="316">
        <v>0</v>
      </c>
      <c r="Q120" s="316">
        <v>0</v>
      </c>
      <c r="R120" s="316">
        <v>0</v>
      </c>
      <c r="S120" s="316">
        <v>0</v>
      </c>
      <c r="T120" s="316">
        <v>89.38</v>
      </c>
      <c r="U120" s="316">
        <v>0</v>
      </c>
      <c r="V120" s="316">
        <v>0</v>
      </c>
      <c r="W120" s="316">
        <v>35.200000000000003</v>
      </c>
      <c r="X120" s="316">
        <v>0</v>
      </c>
      <c r="Y120" s="316">
        <v>0</v>
      </c>
      <c r="Z120" s="316">
        <v>0</v>
      </c>
      <c r="AA120" s="316">
        <v>0</v>
      </c>
      <c r="AB120" s="316">
        <v>0</v>
      </c>
      <c r="AC120" s="316">
        <v>0</v>
      </c>
      <c r="AD120" s="316">
        <v>0</v>
      </c>
      <c r="AE120" s="316">
        <v>0</v>
      </c>
      <c r="AF120" s="316">
        <v>0</v>
      </c>
      <c r="AG120" s="326">
        <v>0</v>
      </c>
    </row>
    <row r="121" spans="1:33" x14ac:dyDescent="0.25">
      <c r="A121" s="548"/>
      <c r="B121" s="542"/>
      <c r="C121" s="315" t="s">
        <v>306</v>
      </c>
      <c r="D121" s="317">
        <f t="shared" si="2"/>
        <v>65.33</v>
      </c>
      <c r="E121" s="317">
        <v>0</v>
      </c>
      <c r="F121" s="317">
        <v>0.38</v>
      </c>
      <c r="G121" s="317">
        <v>0</v>
      </c>
      <c r="H121" s="317">
        <v>0</v>
      </c>
      <c r="I121" s="317">
        <v>0</v>
      </c>
      <c r="J121" s="317">
        <v>0</v>
      </c>
      <c r="K121" s="317">
        <v>0</v>
      </c>
      <c r="L121" s="317">
        <v>0</v>
      </c>
      <c r="M121" s="317">
        <v>0</v>
      </c>
      <c r="N121" s="317">
        <v>0</v>
      </c>
      <c r="O121" s="317">
        <v>0</v>
      </c>
      <c r="P121" s="317">
        <v>0</v>
      </c>
      <c r="Q121" s="317">
        <v>0</v>
      </c>
      <c r="R121" s="317">
        <v>0</v>
      </c>
      <c r="S121" s="317">
        <v>0</v>
      </c>
      <c r="T121" s="317">
        <v>64.95</v>
      </c>
      <c r="U121" s="317">
        <v>0</v>
      </c>
      <c r="V121" s="317">
        <v>0</v>
      </c>
      <c r="W121" s="317">
        <v>0</v>
      </c>
      <c r="X121" s="317">
        <v>0</v>
      </c>
      <c r="Y121" s="317">
        <v>0</v>
      </c>
      <c r="Z121" s="317">
        <v>0</v>
      </c>
      <c r="AA121" s="317">
        <v>0</v>
      </c>
      <c r="AB121" s="317">
        <v>0</v>
      </c>
      <c r="AC121" s="317">
        <v>0</v>
      </c>
      <c r="AD121" s="317">
        <v>0</v>
      </c>
      <c r="AE121" s="317">
        <v>0</v>
      </c>
      <c r="AF121" s="317">
        <v>0</v>
      </c>
      <c r="AG121" s="318">
        <v>0</v>
      </c>
    </row>
    <row r="122" spans="1:33" x14ac:dyDescent="0.25">
      <c r="A122" s="548"/>
      <c r="B122" s="542"/>
      <c r="C122" s="315" t="s">
        <v>387</v>
      </c>
      <c r="D122" s="317">
        <f t="shared" si="2"/>
        <v>5029.46</v>
      </c>
      <c r="E122" s="317">
        <v>0</v>
      </c>
      <c r="F122" s="317">
        <v>0</v>
      </c>
      <c r="G122" s="317">
        <v>0</v>
      </c>
      <c r="H122" s="317">
        <v>0</v>
      </c>
      <c r="I122" s="317">
        <v>0</v>
      </c>
      <c r="J122" s="317">
        <v>5029.46</v>
      </c>
      <c r="K122" s="317">
        <v>0</v>
      </c>
      <c r="L122" s="317">
        <v>0</v>
      </c>
      <c r="M122" s="317">
        <v>0</v>
      </c>
      <c r="N122" s="317">
        <v>0</v>
      </c>
      <c r="O122" s="317">
        <v>0</v>
      </c>
      <c r="P122" s="317">
        <v>0</v>
      </c>
      <c r="Q122" s="317">
        <v>0</v>
      </c>
      <c r="R122" s="317">
        <v>0</v>
      </c>
      <c r="S122" s="317">
        <v>0</v>
      </c>
      <c r="T122" s="317">
        <v>0</v>
      </c>
      <c r="U122" s="317">
        <v>0</v>
      </c>
      <c r="V122" s="317">
        <v>0</v>
      </c>
      <c r="W122" s="317">
        <v>0</v>
      </c>
      <c r="X122" s="317">
        <v>0</v>
      </c>
      <c r="Y122" s="317">
        <v>0</v>
      </c>
      <c r="Z122" s="317">
        <v>0</v>
      </c>
      <c r="AA122" s="317">
        <v>0</v>
      </c>
      <c r="AB122" s="317">
        <v>0</v>
      </c>
      <c r="AC122" s="317">
        <v>0</v>
      </c>
      <c r="AD122" s="317">
        <v>0</v>
      </c>
      <c r="AE122" s="317">
        <v>0</v>
      </c>
      <c r="AF122" s="317">
        <v>0</v>
      </c>
      <c r="AG122" s="318">
        <v>0</v>
      </c>
    </row>
    <row r="123" spans="1:33" x14ac:dyDescent="0.25">
      <c r="A123" s="548"/>
      <c r="B123" s="542"/>
      <c r="C123" s="315" t="s">
        <v>323</v>
      </c>
      <c r="D123" s="317">
        <f t="shared" si="2"/>
        <v>23216.41</v>
      </c>
      <c r="E123" s="317">
        <v>23156.78</v>
      </c>
      <c r="F123" s="317">
        <v>0</v>
      </c>
      <c r="G123" s="317">
        <v>0</v>
      </c>
      <c r="H123" s="317">
        <v>0</v>
      </c>
      <c r="I123" s="317">
        <v>0</v>
      </c>
      <c r="J123" s="317">
        <v>0</v>
      </c>
      <c r="K123" s="317">
        <v>0</v>
      </c>
      <c r="L123" s="317">
        <v>0</v>
      </c>
      <c r="M123" s="317">
        <v>0</v>
      </c>
      <c r="N123" s="317">
        <v>0</v>
      </c>
      <c r="O123" s="317">
        <v>0</v>
      </c>
      <c r="P123" s="317">
        <v>0</v>
      </c>
      <c r="Q123" s="317">
        <v>0</v>
      </c>
      <c r="R123" s="317">
        <v>0</v>
      </c>
      <c r="S123" s="317">
        <v>0</v>
      </c>
      <c r="T123" s="317">
        <v>24.43</v>
      </c>
      <c r="U123" s="317">
        <v>0</v>
      </c>
      <c r="V123" s="317">
        <v>0</v>
      </c>
      <c r="W123" s="317">
        <v>35.200000000000003</v>
      </c>
      <c r="X123" s="317">
        <v>0</v>
      </c>
      <c r="Y123" s="317">
        <v>0</v>
      </c>
      <c r="Z123" s="317">
        <v>0</v>
      </c>
      <c r="AA123" s="317">
        <v>0</v>
      </c>
      <c r="AB123" s="317">
        <v>0</v>
      </c>
      <c r="AC123" s="317">
        <v>0</v>
      </c>
      <c r="AD123" s="317">
        <v>0</v>
      </c>
      <c r="AE123" s="317">
        <v>0</v>
      </c>
      <c r="AF123" s="317">
        <v>0</v>
      </c>
      <c r="AG123" s="318">
        <v>0</v>
      </c>
    </row>
    <row r="124" spans="1:33" x14ac:dyDescent="0.25">
      <c r="A124" s="548"/>
      <c r="B124" s="543" t="s">
        <v>341</v>
      </c>
      <c r="C124" s="319" t="s">
        <v>305</v>
      </c>
      <c r="D124" s="320">
        <f t="shared" si="2"/>
        <v>17113.73</v>
      </c>
      <c r="E124" s="320">
        <v>15166.53</v>
      </c>
      <c r="F124" s="320">
        <v>1236.2</v>
      </c>
      <c r="G124" s="320">
        <v>0</v>
      </c>
      <c r="H124" s="320">
        <v>0</v>
      </c>
      <c r="I124" s="320">
        <v>0</v>
      </c>
      <c r="J124" s="320">
        <v>0</v>
      </c>
      <c r="K124" s="320">
        <v>0</v>
      </c>
      <c r="L124" s="320">
        <v>0</v>
      </c>
      <c r="M124" s="320">
        <v>0</v>
      </c>
      <c r="N124" s="320">
        <v>0</v>
      </c>
      <c r="O124" s="320">
        <v>0</v>
      </c>
      <c r="P124" s="320">
        <v>0</v>
      </c>
      <c r="Q124" s="320">
        <v>0</v>
      </c>
      <c r="R124" s="320">
        <v>119</v>
      </c>
      <c r="S124" s="320">
        <v>0</v>
      </c>
      <c r="T124" s="320">
        <v>0</v>
      </c>
      <c r="U124" s="320">
        <v>0</v>
      </c>
      <c r="V124" s="320">
        <v>0</v>
      </c>
      <c r="W124" s="320">
        <v>30</v>
      </c>
      <c r="X124" s="320">
        <v>0</v>
      </c>
      <c r="Y124" s="320">
        <v>20</v>
      </c>
      <c r="Z124" s="320">
        <v>0</v>
      </c>
      <c r="AA124" s="320">
        <v>0</v>
      </c>
      <c r="AB124" s="320">
        <v>0</v>
      </c>
      <c r="AC124" s="320">
        <v>542</v>
      </c>
      <c r="AD124" s="320">
        <v>0</v>
      </c>
      <c r="AE124" s="320">
        <v>0</v>
      </c>
      <c r="AF124" s="320">
        <v>0</v>
      </c>
      <c r="AG124" s="321">
        <v>0</v>
      </c>
    </row>
    <row r="125" spans="1:33" x14ac:dyDescent="0.25">
      <c r="A125" s="548"/>
      <c r="B125" s="543"/>
      <c r="C125" s="322" t="s">
        <v>318</v>
      </c>
      <c r="D125" s="323">
        <f t="shared" si="2"/>
        <v>17113.73</v>
      </c>
      <c r="E125" s="323">
        <v>15166.53</v>
      </c>
      <c r="F125" s="323">
        <v>1236.2</v>
      </c>
      <c r="G125" s="323">
        <v>0</v>
      </c>
      <c r="H125" s="323">
        <v>0</v>
      </c>
      <c r="I125" s="323">
        <v>0</v>
      </c>
      <c r="J125" s="323">
        <v>0</v>
      </c>
      <c r="K125" s="323">
        <v>0</v>
      </c>
      <c r="L125" s="323">
        <v>0</v>
      </c>
      <c r="M125" s="323">
        <v>0</v>
      </c>
      <c r="N125" s="323">
        <v>0</v>
      </c>
      <c r="O125" s="323">
        <v>0</v>
      </c>
      <c r="P125" s="323">
        <v>0</v>
      </c>
      <c r="Q125" s="323">
        <v>0</v>
      </c>
      <c r="R125" s="323">
        <v>119</v>
      </c>
      <c r="S125" s="323">
        <v>0</v>
      </c>
      <c r="T125" s="323">
        <v>0</v>
      </c>
      <c r="U125" s="323">
        <v>0</v>
      </c>
      <c r="V125" s="323">
        <v>0</v>
      </c>
      <c r="W125" s="323">
        <v>30</v>
      </c>
      <c r="X125" s="323">
        <v>0</v>
      </c>
      <c r="Y125" s="323">
        <v>20</v>
      </c>
      <c r="Z125" s="323">
        <v>0</v>
      </c>
      <c r="AA125" s="323">
        <v>0</v>
      </c>
      <c r="AB125" s="323">
        <v>0</v>
      </c>
      <c r="AC125" s="323">
        <v>542</v>
      </c>
      <c r="AD125" s="323">
        <v>0</v>
      </c>
      <c r="AE125" s="323">
        <v>0</v>
      </c>
      <c r="AF125" s="323">
        <v>0</v>
      </c>
      <c r="AG125" s="324">
        <v>0</v>
      </c>
    </row>
    <row r="126" spans="1:33" x14ac:dyDescent="0.25">
      <c r="A126" s="548"/>
      <c r="B126" s="542" t="s">
        <v>255</v>
      </c>
      <c r="C126" s="325" t="s">
        <v>305</v>
      </c>
      <c r="D126" s="316">
        <f t="shared" si="2"/>
        <v>44925.23</v>
      </c>
      <c r="E126" s="316">
        <v>9191.33</v>
      </c>
      <c r="F126" s="316">
        <v>39.25</v>
      </c>
      <c r="G126" s="316">
        <v>30.66</v>
      </c>
      <c r="H126" s="316">
        <v>23071</v>
      </c>
      <c r="I126" s="316">
        <v>0</v>
      </c>
      <c r="J126" s="316">
        <v>0</v>
      </c>
      <c r="K126" s="316">
        <v>0</v>
      </c>
      <c r="L126" s="316">
        <v>835.44</v>
      </c>
      <c r="M126" s="316">
        <v>0</v>
      </c>
      <c r="N126" s="316">
        <v>0</v>
      </c>
      <c r="O126" s="316">
        <v>0</v>
      </c>
      <c r="P126" s="316">
        <v>0</v>
      </c>
      <c r="Q126" s="316">
        <v>0</v>
      </c>
      <c r="R126" s="316">
        <v>11734</v>
      </c>
      <c r="S126" s="316">
        <v>0</v>
      </c>
      <c r="T126" s="316">
        <v>23.55</v>
      </c>
      <c r="U126" s="316">
        <v>0</v>
      </c>
      <c r="V126" s="316">
        <v>0</v>
      </c>
      <c r="W126" s="316">
        <v>0</v>
      </c>
      <c r="X126" s="316">
        <v>0</v>
      </c>
      <c r="Y126" s="316">
        <v>0</v>
      </c>
      <c r="Z126" s="316">
        <v>0</v>
      </c>
      <c r="AA126" s="316">
        <v>0</v>
      </c>
      <c r="AB126" s="316">
        <v>0</v>
      </c>
      <c r="AC126" s="316">
        <v>0</v>
      </c>
      <c r="AD126" s="316">
        <v>0</v>
      </c>
      <c r="AE126" s="316">
        <v>0</v>
      </c>
      <c r="AF126" s="316">
        <v>0</v>
      </c>
      <c r="AG126" s="326">
        <v>0</v>
      </c>
    </row>
    <row r="127" spans="1:33" x14ac:dyDescent="0.25">
      <c r="A127" s="548"/>
      <c r="B127" s="542"/>
      <c r="C127" s="315" t="s">
        <v>306</v>
      </c>
      <c r="D127" s="317">
        <f t="shared" si="2"/>
        <v>928.9</v>
      </c>
      <c r="E127" s="317">
        <v>0</v>
      </c>
      <c r="F127" s="317">
        <v>39.25</v>
      </c>
      <c r="G127" s="317">
        <v>30.66</v>
      </c>
      <c r="H127" s="317">
        <v>0</v>
      </c>
      <c r="I127" s="317">
        <v>0</v>
      </c>
      <c r="J127" s="317">
        <v>0</v>
      </c>
      <c r="K127" s="317">
        <v>0</v>
      </c>
      <c r="L127" s="317">
        <v>835.44</v>
      </c>
      <c r="M127" s="317">
        <v>0</v>
      </c>
      <c r="N127" s="317">
        <v>0</v>
      </c>
      <c r="O127" s="317">
        <v>0</v>
      </c>
      <c r="P127" s="317">
        <v>0</v>
      </c>
      <c r="Q127" s="317">
        <v>0</v>
      </c>
      <c r="R127" s="317">
        <v>0</v>
      </c>
      <c r="S127" s="317">
        <v>0</v>
      </c>
      <c r="T127" s="317">
        <v>23.55</v>
      </c>
      <c r="U127" s="317">
        <v>0</v>
      </c>
      <c r="V127" s="317">
        <v>0</v>
      </c>
      <c r="W127" s="317">
        <v>0</v>
      </c>
      <c r="X127" s="317">
        <v>0</v>
      </c>
      <c r="Y127" s="317">
        <v>0</v>
      </c>
      <c r="Z127" s="317">
        <v>0</v>
      </c>
      <c r="AA127" s="317">
        <v>0</v>
      </c>
      <c r="AB127" s="317">
        <v>0</v>
      </c>
      <c r="AC127" s="317">
        <v>0</v>
      </c>
      <c r="AD127" s="317">
        <v>0</v>
      </c>
      <c r="AE127" s="317">
        <v>0</v>
      </c>
      <c r="AF127" s="317">
        <v>0</v>
      </c>
      <c r="AG127" s="318">
        <v>0</v>
      </c>
    </row>
    <row r="128" spans="1:33" x14ac:dyDescent="0.25">
      <c r="A128" s="548"/>
      <c r="B128" s="542"/>
      <c r="C128" s="315" t="s">
        <v>342</v>
      </c>
      <c r="D128" s="317">
        <f t="shared" si="2"/>
        <v>34805</v>
      </c>
      <c r="E128" s="317">
        <v>0</v>
      </c>
      <c r="F128" s="317">
        <v>0</v>
      </c>
      <c r="G128" s="317">
        <v>0</v>
      </c>
      <c r="H128" s="317">
        <v>23071</v>
      </c>
      <c r="I128" s="317">
        <v>0</v>
      </c>
      <c r="J128" s="317">
        <v>0</v>
      </c>
      <c r="K128" s="317">
        <v>0</v>
      </c>
      <c r="L128" s="317">
        <v>0</v>
      </c>
      <c r="M128" s="317">
        <v>0</v>
      </c>
      <c r="N128" s="317">
        <v>0</v>
      </c>
      <c r="O128" s="317">
        <v>0</v>
      </c>
      <c r="P128" s="317">
        <v>0</v>
      </c>
      <c r="Q128" s="317">
        <v>0</v>
      </c>
      <c r="R128" s="317">
        <v>11734</v>
      </c>
      <c r="S128" s="317">
        <v>0</v>
      </c>
      <c r="T128" s="317">
        <v>0</v>
      </c>
      <c r="U128" s="317">
        <v>0</v>
      </c>
      <c r="V128" s="317">
        <v>0</v>
      </c>
      <c r="W128" s="317">
        <v>0</v>
      </c>
      <c r="X128" s="317">
        <v>0</v>
      </c>
      <c r="Y128" s="317">
        <v>0</v>
      </c>
      <c r="Z128" s="317">
        <v>0</v>
      </c>
      <c r="AA128" s="317">
        <v>0</v>
      </c>
      <c r="AB128" s="317">
        <v>0</v>
      </c>
      <c r="AC128" s="317">
        <v>0</v>
      </c>
      <c r="AD128" s="317">
        <v>0</v>
      </c>
      <c r="AE128" s="317">
        <v>0</v>
      </c>
      <c r="AF128" s="317">
        <v>0</v>
      </c>
      <c r="AG128" s="318">
        <v>0</v>
      </c>
    </row>
    <row r="129" spans="1:33" x14ac:dyDescent="0.25">
      <c r="A129" s="548"/>
      <c r="B129" s="542"/>
      <c r="C129" s="315" t="s">
        <v>308</v>
      </c>
      <c r="D129" s="317">
        <f t="shared" si="2"/>
        <v>9184.68</v>
      </c>
      <c r="E129" s="317">
        <v>9184.68</v>
      </c>
      <c r="F129" s="317">
        <v>0</v>
      </c>
      <c r="G129" s="317">
        <v>0</v>
      </c>
      <c r="H129" s="317">
        <v>0</v>
      </c>
      <c r="I129" s="317">
        <v>0</v>
      </c>
      <c r="J129" s="317">
        <v>0</v>
      </c>
      <c r="K129" s="317">
        <v>0</v>
      </c>
      <c r="L129" s="317">
        <v>0</v>
      </c>
      <c r="M129" s="317">
        <v>0</v>
      </c>
      <c r="N129" s="317">
        <v>0</v>
      </c>
      <c r="O129" s="317">
        <v>0</v>
      </c>
      <c r="P129" s="317">
        <v>0</v>
      </c>
      <c r="Q129" s="317">
        <v>0</v>
      </c>
      <c r="R129" s="317">
        <v>0</v>
      </c>
      <c r="S129" s="317">
        <v>0</v>
      </c>
      <c r="T129" s="317">
        <v>0</v>
      </c>
      <c r="U129" s="317">
        <v>0</v>
      </c>
      <c r="V129" s="317">
        <v>0</v>
      </c>
      <c r="W129" s="317">
        <v>0</v>
      </c>
      <c r="X129" s="317">
        <v>0</v>
      </c>
      <c r="Y129" s="317">
        <v>0</v>
      </c>
      <c r="Z129" s="317">
        <v>0</v>
      </c>
      <c r="AA129" s="317">
        <v>0</v>
      </c>
      <c r="AB129" s="317">
        <v>0</v>
      </c>
      <c r="AC129" s="317">
        <v>0</v>
      </c>
      <c r="AD129" s="317">
        <v>0</v>
      </c>
      <c r="AE129" s="317">
        <v>0</v>
      </c>
      <c r="AF129" s="317">
        <v>0</v>
      </c>
      <c r="AG129" s="318">
        <v>0</v>
      </c>
    </row>
    <row r="130" spans="1:33" x14ac:dyDescent="0.25">
      <c r="A130" s="548"/>
      <c r="B130" s="542"/>
      <c r="C130" s="315" t="s">
        <v>396</v>
      </c>
      <c r="D130" s="317">
        <f t="shared" si="2"/>
        <v>6.65</v>
      </c>
      <c r="E130" s="317">
        <v>6.65</v>
      </c>
      <c r="F130" s="317">
        <v>0</v>
      </c>
      <c r="G130" s="317">
        <v>0</v>
      </c>
      <c r="H130" s="317">
        <v>0</v>
      </c>
      <c r="I130" s="317">
        <v>0</v>
      </c>
      <c r="J130" s="317">
        <v>0</v>
      </c>
      <c r="K130" s="317">
        <v>0</v>
      </c>
      <c r="L130" s="317">
        <v>0</v>
      </c>
      <c r="M130" s="317">
        <v>0</v>
      </c>
      <c r="N130" s="317">
        <v>0</v>
      </c>
      <c r="O130" s="317">
        <v>0</v>
      </c>
      <c r="P130" s="317">
        <v>0</v>
      </c>
      <c r="Q130" s="317">
        <v>0</v>
      </c>
      <c r="R130" s="317">
        <v>0</v>
      </c>
      <c r="S130" s="317">
        <v>0</v>
      </c>
      <c r="T130" s="317">
        <v>0</v>
      </c>
      <c r="U130" s="317">
        <v>0</v>
      </c>
      <c r="V130" s="317">
        <v>0</v>
      </c>
      <c r="W130" s="317">
        <v>0</v>
      </c>
      <c r="X130" s="317">
        <v>0</v>
      </c>
      <c r="Y130" s="317">
        <v>0</v>
      </c>
      <c r="Z130" s="317">
        <v>0</v>
      </c>
      <c r="AA130" s="317">
        <v>0</v>
      </c>
      <c r="AB130" s="317">
        <v>0</v>
      </c>
      <c r="AC130" s="317">
        <v>0</v>
      </c>
      <c r="AD130" s="317">
        <v>0</v>
      </c>
      <c r="AE130" s="317">
        <v>0</v>
      </c>
      <c r="AF130" s="317">
        <v>0</v>
      </c>
      <c r="AG130" s="318">
        <v>0</v>
      </c>
    </row>
    <row r="131" spans="1:33" x14ac:dyDescent="0.25">
      <c r="A131" s="548"/>
      <c r="B131" s="543" t="s">
        <v>237</v>
      </c>
      <c r="C131" s="319" t="s">
        <v>305</v>
      </c>
      <c r="D131" s="320">
        <f t="shared" si="2"/>
        <v>1384427.97</v>
      </c>
      <c r="E131" s="320">
        <v>624090.48</v>
      </c>
      <c r="F131" s="320">
        <v>126660.36</v>
      </c>
      <c r="G131" s="320">
        <v>3916.32</v>
      </c>
      <c r="H131" s="320">
        <v>108326.44</v>
      </c>
      <c r="I131" s="320">
        <v>0</v>
      </c>
      <c r="J131" s="320">
        <v>201264.11</v>
      </c>
      <c r="K131" s="320">
        <v>0</v>
      </c>
      <c r="L131" s="320">
        <v>129033</v>
      </c>
      <c r="M131" s="320">
        <v>0</v>
      </c>
      <c r="N131" s="320">
        <v>45090</v>
      </c>
      <c r="O131" s="320">
        <v>36029</v>
      </c>
      <c r="P131" s="320">
        <v>57621.8</v>
      </c>
      <c r="Q131" s="320">
        <v>35998</v>
      </c>
      <c r="R131" s="320">
        <v>0</v>
      </c>
      <c r="S131" s="320">
        <v>0</v>
      </c>
      <c r="T131" s="320">
        <v>3537.59</v>
      </c>
      <c r="U131" s="320">
        <v>140</v>
      </c>
      <c r="V131" s="320">
        <v>0</v>
      </c>
      <c r="W131" s="320">
        <v>4466.17</v>
      </c>
      <c r="X131" s="320">
        <v>5399.7</v>
      </c>
      <c r="Y131" s="320">
        <v>0</v>
      </c>
      <c r="Z131" s="320">
        <v>2657</v>
      </c>
      <c r="AA131" s="320">
        <v>0</v>
      </c>
      <c r="AB131" s="320">
        <v>0</v>
      </c>
      <c r="AC131" s="320">
        <v>198</v>
      </c>
      <c r="AD131" s="320">
        <v>0</v>
      </c>
      <c r="AE131" s="320">
        <v>0</v>
      </c>
      <c r="AF131" s="320">
        <v>0</v>
      </c>
      <c r="AG131" s="321">
        <v>0</v>
      </c>
    </row>
    <row r="132" spans="1:33" x14ac:dyDescent="0.25">
      <c r="A132" s="548"/>
      <c r="B132" s="543"/>
      <c r="C132" s="322" t="s">
        <v>311</v>
      </c>
      <c r="D132" s="323">
        <f t="shared" ref="D132:D195" si="3">SUM(E132:AG132)</f>
        <v>33354.54</v>
      </c>
      <c r="E132" s="323">
        <v>0</v>
      </c>
      <c r="F132" s="323">
        <v>22808.77</v>
      </c>
      <c r="G132" s="323">
        <v>2809.4</v>
      </c>
      <c r="H132" s="323">
        <v>6176.83</v>
      </c>
      <c r="I132" s="323">
        <v>0</v>
      </c>
      <c r="J132" s="323">
        <v>29.11</v>
      </c>
      <c r="K132" s="323">
        <v>0</v>
      </c>
      <c r="L132" s="323">
        <v>0</v>
      </c>
      <c r="M132" s="323">
        <v>0</v>
      </c>
      <c r="N132" s="323">
        <v>0</v>
      </c>
      <c r="O132" s="323">
        <v>0</v>
      </c>
      <c r="P132" s="323">
        <v>0</v>
      </c>
      <c r="Q132" s="323">
        <v>0</v>
      </c>
      <c r="R132" s="323">
        <v>0</v>
      </c>
      <c r="S132" s="323">
        <v>0</v>
      </c>
      <c r="T132" s="323">
        <v>1530.43</v>
      </c>
      <c r="U132" s="323">
        <v>0</v>
      </c>
      <c r="V132" s="323">
        <v>0</v>
      </c>
      <c r="W132" s="323">
        <v>0</v>
      </c>
      <c r="X132" s="323">
        <v>0</v>
      </c>
      <c r="Y132" s="323">
        <v>0</v>
      </c>
      <c r="Z132" s="323">
        <v>0</v>
      </c>
      <c r="AA132" s="323">
        <v>0</v>
      </c>
      <c r="AB132" s="323">
        <v>0</v>
      </c>
      <c r="AC132" s="323">
        <v>0</v>
      </c>
      <c r="AD132" s="323">
        <v>0</v>
      </c>
      <c r="AE132" s="323">
        <v>0</v>
      </c>
      <c r="AF132" s="323">
        <v>0</v>
      </c>
      <c r="AG132" s="324">
        <v>0</v>
      </c>
    </row>
    <row r="133" spans="1:33" x14ac:dyDescent="0.25">
      <c r="A133" s="548"/>
      <c r="B133" s="543"/>
      <c r="C133" s="322" t="s">
        <v>343</v>
      </c>
      <c r="D133" s="323">
        <f t="shared" si="3"/>
        <v>53.5</v>
      </c>
      <c r="E133" s="323">
        <v>0</v>
      </c>
      <c r="F133" s="323">
        <v>0</v>
      </c>
      <c r="G133" s="323">
        <v>0</v>
      </c>
      <c r="H133" s="323">
        <v>0</v>
      </c>
      <c r="I133" s="323">
        <v>0</v>
      </c>
      <c r="J133" s="323">
        <v>0</v>
      </c>
      <c r="K133" s="323">
        <v>0</v>
      </c>
      <c r="L133" s="323">
        <v>0</v>
      </c>
      <c r="M133" s="323">
        <v>0</v>
      </c>
      <c r="N133" s="323">
        <v>28.5</v>
      </c>
      <c r="O133" s="323">
        <v>0</v>
      </c>
      <c r="P133" s="323">
        <v>25</v>
      </c>
      <c r="Q133" s="323">
        <v>0</v>
      </c>
      <c r="R133" s="323">
        <v>0</v>
      </c>
      <c r="S133" s="323">
        <v>0</v>
      </c>
      <c r="T133" s="323">
        <v>0</v>
      </c>
      <c r="U133" s="323">
        <v>0</v>
      </c>
      <c r="V133" s="323">
        <v>0</v>
      </c>
      <c r="W133" s="323">
        <v>0</v>
      </c>
      <c r="X133" s="323">
        <v>0</v>
      </c>
      <c r="Y133" s="323">
        <v>0</v>
      </c>
      <c r="Z133" s="323">
        <v>0</v>
      </c>
      <c r="AA133" s="323">
        <v>0</v>
      </c>
      <c r="AB133" s="323">
        <v>0</v>
      </c>
      <c r="AC133" s="323">
        <v>0</v>
      </c>
      <c r="AD133" s="323">
        <v>0</v>
      </c>
      <c r="AE133" s="323">
        <v>0</v>
      </c>
      <c r="AF133" s="323">
        <v>0</v>
      </c>
      <c r="AG133" s="324">
        <v>0</v>
      </c>
    </row>
    <row r="134" spans="1:33" x14ac:dyDescent="0.25">
      <c r="A134" s="548"/>
      <c r="B134" s="543"/>
      <c r="C134" s="322" t="s">
        <v>306</v>
      </c>
      <c r="D134" s="323">
        <f t="shared" si="3"/>
        <v>0.9</v>
      </c>
      <c r="E134" s="323">
        <v>0</v>
      </c>
      <c r="F134" s="323">
        <v>0</v>
      </c>
      <c r="G134" s="323">
        <v>0</v>
      </c>
      <c r="H134" s="323">
        <v>0</v>
      </c>
      <c r="I134" s="323">
        <v>0</v>
      </c>
      <c r="J134" s="323">
        <v>0</v>
      </c>
      <c r="K134" s="323">
        <v>0</v>
      </c>
      <c r="L134" s="323">
        <v>0</v>
      </c>
      <c r="M134" s="323">
        <v>0</v>
      </c>
      <c r="N134" s="323">
        <v>0</v>
      </c>
      <c r="O134" s="323">
        <v>0</v>
      </c>
      <c r="P134" s="323">
        <v>0</v>
      </c>
      <c r="Q134" s="323">
        <v>0</v>
      </c>
      <c r="R134" s="323">
        <v>0</v>
      </c>
      <c r="S134" s="323">
        <v>0</v>
      </c>
      <c r="T134" s="323">
        <v>0.9</v>
      </c>
      <c r="U134" s="323">
        <v>0</v>
      </c>
      <c r="V134" s="323">
        <v>0</v>
      </c>
      <c r="W134" s="323">
        <v>0</v>
      </c>
      <c r="X134" s="323">
        <v>0</v>
      </c>
      <c r="Y134" s="323">
        <v>0</v>
      </c>
      <c r="Z134" s="323">
        <v>0</v>
      </c>
      <c r="AA134" s="323">
        <v>0</v>
      </c>
      <c r="AB134" s="323">
        <v>0</v>
      </c>
      <c r="AC134" s="323">
        <v>0</v>
      </c>
      <c r="AD134" s="323">
        <v>0</v>
      </c>
      <c r="AE134" s="323">
        <v>0</v>
      </c>
      <c r="AF134" s="323">
        <v>0</v>
      </c>
      <c r="AG134" s="324">
        <v>0</v>
      </c>
    </row>
    <row r="135" spans="1:33" x14ac:dyDescent="0.25">
      <c r="A135" s="548"/>
      <c r="B135" s="543"/>
      <c r="C135" s="322" t="s">
        <v>344</v>
      </c>
      <c r="D135" s="323">
        <f t="shared" si="3"/>
        <v>976760</v>
      </c>
      <c r="E135" s="323">
        <v>618454</v>
      </c>
      <c r="F135" s="323">
        <v>23737</v>
      </c>
      <c r="G135" s="323">
        <v>0</v>
      </c>
      <c r="H135" s="323">
        <v>0</v>
      </c>
      <c r="I135" s="323">
        <v>0</v>
      </c>
      <c r="J135" s="323">
        <v>201235</v>
      </c>
      <c r="K135" s="323">
        <v>0</v>
      </c>
      <c r="L135" s="323">
        <v>129033</v>
      </c>
      <c r="M135" s="323">
        <v>0</v>
      </c>
      <c r="N135" s="323">
        <v>0</v>
      </c>
      <c r="O135" s="323">
        <v>0</v>
      </c>
      <c r="P135" s="323">
        <v>0</v>
      </c>
      <c r="Q135" s="323">
        <v>0</v>
      </c>
      <c r="R135" s="323">
        <v>0</v>
      </c>
      <c r="S135" s="323">
        <v>0</v>
      </c>
      <c r="T135" s="323">
        <v>1446</v>
      </c>
      <c r="U135" s="323">
        <v>0</v>
      </c>
      <c r="V135" s="323">
        <v>0</v>
      </c>
      <c r="W135" s="323">
        <v>0</v>
      </c>
      <c r="X135" s="323">
        <v>0</v>
      </c>
      <c r="Y135" s="323">
        <v>0</v>
      </c>
      <c r="Z135" s="323">
        <v>2657</v>
      </c>
      <c r="AA135" s="323">
        <v>0</v>
      </c>
      <c r="AB135" s="323">
        <v>0</v>
      </c>
      <c r="AC135" s="323">
        <v>198</v>
      </c>
      <c r="AD135" s="323">
        <v>0</v>
      </c>
      <c r="AE135" s="323">
        <v>0</v>
      </c>
      <c r="AF135" s="323">
        <v>0</v>
      </c>
      <c r="AG135" s="324">
        <v>0</v>
      </c>
    </row>
    <row r="136" spans="1:33" x14ac:dyDescent="0.25">
      <c r="A136" s="548"/>
      <c r="B136" s="543"/>
      <c r="C136" s="322" t="s">
        <v>345</v>
      </c>
      <c r="D136" s="323">
        <f t="shared" si="3"/>
        <v>235</v>
      </c>
      <c r="E136" s="323">
        <v>0</v>
      </c>
      <c r="F136" s="323">
        <v>0</v>
      </c>
      <c r="G136" s="323">
        <v>0</v>
      </c>
      <c r="H136" s="323">
        <v>0</v>
      </c>
      <c r="I136" s="323">
        <v>0</v>
      </c>
      <c r="J136" s="323">
        <v>0</v>
      </c>
      <c r="K136" s="323">
        <v>0</v>
      </c>
      <c r="L136" s="323">
        <v>0</v>
      </c>
      <c r="M136" s="323">
        <v>0</v>
      </c>
      <c r="N136" s="323">
        <v>64</v>
      </c>
      <c r="O136" s="323">
        <v>31</v>
      </c>
      <c r="P136" s="323">
        <v>0</v>
      </c>
      <c r="Q136" s="323">
        <v>0</v>
      </c>
      <c r="R136" s="323">
        <v>0</v>
      </c>
      <c r="S136" s="323">
        <v>0</v>
      </c>
      <c r="T136" s="323">
        <v>0</v>
      </c>
      <c r="U136" s="323">
        <v>140</v>
      </c>
      <c r="V136" s="323">
        <v>0</v>
      </c>
      <c r="W136" s="323">
        <v>0</v>
      </c>
      <c r="X136" s="323">
        <v>0</v>
      </c>
      <c r="Y136" s="323">
        <v>0</v>
      </c>
      <c r="Z136" s="323">
        <v>0</v>
      </c>
      <c r="AA136" s="323">
        <v>0</v>
      </c>
      <c r="AB136" s="323">
        <v>0</v>
      </c>
      <c r="AC136" s="323">
        <v>0</v>
      </c>
      <c r="AD136" s="323">
        <v>0</v>
      </c>
      <c r="AE136" s="323">
        <v>0</v>
      </c>
      <c r="AF136" s="323">
        <v>0</v>
      </c>
      <c r="AG136" s="324">
        <v>0</v>
      </c>
    </row>
    <row r="137" spans="1:33" x14ac:dyDescent="0.25">
      <c r="A137" s="548"/>
      <c r="B137" s="543"/>
      <c r="C137" s="322" t="s">
        <v>308</v>
      </c>
      <c r="D137" s="323">
        <f t="shared" si="3"/>
        <v>136068.03000000003</v>
      </c>
      <c r="E137" s="323">
        <v>5636.48</v>
      </c>
      <c r="F137" s="323">
        <v>22456.59</v>
      </c>
      <c r="G137" s="323">
        <v>1106.92</v>
      </c>
      <c r="H137" s="323">
        <v>101841.61</v>
      </c>
      <c r="I137" s="323">
        <v>0</v>
      </c>
      <c r="J137" s="323">
        <v>0</v>
      </c>
      <c r="K137" s="323">
        <v>0</v>
      </c>
      <c r="L137" s="323">
        <v>0</v>
      </c>
      <c r="M137" s="323">
        <v>0</v>
      </c>
      <c r="N137" s="323">
        <v>0</v>
      </c>
      <c r="O137" s="323">
        <v>0</v>
      </c>
      <c r="P137" s="323">
        <v>0</v>
      </c>
      <c r="Q137" s="323">
        <v>0</v>
      </c>
      <c r="R137" s="323">
        <v>0</v>
      </c>
      <c r="S137" s="323">
        <v>0</v>
      </c>
      <c r="T137" s="323">
        <v>560.26</v>
      </c>
      <c r="U137" s="323">
        <v>0</v>
      </c>
      <c r="V137" s="323">
        <v>0</v>
      </c>
      <c r="W137" s="323">
        <v>4466.17</v>
      </c>
      <c r="X137" s="323">
        <v>0</v>
      </c>
      <c r="Y137" s="323">
        <v>0</v>
      </c>
      <c r="Z137" s="323">
        <v>0</v>
      </c>
      <c r="AA137" s="323">
        <v>0</v>
      </c>
      <c r="AB137" s="323">
        <v>0</v>
      </c>
      <c r="AC137" s="323">
        <v>0</v>
      </c>
      <c r="AD137" s="323">
        <v>0</v>
      </c>
      <c r="AE137" s="323">
        <v>0</v>
      </c>
      <c r="AF137" s="323">
        <v>0</v>
      </c>
      <c r="AG137" s="324">
        <v>0</v>
      </c>
    </row>
    <row r="138" spans="1:33" x14ac:dyDescent="0.25">
      <c r="A138" s="548"/>
      <c r="B138" s="543"/>
      <c r="C138" s="322" t="s">
        <v>330</v>
      </c>
      <c r="D138" s="323">
        <f t="shared" si="3"/>
        <v>25000</v>
      </c>
      <c r="E138" s="323">
        <v>0</v>
      </c>
      <c r="F138" s="323">
        <v>25000</v>
      </c>
      <c r="G138" s="323">
        <v>0</v>
      </c>
      <c r="H138" s="323">
        <v>0</v>
      </c>
      <c r="I138" s="323">
        <v>0</v>
      </c>
      <c r="J138" s="323">
        <v>0</v>
      </c>
      <c r="K138" s="323">
        <v>0</v>
      </c>
      <c r="L138" s="323">
        <v>0</v>
      </c>
      <c r="M138" s="323">
        <v>0</v>
      </c>
      <c r="N138" s="323">
        <v>0</v>
      </c>
      <c r="O138" s="323">
        <v>0</v>
      </c>
      <c r="P138" s="323">
        <v>0</v>
      </c>
      <c r="Q138" s="323">
        <v>0</v>
      </c>
      <c r="R138" s="323">
        <v>0</v>
      </c>
      <c r="S138" s="323">
        <v>0</v>
      </c>
      <c r="T138" s="323">
        <v>0</v>
      </c>
      <c r="U138" s="323">
        <v>0</v>
      </c>
      <c r="V138" s="323">
        <v>0</v>
      </c>
      <c r="W138" s="323">
        <v>0</v>
      </c>
      <c r="X138" s="323">
        <v>0</v>
      </c>
      <c r="Y138" s="323">
        <v>0</v>
      </c>
      <c r="Z138" s="323">
        <v>0</v>
      </c>
      <c r="AA138" s="323">
        <v>0</v>
      </c>
      <c r="AB138" s="323">
        <v>0</v>
      </c>
      <c r="AC138" s="323">
        <v>0</v>
      </c>
      <c r="AD138" s="323">
        <v>0</v>
      </c>
      <c r="AE138" s="323">
        <v>0</v>
      </c>
      <c r="AF138" s="323">
        <v>0</v>
      </c>
      <c r="AG138" s="324">
        <v>0</v>
      </c>
    </row>
    <row r="139" spans="1:33" x14ac:dyDescent="0.25">
      <c r="A139" s="548"/>
      <c r="B139" s="543"/>
      <c r="C139" s="322" t="s">
        <v>394</v>
      </c>
      <c r="D139" s="323">
        <f t="shared" si="3"/>
        <v>179990</v>
      </c>
      <c r="E139" s="323">
        <v>0</v>
      </c>
      <c r="F139" s="323">
        <v>0</v>
      </c>
      <c r="G139" s="323">
        <v>0</v>
      </c>
      <c r="H139" s="323">
        <v>0</v>
      </c>
      <c r="I139" s="323">
        <v>0</v>
      </c>
      <c r="J139" s="323">
        <v>0</v>
      </c>
      <c r="K139" s="323">
        <v>0</v>
      </c>
      <c r="L139" s="323">
        <v>0</v>
      </c>
      <c r="M139" s="323">
        <v>0</v>
      </c>
      <c r="N139" s="323">
        <v>44997.5</v>
      </c>
      <c r="O139" s="323">
        <v>35998</v>
      </c>
      <c r="P139" s="323">
        <v>57596.800000000003</v>
      </c>
      <c r="Q139" s="323">
        <v>35998</v>
      </c>
      <c r="R139" s="323">
        <v>0</v>
      </c>
      <c r="S139" s="323">
        <v>0</v>
      </c>
      <c r="T139" s="323">
        <v>0</v>
      </c>
      <c r="U139" s="323">
        <v>0</v>
      </c>
      <c r="V139" s="323">
        <v>0</v>
      </c>
      <c r="W139" s="323">
        <v>0</v>
      </c>
      <c r="X139" s="323">
        <v>5399.7</v>
      </c>
      <c r="Y139" s="323">
        <v>0</v>
      </c>
      <c r="Z139" s="323">
        <v>0</v>
      </c>
      <c r="AA139" s="323">
        <v>0</v>
      </c>
      <c r="AB139" s="323">
        <v>0</v>
      </c>
      <c r="AC139" s="323">
        <v>0</v>
      </c>
      <c r="AD139" s="323">
        <v>0</v>
      </c>
      <c r="AE139" s="323">
        <v>0</v>
      </c>
      <c r="AF139" s="323">
        <v>0</v>
      </c>
      <c r="AG139" s="324">
        <v>0</v>
      </c>
    </row>
    <row r="140" spans="1:33" x14ac:dyDescent="0.25">
      <c r="A140" s="548"/>
      <c r="B140" s="543"/>
      <c r="C140" s="322" t="s">
        <v>384</v>
      </c>
      <c r="D140" s="323">
        <f t="shared" si="3"/>
        <v>32966</v>
      </c>
      <c r="E140" s="323">
        <v>0</v>
      </c>
      <c r="F140" s="323">
        <v>32658</v>
      </c>
      <c r="G140" s="323">
        <v>0</v>
      </c>
      <c r="H140" s="323">
        <v>308</v>
      </c>
      <c r="I140" s="323">
        <v>0</v>
      </c>
      <c r="J140" s="323">
        <v>0</v>
      </c>
      <c r="K140" s="323">
        <v>0</v>
      </c>
      <c r="L140" s="323">
        <v>0</v>
      </c>
      <c r="M140" s="323">
        <v>0</v>
      </c>
      <c r="N140" s="323">
        <v>0</v>
      </c>
      <c r="O140" s="323">
        <v>0</v>
      </c>
      <c r="P140" s="323">
        <v>0</v>
      </c>
      <c r="Q140" s="323">
        <v>0</v>
      </c>
      <c r="R140" s="323">
        <v>0</v>
      </c>
      <c r="S140" s="323">
        <v>0</v>
      </c>
      <c r="T140" s="323">
        <v>0</v>
      </c>
      <c r="U140" s="323">
        <v>0</v>
      </c>
      <c r="V140" s="323">
        <v>0</v>
      </c>
      <c r="W140" s="323">
        <v>0</v>
      </c>
      <c r="X140" s="323">
        <v>0</v>
      </c>
      <c r="Y140" s="323">
        <v>0</v>
      </c>
      <c r="Z140" s="323">
        <v>0</v>
      </c>
      <c r="AA140" s="323">
        <v>0</v>
      </c>
      <c r="AB140" s="323">
        <v>0</v>
      </c>
      <c r="AC140" s="323">
        <v>0</v>
      </c>
      <c r="AD140" s="323">
        <v>0</v>
      </c>
      <c r="AE140" s="323">
        <v>0</v>
      </c>
      <c r="AF140" s="323">
        <v>0</v>
      </c>
      <c r="AG140" s="324">
        <v>0</v>
      </c>
    </row>
    <row r="141" spans="1:33" x14ac:dyDescent="0.25">
      <c r="A141" s="548"/>
      <c r="B141" s="542" t="s">
        <v>346</v>
      </c>
      <c r="C141" s="325" t="s">
        <v>305</v>
      </c>
      <c r="D141" s="316">
        <f t="shared" si="3"/>
        <v>12071.51</v>
      </c>
      <c r="E141" s="316">
        <v>12071.51</v>
      </c>
      <c r="F141" s="316">
        <v>0</v>
      </c>
      <c r="G141" s="316">
        <v>0</v>
      </c>
      <c r="H141" s="316">
        <v>0</v>
      </c>
      <c r="I141" s="316">
        <v>0</v>
      </c>
      <c r="J141" s="316">
        <v>0</v>
      </c>
      <c r="K141" s="316">
        <v>0</v>
      </c>
      <c r="L141" s="316">
        <v>0</v>
      </c>
      <c r="M141" s="316">
        <v>0</v>
      </c>
      <c r="N141" s="316">
        <v>0</v>
      </c>
      <c r="O141" s="316">
        <v>0</v>
      </c>
      <c r="P141" s="316">
        <v>0</v>
      </c>
      <c r="Q141" s="316">
        <v>0</v>
      </c>
      <c r="R141" s="316">
        <v>0</v>
      </c>
      <c r="S141" s="316">
        <v>0</v>
      </c>
      <c r="T141" s="316">
        <v>0</v>
      </c>
      <c r="U141" s="316">
        <v>0</v>
      </c>
      <c r="V141" s="316">
        <v>0</v>
      </c>
      <c r="W141" s="316">
        <v>0</v>
      </c>
      <c r="X141" s="316">
        <v>0</v>
      </c>
      <c r="Y141" s="316">
        <v>0</v>
      </c>
      <c r="Z141" s="316">
        <v>0</v>
      </c>
      <c r="AA141" s="316">
        <v>0</v>
      </c>
      <c r="AB141" s="316">
        <v>0</v>
      </c>
      <c r="AC141" s="316">
        <v>0</v>
      </c>
      <c r="AD141" s="316">
        <v>0</v>
      </c>
      <c r="AE141" s="316">
        <v>0</v>
      </c>
      <c r="AF141" s="316">
        <v>0</v>
      </c>
      <c r="AG141" s="326">
        <v>0</v>
      </c>
    </row>
    <row r="142" spans="1:33" x14ac:dyDescent="0.25">
      <c r="A142" s="548"/>
      <c r="B142" s="542"/>
      <c r="C142" s="315" t="s">
        <v>311</v>
      </c>
      <c r="D142" s="317">
        <f t="shared" si="3"/>
        <v>12071.51</v>
      </c>
      <c r="E142" s="317">
        <v>12071.51</v>
      </c>
      <c r="F142" s="317">
        <v>0</v>
      </c>
      <c r="G142" s="317">
        <v>0</v>
      </c>
      <c r="H142" s="317">
        <v>0</v>
      </c>
      <c r="I142" s="317">
        <v>0</v>
      </c>
      <c r="J142" s="317">
        <v>0</v>
      </c>
      <c r="K142" s="317">
        <v>0</v>
      </c>
      <c r="L142" s="317">
        <v>0</v>
      </c>
      <c r="M142" s="317">
        <v>0</v>
      </c>
      <c r="N142" s="317">
        <v>0</v>
      </c>
      <c r="O142" s="317">
        <v>0</v>
      </c>
      <c r="P142" s="317">
        <v>0</v>
      </c>
      <c r="Q142" s="317">
        <v>0</v>
      </c>
      <c r="R142" s="317">
        <v>0</v>
      </c>
      <c r="S142" s="317">
        <v>0</v>
      </c>
      <c r="T142" s="317">
        <v>0</v>
      </c>
      <c r="U142" s="317">
        <v>0</v>
      </c>
      <c r="V142" s="317">
        <v>0</v>
      </c>
      <c r="W142" s="317">
        <v>0</v>
      </c>
      <c r="X142" s="317">
        <v>0</v>
      </c>
      <c r="Y142" s="317">
        <v>0</v>
      </c>
      <c r="Z142" s="317">
        <v>0</v>
      </c>
      <c r="AA142" s="317">
        <v>0</v>
      </c>
      <c r="AB142" s="317">
        <v>0</v>
      </c>
      <c r="AC142" s="317">
        <v>0</v>
      </c>
      <c r="AD142" s="317">
        <v>0</v>
      </c>
      <c r="AE142" s="317">
        <v>0</v>
      </c>
      <c r="AF142" s="317">
        <v>0</v>
      </c>
      <c r="AG142" s="318">
        <v>0</v>
      </c>
    </row>
    <row r="143" spans="1:33" x14ac:dyDescent="0.25">
      <c r="A143" s="548"/>
      <c r="B143" s="543" t="s">
        <v>265</v>
      </c>
      <c r="C143" s="319" t="s">
        <v>305</v>
      </c>
      <c r="D143" s="320">
        <f t="shared" si="3"/>
        <v>151014.46000000002</v>
      </c>
      <c r="E143" s="320">
        <v>101851.59</v>
      </c>
      <c r="F143" s="320">
        <v>1583.77</v>
      </c>
      <c r="G143" s="320">
        <v>48.09</v>
      </c>
      <c r="H143" s="320">
        <v>16426.759999999998</v>
      </c>
      <c r="I143" s="320">
        <v>2049.2399999999998</v>
      </c>
      <c r="J143" s="320">
        <v>0</v>
      </c>
      <c r="K143" s="320">
        <v>0</v>
      </c>
      <c r="L143" s="320">
        <v>0</v>
      </c>
      <c r="M143" s="320">
        <v>0</v>
      </c>
      <c r="N143" s="320">
        <v>0</v>
      </c>
      <c r="O143" s="320">
        <v>0</v>
      </c>
      <c r="P143" s="320">
        <v>29006</v>
      </c>
      <c r="Q143" s="320">
        <v>0</v>
      </c>
      <c r="R143" s="320">
        <v>0</v>
      </c>
      <c r="S143" s="320">
        <v>0</v>
      </c>
      <c r="T143" s="320">
        <v>49.01</v>
      </c>
      <c r="U143" s="320">
        <v>0</v>
      </c>
      <c r="V143" s="320">
        <v>0</v>
      </c>
      <c r="W143" s="320">
        <v>0</v>
      </c>
      <c r="X143" s="320">
        <v>0</v>
      </c>
      <c r="Y143" s="320">
        <v>0</v>
      </c>
      <c r="Z143" s="320">
        <v>0</v>
      </c>
      <c r="AA143" s="320">
        <v>0</v>
      </c>
      <c r="AB143" s="320">
        <v>0</v>
      </c>
      <c r="AC143" s="320">
        <v>0</v>
      </c>
      <c r="AD143" s="320">
        <v>0</v>
      </c>
      <c r="AE143" s="320">
        <v>0</v>
      </c>
      <c r="AF143" s="320">
        <v>0</v>
      </c>
      <c r="AG143" s="321">
        <v>0</v>
      </c>
    </row>
    <row r="144" spans="1:33" x14ac:dyDescent="0.25">
      <c r="A144" s="548"/>
      <c r="B144" s="543"/>
      <c r="C144" s="322" t="s">
        <v>311</v>
      </c>
      <c r="D144" s="323">
        <f t="shared" si="3"/>
        <v>17428.940000000002</v>
      </c>
      <c r="E144" s="323">
        <v>0</v>
      </c>
      <c r="F144" s="323">
        <v>1025.4000000000001</v>
      </c>
      <c r="G144" s="323">
        <v>2.14</v>
      </c>
      <c r="H144" s="323">
        <v>16401.400000000001</v>
      </c>
      <c r="I144" s="323">
        <v>0</v>
      </c>
      <c r="J144" s="323">
        <v>0</v>
      </c>
      <c r="K144" s="323">
        <v>0</v>
      </c>
      <c r="L144" s="323">
        <v>0</v>
      </c>
      <c r="M144" s="323">
        <v>0</v>
      </c>
      <c r="N144" s="323">
        <v>0</v>
      </c>
      <c r="O144" s="323">
        <v>0</v>
      </c>
      <c r="P144" s="323">
        <v>0</v>
      </c>
      <c r="Q144" s="323">
        <v>0</v>
      </c>
      <c r="R144" s="323">
        <v>0</v>
      </c>
      <c r="S144" s="323">
        <v>0</v>
      </c>
      <c r="T144" s="323">
        <v>0</v>
      </c>
      <c r="U144" s="323">
        <v>0</v>
      </c>
      <c r="V144" s="323">
        <v>0</v>
      </c>
      <c r="W144" s="323">
        <v>0</v>
      </c>
      <c r="X144" s="323">
        <v>0</v>
      </c>
      <c r="Y144" s="323">
        <v>0</v>
      </c>
      <c r="Z144" s="323">
        <v>0</v>
      </c>
      <c r="AA144" s="323">
        <v>0</v>
      </c>
      <c r="AB144" s="323">
        <v>0</v>
      </c>
      <c r="AC144" s="323">
        <v>0</v>
      </c>
      <c r="AD144" s="323">
        <v>0</v>
      </c>
      <c r="AE144" s="323">
        <v>0</v>
      </c>
      <c r="AF144" s="323">
        <v>0</v>
      </c>
      <c r="AG144" s="324">
        <v>0</v>
      </c>
    </row>
    <row r="145" spans="1:33" x14ac:dyDescent="0.25">
      <c r="A145" s="548"/>
      <c r="B145" s="543"/>
      <c r="C145" s="322" t="s">
        <v>393</v>
      </c>
      <c r="D145" s="323">
        <f t="shared" si="3"/>
        <v>2049.2399999999998</v>
      </c>
      <c r="E145" s="323">
        <v>0</v>
      </c>
      <c r="F145" s="323">
        <v>0</v>
      </c>
      <c r="G145" s="323">
        <v>0</v>
      </c>
      <c r="H145" s="323">
        <v>0</v>
      </c>
      <c r="I145" s="323">
        <v>2049.2399999999998</v>
      </c>
      <c r="J145" s="323">
        <v>0</v>
      </c>
      <c r="K145" s="323">
        <v>0</v>
      </c>
      <c r="L145" s="323">
        <v>0</v>
      </c>
      <c r="M145" s="323">
        <v>0</v>
      </c>
      <c r="N145" s="323">
        <v>0</v>
      </c>
      <c r="O145" s="323">
        <v>0</v>
      </c>
      <c r="P145" s="323">
        <v>0</v>
      </c>
      <c r="Q145" s="323">
        <v>0</v>
      </c>
      <c r="R145" s="323">
        <v>0</v>
      </c>
      <c r="S145" s="323">
        <v>0</v>
      </c>
      <c r="T145" s="323">
        <v>0</v>
      </c>
      <c r="U145" s="323">
        <v>0</v>
      </c>
      <c r="V145" s="323">
        <v>0</v>
      </c>
      <c r="W145" s="323">
        <v>0</v>
      </c>
      <c r="X145" s="323">
        <v>0</v>
      </c>
      <c r="Y145" s="323">
        <v>0</v>
      </c>
      <c r="Z145" s="323">
        <v>0</v>
      </c>
      <c r="AA145" s="323">
        <v>0</v>
      </c>
      <c r="AB145" s="323">
        <v>0</v>
      </c>
      <c r="AC145" s="323">
        <v>0</v>
      </c>
      <c r="AD145" s="323">
        <v>0</v>
      </c>
      <c r="AE145" s="323">
        <v>0</v>
      </c>
      <c r="AF145" s="323">
        <v>0</v>
      </c>
      <c r="AG145" s="324">
        <v>0</v>
      </c>
    </row>
    <row r="146" spans="1:33" x14ac:dyDescent="0.25">
      <c r="A146" s="548"/>
      <c r="B146" s="543"/>
      <c r="C146" s="322" t="s">
        <v>308</v>
      </c>
      <c r="D146" s="323">
        <f t="shared" si="3"/>
        <v>102530.27999999998</v>
      </c>
      <c r="E146" s="323">
        <v>101851.59</v>
      </c>
      <c r="F146" s="323">
        <v>558.37</v>
      </c>
      <c r="G146" s="323">
        <v>45.95</v>
      </c>
      <c r="H146" s="323">
        <v>25.36</v>
      </c>
      <c r="I146" s="323">
        <v>0</v>
      </c>
      <c r="J146" s="323">
        <v>0</v>
      </c>
      <c r="K146" s="323">
        <v>0</v>
      </c>
      <c r="L146" s="323">
        <v>0</v>
      </c>
      <c r="M146" s="323">
        <v>0</v>
      </c>
      <c r="N146" s="323">
        <v>0</v>
      </c>
      <c r="O146" s="323">
        <v>0</v>
      </c>
      <c r="P146" s="323">
        <v>0</v>
      </c>
      <c r="Q146" s="323">
        <v>0</v>
      </c>
      <c r="R146" s="323">
        <v>0</v>
      </c>
      <c r="S146" s="323">
        <v>0</v>
      </c>
      <c r="T146" s="323">
        <v>49.01</v>
      </c>
      <c r="U146" s="323">
        <v>0</v>
      </c>
      <c r="V146" s="323">
        <v>0</v>
      </c>
      <c r="W146" s="323">
        <v>0</v>
      </c>
      <c r="X146" s="323">
        <v>0</v>
      </c>
      <c r="Y146" s="323">
        <v>0</v>
      </c>
      <c r="Z146" s="323">
        <v>0</v>
      </c>
      <c r="AA146" s="323">
        <v>0</v>
      </c>
      <c r="AB146" s="323">
        <v>0</v>
      </c>
      <c r="AC146" s="323">
        <v>0</v>
      </c>
      <c r="AD146" s="323">
        <v>0</v>
      </c>
      <c r="AE146" s="323">
        <v>0</v>
      </c>
      <c r="AF146" s="323">
        <v>0</v>
      </c>
      <c r="AG146" s="324">
        <v>0</v>
      </c>
    </row>
    <row r="147" spans="1:33" x14ac:dyDescent="0.25">
      <c r="A147" s="548"/>
      <c r="B147" s="543"/>
      <c r="C147" s="322" t="s">
        <v>397</v>
      </c>
      <c r="D147" s="323">
        <f t="shared" si="3"/>
        <v>29006</v>
      </c>
      <c r="E147" s="323">
        <v>0</v>
      </c>
      <c r="F147" s="323">
        <v>0</v>
      </c>
      <c r="G147" s="323">
        <v>0</v>
      </c>
      <c r="H147" s="323">
        <v>0</v>
      </c>
      <c r="I147" s="323">
        <v>0</v>
      </c>
      <c r="J147" s="323">
        <v>0</v>
      </c>
      <c r="K147" s="323">
        <v>0</v>
      </c>
      <c r="L147" s="323">
        <v>0</v>
      </c>
      <c r="M147" s="323">
        <v>0</v>
      </c>
      <c r="N147" s="323">
        <v>0</v>
      </c>
      <c r="O147" s="323">
        <v>0</v>
      </c>
      <c r="P147" s="323">
        <v>29006</v>
      </c>
      <c r="Q147" s="323">
        <v>0</v>
      </c>
      <c r="R147" s="323">
        <v>0</v>
      </c>
      <c r="S147" s="323">
        <v>0</v>
      </c>
      <c r="T147" s="323">
        <v>0</v>
      </c>
      <c r="U147" s="323">
        <v>0</v>
      </c>
      <c r="V147" s="323">
        <v>0</v>
      </c>
      <c r="W147" s="323">
        <v>0</v>
      </c>
      <c r="X147" s="323">
        <v>0</v>
      </c>
      <c r="Y147" s="323">
        <v>0</v>
      </c>
      <c r="Z147" s="323">
        <v>0</v>
      </c>
      <c r="AA147" s="323">
        <v>0</v>
      </c>
      <c r="AB147" s="323">
        <v>0</v>
      </c>
      <c r="AC147" s="323">
        <v>0</v>
      </c>
      <c r="AD147" s="323">
        <v>0</v>
      </c>
      <c r="AE147" s="323">
        <v>0</v>
      </c>
      <c r="AF147" s="323">
        <v>0</v>
      </c>
      <c r="AG147" s="324">
        <v>0</v>
      </c>
    </row>
    <row r="148" spans="1:33" x14ac:dyDescent="0.25">
      <c r="A148" s="548"/>
      <c r="B148" s="542" t="s">
        <v>348</v>
      </c>
      <c r="C148" s="325" t="s">
        <v>305</v>
      </c>
      <c r="D148" s="316">
        <f t="shared" si="3"/>
        <v>4415.8200000000006</v>
      </c>
      <c r="E148" s="316">
        <v>3413.09</v>
      </c>
      <c r="F148" s="316">
        <v>0</v>
      </c>
      <c r="G148" s="316">
        <v>0</v>
      </c>
      <c r="H148" s="316">
        <v>975.99</v>
      </c>
      <c r="I148" s="316">
        <v>0</v>
      </c>
      <c r="J148" s="316">
        <v>0</v>
      </c>
      <c r="K148" s="316">
        <v>0</v>
      </c>
      <c r="L148" s="316">
        <v>0</v>
      </c>
      <c r="M148" s="316">
        <v>0</v>
      </c>
      <c r="N148" s="316">
        <v>0</v>
      </c>
      <c r="O148" s="316">
        <v>0</v>
      </c>
      <c r="P148" s="316">
        <v>0</v>
      </c>
      <c r="Q148" s="316">
        <v>0</v>
      </c>
      <c r="R148" s="316">
        <v>0</v>
      </c>
      <c r="S148" s="316">
        <v>0</v>
      </c>
      <c r="T148" s="316">
        <v>0</v>
      </c>
      <c r="U148" s="316">
        <v>0</v>
      </c>
      <c r="V148" s="316">
        <v>0</v>
      </c>
      <c r="W148" s="316">
        <v>26.14</v>
      </c>
      <c r="X148" s="316">
        <v>0</v>
      </c>
      <c r="Y148" s="316">
        <v>0</v>
      </c>
      <c r="Z148" s="316">
        <v>0.6</v>
      </c>
      <c r="AA148" s="316">
        <v>0</v>
      </c>
      <c r="AB148" s="316">
        <v>0</v>
      </c>
      <c r="AC148" s="316">
        <v>0</v>
      </c>
      <c r="AD148" s="316">
        <v>0</v>
      </c>
      <c r="AE148" s="316">
        <v>0</v>
      </c>
      <c r="AF148" s="316">
        <v>0</v>
      </c>
      <c r="AG148" s="326">
        <v>0</v>
      </c>
    </row>
    <row r="149" spans="1:33" x14ac:dyDescent="0.25">
      <c r="A149" s="548"/>
      <c r="B149" s="542"/>
      <c r="C149" s="315" t="s">
        <v>308</v>
      </c>
      <c r="D149" s="317">
        <f t="shared" si="3"/>
        <v>1268.4000000000001</v>
      </c>
      <c r="E149" s="317">
        <v>292.41000000000003</v>
      </c>
      <c r="F149" s="317">
        <v>0</v>
      </c>
      <c r="G149" s="317">
        <v>0</v>
      </c>
      <c r="H149" s="317">
        <v>975.99</v>
      </c>
      <c r="I149" s="317">
        <v>0</v>
      </c>
      <c r="J149" s="317">
        <v>0</v>
      </c>
      <c r="K149" s="317">
        <v>0</v>
      </c>
      <c r="L149" s="317">
        <v>0</v>
      </c>
      <c r="M149" s="317">
        <v>0</v>
      </c>
      <c r="N149" s="317">
        <v>0</v>
      </c>
      <c r="O149" s="317">
        <v>0</v>
      </c>
      <c r="P149" s="317">
        <v>0</v>
      </c>
      <c r="Q149" s="317">
        <v>0</v>
      </c>
      <c r="R149" s="317">
        <v>0</v>
      </c>
      <c r="S149" s="317">
        <v>0</v>
      </c>
      <c r="T149" s="317">
        <v>0</v>
      </c>
      <c r="U149" s="317">
        <v>0</v>
      </c>
      <c r="V149" s="317">
        <v>0</v>
      </c>
      <c r="W149" s="317">
        <v>0</v>
      </c>
      <c r="X149" s="317">
        <v>0</v>
      </c>
      <c r="Y149" s="317">
        <v>0</v>
      </c>
      <c r="Z149" s="317">
        <v>0</v>
      </c>
      <c r="AA149" s="317">
        <v>0</v>
      </c>
      <c r="AB149" s="317">
        <v>0</v>
      </c>
      <c r="AC149" s="317">
        <v>0</v>
      </c>
      <c r="AD149" s="317">
        <v>0</v>
      </c>
      <c r="AE149" s="317">
        <v>0</v>
      </c>
      <c r="AF149" s="317">
        <v>0</v>
      </c>
      <c r="AG149" s="318">
        <v>0</v>
      </c>
    </row>
    <row r="150" spans="1:33" x14ac:dyDescent="0.25">
      <c r="A150" s="548"/>
      <c r="B150" s="542"/>
      <c r="C150" s="315" t="s">
        <v>318</v>
      </c>
      <c r="D150" s="317">
        <f t="shared" si="3"/>
        <v>3147.4199999999996</v>
      </c>
      <c r="E150" s="317">
        <v>3120.68</v>
      </c>
      <c r="F150" s="317">
        <v>0</v>
      </c>
      <c r="G150" s="317">
        <v>0</v>
      </c>
      <c r="H150" s="317">
        <v>0</v>
      </c>
      <c r="I150" s="317">
        <v>0</v>
      </c>
      <c r="J150" s="317">
        <v>0</v>
      </c>
      <c r="K150" s="317">
        <v>0</v>
      </c>
      <c r="L150" s="317">
        <v>0</v>
      </c>
      <c r="M150" s="317">
        <v>0</v>
      </c>
      <c r="N150" s="317">
        <v>0</v>
      </c>
      <c r="O150" s="317">
        <v>0</v>
      </c>
      <c r="P150" s="317">
        <v>0</v>
      </c>
      <c r="Q150" s="317">
        <v>0</v>
      </c>
      <c r="R150" s="317">
        <v>0</v>
      </c>
      <c r="S150" s="317">
        <v>0</v>
      </c>
      <c r="T150" s="317">
        <v>0</v>
      </c>
      <c r="U150" s="317">
        <v>0</v>
      </c>
      <c r="V150" s="317">
        <v>0</v>
      </c>
      <c r="W150" s="317">
        <v>26.14</v>
      </c>
      <c r="X150" s="317">
        <v>0</v>
      </c>
      <c r="Y150" s="317">
        <v>0</v>
      </c>
      <c r="Z150" s="317">
        <v>0.6</v>
      </c>
      <c r="AA150" s="317">
        <v>0</v>
      </c>
      <c r="AB150" s="317">
        <v>0</v>
      </c>
      <c r="AC150" s="317">
        <v>0</v>
      </c>
      <c r="AD150" s="317">
        <v>0</v>
      </c>
      <c r="AE150" s="317">
        <v>0</v>
      </c>
      <c r="AF150" s="317">
        <v>0</v>
      </c>
      <c r="AG150" s="318">
        <v>0</v>
      </c>
    </row>
    <row r="151" spans="1:33" x14ac:dyDescent="0.25">
      <c r="A151" s="548"/>
      <c r="B151" s="543" t="s">
        <v>256</v>
      </c>
      <c r="C151" s="319" t="s">
        <v>305</v>
      </c>
      <c r="D151" s="320">
        <f t="shared" si="3"/>
        <v>1330082.1000000001</v>
      </c>
      <c r="E151" s="320">
        <v>525195.22</v>
      </c>
      <c r="F151" s="320">
        <v>109207.37</v>
      </c>
      <c r="G151" s="320">
        <v>136393.85999999999</v>
      </c>
      <c r="H151" s="320">
        <v>7204.8</v>
      </c>
      <c r="I151" s="320">
        <v>264351.96000000002</v>
      </c>
      <c r="J151" s="320">
        <v>0</v>
      </c>
      <c r="K151" s="320">
        <v>205277</v>
      </c>
      <c r="L151" s="320">
        <v>0</v>
      </c>
      <c r="M151" s="320">
        <v>0</v>
      </c>
      <c r="N151" s="320">
        <v>25510</v>
      </c>
      <c r="O151" s="320">
        <v>16237</v>
      </c>
      <c r="P151" s="320">
        <v>0</v>
      </c>
      <c r="Q151" s="320">
        <v>36639</v>
      </c>
      <c r="R151" s="320">
        <v>2962.33</v>
      </c>
      <c r="S151" s="320">
        <v>0</v>
      </c>
      <c r="T151" s="320">
        <v>1103.56</v>
      </c>
      <c r="U151" s="320">
        <v>0</v>
      </c>
      <c r="V151" s="320">
        <v>0</v>
      </c>
      <c r="W151" s="320">
        <v>0</v>
      </c>
      <c r="X151" s="320">
        <v>0</v>
      </c>
      <c r="Y151" s="320">
        <v>0</v>
      </c>
      <c r="Z151" s="320">
        <v>0</v>
      </c>
      <c r="AA151" s="320">
        <v>0</v>
      </c>
      <c r="AB151" s="320">
        <v>0</v>
      </c>
      <c r="AC151" s="320">
        <v>0</v>
      </c>
      <c r="AD151" s="320">
        <v>0</v>
      </c>
      <c r="AE151" s="320">
        <v>0</v>
      </c>
      <c r="AF151" s="320">
        <v>0</v>
      </c>
      <c r="AG151" s="321">
        <v>0</v>
      </c>
    </row>
    <row r="152" spans="1:33" x14ac:dyDescent="0.25">
      <c r="A152" s="548"/>
      <c r="B152" s="543"/>
      <c r="C152" s="322" t="s">
        <v>311</v>
      </c>
      <c r="D152" s="323">
        <f t="shared" si="3"/>
        <v>98373.09</v>
      </c>
      <c r="E152" s="323">
        <v>18935.419999999998</v>
      </c>
      <c r="F152" s="323">
        <v>42780.800000000003</v>
      </c>
      <c r="G152" s="323">
        <v>29728.74</v>
      </c>
      <c r="H152" s="323">
        <v>6248.34</v>
      </c>
      <c r="I152" s="323">
        <v>0</v>
      </c>
      <c r="J152" s="323">
        <v>0</v>
      </c>
      <c r="K152" s="323">
        <v>0</v>
      </c>
      <c r="L152" s="323">
        <v>0</v>
      </c>
      <c r="M152" s="323">
        <v>0</v>
      </c>
      <c r="N152" s="323">
        <v>0</v>
      </c>
      <c r="O152" s="323">
        <v>0</v>
      </c>
      <c r="P152" s="323">
        <v>0</v>
      </c>
      <c r="Q152" s="323">
        <v>0</v>
      </c>
      <c r="R152" s="323">
        <v>0</v>
      </c>
      <c r="S152" s="323">
        <v>0</v>
      </c>
      <c r="T152" s="323">
        <v>679.79</v>
      </c>
      <c r="U152" s="323">
        <v>0</v>
      </c>
      <c r="V152" s="323">
        <v>0</v>
      </c>
      <c r="W152" s="323">
        <v>0</v>
      </c>
      <c r="X152" s="323">
        <v>0</v>
      </c>
      <c r="Y152" s="323">
        <v>0</v>
      </c>
      <c r="Z152" s="323">
        <v>0</v>
      </c>
      <c r="AA152" s="323">
        <v>0</v>
      </c>
      <c r="AB152" s="323">
        <v>0</v>
      </c>
      <c r="AC152" s="323">
        <v>0</v>
      </c>
      <c r="AD152" s="323">
        <v>0</v>
      </c>
      <c r="AE152" s="323">
        <v>0</v>
      </c>
      <c r="AF152" s="323">
        <v>0</v>
      </c>
      <c r="AG152" s="324">
        <v>0</v>
      </c>
    </row>
    <row r="153" spans="1:33" x14ac:dyDescent="0.25">
      <c r="A153" s="548"/>
      <c r="B153" s="543"/>
      <c r="C153" s="322" t="s">
        <v>398</v>
      </c>
      <c r="D153" s="323">
        <f t="shared" si="3"/>
        <v>700</v>
      </c>
      <c r="E153" s="323">
        <v>0</v>
      </c>
      <c r="F153" s="323">
        <v>0</v>
      </c>
      <c r="G153" s="323">
        <v>0</v>
      </c>
      <c r="H153" s="323">
        <v>0</v>
      </c>
      <c r="I153" s="323">
        <v>0</v>
      </c>
      <c r="J153" s="323">
        <v>0</v>
      </c>
      <c r="K153" s="323">
        <v>700</v>
      </c>
      <c r="L153" s="323">
        <v>0</v>
      </c>
      <c r="M153" s="323">
        <v>0</v>
      </c>
      <c r="N153" s="323">
        <v>0</v>
      </c>
      <c r="O153" s="323">
        <v>0</v>
      </c>
      <c r="P153" s="323">
        <v>0</v>
      </c>
      <c r="Q153" s="323">
        <v>0</v>
      </c>
      <c r="R153" s="323">
        <v>0</v>
      </c>
      <c r="S153" s="323">
        <v>0</v>
      </c>
      <c r="T153" s="323">
        <v>0</v>
      </c>
      <c r="U153" s="323">
        <v>0</v>
      </c>
      <c r="V153" s="323">
        <v>0</v>
      </c>
      <c r="W153" s="323">
        <v>0</v>
      </c>
      <c r="X153" s="323">
        <v>0</v>
      </c>
      <c r="Y153" s="323">
        <v>0</v>
      </c>
      <c r="Z153" s="323">
        <v>0</v>
      </c>
      <c r="AA153" s="323">
        <v>0</v>
      </c>
      <c r="AB153" s="323">
        <v>0</v>
      </c>
      <c r="AC153" s="323">
        <v>0</v>
      </c>
      <c r="AD153" s="323">
        <v>0</v>
      </c>
      <c r="AE153" s="323">
        <v>0</v>
      </c>
      <c r="AF153" s="323">
        <v>0</v>
      </c>
      <c r="AG153" s="324">
        <v>0</v>
      </c>
    </row>
    <row r="154" spans="1:33" x14ac:dyDescent="0.25">
      <c r="A154" s="548"/>
      <c r="B154" s="543"/>
      <c r="C154" s="322" t="s">
        <v>306</v>
      </c>
      <c r="D154" s="323">
        <f t="shared" si="3"/>
        <v>3.98</v>
      </c>
      <c r="E154" s="323">
        <v>0</v>
      </c>
      <c r="F154" s="323">
        <v>1.38</v>
      </c>
      <c r="G154" s="323">
        <v>0</v>
      </c>
      <c r="H154" s="323">
        <v>0</v>
      </c>
      <c r="I154" s="323">
        <v>0</v>
      </c>
      <c r="J154" s="323">
        <v>0</v>
      </c>
      <c r="K154" s="323">
        <v>0</v>
      </c>
      <c r="L154" s="323">
        <v>0</v>
      </c>
      <c r="M154" s="323">
        <v>0</v>
      </c>
      <c r="N154" s="323">
        <v>0</v>
      </c>
      <c r="O154" s="323">
        <v>0</v>
      </c>
      <c r="P154" s="323">
        <v>0</v>
      </c>
      <c r="Q154" s="323">
        <v>0</v>
      </c>
      <c r="R154" s="323">
        <v>0</v>
      </c>
      <c r="S154" s="323">
        <v>0</v>
      </c>
      <c r="T154" s="323">
        <v>2.6</v>
      </c>
      <c r="U154" s="323">
        <v>0</v>
      </c>
      <c r="V154" s="323">
        <v>0</v>
      </c>
      <c r="W154" s="323">
        <v>0</v>
      </c>
      <c r="X154" s="323">
        <v>0</v>
      </c>
      <c r="Y154" s="323">
        <v>0</v>
      </c>
      <c r="Z154" s="323">
        <v>0</v>
      </c>
      <c r="AA154" s="323">
        <v>0</v>
      </c>
      <c r="AB154" s="323">
        <v>0</v>
      </c>
      <c r="AC154" s="323">
        <v>0</v>
      </c>
      <c r="AD154" s="323">
        <v>0</v>
      </c>
      <c r="AE154" s="323">
        <v>0</v>
      </c>
      <c r="AF154" s="323">
        <v>0</v>
      </c>
      <c r="AG154" s="324">
        <v>0</v>
      </c>
    </row>
    <row r="155" spans="1:33" x14ac:dyDescent="0.25">
      <c r="A155" s="548"/>
      <c r="B155" s="543"/>
      <c r="C155" s="322" t="s">
        <v>387</v>
      </c>
      <c r="D155" s="323">
        <f t="shared" si="3"/>
        <v>44230.219999999994</v>
      </c>
      <c r="E155" s="323">
        <v>0</v>
      </c>
      <c r="F155" s="323">
        <v>44222.59</v>
      </c>
      <c r="G155" s="323">
        <v>7.63</v>
      </c>
      <c r="H155" s="323">
        <v>0</v>
      </c>
      <c r="I155" s="323">
        <v>0</v>
      </c>
      <c r="J155" s="323">
        <v>0</v>
      </c>
      <c r="K155" s="323">
        <v>0</v>
      </c>
      <c r="L155" s="323">
        <v>0</v>
      </c>
      <c r="M155" s="323">
        <v>0</v>
      </c>
      <c r="N155" s="323">
        <v>0</v>
      </c>
      <c r="O155" s="323">
        <v>0</v>
      </c>
      <c r="P155" s="323">
        <v>0</v>
      </c>
      <c r="Q155" s="323">
        <v>0</v>
      </c>
      <c r="R155" s="323">
        <v>0</v>
      </c>
      <c r="S155" s="323">
        <v>0</v>
      </c>
      <c r="T155" s="323">
        <v>0</v>
      </c>
      <c r="U155" s="323">
        <v>0</v>
      </c>
      <c r="V155" s="323">
        <v>0</v>
      </c>
      <c r="W155" s="323">
        <v>0</v>
      </c>
      <c r="X155" s="323">
        <v>0</v>
      </c>
      <c r="Y155" s="323">
        <v>0</v>
      </c>
      <c r="Z155" s="323">
        <v>0</v>
      </c>
      <c r="AA155" s="323">
        <v>0</v>
      </c>
      <c r="AB155" s="323">
        <v>0</v>
      </c>
      <c r="AC155" s="323">
        <v>0</v>
      </c>
      <c r="AD155" s="323">
        <v>0</v>
      </c>
      <c r="AE155" s="323">
        <v>0</v>
      </c>
      <c r="AF155" s="323">
        <v>0</v>
      </c>
      <c r="AG155" s="324">
        <v>0</v>
      </c>
    </row>
    <row r="156" spans="1:33" x14ac:dyDescent="0.25">
      <c r="A156" s="548"/>
      <c r="B156" s="543"/>
      <c r="C156" s="322" t="s">
        <v>393</v>
      </c>
      <c r="D156" s="323">
        <f t="shared" si="3"/>
        <v>638703.48</v>
      </c>
      <c r="E156" s="323">
        <v>0</v>
      </c>
      <c r="F156" s="323">
        <v>0</v>
      </c>
      <c r="G156" s="323">
        <v>91388.52</v>
      </c>
      <c r="H156" s="323">
        <v>0</v>
      </c>
      <c r="I156" s="323">
        <v>264351.96000000002</v>
      </c>
      <c r="J156" s="323">
        <v>0</v>
      </c>
      <c r="K156" s="323">
        <v>204577</v>
      </c>
      <c r="L156" s="323">
        <v>0</v>
      </c>
      <c r="M156" s="323">
        <v>0</v>
      </c>
      <c r="N156" s="323">
        <v>25510</v>
      </c>
      <c r="O156" s="323">
        <v>16237</v>
      </c>
      <c r="P156" s="323">
        <v>0</v>
      </c>
      <c r="Q156" s="323">
        <v>36639</v>
      </c>
      <c r="R156" s="323">
        <v>0</v>
      </c>
      <c r="S156" s="323">
        <v>0</v>
      </c>
      <c r="T156" s="323">
        <v>0</v>
      </c>
      <c r="U156" s="323">
        <v>0</v>
      </c>
      <c r="V156" s="323">
        <v>0</v>
      </c>
      <c r="W156" s="323">
        <v>0</v>
      </c>
      <c r="X156" s="323">
        <v>0</v>
      </c>
      <c r="Y156" s="323">
        <v>0</v>
      </c>
      <c r="Z156" s="323">
        <v>0</v>
      </c>
      <c r="AA156" s="323">
        <v>0</v>
      </c>
      <c r="AB156" s="323">
        <v>0</v>
      </c>
      <c r="AC156" s="323">
        <v>0</v>
      </c>
      <c r="AD156" s="323">
        <v>0</v>
      </c>
      <c r="AE156" s="323">
        <v>0</v>
      </c>
      <c r="AF156" s="323">
        <v>0</v>
      </c>
      <c r="AG156" s="324">
        <v>0</v>
      </c>
    </row>
    <row r="157" spans="1:33" x14ac:dyDescent="0.25">
      <c r="A157" s="548"/>
      <c r="B157" s="543"/>
      <c r="C157" s="322" t="s">
        <v>308</v>
      </c>
      <c r="D157" s="323">
        <f t="shared" si="3"/>
        <v>538993.32999999996</v>
      </c>
      <c r="E157" s="323">
        <v>506259.8</v>
      </c>
      <c r="F157" s="323">
        <v>13124.6</v>
      </c>
      <c r="G157" s="323">
        <v>15268.97</v>
      </c>
      <c r="H157" s="323">
        <v>956.46</v>
      </c>
      <c r="I157" s="323">
        <v>0</v>
      </c>
      <c r="J157" s="323">
        <v>0</v>
      </c>
      <c r="K157" s="323">
        <v>0</v>
      </c>
      <c r="L157" s="323">
        <v>0</v>
      </c>
      <c r="M157" s="323">
        <v>0</v>
      </c>
      <c r="N157" s="323">
        <v>0</v>
      </c>
      <c r="O157" s="323">
        <v>0</v>
      </c>
      <c r="P157" s="323">
        <v>0</v>
      </c>
      <c r="Q157" s="323">
        <v>0</v>
      </c>
      <c r="R157" s="323">
        <v>2962.33</v>
      </c>
      <c r="S157" s="323">
        <v>0</v>
      </c>
      <c r="T157" s="323">
        <v>421.17</v>
      </c>
      <c r="U157" s="323">
        <v>0</v>
      </c>
      <c r="V157" s="323">
        <v>0</v>
      </c>
      <c r="W157" s="323">
        <v>0</v>
      </c>
      <c r="X157" s="323">
        <v>0</v>
      </c>
      <c r="Y157" s="323">
        <v>0</v>
      </c>
      <c r="Z157" s="323">
        <v>0</v>
      </c>
      <c r="AA157" s="323">
        <v>0</v>
      </c>
      <c r="AB157" s="323">
        <v>0</v>
      </c>
      <c r="AC157" s="323">
        <v>0</v>
      </c>
      <c r="AD157" s="323">
        <v>0</v>
      </c>
      <c r="AE157" s="323">
        <v>0</v>
      </c>
      <c r="AF157" s="323">
        <v>0</v>
      </c>
      <c r="AG157" s="324">
        <v>0</v>
      </c>
    </row>
    <row r="158" spans="1:33" x14ac:dyDescent="0.25">
      <c r="A158" s="548"/>
      <c r="B158" s="543"/>
      <c r="C158" s="322" t="s">
        <v>384</v>
      </c>
      <c r="D158" s="323">
        <f t="shared" si="3"/>
        <v>9078</v>
      </c>
      <c r="E158" s="323">
        <v>0</v>
      </c>
      <c r="F158" s="323">
        <v>9078</v>
      </c>
      <c r="G158" s="323">
        <v>0</v>
      </c>
      <c r="H158" s="323">
        <v>0</v>
      </c>
      <c r="I158" s="323">
        <v>0</v>
      </c>
      <c r="J158" s="323">
        <v>0</v>
      </c>
      <c r="K158" s="323">
        <v>0</v>
      </c>
      <c r="L158" s="323">
        <v>0</v>
      </c>
      <c r="M158" s="323">
        <v>0</v>
      </c>
      <c r="N158" s="323">
        <v>0</v>
      </c>
      <c r="O158" s="323">
        <v>0</v>
      </c>
      <c r="P158" s="323">
        <v>0</v>
      </c>
      <c r="Q158" s="323">
        <v>0</v>
      </c>
      <c r="R158" s="323">
        <v>0</v>
      </c>
      <c r="S158" s="323">
        <v>0</v>
      </c>
      <c r="T158" s="323">
        <v>0</v>
      </c>
      <c r="U158" s="323">
        <v>0</v>
      </c>
      <c r="V158" s="323">
        <v>0</v>
      </c>
      <c r="W158" s="323">
        <v>0</v>
      </c>
      <c r="X158" s="323">
        <v>0</v>
      </c>
      <c r="Y158" s="323">
        <v>0</v>
      </c>
      <c r="Z158" s="323">
        <v>0</v>
      </c>
      <c r="AA158" s="323">
        <v>0</v>
      </c>
      <c r="AB158" s="323">
        <v>0</v>
      </c>
      <c r="AC158" s="323">
        <v>0</v>
      </c>
      <c r="AD158" s="323">
        <v>0</v>
      </c>
      <c r="AE158" s="323">
        <v>0</v>
      </c>
      <c r="AF158" s="323">
        <v>0</v>
      </c>
      <c r="AG158" s="324">
        <v>0</v>
      </c>
    </row>
    <row r="159" spans="1:33" x14ac:dyDescent="0.25">
      <c r="A159" s="548"/>
      <c r="B159" s="542" t="s">
        <v>230</v>
      </c>
      <c r="C159" s="325" t="s">
        <v>305</v>
      </c>
      <c r="D159" s="316">
        <f t="shared" si="3"/>
        <v>628209.4099999998</v>
      </c>
      <c r="E159" s="316">
        <v>340533.39</v>
      </c>
      <c r="F159" s="316">
        <v>86011.23</v>
      </c>
      <c r="G159" s="316">
        <v>41170.97</v>
      </c>
      <c r="H159" s="316">
        <v>1759.85</v>
      </c>
      <c r="I159" s="316">
        <v>31240.94</v>
      </c>
      <c r="J159" s="316">
        <v>0</v>
      </c>
      <c r="K159" s="316">
        <v>0</v>
      </c>
      <c r="L159" s="316">
        <v>22865.68</v>
      </c>
      <c r="M159" s="316">
        <v>0</v>
      </c>
      <c r="N159" s="316">
        <v>42739.57</v>
      </c>
      <c r="O159" s="316">
        <v>42568.37</v>
      </c>
      <c r="P159" s="316">
        <v>0</v>
      </c>
      <c r="Q159" s="316">
        <v>100</v>
      </c>
      <c r="R159" s="316">
        <v>17111.080000000002</v>
      </c>
      <c r="S159" s="316">
        <v>460.95</v>
      </c>
      <c r="T159" s="316">
        <v>1072.23</v>
      </c>
      <c r="U159" s="316">
        <v>500</v>
      </c>
      <c r="V159" s="316">
        <v>0</v>
      </c>
      <c r="W159" s="316">
        <v>58.78</v>
      </c>
      <c r="X159" s="316">
        <v>1</v>
      </c>
      <c r="Y159" s="316">
        <v>0</v>
      </c>
      <c r="Z159" s="316">
        <v>13.37</v>
      </c>
      <c r="AA159" s="316">
        <v>0</v>
      </c>
      <c r="AB159" s="316">
        <v>0</v>
      </c>
      <c r="AC159" s="316">
        <v>0</v>
      </c>
      <c r="AD159" s="316">
        <v>1</v>
      </c>
      <c r="AE159" s="316">
        <v>0</v>
      </c>
      <c r="AF159" s="316">
        <v>1</v>
      </c>
      <c r="AG159" s="326">
        <v>0</v>
      </c>
    </row>
    <row r="160" spans="1:33" x14ac:dyDescent="0.25">
      <c r="A160" s="548"/>
      <c r="B160" s="542"/>
      <c r="C160" s="315" t="s">
        <v>399</v>
      </c>
      <c r="D160" s="317">
        <f t="shared" si="3"/>
        <v>7211.9400000000005</v>
      </c>
      <c r="E160" s="317">
        <v>0</v>
      </c>
      <c r="F160" s="317">
        <v>0</v>
      </c>
      <c r="G160" s="317">
        <v>0</v>
      </c>
      <c r="H160" s="317">
        <v>0</v>
      </c>
      <c r="I160" s="317">
        <v>0</v>
      </c>
      <c r="J160" s="317">
        <v>0</v>
      </c>
      <c r="K160" s="317">
        <v>0</v>
      </c>
      <c r="L160" s="317">
        <v>0</v>
      </c>
      <c r="M160" s="317">
        <v>0</v>
      </c>
      <c r="N160" s="317">
        <v>3191.57</v>
      </c>
      <c r="O160" s="317">
        <v>4020.37</v>
      </c>
      <c r="P160" s="317">
        <v>0</v>
      </c>
      <c r="Q160" s="317">
        <v>0</v>
      </c>
      <c r="R160" s="317">
        <v>0</v>
      </c>
      <c r="S160" s="317">
        <v>0</v>
      </c>
      <c r="T160" s="317">
        <v>0</v>
      </c>
      <c r="U160" s="317">
        <v>0</v>
      </c>
      <c r="V160" s="317">
        <v>0</v>
      </c>
      <c r="W160" s="317">
        <v>0</v>
      </c>
      <c r="X160" s="317">
        <v>0</v>
      </c>
      <c r="Y160" s="317">
        <v>0</v>
      </c>
      <c r="Z160" s="317">
        <v>0</v>
      </c>
      <c r="AA160" s="317">
        <v>0</v>
      </c>
      <c r="AB160" s="317">
        <v>0</v>
      </c>
      <c r="AC160" s="317">
        <v>0</v>
      </c>
      <c r="AD160" s="317">
        <v>0</v>
      </c>
      <c r="AE160" s="317">
        <v>0</v>
      </c>
      <c r="AF160" s="317">
        <v>0</v>
      </c>
      <c r="AG160" s="318">
        <v>0</v>
      </c>
    </row>
    <row r="161" spans="1:33" x14ac:dyDescent="0.25">
      <c r="A161" s="548"/>
      <c r="B161" s="542"/>
      <c r="C161" s="315" t="s">
        <v>349</v>
      </c>
      <c r="D161" s="317">
        <f t="shared" si="3"/>
        <v>2603</v>
      </c>
      <c r="E161" s="317">
        <v>0</v>
      </c>
      <c r="F161" s="317">
        <v>0</v>
      </c>
      <c r="G161" s="317">
        <v>0</v>
      </c>
      <c r="H161" s="317">
        <v>0</v>
      </c>
      <c r="I161" s="317">
        <v>0</v>
      </c>
      <c r="J161" s="317">
        <v>0</v>
      </c>
      <c r="K161" s="317">
        <v>0</v>
      </c>
      <c r="L161" s="317">
        <v>0</v>
      </c>
      <c r="M161" s="317">
        <v>0</v>
      </c>
      <c r="N161" s="317">
        <v>1500</v>
      </c>
      <c r="O161" s="317">
        <v>500</v>
      </c>
      <c r="P161" s="317">
        <v>0</v>
      </c>
      <c r="Q161" s="317">
        <v>100</v>
      </c>
      <c r="R161" s="317">
        <v>0</v>
      </c>
      <c r="S161" s="317">
        <v>0</v>
      </c>
      <c r="T161" s="317">
        <v>0</v>
      </c>
      <c r="U161" s="317">
        <v>500</v>
      </c>
      <c r="V161" s="317">
        <v>0</v>
      </c>
      <c r="W161" s="317">
        <v>0</v>
      </c>
      <c r="X161" s="317">
        <v>1</v>
      </c>
      <c r="Y161" s="317">
        <v>0</v>
      </c>
      <c r="Z161" s="317">
        <v>0</v>
      </c>
      <c r="AA161" s="317">
        <v>0</v>
      </c>
      <c r="AB161" s="317">
        <v>0</v>
      </c>
      <c r="AC161" s="317">
        <v>0</v>
      </c>
      <c r="AD161" s="317">
        <v>1</v>
      </c>
      <c r="AE161" s="317">
        <v>0</v>
      </c>
      <c r="AF161" s="317">
        <v>1</v>
      </c>
      <c r="AG161" s="318">
        <v>0</v>
      </c>
    </row>
    <row r="162" spans="1:33" x14ac:dyDescent="0.25">
      <c r="A162" s="548"/>
      <c r="B162" s="542"/>
      <c r="C162" s="315" t="s">
        <v>350</v>
      </c>
      <c r="D162" s="317">
        <f t="shared" si="3"/>
        <v>37800</v>
      </c>
      <c r="E162" s="317">
        <v>0</v>
      </c>
      <c r="F162" s="317">
        <v>0</v>
      </c>
      <c r="G162" s="317">
        <v>0</v>
      </c>
      <c r="H162" s="317">
        <v>0</v>
      </c>
      <c r="I162" s="317">
        <v>0</v>
      </c>
      <c r="J162" s="317">
        <v>0</v>
      </c>
      <c r="K162" s="317">
        <v>0</v>
      </c>
      <c r="L162" s="317">
        <v>0</v>
      </c>
      <c r="M162" s="317">
        <v>0</v>
      </c>
      <c r="N162" s="317">
        <v>18900</v>
      </c>
      <c r="O162" s="317">
        <v>18900</v>
      </c>
      <c r="P162" s="317">
        <v>0</v>
      </c>
      <c r="Q162" s="317">
        <v>0</v>
      </c>
      <c r="R162" s="317">
        <v>0</v>
      </c>
      <c r="S162" s="317">
        <v>0</v>
      </c>
      <c r="T162" s="317">
        <v>0</v>
      </c>
      <c r="U162" s="317">
        <v>0</v>
      </c>
      <c r="V162" s="317">
        <v>0</v>
      </c>
      <c r="W162" s="317">
        <v>0</v>
      </c>
      <c r="X162" s="317">
        <v>0</v>
      </c>
      <c r="Y162" s="317">
        <v>0</v>
      </c>
      <c r="Z162" s="317">
        <v>0</v>
      </c>
      <c r="AA162" s="317">
        <v>0</v>
      </c>
      <c r="AB162" s="317">
        <v>0</v>
      </c>
      <c r="AC162" s="317">
        <v>0</v>
      </c>
      <c r="AD162" s="317">
        <v>0</v>
      </c>
      <c r="AE162" s="317">
        <v>0</v>
      </c>
      <c r="AF162" s="317">
        <v>0</v>
      </c>
      <c r="AG162" s="318">
        <v>0</v>
      </c>
    </row>
    <row r="163" spans="1:33" x14ac:dyDescent="0.25">
      <c r="A163" s="548"/>
      <c r="B163" s="542"/>
      <c r="C163" s="315" t="s">
        <v>400</v>
      </c>
      <c r="D163" s="317">
        <f t="shared" si="3"/>
        <v>13000</v>
      </c>
      <c r="E163" s="317">
        <v>0</v>
      </c>
      <c r="F163" s="317">
        <v>0</v>
      </c>
      <c r="G163" s="317">
        <v>0</v>
      </c>
      <c r="H163" s="317">
        <v>0</v>
      </c>
      <c r="I163" s="317">
        <v>0</v>
      </c>
      <c r="J163" s="317">
        <v>0</v>
      </c>
      <c r="K163" s="317">
        <v>0</v>
      </c>
      <c r="L163" s="317">
        <v>0</v>
      </c>
      <c r="M163" s="317">
        <v>0</v>
      </c>
      <c r="N163" s="317">
        <v>6500</v>
      </c>
      <c r="O163" s="317">
        <v>6500</v>
      </c>
      <c r="P163" s="317">
        <v>0</v>
      </c>
      <c r="Q163" s="317">
        <v>0</v>
      </c>
      <c r="R163" s="317">
        <v>0</v>
      </c>
      <c r="S163" s="317">
        <v>0</v>
      </c>
      <c r="T163" s="317">
        <v>0</v>
      </c>
      <c r="U163" s="317">
        <v>0</v>
      </c>
      <c r="V163" s="317">
        <v>0</v>
      </c>
      <c r="W163" s="317">
        <v>0</v>
      </c>
      <c r="X163" s="317">
        <v>0</v>
      </c>
      <c r="Y163" s="317">
        <v>0</v>
      </c>
      <c r="Z163" s="317">
        <v>0</v>
      </c>
      <c r="AA163" s="317">
        <v>0</v>
      </c>
      <c r="AB163" s="317">
        <v>0</v>
      </c>
      <c r="AC163" s="317">
        <v>0</v>
      </c>
      <c r="AD163" s="317">
        <v>0</v>
      </c>
      <c r="AE163" s="317">
        <v>0</v>
      </c>
      <c r="AF163" s="317">
        <v>0</v>
      </c>
      <c r="AG163" s="318">
        <v>0</v>
      </c>
    </row>
    <row r="164" spans="1:33" x14ac:dyDescent="0.25">
      <c r="A164" s="548"/>
      <c r="B164" s="542"/>
      <c r="C164" s="315" t="s">
        <v>311</v>
      </c>
      <c r="D164" s="317">
        <f t="shared" si="3"/>
        <v>431.82000000000005</v>
      </c>
      <c r="E164" s="317">
        <v>0</v>
      </c>
      <c r="F164" s="317">
        <v>18.600000000000001</v>
      </c>
      <c r="G164" s="317">
        <v>0</v>
      </c>
      <c r="H164" s="317">
        <v>413.22</v>
      </c>
      <c r="I164" s="317">
        <v>0</v>
      </c>
      <c r="J164" s="317">
        <v>0</v>
      </c>
      <c r="K164" s="317">
        <v>0</v>
      </c>
      <c r="L164" s="317">
        <v>0</v>
      </c>
      <c r="M164" s="317">
        <v>0</v>
      </c>
      <c r="N164" s="317">
        <v>0</v>
      </c>
      <c r="O164" s="317">
        <v>0</v>
      </c>
      <c r="P164" s="317">
        <v>0</v>
      </c>
      <c r="Q164" s="317">
        <v>0</v>
      </c>
      <c r="R164" s="317">
        <v>0</v>
      </c>
      <c r="S164" s="317">
        <v>0</v>
      </c>
      <c r="T164" s="317">
        <v>0</v>
      </c>
      <c r="U164" s="317">
        <v>0</v>
      </c>
      <c r="V164" s="317">
        <v>0</v>
      </c>
      <c r="W164" s="317">
        <v>0</v>
      </c>
      <c r="X164" s="317">
        <v>0</v>
      </c>
      <c r="Y164" s="317">
        <v>0</v>
      </c>
      <c r="Z164" s="317">
        <v>0</v>
      </c>
      <c r="AA164" s="317">
        <v>0</v>
      </c>
      <c r="AB164" s="317">
        <v>0</v>
      </c>
      <c r="AC164" s="317">
        <v>0</v>
      </c>
      <c r="AD164" s="317">
        <v>0</v>
      </c>
      <c r="AE164" s="317">
        <v>0</v>
      </c>
      <c r="AF164" s="317">
        <v>0</v>
      </c>
      <c r="AG164" s="318">
        <v>0</v>
      </c>
    </row>
    <row r="165" spans="1:33" x14ac:dyDescent="0.25">
      <c r="A165" s="548"/>
      <c r="B165" s="542"/>
      <c r="C165" s="315" t="s">
        <v>306</v>
      </c>
      <c r="D165" s="317">
        <f t="shared" si="3"/>
        <v>128978.16</v>
      </c>
      <c r="E165" s="317">
        <v>0</v>
      </c>
      <c r="F165" s="317">
        <v>45377.58</v>
      </c>
      <c r="G165" s="317">
        <v>27529.87</v>
      </c>
      <c r="H165" s="317">
        <v>0</v>
      </c>
      <c r="I165" s="317">
        <v>31240.94</v>
      </c>
      <c r="J165" s="317">
        <v>0</v>
      </c>
      <c r="K165" s="317">
        <v>0</v>
      </c>
      <c r="L165" s="317">
        <v>22865.68</v>
      </c>
      <c r="M165" s="317">
        <v>0</v>
      </c>
      <c r="N165" s="317">
        <v>0</v>
      </c>
      <c r="O165" s="317">
        <v>0</v>
      </c>
      <c r="P165" s="317">
        <v>0</v>
      </c>
      <c r="Q165" s="317">
        <v>0</v>
      </c>
      <c r="R165" s="317">
        <v>833.08</v>
      </c>
      <c r="S165" s="317">
        <v>0</v>
      </c>
      <c r="T165" s="317">
        <v>1072.23</v>
      </c>
      <c r="U165" s="317">
        <v>0</v>
      </c>
      <c r="V165" s="317">
        <v>0</v>
      </c>
      <c r="W165" s="317">
        <v>58.78</v>
      </c>
      <c r="X165" s="317">
        <v>0</v>
      </c>
      <c r="Y165" s="317">
        <v>0</v>
      </c>
      <c r="Z165" s="317">
        <v>0</v>
      </c>
      <c r="AA165" s="317">
        <v>0</v>
      </c>
      <c r="AB165" s="317">
        <v>0</v>
      </c>
      <c r="AC165" s="317">
        <v>0</v>
      </c>
      <c r="AD165" s="317">
        <v>0</v>
      </c>
      <c r="AE165" s="317">
        <v>0</v>
      </c>
      <c r="AF165" s="317">
        <v>0</v>
      </c>
      <c r="AG165" s="318">
        <v>0</v>
      </c>
    </row>
    <row r="166" spans="1:33" x14ac:dyDescent="0.25">
      <c r="A166" s="548"/>
      <c r="B166" s="542"/>
      <c r="C166" s="315" t="s">
        <v>352</v>
      </c>
      <c r="D166" s="317">
        <f t="shared" si="3"/>
        <v>25296</v>
      </c>
      <c r="E166" s="317">
        <v>0</v>
      </c>
      <c r="F166" s="317">
        <v>0</v>
      </c>
      <c r="G166" s="317">
        <v>0</v>
      </c>
      <c r="H166" s="317">
        <v>0</v>
      </c>
      <c r="I166" s="317">
        <v>0</v>
      </c>
      <c r="J166" s="317">
        <v>0</v>
      </c>
      <c r="K166" s="317">
        <v>0</v>
      </c>
      <c r="L166" s="317">
        <v>0</v>
      </c>
      <c r="M166" s="317">
        <v>0</v>
      </c>
      <c r="N166" s="317">
        <v>12648</v>
      </c>
      <c r="O166" s="317">
        <v>12648</v>
      </c>
      <c r="P166" s="317">
        <v>0</v>
      </c>
      <c r="Q166" s="317">
        <v>0</v>
      </c>
      <c r="R166" s="317">
        <v>0</v>
      </c>
      <c r="S166" s="317">
        <v>0</v>
      </c>
      <c r="T166" s="317">
        <v>0</v>
      </c>
      <c r="U166" s="317">
        <v>0</v>
      </c>
      <c r="V166" s="317">
        <v>0</v>
      </c>
      <c r="W166" s="317">
        <v>0</v>
      </c>
      <c r="X166" s="317">
        <v>0</v>
      </c>
      <c r="Y166" s="317">
        <v>0</v>
      </c>
      <c r="Z166" s="317">
        <v>0</v>
      </c>
      <c r="AA166" s="317">
        <v>0</v>
      </c>
      <c r="AB166" s="317">
        <v>0</v>
      </c>
      <c r="AC166" s="317">
        <v>0</v>
      </c>
      <c r="AD166" s="317">
        <v>0</v>
      </c>
      <c r="AE166" s="317">
        <v>0</v>
      </c>
      <c r="AF166" s="317">
        <v>0</v>
      </c>
      <c r="AG166" s="318">
        <v>0</v>
      </c>
    </row>
    <row r="167" spans="1:33" x14ac:dyDescent="0.25">
      <c r="A167" s="548"/>
      <c r="B167" s="542"/>
      <c r="C167" s="315" t="s">
        <v>353</v>
      </c>
      <c r="D167" s="317">
        <f t="shared" si="3"/>
        <v>16278</v>
      </c>
      <c r="E167" s="317">
        <v>0</v>
      </c>
      <c r="F167" s="317">
        <v>0</v>
      </c>
      <c r="G167" s="317">
        <v>0</v>
      </c>
      <c r="H167" s="317">
        <v>0</v>
      </c>
      <c r="I167" s="317">
        <v>0</v>
      </c>
      <c r="J167" s="317">
        <v>0</v>
      </c>
      <c r="K167" s="317">
        <v>0</v>
      </c>
      <c r="L167" s="317">
        <v>0</v>
      </c>
      <c r="M167" s="317">
        <v>0</v>
      </c>
      <c r="N167" s="317">
        <v>0</v>
      </c>
      <c r="O167" s="317">
        <v>0</v>
      </c>
      <c r="P167" s="317">
        <v>0</v>
      </c>
      <c r="Q167" s="317">
        <v>0</v>
      </c>
      <c r="R167" s="317">
        <v>16278</v>
      </c>
      <c r="S167" s="317">
        <v>0</v>
      </c>
      <c r="T167" s="317">
        <v>0</v>
      </c>
      <c r="U167" s="317">
        <v>0</v>
      </c>
      <c r="V167" s="317">
        <v>0</v>
      </c>
      <c r="W167" s="317">
        <v>0</v>
      </c>
      <c r="X167" s="317">
        <v>0</v>
      </c>
      <c r="Y167" s="317">
        <v>0</v>
      </c>
      <c r="Z167" s="317">
        <v>0</v>
      </c>
      <c r="AA167" s="317">
        <v>0</v>
      </c>
      <c r="AB167" s="317">
        <v>0</v>
      </c>
      <c r="AC167" s="317">
        <v>0</v>
      </c>
      <c r="AD167" s="317">
        <v>0</v>
      </c>
      <c r="AE167" s="317">
        <v>0</v>
      </c>
      <c r="AF167" s="317">
        <v>0</v>
      </c>
      <c r="AG167" s="318">
        <v>0</v>
      </c>
    </row>
    <row r="168" spans="1:33" x14ac:dyDescent="0.25">
      <c r="A168" s="548"/>
      <c r="B168" s="542"/>
      <c r="C168" s="315" t="s">
        <v>354</v>
      </c>
      <c r="D168" s="317">
        <f t="shared" si="3"/>
        <v>7461</v>
      </c>
      <c r="E168" s="317">
        <v>5024</v>
      </c>
      <c r="F168" s="317">
        <v>2435</v>
      </c>
      <c r="G168" s="317">
        <v>0</v>
      </c>
      <c r="H168" s="317">
        <v>0</v>
      </c>
      <c r="I168" s="317">
        <v>0</v>
      </c>
      <c r="J168" s="317">
        <v>0</v>
      </c>
      <c r="K168" s="317">
        <v>0</v>
      </c>
      <c r="L168" s="317">
        <v>0</v>
      </c>
      <c r="M168" s="317">
        <v>0</v>
      </c>
      <c r="N168" s="317">
        <v>0</v>
      </c>
      <c r="O168" s="317">
        <v>0</v>
      </c>
      <c r="P168" s="317">
        <v>0</v>
      </c>
      <c r="Q168" s="317">
        <v>0</v>
      </c>
      <c r="R168" s="317">
        <v>0</v>
      </c>
      <c r="S168" s="317">
        <v>0</v>
      </c>
      <c r="T168" s="317">
        <v>0</v>
      </c>
      <c r="U168" s="317">
        <v>0</v>
      </c>
      <c r="V168" s="317">
        <v>0</v>
      </c>
      <c r="W168" s="317">
        <v>0</v>
      </c>
      <c r="X168" s="317">
        <v>0</v>
      </c>
      <c r="Y168" s="317">
        <v>0</v>
      </c>
      <c r="Z168" s="317">
        <v>2</v>
      </c>
      <c r="AA168" s="317">
        <v>0</v>
      </c>
      <c r="AB168" s="317">
        <v>0</v>
      </c>
      <c r="AC168" s="317">
        <v>0</v>
      </c>
      <c r="AD168" s="317">
        <v>0</v>
      </c>
      <c r="AE168" s="317">
        <v>0</v>
      </c>
      <c r="AF168" s="317">
        <v>0</v>
      </c>
      <c r="AG168" s="318">
        <v>0</v>
      </c>
    </row>
    <row r="169" spans="1:33" x14ac:dyDescent="0.25">
      <c r="A169" s="548"/>
      <c r="B169" s="542"/>
      <c r="C169" s="315" t="s">
        <v>308</v>
      </c>
      <c r="D169" s="317">
        <f t="shared" si="3"/>
        <v>114992.78000000001</v>
      </c>
      <c r="E169" s="317">
        <v>61364.05</v>
      </c>
      <c r="F169" s="317">
        <v>38180.050000000003</v>
      </c>
      <c r="G169" s="317">
        <v>13641.1</v>
      </c>
      <c r="H169" s="317">
        <v>1346.63</v>
      </c>
      <c r="I169" s="317">
        <v>0</v>
      </c>
      <c r="J169" s="317">
        <v>0</v>
      </c>
      <c r="K169" s="317">
        <v>0</v>
      </c>
      <c r="L169" s="317">
        <v>0</v>
      </c>
      <c r="M169" s="317">
        <v>0</v>
      </c>
      <c r="N169" s="317">
        <v>0</v>
      </c>
      <c r="O169" s="317">
        <v>0</v>
      </c>
      <c r="P169" s="317">
        <v>0</v>
      </c>
      <c r="Q169" s="317">
        <v>0</v>
      </c>
      <c r="R169" s="317">
        <v>0</v>
      </c>
      <c r="S169" s="317">
        <v>460.95</v>
      </c>
      <c r="T169" s="317">
        <v>0</v>
      </c>
      <c r="U169" s="317">
        <v>0</v>
      </c>
      <c r="V169" s="317">
        <v>0</v>
      </c>
      <c r="W169" s="317">
        <v>0</v>
      </c>
      <c r="X169" s="317">
        <v>0</v>
      </c>
      <c r="Y169" s="317">
        <v>0</v>
      </c>
      <c r="Z169" s="317">
        <v>0</v>
      </c>
      <c r="AA169" s="317">
        <v>0</v>
      </c>
      <c r="AB169" s="317">
        <v>0</v>
      </c>
      <c r="AC169" s="317">
        <v>0</v>
      </c>
      <c r="AD169" s="317">
        <v>0</v>
      </c>
      <c r="AE169" s="317">
        <v>0</v>
      </c>
      <c r="AF169" s="317">
        <v>0</v>
      </c>
      <c r="AG169" s="318">
        <v>0</v>
      </c>
    </row>
    <row r="170" spans="1:33" x14ac:dyDescent="0.25">
      <c r="A170" s="548"/>
      <c r="B170" s="542"/>
      <c r="C170" s="315" t="s">
        <v>396</v>
      </c>
      <c r="D170" s="317">
        <f t="shared" si="3"/>
        <v>274156.71000000002</v>
      </c>
      <c r="E170" s="317">
        <v>274145.34000000003</v>
      </c>
      <c r="F170" s="317">
        <v>0</v>
      </c>
      <c r="G170" s="317">
        <v>0</v>
      </c>
      <c r="H170" s="317">
        <v>0</v>
      </c>
      <c r="I170" s="317">
        <v>0</v>
      </c>
      <c r="J170" s="317">
        <v>0</v>
      </c>
      <c r="K170" s="317">
        <v>0</v>
      </c>
      <c r="L170" s="317">
        <v>0</v>
      </c>
      <c r="M170" s="317">
        <v>0</v>
      </c>
      <c r="N170" s="317">
        <v>0</v>
      </c>
      <c r="O170" s="317">
        <v>0</v>
      </c>
      <c r="P170" s="317">
        <v>0</v>
      </c>
      <c r="Q170" s="317">
        <v>0</v>
      </c>
      <c r="R170" s="317">
        <v>0</v>
      </c>
      <c r="S170" s="317">
        <v>0</v>
      </c>
      <c r="T170" s="317">
        <v>0</v>
      </c>
      <c r="U170" s="317">
        <v>0</v>
      </c>
      <c r="V170" s="317">
        <v>0</v>
      </c>
      <c r="W170" s="317">
        <v>0</v>
      </c>
      <c r="X170" s="317">
        <v>0</v>
      </c>
      <c r="Y170" s="317">
        <v>0</v>
      </c>
      <c r="Z170" s="317">
        <v>11.37</v>
      </c>
      <c r="AA170" s="317">
        <v>0</v>
      </c>
      <c r="AB170" s="317">
        <v>0</v>
      </c>
      <c r="AC170" s="317">
        <v>0</v>
      </c>
      <c r="AD170" s="317">
        <v>0</v>
      </c>
      <c r="AE170" s="317">
        <v>0</v>
      </c>
      <c r="AF170" s="317">
        <v>0</v>
      </c>
      <c r="AG170" s="318">
        <v>0</v>
      </c>
    </row>
    <row r="171" spans="1:33" x14ac:dyDescent="0.25">
      <c r="A171" s="548"/>
      <c r="B171" s="543" t="s">
        <v>242</v>
      </c>
      <c r="C171" s="319" t="s">
        <v>305</v>
      </c>
      <c r="D171" s="320">
        <f t="shared" si="3"/>
        <v>66859.95</v>
      </c>
      <c r="E171" s="320">
        <v>26855.37</v>
      </c>
      <c r="F171" s="320">
        <v>1422.38</v>
      </c>
      <c r="G171" s="320">
        <v>1238.71</v>
      </c>
      <c r="H171" s="320">
        <v>2956.18</v>
      </c>
      <c r="I171" s="320">
        <v>16</v>
      </c>
      <c r="J171" s="320">
        <v>0</v>
      </c>
      <c r="K171" s="320">
        <v>0</v>
      </c>
      <c r="L171" s="320">
        <v>0</v>
      </c>
      <c r="M171" s="320">
        <v>34097.64</v>
      </c>
      <c r="N171" s="320">
        <v>0</v>
      </c>
      <c r="O171" s="320">
        <v>0</v>
      </c>
      <c r="P171" s="320">
        <v>0</v>
      </c>
      <c r="Q171" s="320">
        <v>0</v>
      </c>
      <c r="R171" s="320">
        <v>5</v>
      </c>
      <c r="S171" s="320">
        <v>0</v>
      </c>
      <c r="T171" s="320">
        <v>14.78</v>
      </c>
      <c r="U171" s="320">
        <v>0</v>
      </c>
      <c r="V171" s="320">
        <v>0</v>
      </c>
      <c r="W171" s="320">
        <v>39.22</v>
      </c>
      <c r="X171" s="320">
        <v>0</v>
      </c>
      <c r="Y171" s="320">
        <v>0</v>
      </c>
      <c r="Z171" s="320">
        <v>0</v>
      </c>
      <c r="AA171" s="320">
        <v>0</v>
      </c>
      <c r="AB171" s="320">
        <v>0</v>
      </c>
      <c r="AC171" s="320">
        <v>214.67</v>
      </c>
      <c r="AD171" s="320">
        <v>0</v>
      </c>
      <c r="AE171" s="320">
        <v>0</v>
      </c>
      <c r="AF171" s="320">
        <v>0</v>
      </c>
      <c r="AG171" s="321">
        <v>0</v>
      </c>
    </row>
    <row r="172" spans="1:33" x14ac:dyDescent="0.25">
      <c r="A172" s="548"/>
      <c r="B172" s="543"/>
      <c r="C172" s="322" t="s">
        <v>356</v>
      </c>
      <c r="D172" s="323">
        <f t="shared" si="3"/>
        <v>31665.9</v>
      </c>
      <c r="E172" s="323">
        <v>0</v>
      </c>
      <c r="F172" s="323">
        <v>0</v>
      </c>
      <c r="G172" s="323">
        <v>0</v>
      </c>
      <c r="H172" s="323">
        <v>0</v>
      </c>
      <c r="I172" s="323">
        <v>0</v>
      </c>
      <c r="J172" s="323">
        <v>0</v>
      </c>
      <c r="K172" s="323">
        <v>0</v>
      </c>
      <c r="L172" s="323">
        <v>0</v>
      </c>
      <c r="M172" s="323">
        <v>31665.9</v>
      </c>
      <c r="N172" s="323">
        <v>0</v>
      </c>
      <c r="O172" s="323">
        <v>0</v>
      </c>
      <c r="P172" s="323">
        <v>0</v>
      </c>
      <c r="Q172" s="323">
        <v>0</v>
      </c>
      <c r="R172" s="323">
        <v>0</v>
      </c>
      <c r="S172" s="323">
        <v>0</v>
      </c>
      <c r="T172" s="323">
        <v>0</v>
      </c>
      <c r="U172" s="323">
        <v>0</v>
      </c>
      <c r="V172" s="323">
        <v>0</v>
      </c>
      <c r="W172" s="323">
        <v>0</v>
      </c>
      <c r="X172" s="323">
        <v>0</v>
      </c>
      <c r="Y172" s="323">
        <v>0</v>
      </c>
      <c r="Z172" s="323">
        <v>0</v>
      </c>
      <c r="AA172" s="323">
        <v>0</v>
      </c>
      <c r="AB172" s="323">
        <v>0</v>
      </c>
      <c r="AC172" s="323">
        <v>0</v>
      </c>
      <c r="AD172" s="323">
        <v>0</v>
      </c>
      <c r="AE172" s="323">
        <v>0</v>
      </c>
      <c r="AF172" s="323">
        <v>0</v>
      </c>
      <c r="AG172" s="324">
        <v>0</v>
      </c>
    </row>
    <row r="173" spans="1:33" x14ac:dyDescent="0.25">
      <c r="A173" s="548"/>
      <c r="B173" s="543"/>
      <c r="C173" s="322" t="s">
        <v>306</v>
      </c>
      <c r="D173" s="323">
        <f t="shared" si="3"/>
        <v>334.93999999999994</v>
      </c>
      <c r="E173" s="323">
        <v>0</v>
      </c>
      <c r="F173" s="323">
        <v>124.75</v>
      </c>
      <c r="G173" s="323">
        <v>174.41</v>
      </c>
      <c r="H173" s="323">
        <v>0</v>
      </c>
      <c r="I173" s="323">
        <v>16</v>
      </c>
      <c r="J173" s="323">
        <v>0</v>
      </c>
      <c r="K173" s="323">
        <v>0</v>
      </c>
      <c r="L173" s="323">
        <v>0</v>
      </c>
      <c r="M173" s="323">
        <v>0</v>
      </c>
      <c r="N173" s="323">
        <v>0</v>
      </c>
      <c r="O173" s="323">
        <v>0</v>
      </c>
      <c r="P173" s="323">
        <v>0</v>
      </c>
      <c r="Q173" s="323">
        <v>0</v>
      </c>
      <c r="R173" s="323">
        <v>5</v>
      </c>
      <c r="S173" s="323">
        <v>0</v>
      </c>
      <c r="T173" s="323">
        <v>14.78</v>
      </c>
      <c r="U173" s="323">
        <v>0</v>
      </c>
      <c r="V173" s="323">
        <v>0</v>
      </c>
      <c r="W173" s="323">
        <v>0</v>
      </c>
      <c r="X173" s="323">
        <v>0</v>
      </c>
      <c r="Y173" s="323">
        <v>0</v>
      </c>
      <c r="Z173" s="323">
        <v>0</v>
      </c>
      <c r="AA173" s="323">
        <v>0</v>
      </c>
      <c r="AB173" s="323">
        <v>0</v>
      </c>
      <c r="AC173" s="323">
        <v>0</v>
      </c>
      <c r="AD173" s="323">
        <v>0</v>
      </c>
      <c r="AE173" s="323">
        <v>0</v>
      </c>
      <c r="AF173" s="323">
        <v>0</v>
      </c>
      <c r="AG173" s="324">
        <v>0</v>
      </c>
    </row>
    <row r="174" spans="1:33" x14ac:dyDescent="0.25">
      <c r="A174" s="548"/>
      <c r="B174" s="543"/>
      <c r="C174" s="322" t="s">
        <v>326</v>
      </c>
      <c r="D174" s="323">
        <f t="shared" si="3"/>
        <v>34744.57</v>
      </c>
      <c r="E174" s="323">
        <v>26740.83</v>
      </c>
      <c r="F174" s="323">
        <v>1297.6300000000001</v>
      </c>
      <c r="G174" s="323">
        <v>1064.3</v>
      </c>
      <c r="H174" s="323">
        <v>2956.18</v>
      </c>
      <c r="I174" s="323">
        <v>0</v>
      </c>
      <c r="J174" s="323">
        <v>0</v>
      </c>
      <c r="K174" s="323">
        <v>0</v>
      </c>
      <c r="L174" s="323">
        <v>0</v>
      </c>
      <c r="M174" s="323">
        <v>2431.7399999999998</v>
      </c>
      <c r="N174" s="323">
        <v>0</v>
      </c>
      <c r="O174" s="323">
        <v>0</v>
      </c>
      <c r="P174" s="323">
        <v>0</v>
      </c>
      <c r="Q174" s="323">
        <v>0</v>
      </c>
      <c r="R174" s="323">
        <v>0</v>
      </c>
      <c r="S174" s="323">
        <v>0</v>
      </c>
      <c r="T174" s="323">
        <v>0</v>
      </c>
      <c r="U174" s="323">
        <v>0</v>
      </c>
      <c r="V174" s="323">
        <v>0</v>
      </c>
      <c r="W174" s="323">
        <v>39.22</v>
      </c>
      <c r="X174" s="323">
        <v>0</v>
      </c>
      <c r="Y174" s="323">
        <v>0</v>
      </c>
      <c r="Z174" s="323">
        <v>0</v>
      </c>
      <c r="AA174" s="323">
        <v>0</v>
      </c>
      <c r="AB174" s="323">
        <v>0</v>
      </c>
      <c r="AC174" s="323">
        <v>214.67</v>
      </c>
      <c r="AD174" s="323">
        <v>0</v>
      </c>
      <c r="AE174" s="323">
        <v>0</v>
      </c>
      <c r="AF174" s="323">
        <v>0</v>
      </c>
      <c r="AG174" s="324">
        <v>0</v>
      </c>
    </row>
    <row r="175" spans="1:33" x14ac:dyDescent="0.25">
      <c r="A175" s="548"/>
      <c r="B175" s="543"/>
      <c r="C175" s="322" t="s">
        <v>396</v>
      </c>
      <c r="D175" s="323">
        <f t="shared" si="3"/>
        <v>114.54</v>
      </c>
      <c r="E175" s="323">
        <v>114.54</v>
      </c>
      <c r="F175" s="323">
        <v>0</v>
      </c>
      <c r="G175" s="323">
        <v>0</v>
      </c>
      <c r="H175" s="323">
        <v>0</v>
      </c>
      <c r="I175" s="323">
        <v>0</v>
      </c>
      <c r="J175" s="323">
        <v>0</v>
      </c>
      <c r="K175" s="323">
        <v>0</v>
      </c>
      <c r="L175" s="323">
        <v>0</v>
      </c>
      <c r="M175" s="323">
        <v>0</v>
      </c>
      <c r="N175" s="323">
        <v>0</v>
      </c>
      <c r="O175" s="323">
        <v>0</v>
      </c>
      <c r="P175" s="323">
        <v>0</v>
      </c>
      <c r="Q175" s="323">
        <v>0</v>
      </c>
      <c r="R175" s="323">
        <v>0</v>
      </c>
      <c r="S175" s="323">
        <v>0</v>
      </c>
      <c r="T175" s="323">
        <v>0</v>
      </c>
      <c r="U175" s="323">
        <v>0</v>
      </c>
      <c r="V175" s="323">
        <v>0</v>
      </c>
      <c r="W175" s="323">
        <v>0</v>
      </c>
      <c r="X175" s="323">
        <v>0</v>
      </c>
      <c r="Y175" s="323">
        <v>0</v>
      </c>
      <c r="Z175" s="323">
        <v>0</v>
      </c>
      <c r="AA175" s="323">
        <v>0</v>
      </c>
      <c r="AB175" s="323">
        <v>0</v>
      </c>
      <c r="AC175" s="323">
        <v>0</v>
      </c>
      <c r="AD175" s="323">
        <v>0</v>
      </c>
      <c r="AE175" s="323">
        <v>0</v>
      </c>
      <c r="AF175" s="323">
        <v>0</v>
      </c>
      <c r="AG175" s="324">
        <v>0</v>
      </c>
    </row>
    <row r="176" spans="1:33" x14ac:dyDescent="0.25">
      <c r="A176" s="548"/>
      <c r="B176" s="542" t="s">
        <v>357</v>
      </c>
      <c r="C176" s="325" t="s">
        <v>305</v>
      </c>
      <c r="D176" s="316">
        <f t="shared" si="3"/>
        <v>198875.33</v>
      </c>
      <c r="E176" s="316">
        <v>191702.08</v>
      </c>
      <c r="F176" s="316">
        <v>401.79</v>
      </c>
      <c r="G176" s="316">
        <v>119.43</v>
      </c>
      <c r="H176" s="316">
        <v>6614.57</v>
      </c>
      <c r="I176" s="316">
        <v>0</v>
      </c>
      <c r="J176" s="316">
        <v>0</v>
      </c>
      <c r="K176" s="316">
        <v>0</v>
      </c>
      <c r="L176" s="316">
        <v>0</v>
      </c>
      <c r="M176" s="316">
        <v>0</v>
      </c>
      <c r="N176" s="316">
        <v>0</v>
      </c>
      <c r="O176" s="316">
        <v>0</v>
      </c>
      <c r="P176" s="316">
        <v>0</v>
      </c>
      <c r="Q176" s="316">
        <v>0</v>
      </c>
      <c r="R176" s="316">
        <v>0</v>
      </c>
      <c r="S176" s="316">
        <v>0</v>
      </c>
      <c r="T176" s="316">
        <v>37.46</v>
      </c>
      <c r="U176" s="316">
        <v>0</v>
      </c>
      <c r="V176" s="316">
        <v>0</v>
      </c>
      <c r="W176" s="316">
        <v>0</v>
      </c>
      <c r="X176" s="316">
        <v>0</v>
      </c>
      <c r="Y176" s="316">
        <v>0</v>
      </c>
      <c r="Z176" s="316">
        <v>0</v>
      </c>
      <c r="AA176" s="316">
        <v>0</v>
      </c>
      <c r="AB176" s="316">
        <v>0</v>
      </c>
      <c r="AC176" s="316">
        <v>0</v>
      </c>
      <c r="AD176" s="316">
        <v>0</v>
      </c>
      <c r="AE176" s="316">
        <v>0</v>
      </c>
      <c r="AF176" s="316">
        <v>0</v>
      </c>
      <c r="AG176" s="326">
        <v>0</v>
      </c>
    </row>
    <row r="177" spans="1:33" x14ac:dyDescent="0.25">
      <c r="A177" s="548"/>
      <c r="B177" s="542"/>
      <c r="C177" s="315" t="s">
        <v>311</v>
      </c>
      <c r="D177" s="317">
        <f t="shared" si="3"/>
        <v>6711.09</v>
      </c>
      <c r="E177" s="317">
        <v>0</v>
      </c>
      <c r="F177" s="317">
        <v>309.68</v>
      </c>
      <c r="G177" s="317">
        <v>19.03</v>
      </c>
      <c r="H177" s="317">
        <v>6366.07</v>
      </c>
      <c r="I177" s="317">
        <v>0</v>
      </c>
      <c r="J177" s="317">
        <v>0</v>
      </c>
      <c r="K177" s="317">
        <v>0</v>
      </c>
      <c r="L177" s="317">
        <v>0</v>
      </c>
      <c r="M177" s="317">
        <v>0</v>
      </c>
      <c r="N177" s="317">
        <v>0</v>
      </c>
      <c r="O177" s="317">
        <v>0</v>
      </c>
      <c r="P177" s="317">
        <v>0</v>
      </c>
      <c r="Q177" s="317">
        <v>0</v>
      </c>
      <c r="R177" s="317">
        <v>0</v>
      </c>
      <c r="S177" s="317">
        <v>0</v>
      </c>
      <c r="T177" s="317">
        <v>16.309999999999999</v>
      </c>
      <c r="U177" s="317">
        <v>0</v>
      </c>
      <c r="V177" s="317">
        <v>0</v>
      </c>
      <c r="W177" s="317">
        <v>0</v>
      </c>
      <c r="X177" s="317">
        <v>0</v>
      </c>
      <c r="Y177" s="317">
        <v>0</v>
      </c>
      <c r="Z177" s="317">
        <v>0</v>
      </c>
      <c r="AA177" s="317">
        <v>0</v>
      </c>
      <c r="AB177" s="317">
        <v>0</v>
      </c>
      <c r="AC177" s="317">
        <v>0</v>
      </c>
      <c r="AD177" s="317">
        <v>0</v>
      </c>
      <c r="AE177" s="317">
        <v>0</v>
      </c>
      <c r="AF177" s="317">
        <v>0</v>
      </c>
      <c r="AG177" s="318">
        <v>0</v>
      </c>
    </row>
    <row r="178" spans="1:33" x14ac:dyDescent="0.25">
      <c r="A178" s="548"/>
      <c r="B178" s="542"/>
      <c r="C178" s="315" t="s">
        <v>306</v>
      </c>
      <c r="D178" s="317">
        <f t="shared" si="3"/>
        <v>3.9</v>
      </c>
      <c r="E178" s="317">
        <v>0</v>
      </c>
      <c r="F178" s="317">
        <v>0</v>
      </c>
      <c r="G178" s="317">
        <v>0</v>
      </c>
      <c r="H178" s="317">
        <v>0</v>
      </c>
      <c r="I178" s="317">
        <v>0</v>
      </c>
      <c r="J178" s="317">
        <v>0</v>
      </c>
      <c r="K178" s="317">
        <v>0</v>
      </c>
      <c r="L178" s="317">
        <v>0</v>
      </c>
      <c r="M178" s="317">
        <v>0</v>
      </c>
      <c r="N178" s="317">
        <v>0</v>
      </c>
      <c r="O178" s="317">
        <v>0</v>
      </c>
      <c r="P178" s="317">
        <v>0</v>
      </c>
      <c r="Q178" s="317">
        <v>0</v>
      </c>
      <c r="R178" s="317">
        <v>0</v>
      </c>
      <c r="S178" s="317">
        <v>0</v>
      </c>
      <c r="T178" s="317">
        <v>3.9</v>
      </c>
      <c r="U178" s="317">
        <v>0</v>
      </c>
      <c r="V178" s="317">
        <v>0</v>
      </c>
      <c r="W178" s="317">
        <v>0</v>
      </c>
      <c r="X178" s="317">
        <v>0</v>
      </c>
      <c r="Y178" s="317">
        <v>0</v>
      </c>
      <c r="Z178" s="317">
        <v>0</v>
      </c>
      <c r="AA178" s="317">
        <v>0</v>
      </c>
      <c r="AB178" s="317">
        <v>0</v>
      </c>
      <c r="AC178" s="317">
        <v>0</v>
      </c>
      <c r="AD178" s="317">
        <v>0</v>
      </c>
      <c r="AE178" s="317">
        <v>0</v>
      </c>
      <c r="AF178" s="317">
        <v>0</v>
      </c>
      <c r="AG178" s="318">
        <v>0</v>
      </c>
    </row>
    <row r="179" spans="1:33" x14ac:dyDescent="0.25">
      <c r="A179" s="548"/>
      <c r="B179" s="542"/>
      <c r="C179" s="315" t="s">
        <v>308</v>
      </c>
      <c r="D179" s="317">
        <f t="shared" si="3"/>
        <v>191956.33999999997</v>
      </c>
      <c r="E179" s="317">
        <v>191702.08</v>
      </c>
      <c r="F179" s="317">
        <v>92.11</v>
      </c>
      <c r="G179" s="317">
        <v>100.4</v>
      </c>
      <c r="H179" s="317">
        <v>44.5</v>
      </c>
      <c r="I179" s="317">
        <v>0</v>
      </c>
      <c r="J179" s="317">
        <v>0</v>
      </c>
      <c r="K179" s="317">
        <v>0</v>
      </c>
      <c r="L179" s="317">
        <v>0</v>
      </c>
      <c r="M179" s="317">
        <v>0</v>
      </c>
      <c r="N179" s="317">
        <v>0</v>
      </c>
      <c r="O179" s="317">
        <v>0</v>
      </c>
      <c r="P179" s="317">
        <v>0</v>
      </c>
      <c r="Q179" s="317">
        <v>0</v>
      </c>
      <c r="R179" s="317">
        <v>0</v>
      </c>
      <c r="S179" s="317">
        <v>0</v>
      </c>
      <c r="T179" s="317">
        <v>17.25</v>
      </c>
      <c r="U179" s="317">
        <v>0</v>
      </c>
      <c r="V179" s="317">
        <v>0</v>
      </c>
      <c r="W179" s="317">
        <v>0</v>
      </c>
      <c r="X179" s="317">
        <v>0</v>
      </c>
      <c r="Y179" s="317">
        <v>0</v>
      </c>
      <c r="Z179" s="317">
        <v>0</v>
      </c>
      <c r="AA179" s="317">
        <v>0</v>
      </c>
      <c r="AB179" s="317">
        <v>0</v>
      </c>
      <c r="AC179" s="317">
        <v>0</v>
      </c>
      <c r="AD179" s="317">
        <v>0</v>
      </c>
      <c r="AE179" s="317">
        <v>0</v>
      </c>
      <c r="AF179" s="317">
        <v>0</v>
      </c>
      <c r="AG179" s="318">
        <v>0</v>
      </c>
    </row>
    <row r="180" spans="1:33" x14ac:dyDescent="0.25">
      <c r="A180" s="548"/>
      <c r="B180" s="542"/>
      <c r="C180" s="315" t="s">
        <v>384</v>
      </c>
      <c r="D180" s="317">
        <f t="shared" si="3"/>
        <v>204</v>
      </c>
      <c r="E180" s="317">
        <v>0</v>
      </c>
      <c r="F180" s="317">
        <v>0</v>
      </c>
      <c r="G180" s="317">
        <v>0</v>
      </c>
      <c r="H180" s="317">
        <v>204</v>
      </c>
      <c r="I180" s="317">
        <v>0</v>
      </c>
      <c r="J180" s="317">
        <v>0</v>
      </c>
      <c r="K180" s="317">
        <v>0</v>
      </c>
      <c r="L180" s="317">
        <v>0</v>
      </c>
      <c r="M180" s="317">
        <v>0</v>
      </c>
      <c r="N180" s="317">
        <v>0</v>
      </c>
      <c r="O180" s="317">
        <v>0</v>
      </c>
      <c r="P180" s="317">
        <v>0</v>
      </c>
      <c r="Q180" s="317">
        <v>0</v>
      </c>
      <c r="R180" s="317">
        <v>0</v>
      </c>
      <c r="S180" s="317">
        <v>0</v>
      </c>
      <c r="T180" s="317">
        <v>0</v>
      </c>
      <c r="U180" s="317">
        <v>0</v>
      </c>
      <c r="V180" s="317">
        <v>0</v>
      </c>
      <c r="W180" s="317">
        <v>0</v>
      </c>
      <c r="X180" s="317">
        <v>0</v>
      </c>
      <c r="Y180" s="317">
        <v>0</v>
      </c>
      <c r="Z180" s="317">
        <v>0</v>
      </c>
      <c r="AA180" s="317">
        <v>0</v>
      </c>
      <c r="AB180" s="317">
        <v>0</v>
      </c>
      <c r="AC180" s="317">
        <v>0</v>
      </c>
      <c r="AD180" s="317">
        <v>0</v>
      </c>
      <c r="AE180" s="317">
        <v>0</v>
      </c>
      <c r="AF180" s="317">
        <v>0</v>
      </c>
      <c r="AG180" s="318">
        <v>0</v>
      </c>
    </row>
    <row r="181" spans="1:33" x14ac:dyDescent="0.25">
      <c r="A181" s="548"/>
      <c r="B181" s="543" t="s">
        <v>358</v>
      </c>
      <c r="C181" s="319" t="s">
        <v>305</v>
      </c>
      <c r="D181" s="320">
        <f t="shared" si="3"/>
        <v>2070</v>
      </c>
      <c r="E181" s="320">
        <v>2070</v>
      </c>
      <c r="F181" s="320">
        <v>0</v>
      </c>
      <c r="G181" s="320">
        <v>0</v>
      </c>
      <c r="H181" s="320">
        <v>0</v>
      </c>
      <c r="I181" s="320">
        <v>0</v>
      </c>
      <c r="J181" s="320">
        <v>0</v>
      </c>
      <c r="K181" s="320">
        <v>0</v>
      </c>
      <c r="L181" s="320">
        <v>0</v>
      </c>
      <c r="M181" s="320">
        <v>0</v>
      </c>
      <c r="N181" s="320">
        <v>0</v>
      </c>
      <c r="O181" s="320">
        <v>0</v>
      </c>
      <c r="P181" s="320">
        <v>0</v>
      </c>
      <c r="Q181" s="320">
        <v>0</v>
      </c>
      <c r="R181" s="320">
        <v>0</v>
      </c>
      <c r="S181" s="320">
        <v>0</v>
      </c>
      <c r="T181" s="320">
        <v>0</v>
      </c>
      <c r="U181" s="320">
        <v>0</v>
      </c>
      <c r="V181" s="320">
        <v>0</v>
      </c>
      <c r="W181" s="320">
        <v>0</v>
      </c>
      <c r="X181" s="320">
        <v>0</v>
      </c>
      <c r="Y181" s="320">
        <v>0</v>
      </c>
      <c r="Z181" s="320">
        <v>0</v>
      </c>
      <c r="AA181" s="320">
        <v>0</v>
      </c>
      <c r="AB181" s="320">
        <v>0</v>
      </c>
      <c r="AC181" s="320">
        <v>0</v>
      </c>
      <c r="AD181" s="320">
        <v>0</v>
      </c>
      <c r="AE181" s="320">
        <v>0</v>
      </c>
      <c r="AF181" s="320">
        <v>0</v>
      </c>
      <c r="AG181" s="321">
        <v>0</v>
      </c>
    </row>
    <row r="182" spans="1:33" x14ac:dyDescent="0.25">
      <c r="A182" s="548"/>
      <c r="B182" s="543"/>
      <c r="C182" s="322" t="s">
        <v>390</v>
      </c>
      <c r="D182" s="323">
        <f t="shared" si="3"/>
        <v>1914</v>
      </c>
      <c r="E182" s="323">
        <v>1914</v>
      </c>
      <c r="F182" s="323">
        <v>0</v>
      </c>
      <c r="G182" s="323">
        <v>0</v>
      </c>
      <c r="H182" s="323">
        <v>0</v>
      </c>
      <c r="I182" s="323">
        <v>0</v>
      </c>
      <c r="J182" s="323">
        <v>0</v>
      </c>
      <c r="K182" s="323">
        <v>0</v>
      </c>
      <c r="L182" s="323">
        <v>0</v>
      </c>
      <c r="M182" s="323">
        <v>0</v>
      </c>
      <c r="N182" s="323">
        <v>0</v>
      </c>
      <c r="O182" s="323">
        <v>0</v>
      </c>
      <c r="P182" s="323">
        <v>0</v>
      </c>
      <c r="Q182" s="323">
        <v>0</v>
      </c>
      <c r="R182" s="323">
        <v>0</v>
      </c>
      <c r="S182" s="323">
        <v>0</v>
      </c>
      <c r="T182" s="323">
        <v>0</v>
      </c>
      <c r="U182" s="323">
        <v>0</v>
      </c>
      <c r="V182" s="323">
        <v>0</v>
      </c>
      <c r="W182" s="323">
        <v>0</v>
      </c>
      <c r="X182" s="323">
        <v>0</v>
      </c>
      <c r="Y182" s="323">
        <v>0</v>
      </c>
      <c r="Z182" s="323">
        <v>0</v>
      </c>
      <c r="AA182" s="323">
        <v>0</v>
      </c>
      <c r="AB182" s="323">
        <v>0</v>
      </c>
      <c r="AC182" s="323">
        <v>0</v>
      </c>
      <c r="AD182" s="323">
        <v>0</v>
      </c>
      <c r="AE182" s="323">
        <v>0</v>
      </c>
      <c r="AF182" s="323">
        <v>0</v>
      </c>
      <c r="AG182" s="324">
        <v>0</v>
      </c>
    </row>
    <row r="183" spans="1:33" x14ac:dyDescent="0.25">
      <c r="A183" s="548"/>
      <c r="B183" s="543"/>
      <c r="C183" s="322" t="s">
        <v>318</v>
      </c>
      <c r="D183" s="323">
        <f t="shared" si="3"/>
        <v>156</v>
      </c>
      <c r="E183" s="323">
        <v>156</v>
      </c>
      <c r="F183" s="323">
        <v>0</v>
      </c>
      <c r="G183" s="323">
        <v>0</v>
      </c>
      <c r="H183" s="323">
        <v>0</v>
      </c>
      <c r="I183" s="323">
        <v>0</v>
      </c>
      <c r="J183" s="323">
        <v>0</v>
      </c>
      <c r="K183" s="323">
        <v>0</v>
      </c>
      <c r="L183" s="323">
        <v>0</v>
      </c>
      <c r="M183" s="323">
        <v>0</v>
      </c>
      <c r="N183" s="323">
        <v>0</v>
      </c>
      <c r="O183" s="323">
        <v>0</v>
      </c>
      <c r="P183" s="323">
        <v>0</v>
      </c>
      <c r="Q183" s="323">
        <v>0</v>
      </c>
      <c r="R183" s="323">
        <v>0</v>
      </c>
      <c r="S183" s="323">
        <v>0</v>
      </c>
      <c r="T183" s="323">
        <v>0</v>
      </c>
      <c r="U183" s="323">
        <v>0</v>
      </c>
      <c r="V183" s="323">
        <v>0</v>
      </c>
      <c r="W183" s="323">
        <v>0</v>
      </c>
      <c r="X183" s="323">
        <v>0</v>
      </c>
      <c r="Y183" s="323">
        <v>0</v>
      </c>
      <c r="Z183" s="323">
        <v>0</v>
      </c>
      <c r="AA183" s="323">
        <v>0</v>
      </c>
      <c r="AB183" s="323">
        <v>0</v>
      </c>
      <c r="AC183" s="323">
        <v>0</v>
      </c>
      <c r="AD183" s="323">
        <v>0</v>
      </c>
      <c r="AE183" s="323">
        <v>0</v>
      </c>
      <c r="AF183" s="323">
        <v>0</v>
      </c>
      <c r="AG183" s="324">
        <v>0</v>
      </c>
    </row>
    <row r="184" spans="1:33" x14ac:dyDescent="0.25">
      <c r="A184" s="548"/>
      <c r="B184" s="542" t="s">
        <v>234</v>
      </c>
      <c r="C184" s="325" t="s">
        <v>305</v>
      </c>
      <c r="D184" s="316">
        <f t="shared" si="3"/>
        <v>70944.449999999983</v>
      </c>
      <c r="E184" s="316">
        <v>70317.83</v>
      </c>
      <c r="F184" s="316">
        <v>100.43</v>
      </c>
      <c r="G184" s="316">
        <v>153.11000000000001</v>
      </c>
      <c r="H184" s="316">
        <v>30.11</v>
      </c>
      <c r="I184" s="316">
        <v>0</v>
      </c>
      <c r="J184" s="316">
        <v>0</v>
      </c>
      <c r="K184" s="316">
        <v>0</v>
      </c>
      <c r="L184" s="316">
        <v>0</v>
      </c>
      <c r="M184" s="316">
        <v>0</v>
      </c>
      <c r="N184" s="316">
        <v>41.62</v>
      </c>
      <c r="O184" s="316">
        <v>46.34</v>
      </c>
      <c r="P184" s="316">
        <v>0</v>
      </c>
      <c r="Q184" s="316">
        <v>0</v>
      </c>
      <c r="R184" s="316">
        <v>0</v>
      </c>
      <c r="S184" s="316">
        <v>0</v>
      </c>
      <c r="T184" s="316">
        <v>51.23</v>
      </c>
      <c r="U184" s="316">
        <v>0</v>
      </c>
      <c r="V184" s="316">
        <v>0</v>
      </c>
      <c r="W184" s="316">
        <v>144.38</v>
      </c>
      <c r="X184" s="316">
        <v>0</v>
      </c>
      <c r="Y184" s="316">
        <v>0</v>
      </c>
      <c r="Z184" s="316">
        <v>59.4</v>
      </c>
      <c r="AA184" s="316">
        <v>0</v>
      </c>
      <c r="AB184" s="316">
        <v>0</v>
      </c>
      <c r="AC184" s="316">
        <v>0</v>
      </c>
      <c r="AD184" s="316">
        <v>0</v>
      </c>
      <c r="AE184" s="316">
        <v>0</v>
      </c>
      <c r="AF184" s="316">
        <v>0</v>
      </c>
      <c r="AG184" s="326">
        <v>0</v>
      </c>
    </row>
    <row r="185" spans="1:33" x14ac:dyDescent="0.25">
      <c r="A185" s="548"/>
      <c r="B185" s="542"/>
      <c r="C185" s="315" t="s">
        <v>311</v>
      </c>
      <c r="D185" s="317">
        <f t="shared" si="3"/>
        <v>19.95</v>
      </c>
      <c r="E185" s="317">
        <v>0</v>
      </c>
      <c r="F185" s="317">
        <v>0</v>
      </c>
      <c r="G185" s="317">
        <v>0</v>
      </c>
      <c r="H185" s="317">
        <v>19.95</v>
      </c>
      <c r="I185" s="317">
        <v>0</v>
      </c>
      <c r="J185" s="317">
        <v>0</v>
      </c>
      <c r="K185" s="317">
        <v>0</v>
      </c>
      <c r="L185" s="317">
        <v>0</v>
      </c>
      <c r="M185" s="317">
        <v>0</v>
      </c>
      <c r="N185" s="317">
        <v>0</v>
      </c>
      <c r="O185" s="317">
        <v>0</v>
      </c>
      <c r="P185" s="317">
        <v>0</v>
      </c>
      <c r="Q185" s="317">
        <v>0</v>
      </c>
      <c r="R185" s="317">
        <v>0</v>
      </c>
      <c r="S185" s="317">
        <v>0</v>
      </c>
      <c r="T185" s="317">
        <v>0</v>
      </c>
      <c r="U185" s="317">
        <v>0</v>
      </c>
      <c r="V185" s="317">
        <v>0</v>
      </c>
      <c r="W185" s="317">
        <v>0</v>
      </c>
      <c r="X185" s="317">
        <v>0</v>
      </c>
      <c r="Y185" s="317">
        <v>0</v>
      </c>
      <c r="Z185" s="317">
        <v>0</v>
      </c>
      <c r="AA185" s="317">
        <v>0</v>
      </c>
      <c r="AB185" s="317">
        <v>0</v>
      </c>
      <c r="AC185" s="317">
        <v>0</v>
      </c>
      <c r="AD185" s="317">
        <v>0</v>
      </c>
      <c r="AE185" s="317">
        <v>0</v>
      </c>
      <c r="AF185" s="317">
        <v>0</v>
      </c>
      <c r="AG185" s="318">
        <v>0</v>
      </c>
    </row>
    <row r="186" spans="1:33" x14ac:dyDescent="0.25">
      <c r="A186" s="548"/>
      <c r="B186" s="542"/>
      <c r="C186" s="315" t="s">
        <v>401</v>
      </c>
      <c r="D186" s="317">
        <f t="shared" si="3"/>
        <v>87.960000000000008</v>
      </c>
      <c r="E186" s="317">
        <v>0</v>
      </c>
      <c r="F186" s="317">
        <v>0</v>
      </c>
      <c r="G186" s="317">
        <v>0</v>
      </c>
      <c r="H186" s="317">
        <v>0</v>
      </c>
      <c r="I186" s="317">
        <v>0</v>
      </c>
      <c r="J186" s="317">
        <v>0</v>
      </c>
      <c r="K186" s="317">
        <v>0</v>
      </c>
      <c r="L186" s="317">
        <v>0</v>
      </c>
      <c r="M186" s="317">
        <v>0</v>
      </c>
      <c r="N186" s="317">
        <v>41.62</v>
      </c>
      <c r="O186" s="317">
        <v>46.34</v>
      </c>
      <c r="P186" s="317">
        <v>0</v>
      </c>
      <c r="Q186" s="317">
        <v>0</v>
      </c>
      <c r="R186" s="317">
        <v>0</v>
      </c>
      <c r="S186" s="317">
        <v>0</v>
      </c>
      <c r="T186" s="317">
        <v>0</v>
      </c>
      <c r="U186" s="317">
        <v>0</v>
      </c>
      <c r="V186" s="317">
        <v>0</v>
      </c>
      <c r="W186" s="317">
        <v>0</v>
      </c>
      <c r="X186" s="317">
        <v>0</v>
      </c>
      <c r="Y186" s="317">
        <v>0</v>
      </c>
      <c r="Z186" s="317">
        <v>0</v>
      </c>
      <c r="AA186" s="317">
        <v>0</v>
      </c>
      <c r="AB186" s="317">
        <v>0</v>
      </c>
      <c r="AC186" s="317">
        <v>0</v>
      </c>
      <c r="AD186" s="317">
        <v>0</v>
      </c>
      <c r="AE186" s="317">
        <v>0</v>
      </c>
      <c r="AF186" s="317">
        <v>0</v>
      </c>
      <c r="AG186" s="318">
        <v>0</v>
      </c>
    </row>
    <row r="187" spans="1:33" x14ac:dyDescent="0.25">
      <c r="A187" s="548"/>
      <c r="B187" s="542"/>
      <c r="C187" s="315" t="s">
        <v>312</v>
      </c>
      <c r="D187" s="317">
        <f t="shared" si="3"/>
        <v>10195.620000000001</v>
      </c>
      <c r="E187" s="317">
        <v>10195.620000000001</v>
      </c>
      <c r="F187" s="317">
        <v>0</v>
      </c>
      <c r="G187" s="317">
        <v>0</v>
      </c>
      <c r="H187" s="317">
        <v>0</v>
      </c>
      <c r="I187" s="317">
        <v>0</v>
      </c>
      <c r="J187" s="317">
        <v>0</v>
      </c>
      <c r="K187" s="317">
        <v>0</v>
      </c>
      <c r="L187" s="317">
        <v>0</v>
      </c>
      <c r="M187" s="317">
        <v>0</v>
      </c>
      <c r="N187" s="317">
        <v>0</v>
      </c>
      <c r="O187" s="317">
        <v>0</v>
      </c>
      <c r="P187" s="317">
        <v>0</v>
      </c>
      <c r="Q187" s="317">
        <v>0</v>
      </c>
      <c r="R187" s="317">
        <v>0</v>
      </c>
      <c r="S187" s="317">
        <v>0</v>
      </c>
      <c r="T187" s="317">
        <v>0</v>
      </c>
      <c r="U187" s="317">
        <v>0</v>
      </c>
      <c r="V187" s="317">
        <v>0</v>
      </c>
      <c r="W187" s="317">
        <v>0</v>
      </c>
      <c r="X187" s="317">
        <v>0</v>
      </c>
      <c r="Y187" s="317">
        <v>0</v>
      </c>
      <c r="Z187" s="317">
        <v>0</v>
      </c>
      <c r="AA187" s="317">
        <v>0</v>
      </c>
      <c r="AB187" s="317">
        <v>0</v>
      </c>
      <c r="AC187" s="317">
        <v>0</v>
      </c>
      <c r="AD187" s="317">
        <v>0</v>
      </c>
      <c r="AE187" s="317">
        <v>0</v>
      </c>
      <c r="AF187" s="317">
        <v>0</v>
      </c>
      <c r="AG187" s="318">
        <v>0</v>
      </c>
    </row>
    <row r="188" spans="1:33" x14ac:dyDescent="0.25">
      <c r="A188" s="548"/>
      <c r="B188" s="542"/>
      <c r="C188" s="315" t="s">
        <v>306</v>
      </c>
      <c r="D188" s="317">
        <f t="shared" si="3"/>
        <v>1.8</v>
      </c>
      <c r="E188" s="317">
        <v>0</v>
      </c>
      <c r="F188" s="317">
        <v>0</v>
      </c>
      <c r="G188" s="317">
        <v>0</v>
      </c>
      <c r="H188" s="317">
        <v>0</v>
      </c>
      <c r="I188" s="317">
        <v>0</v>
      </c>
      <c r="J188" s="317">
        <v>0</v>
      </c>
      <c r="K188" s="317">
        <v>0</v>
      </c>
      <c r="L188" s="317">
        <v>0</v>
      </c>
      <c r="M188" s="317">
        <v>0</v>
      </c>
      <c r="N188" s="317">
        <v>0</v>
      </c>
      <c r="O188" s="317">
        <v>0</v>
      </c>
      <c r="P188" s="317">
        <v>0</v>
      </c>
      <c r="Q188" s="317">
        <v>0</v>
      </c>
      <c r="R188" s="317">
        <v>0</v>
      </c>
      <c r="S188" s="317">
        <v>0</v>
      </c>
      <c r="T188" s="317">
        <v>1.8</v>
      </c>
      <c r="U188" s="317">
        <v>0</v>
      </c>
      <c r="V188" s="317">
        <v>0</v>
      </c>
      <c r="W188" s="317">
        <v>0</v>
      </c>
      <c r="X188" s="317">
        <v>0</v>
      </c>
      <c r="Y188" s="317">
        <v>0</v>
      </c>
      <c r="Z188" s="317">
        <v>0</v>
      </c>
      <c r="AA188" s="317">
        <v>0</v>
      </c>
      <c r="AB188" s="317">
        <v>0</v>
      </c>
      <c r="AC188" s="317">
        <v>0</v>
      </c>
      <c r="AD188" s="317">
        <v>0</v>
      </c>
      <c r="AE188" s="317">
        <v>0</v>
      </c>
      <c r="AF188" s="317">
        <v>0</v>
      </c>
      <c r="AG188" s="318">
        <v>0</v>
      </c>
    </row>
    <row r="189" spans="1:33" x14ac:dyDescent="0.25">
      <c r="A189" s="548"/>
      <c r="B189" s="542"/>
      <c r="C189" s="315" t="s">
        <v>308</v>
      </c>
      <c r="D189" s="317">
        <f t="shared" si="3"/>
        <v>263.70000000000005</v>
      </c>
      <c r="E189" s="317">
        <v>0</v>
      </c>
      <c r="F189" s="317">
        <v>100.43</v>
      </c>
      <c r="G189" s="317">
        <v>153.11000000000001</v>
      </c>
      <c r="H189" s="317">
        <v>10.16</v>
      </c>
      <c r="I189" s="317">
        <v>0</v>
      </c>
      <c r="J189" s="317">
        <v>0</v>
      </c>
      <c r="K189" s="317">
        <v>0</v>
      </c>
      <c r="L189" s="317">
        <v>0</v>
      </c>
      <c r="M189" s="317">
        <v>0</v>
      </c>
      <c r="N189" s="317">
        <v>0</v>
      </c>
      <c r="O189" s="317">
        <v>0</v>
      </c>
      <c r="P189" s="317">
        <v>0</v>
      </c>
      <c r="Q189" s="317">
        <v>0</v>
      </c>
      <c r="R189" s="317">
        <v>0</v>
      </c>
      <c r="S189" s="317">
        <v>0</v>
      </c>
      <c r="T189" s="317">
        <v>0</v>
      </c>
      <c r="U189" s="317">
        <v>0</v>
      </c>
      <c r="V189" s="317">
        <v>0</v>
      </c>
      <c r="W189" s="317">
        <v>0</v>
      </c>
      <c r="X189" s="317">
        <v>0</v>
      </c>
      <c r="Y189" s="317">
        <v>0</v>
      </c>
      <c r="Z189" s="317">
        <v>0</v>
      </c>
      <c r="AA189" s="317">
        <v>0</v>
      </c>
      <c r="AB189" s="317">
        <v>0</v>
      </c>
      <c r="AC189" s="317">
        <v>0</v>
      </c>
      <c r="AD189" s="317">
        <v>0</v>
      </c>
      <c r="AE189" s="317">
        <v>0</v>
      </c>
      <c r="AF189" s="317">
        <v>0</v>
      </c>
      <c r="AG189" s="318">
        <v>0</v>
      </c>
    </row>
    <row r="190" spans="1:33" x14ac:dyDescent="0.25">
      <c r="A190" s="548"/>
      <c r="B190" s="542"/>
      <c r="C190" s="315" t="s">
        <v>327</v>
      </c>
      <c r="D190" s="317">
        <f t="shared" si="3"/>
        <v>60375.42</v>
      </c>
      <c r="E190" s="317">
        <v>60122.21</v>
      </c>
      <c r="F190" s="317">
        <v>0</v>
      </c>
      <c r="G190" s="317">
        <v>0</v>
      </c>
      <c r="H190" s="317">
        <v>0</v>
      </c>
      <c r="I190" s="317">
        <v>0</v>
      </c>
      <c r="J190" s="317">
        <v>0</v>
      </c>
      <c r="K190" s="317">
        <v>0</v>
      </c>
      <c r="L190" s="317">
        <v>0</v>
      </c>
      <c r="M190" s="317">
        <v>0</v>
      </c>
      <c r="N190" s="317">
        <v>0</v>
      </c>
      <c r="O190" s="317">
        <v>0</v>
      </c>
      <c r="P190" s="317">
        <v>0</v>
      </c>
      <c r="Q190" s="317">
        <v>0</v>
      </c>
      <c r="R190" s="317">
        <v>0</v>
      </c>
      <c r="S190" s="317">
        <v>0</v>
      </c>
      <c r="T190" s="317">
        <v>49.43</v>
      </c>
      <c r="U190" s="317">
        <v>0</v>
      </c>
      <c r="V190" s="317">
        <v>0</v>
      </c>
      <c r="W190" s="317">
        <v>144.38</v>
      </c>
      <c r="X190" s="317">
        <v>0</v>
      </c>
      <c r="Y190" s="317">
        <v>0</v>
      </c>
      <c r="Z190" s="317">
        <v>59.4</v>
      </c>
      <c r="AA190" s="317">
        <v>0</v>
      </c>
      <c r="AB190" s="317">
        <v>0</v>
      </c>
      <c r="AC190" s="317">
        <v>0</v>
      </c>
      <c r="AD190" s="317">
        <v>0</v>
      </c>
      <c r="AE190" s="317">
        <v>0</v>
      </c>
      <c r="AF190" s="317">
        <v>0</v>
      </c>
      <c r="AG190" s="318">
        <v>0</v>
      </c>
    </row>
    <row r="191" spans="1:33" x14ac:dyDescent="0.25">
      <c r="A191" s="548"/>
      <c r="B191" s="543" t="s">
        <v>257</v>
      </c>
      <c r="C191" s="319" t="s">
        <v>305</v>
      </c>
      <c r="D191" s="320">
        <f t="shared" si="3"/>
        <v>186095.21000000002</v>
      </c>
      <c r="E191" s="320">
        <v>152663.76</v>
      </c>
      <c r="F191" s="320">
        <v>16723.91</v>
      </c>
      <c r="G191" s="320">
        <v>5665.3</v>
      </c>
      <c r="H191" s="320">
        <v>4555.87</v>
      </c>
      <c r="I191" s="320">
        <v>9.19</v>
      </c>
      <c r="J191" s="320">
        <v>0</v>
      </c>
      <c r="K191" s="320">
        <v>0</v>
      </c>
      <c r="L191" s="320">
        <v>0</v>
      </c>
      <c r="M191" s="320">
        <v>0</v>
      </c>
      <c r="N191" s="320">
        <v>0</v>
      </c>
      <c r="O191" s="320">
        <v>0</v>
      </c>
      <c r="P191" s="320">
        <v>0</v>
      </c>
      <c r="Q191" s="320">
        <v>332</v>
      </c>
      <c r="R191" s="320">
        <v>809.28</v>
      </c>
      <c r="S191" s="320">
        <v>0</v>
      </c>
      <c r="T191" s="320">
        <v>381.25</v>
      </c>
      <c r="U191" s="320">
        <v>1578</v>
      </c>
      <c r="V191" s="320">
        <v>3055.76</v>
      </c>
      <c r="W191" s="320">
        <v>0</v>
      </c>
      <c r="X191" s="320">
        <v>0</v>
      </c>
      <c r="Y191" s="320">
        <v>318.25</v>
      </c>
      <c r="Z191" s="320">
        <v>0</v>
      </c>
      <c r="AA191" s="320">
        <v>0</v>
      </c>
      <c r="AB191" s="320">
        <v>0</v>
      </c>
      <c r="AC191" s="320">
        <v>2.64</v>
      </c>
      <c r="AD191" s="320">
        <v>0</v>
      </c>
      <c r="AE191" s="320">
        <v>0</v>
      </c>
      <c r="AF191" s="320">
        <v>0</v>
      </c>
      <c r="AG191" s="321">
        <v>0</v>
      </c>
    </row>
    <row r="192" spans="1:33" x14ac:dyDescent="0.25">
      <c r="A192" s="548"/>
      <c r="B192" s="543"/>
      <c r="C192" s="322" t="s">
        <v>402</v>
      </c>
      <c r="D192" s="323">
        <f t="shared" si="3"/>
        <v>2132</v>
      </c>
      <c r="E192" s="323">
        <v>0</v>
      </c>
      <c r="F192" s="323">
        <v>0</v>
      </c>
      <c r="G192" s="323">
        <v>0</v>
      </c>
      <c r="H192" s="323">
        <v>0</v>
      </c>
      <c r="I192" s="323">
        <v>0</v>
      </c>
      <c r="J192" s="323">
        <v>0</v>
      </c>
      <c r="K192" s="323">
        <v>0</v>
      </c>
      <c r="L192" s="323">
        <v>0</v>
      </c>
      <c r="M192" s="323">
        <v>0</v>
      </c>
      <c r="N192" s="323">
        <v>0</v>
      </c>
      <c r="O192" s="323">
        <v>0</v>
      </c>
      <c r="P192" s="323">
        <v>0</v>
      </c>
      <c r="Q192" s="323">
        <v>332</v>
      </c>
      <c r="R192" s="323">
        <v>0</v>
      </c>
      <c r="S192" s="323">
        <v>0</v>
      </c>
      <c r="T192" s="323">
        <v>0</v>
      </c>
      <c r="U192" s="323">
        <v>1578</v>
      </c>
      <c r="V192" s="323">
        <v>222</v>
      </c>
      <c r="W192" s="323">
        <v>0</v>
      </c>
      <c r="X192" s="323">
        <v>0</v>
      </c>
      <c r="Y192" s="323">
        <v>0</v>
      </c>
      <c r="Z192" s="323">
        <v>0</v>
      </c>
      <c r="AA192" s="323">
        <v>0</v>
      </c>
      <c r="AB192" s="323">
        <v>0</v>
      </c>
      <c r="AC192" s="323">
        <v>0</v>
      </c>
      <c r="AD192" s="323">
        <v>0</v>
      </c>
      <c r="AE192" s="323">
        <v>0</v>
      </c>
      <c r="AF192" s="323">
        <v>0</v>
      </c>
      <c r="AG192" s="324">
        <v>0</v>
      </c>
    </row>
    <row r="193" spans="1:33" x14ac:dyDescent="0.25">
      <c r="A193" s="548"/>
      <c r="B193" s="543"/>
      <c r="C193" s="322" t="s">
        <v>311</v>
      </c>
      <c r="D193" s="323">
        <f t="shared" si="3"/>
        <v>87824.209999999992</v>
      </c>
      <c r="E193" s="323">
        <v>77701.649999999994</v>
      </c>
      <c r="F193" s="323">
        <v>598.23</v>
      </c>
      <c r="G193" s="323">
        <v>5661.21</v>
      </c>
      <c r="H193" s="323">
        <v>3720.95</v>
      </c>
      <c r="I193" s="323">
        <v>0</v>
      </c>
      <c r="J193" s="323">
        <v>0</v>
      </c>
      <c r="K193" s="323">
        <v>0</v>
      </c>
      <c r="L193" s="323">
        <v>0</v>
      </c>
      <c r="M193" s="323">
        <v>0</v>
      </c>
      <c r="N193" s="323">
        <v>0</v>
      </c>
      <c r="O193" s="323">
        <v>0</v>
      </c>
      <c r="P193" s="323">
        <v>0</v>
      </c>
      <c r="Q193" s="323">
        <v>0</v>
      </c>
      <c r="R193" s="323">
        <v>0</v>
      </c>
      <c r="S193" s="323">
        <v>0</v>
      </c>
      <c r="T193" s="323">
        <v>142.16999999999999</v>
      </c>
      <c r="U193" s="323">
        <v>0</v>
      </c>
      <c r="V193" s="323">
        <v>0</v>
      </c>
      <c r="W193" s="323">
        <v>0</v>
      </c>
      <c r="X193" s="323">
        <v>0</v>
      </c>
      <c r="Y193" s="323">
        <v>0</v>
      </c>
      <c r="Z193" s="323">
        <v>0</v>
      </c>
      <c r="AA193" s="323">
        <v>0</v>
      </c>
      <c r="AB193" s="323">
        <v>0</v>
      </c>
      <c r="AC193" s="323">
        <v>0</v>
      </c>
      <c r="AD193" s="323">
        <v>0</v>
      </c>
      <c r="AE193" s="323">
        <v>0</v>
      </c>
      <c r="AF193" s="323">
        <v>0</v>
      </c>
      <c r="AG193" s="324">
        <v>0</v>
      </c>
    </row>
    <row r="194" spans="1:33" x14ac:dyDescent="0.25">
      <c r="A194" s="548"/>
      <c r="B194" s="543"/>
      <c r="C194" s="322" t="s">
        <v>333</v>
      </c>
      <c r="D194" s="323">
        <f t="shared" si="3"/>
        <v>19004.440000000002</v>
      </c>
      <c r="E194" s="323">
        <v>0</v>
      </c>
      <c r="F194" s="323">
        <v>15031.32</v>
      </c>
      <c r="G194" s="323">
        <v>0</v>
      </c>
      <c r="H194" s="323">
        <v>0</v>
      </c>
      <c r="I194" s="323">
        <v>9.19</v>
      </c>
      <c r="J194" s="323">
        <v>0</v>
      </c>
      <c r="K194" s="323">
        <v>0</v>
      </c>
      <c r="L194" s="323">
        <v>0</v>
      </c>
      <c r="M194" s="323">
        <v>0</v>
      </c>
      <c r="N194" s="323">
        <v>0</v>
      </c>
      <c r="O194" s="323">
        <v>0</v>
      </c>
      <c r="P194" s="323">
        <v>0</v>
      </c>
      <c r="Q194" s="323">
        <v>0</v>
      </c>
      <c r="R194" s="323">
        <v>809.28</v>
      </c>
      <c r="S194" s="323">
        <v>0</v>
      </c>
      <c r="T194" s="323">
        <v>0</v>
      </c>
      <c r="U194" s="323">
        <v>0</v>
      </c>
      <c r="V194" s="323">
        <v>2833.76</v>
      </c>
      <c r="W194" s="323">
        <v>0</v>
      </c>
      <c r="X194" s="323">
        <v>0</v>
      </c>
      <c r="Y194" s="323">
        <v>318.25</v>
      </c>
      <c r="Z194" s="323">
        <v>0</v>
      </c>
      <c r="AA194" s="323">
        <v>0</v>
      </c>
      <c r="AB194" s="323">
        <v>0</v>
      </c>
      <c r="AC194" s="323">
        <v>2.64</v>
      </c>
      <c r="AD194" s="323">
        <v>0</v>
      </c>
      <c r="AE194" s="323">
        <v>0</v>
      </c>
      <c r="AF194" s="323">
        <v>0</v>
      </c>
      <c r="AG194" s="324">
        <v>0</v>
      </c>
    </row>
    <row r="195" spans="1:33" x14ac:dyDescent="0.25">
      <c r="A195" s="548"/>
      <c r="B195" s="543"/>
      <c r="C195" s="322" t="s">
        <v>393</v>
      </c>
      <c r="D195" s="323">
        <f t="shared" si="3"/>
        <v>4.09</v>
      </c>
      <c r="E195" s="323">
        <v>0</v>
      </c>
      <c r="F195" s="323">
        <v>0</v>
      </c>
      <c r="G195" s="323">
        <v>4.09</v>
      </c>
      <c r="H195" s="323">
        <v>0</v>
      </c>
      <c r="I195" s="323">
        <v>0</v>
      </c>
      <c r="J195" s="323">
        <v>0</v>
      </c>
      <c r="K195" s="323">
        <v>0</v>
      </c>
      <c r="L195" s="323">
        <v>0</v>
      </c>
      <c r="M195" s="323">
        <v>0</v>
      </c>
      <c r="N195" s="323">
        <v>0</v>
      </c>
      <c r="O195" s="323">
        <v>0</v>
      </c>
      <c r="P195" s="323">
        <v>0</v>
      </c>
      <c r="Q195" s="323">
        <v>0</v>
      </c>
      <c r="R195" s="323">
        <v>0</v>
      </c>
      <c r="S195" s="323">
        <v>0</v>
      </c>
      <c r="T195" s="323">
        <v>0</v>
      </c>
      <c r="U195" s="323">
        <v>0</v>
      </c>
      <c r="V195" s="323">
        <v>0</v>
      </c>
      <c r="W195" s="323">
        <v>0</v>
      </c>
      <c r="X195" s="323">
        <v>0</v>
      </c>
      <c r="Y195" s="323">
        <v>0</v>
      </c>
      <c r="Z195" s="323">
        <v>0</v>
      </c>
      <c r="AA195" s="323">
        <v>0</v>
      </c>
      <c r="AB195" s="323">
        <v>0</v>
      </c>
      <c r="AC195" s="323">
        <v>0</v>
      </c>
      <c r="AD195" s="323">
        <v>0</v>
      </c>
      <c r="AE195" s="323">
        <v>0</v>
      </c>
      <c r="AF195" s="323">
        <v>0</v>
      </c>
      <c r="AG195" s="324">
        <v>0</v>
      </c>
    </row>
    <row r="196" spans="1:33" x14ac:dyDescent="0.25">
      <c r="A196" s="548"/>
      <c r="B196" s="543"/>
      <c r="C196" s="322" t="s">
        <v>308</v>
      </c>
      <c r="D196" s="323">
        <f t="shared" ref="D196:D214" si="4">SUM(E196:AG196)</f>
        <v>77130.47</v>
      </c>
      <c r="E196" s="323">
        <v>74962.11</v>
      </c>
      <c r="F196" s="323">
        <v>1094.3599999999999</v>
      </c>
      <c r="G196" s="323">
        <v>0</v>
      </c>
      <c r="H196" s="323">
        <v>834.92</v>
      </c>
      <c r="I196" s="323">
        <v>0</v>
      </c>
      <c r="J196" s="323">
        <v>0</v>
      </c>
      <c r="K196" s="323">
        <v>0</v>
      </c>
      <c r="L196" s="323">
        <v>0</v>
      </c>
      <c r="M196" s="323">
        <v>0</v>
      </c>
      <c r="N196" s="323">
        <v>0</v>
      </c>
      <c r="O196" s="323">
        <v>0</v>
      </c>
      <c r="P196" s="323">
        <v>0</v>
      </c>
      <c r="Q196" s="323">
        <v>0</v>
      </c>
      <c r="R196" s="323">
        <v>0</v>
      </c>
      <c r="S196" s="323">
        <v>0</v>
      </c>
      <c r="T196" s="323">
        <v>239.08</v>
      </c>
      <c r="U196" s="323">
        <v>0</v>
      </c>
      <c r="V196" s="323">
        <v>0</v>
      </c>
      <c r="W196" s="323">
        <v>0</v>
      </c>
      <c r="X196" s="323">
        <v>0</v>
      </c>
      <c r="Y196" s="323">
        <v>0</v>
      </c>
      <c r="Z196" s="323">
        <v>0</v>
      </c>
      <c r="AA196" s="323">
        <v>0</v>
      </c>
      <c r="AB196" s="323">
        <v>0</v>
      </c>
      <c r="AC196" s="323">
        <v>0</v>
      </c>
      <c r="AD196" s="323">
        <v>0</v>
      </c>
      <c r="AE196" s="323">
        <v>0</v>
      </c>
      <c r="AF196" s="323">
        <v>0</v>
      </c>
      <c r="AG196" s="324">
        <v>0</v>
      </c>
    </row>
    <row r="197" spans="1:33" x14ac:dyDescent="0.25">
      <c r="A197" s="548"/>
      <c r="B197" s="542" t="s">
        <v>258</v>
      </c>
      <c r="C197" s="325" t="s">
        <v>305</v>
      </c>
      <c r="D197" s="316">
        <f t="shared" si="4"/>
        <v>28557.360000000001</v>
      </c>
      <c r="E197" s="316">
        <v>27629.69</v>
      </c>
      <c r="F197" s="316">
        <v>246.63</v>
      </c>
      <c r="G197" s="316">
        <v>39.380000000000003</v>
      </c>
      <c r="H197" s="316">
        <v>0</v>
      </c>
      <c r="I197" s="316">
        <v>0</v>
      </c>
      <c r="J197" s="316">
        <v>0</v>
      </c>
      <c r="K197" s="316">
        <v>0</v>
      </c>
      <c r="L197" s="316">
        <v>0</v>
      </c>
      <c r="M197" s="316">
        <v>0</v>
      </c>
      <c r="N197" s="316">
        <v>0</v>
      </c>
      <c r="O197" s="316">
        <v>0</v>
      </c>
      <c r="P197" s="316">
        <v>0</v>
      </c>
      <c r="Q197" s="316">
        <v>0</v>
      </c>
      <c r="R197" s="316">
        <v>0</v>
      </c>
      <c r="S197" s="316">
        <v>0</v>
      </c>
      <c r="T197" s="316">
        <v>15.3</v>
      </c>
      <c r="U197" s="316">
        <v>18.75</v>
      </c>
      <c r="V197" s="316">
        <v>0</v>
      </c>
      <c r="W197" s="316">
        <v>607.61</v>
      </c>
      <c r="X197" s="316">
        <v>0</v>
      </c>
      <c r="Y197" s="316">
        <v>0</v>
      </c>
      <c r="Z197" s="316">
        <v>0</v>
      </c>
      <c r="AA197" s="316">
        <v>0</v>
      </c>
      <c r="AB197" s="316">
        <v>0</v>
      </c>
      <c r="AC197" s="316">
        <v>0</v>
      </c>
      <c r="AD197" s="316">
        <v>0</v>
      </c>
      <c r="AE197" s="316">
        <v>0</v>
      </c>
      <c r="AF197" s="316">
        <v>0</v>
      </c>
      <c r="AG197" s="326">
        <v>0</v>
      </c>
    </row>
    <row r="198" spans="1:33" x14ac:dyDescent="0.25">
      <c r="A198" s="548"/>
      <c r="B198" s="542"/>
      <c r="C198" s="315" t="s">
        <v>403</v>
      </c>
      <c r="D198" s="317">
        <f t="shared" si="4"/>
        <v>18.75</v>
      </c>
      <c r="E198" s="317">
        <v>0</v>
      </c>
      <c r="F198" s="317">
        <v>0</v>
      </c>
      <c r="G198" s="317">
        <v>0</v>
      </c>
      <c r="H198" s="317">
        <v>0</v>
      </c>
      <c r="I198" s="317">
        <v>0</v>
      </c>
      <c r="J198" s="317">
        <v>0</v>
      </c>
      <c r="K198" s="317">
        <v>0</v>
      </c>
      <c r="L198" s="317">
        <v>0</v>
      </c>
      <c r="M198" s="317">
        <v>0</v>
      </c>
      <c r="N198" s="317">
        <v>0</v>
      </c>
      <c r="O198" s="317">
        <v>0</v>
      </c>
      <c r="P198" s="317">
        <v>0</v>
      </c>
      <c r="Q198" s="317">
        <v>0</v>
      </c>
      <c r="R198" s="317">
        <v>0</v>
      </c>
      <c r="S198" s="317">
        <v>0</v>
      </c>
      <c r="T198" s="317">
        <v>0</v>
      </c>
      <c r="U198" s="317">
        <v>18.75</v>
      </c>
      <c r="V198" s="317">
        <v>0</v>
      </c>
      <c r="W198" s="317">
        <v>0</v>
      </c>
      <c r="X198" s="317">
        <v>0</v>
      </c>
      <c r="Y198" s="317">
        <v>0</v>
      </c>
      <c r="Z198" s="317">
        <v>0</v>
      </c>
      <c r="AA198" s="317">
        <v>0</v>
      </c>
      <c r="AB198" s="317">
        <v>0</v>
      </c>
      <c r="AC198" s="317">
        <v>0</v>
      </c>
      <c r="AD198" s="317">
        <v>0</v>
      </c>
      <c r="AE198" s="317">
        <v>0</v>
      </c>
      <c r="AF198" s="317">
        <v>0</v>
      </c>
      <c r="AG198" s="318">
        <v>0</v>
      </c>
    </row>
    <row r="199" spans="1:33" x14ac:dyDescent="0.25">
      <c r="A199" s="548"/>
      <c r="B199" s="542"/>
      <c r="C199" s="315" t="s">
        <v>311</v>
      </c>
      <c r="D199" s="317">
        <f t="shared" si="4"/>
        <v>27607.65</v>
      </c>
      <c r="E199" s="317">
        <v>27607.65</v>
      </c>
      <c r="F199" s="317">
        <v>0</v>
      </c>
      <c r="G199" s="317">
        <v>0</v>
      </c>
      <c r="H199" s="317">
        <v>0</v>
      </c>
      <c r="I199" s="317">
        <v>0</v>
      </c>
      <c r="J199" s="317">
        <v>0</v>
      </c>
      <c r="K199" s="317">
        <v>0</v>
      </c>
      <c r="L199" s="317">
        <v>0</v>
      </c>
      <c r="M199" s="317">
        <v>0</v>
      </c>
      <c r="N199" s="317">
        <v>0</v>
      </c>
      <c r="O199" s="317">
        <v>0</v>
      </c>
      <c r="P199" s="317">
        <v>0</v>
      </c>
      <c r="Q199" s="317">
        <v>0</v>
      </c>
      <c r="R199" s="317">
        <v>0</v>
      </c>
      <c r="S199" s="317">
        <v>0</v>
      </c>
      <c r="T199" s="317">
        <v>0</v>
      </c>
      <c r="U199" s="317">
        <v>0</v>
      </c>
      <c r="V199" s="317">
        <v>0</v>
      </c>
      <c r="W199" s="317">
        <v>0</v>
      </c>
      <c r="X199" s="317">
        <v>0</v>
      </c>
      <c r="Y199" s="317">
        <v>0</v>
      </c>
      <c r="Z199" s="317">
        <v>0</v>
      </c>
      <c r="AA199" s="317">
        <v>0</v>
      </c>
      <c r="AB199" s="317">
        <v>0</v>
      </c>
      <c r="AC199" s="317">
        <v>0</v>
      </c>
      <c r="AD199" s="317">
        <v>0</v>
      </c>
      <c r="AE199" s="317">
        <v>0</v>
      </c>
      <c r="AF199" s="317">
        <v>0</v>
      </c>
      <c r="AG199" s="318">
        <v>0</v>
      </c>
    </row>
    <row r="200" spans="1:33" x14ac:dyDescent="0.25">
      <c r="A200" s="548"/>
      <c r="B200" s="542"/>
      <c r="C200" s="315" t="s">
        <v>306</v>
      </c>
      <c r="D200" s="317">
        <f t="shared" si="4"/>
        <v>297.24</v>
      </c>
      <c r="E200" s="317">
        <v>0</v>
      </c>
      <c r="F200" s="317">
        <v>246.63</v>
      </c>
      <c r="G200" s="317">
        <v>27.7</v>
      </c>
      <c r="H200" s="317">
        <v>0</v>
      </c>
      <c r="I200" s="317">
        <v>0</v>
      </c>
      <c r="J200" s="317">
        <v>0</v>
      </c>
      <c r="K200" s="317">
        <v>0</v>
      </c>
      <c r="L200" s="317">
        <v>0</v>
      </c>
      <c r="M200" s="317">
        <v>0</v>
      </c>
      <c r="N200" s="317">
        <v>0</v>
      </c>
      <c r="O200" s="317">
        <v>0</v>
      </c>
      <c r="P200" s="317">
        <v>0</v>
      </c>
      <c r="Q200" s="317">
        <v>0</v>
      </c>
      <c r="R200" s="317">
        <v>0</v>
      </c>
      <c r="S200" s="317">
        <v>0</v>
      </c>
      <c r="T200" s="317">
        <v>15.3</v>
      </c>
      <c r="U200" s="317">
        <v>0</v>
      </c>
      <c r="V200" s="317">
        <v>0</v>
      </c>
      <c r="W200" s="317">
        <v>7.61</v>
      </c>
      <c r="X200" s="317">
        <v>0</v>
      </c>
      <c r="Y200" s="317">
        <v>0</v>
      </c>
      <c r="Z200" s="317">
        <v>0</v>
      </c>
      <c r="AA200" s="317">
        <v>0</v>
      </c>
      <c r="AB200" s="317">
        <v>0</v>
      </c>
      <c r="AC200" s="317">
        <v>0</v>
      </c>
      <c r="AD200" s="317">
        <v>0</v>
      </c>
      <c r="AE200" s="317">
        <v>0</v>
      </c>
      <c r="AF200" s="317">
        <v>0</v>
      </c>
      <c r="AG200" s="318">
        <v>0</v>
      </c>
    </row>
    <row r="201" spans="1:33" x14ac:dyDescent="0.25">
      <c r="A201" s="548"/>
      <c r="B201" s="542"/>
      <c r="C201" s="315" t="s">
        <v>387</v>
      </c>
      <c r="D201" s="317">
        <f t="shared" si="4"/>
        <v>621.08000000000004</v>
      </c>
      <c r="E201" s="317">
        <v>9.4</v>
      </c>
      <c r="F201" s="317">
        <v>0</v>
      </c>
      <c r="G201" s="317">
        <v>11.68</v>
      </c>
      <c r="H201" s="317">
        <v>0</v>
      </c>
      <c r="I201" s="317">
        <v>0</v>
      </c>
      <c r="J201" s="317">
        <v>0</v>
      </c>
      <c r="K201" s="317">
        <v>0</v>
      </c>
      <c r="L201" s="317">
        <v>0</v>
      </c>
      <c r="M201" s="317">
        <v>0</v>
      </c>
      <c r="N201" s="317">
        <v>0</v>
      </c>
      <c r="O201" s="317">
        <v>0</v>
      </c>
      <c r="P201" s="317">
        <v>0</v>
      </c>
      <c r="Q201" s="317">
        <v>0</v>
      </c>
      <c r="R201" s="317">
        <v>0</v>
      </c>
      <c r="S201" s="317">
        <v>0</v>
      </c>
      <c r="T201" s="317">
        <v>0</v>
      </c>
      <c r="U201" s="317">
        <v>0</v>
      </c>
      <c r="V201" s="317">
        <v>0</v>
      </c>
      <c r="W201" s="317">
        <v>600</v>
      </c>
      <c r="X201" s="317">
        <v>0</v>
      </c>
      <c r="Y201" s="317">
        <v>0</v>
      </c>
      <c r="Z201" s="317">
        <v>0</v>
      </c>
      <c r="AA201" s="317">
        <v>0</v>
      </c>
      <c r="AB201" s="317">
        <v>0</v>
      </c>
      <c r="AC201" s="317">
        <v>0</v>
      </c>
      <c r="AD201" s="317">
        <v>0</v>
      </c>
      <c r="AE201" s="317">
        <v>0</v>
      </c>
      <c r="AF201" s="317">
        <v>0</v>
      </c>
      <c r="AG201" s="318">
        <v>0</v>
      </c>
    </row>
    <row r="202" spans="1:33" x14ac:dyDescent="0.25">
      <c r="A202" s="548"/>
      <c r="B202" s="542"/>
      <c r="C202" s="315" t="s">
        <v>396</v>
      </c>
      <c r="D202" s="317">
        <f t="shared" si="4"/>
        <v>12.64</v>
      </c>
      <c r="E202" s="317">
        <v>12.64</v>
      </c>
      <c r="F202" s="317">
        <v>0</v>
      </c>
      <c r="G202" s="317">
        <v>0</v>
      </c>
      <c r="H202" s="317">
        <v>0</v>
      </c>
      <c r="I202" s="317">
        <v>0</v>
      </c>
      <c r="J202" s="317">
        <v>0</v>
      </c>
      <c r="K202" s="317">
        <v>0</v>
      </c>
      <c r="L202" s="317">
        <v>0</v>
      </c>
      <c r="M202" s="317">
        <v>0</v>
      </c>
      <c r="N202" s="317">
        <v>0</v>
      </c>
      <c r="O202" s="317">
        <v>0</v>
      </c>
      <c r="P202" s="317">
        <v>0</v>
      </c>
      <c r="Q202" s="317">
        <v>0</v>
      </c>
      <c r="R202" s="317">
        <v>0</v>
      </c>
      <c r="S202" s="317">
        <v>0</v>
      </c>
      <c r="T202" s="317">
        <v>0</v>
      </c>
      <c r="U202" s="317">
        <v>0</v>
      </c>
      <c r="V202" s="317">
        <v>0</v>
      </c>
      <c r="W202" s="317">
        <v>0</v>
      </c>
      <c r="X202" s="317">
        <v>0</v>
      </c>
      <c r="Y202" s="317">
        <v>0</v>
      </c>
      <c r="Z202" s="317">
        <v>0</v>
      </c>
      <c r="AA202" s="317">
        <v>0</v>
      </c>
      <c r="AB202" s="317">
        <v>0</v>
      </c>
      <c r="AC202" s="317">
        <v>0</v>
      </c>
      <c r="AD202" s="317">
        <v>0</v>
      </c>
      <c r="AE202" s="317">
        <v>0</v>
      </c>
      <c r="AF202" s="317">
        <v>0</v>
      </c>
      <c r="AG202" s="318">
        <v>0</v>
      </c>
    </row>
    <row r="203" spans="1:33" x14ac:dyDescent="0.25">
      <c r="A203" s="548"/>
      <c r="B203" s="543" t="s">
        <v>250</v>
      </c>
      <c r="C203" s="319" t="s">
        <v>305</v>
      </c>
      <c r="D203" s="320">
        <f t="shared" si="4"/>
        <v>364117.3</v>
      </c>
      <c r="E203" s="320">
        <v>249282.52</v>
      </c>
      <c r="F203" s="320">
        <v>74152.710000000006</v>
      </c>
      <c r="G203" s="320">
        <v>78.48</v>
      </c>
      <c r="H203" s="320">
        <v>514.02</v>
      </c>
      <c r="I203" s="320">
        <v>3659.64</v>
      </c>
      <c r="J203" s="320">
        <v>62</v>
      </c>
      <c r="K203" s="320">
        <v>0</v>
      </c>
      <c r="L203" s="320">
        <v>3.1</v>
      </c>
      <c r="M203" s="320">
        <v>0</v>
      </c>
      <c r="N203" s="320">
        <v>3616.25</v>
      </c>
      <c r="O203" s="320">
        <v>2245</v>
      </c>
      <c r="P203" s="320">
        <v>0</v>
      </c>
      <c r="Q203" s="320">
        <v>1206</v>
      </c>
      <c r="R203" s="320">
        <v>1489.2</v>
      </c>
      <c r="S203" s="320">
        <v>807.51</v>
      </c>
      <c r="T203" s="320">
        <v>420.07</v>
      </c>
      <c r="U203" s="320">
        <v>20677.5</v>
      </c>
      <c r="V203" s="320">
        <v>4875</v>
      </c>
      <c r="W203" s="320">
        <v>0</v>
      </c>
      <c r="X203" s="320">
        <v>62.3</v>
      </c>
      <c r="Y203" s="320">
        <v>0</v>
      </c>
      <c r="Z203" s="320">
        <v>0</v>
      </c>
      <c r="AA203" s="320">
        <v>0</v>
      </c>
      <c r="AB203" s="320">
        <v>0</v>
      </c>
      <c r="AC203" s="320">
        <v>0</v>
      </c>
      <c r="AD203" s="320">
        <v>456</v>
      </c>
      <c r="AE203" s="320">
        <v>450</v>
      </c>
      <c r="AF203" s="320">
        <v>60</v>
      </c>
      <c r="AG203" s="321">
        <v>0</v>
      </c>
    </row>
    <row r="204" spans="1:33" x14ac:dyDescent="0.25">
      <c r="A204" s="548"/>
      <c r="B204" s="543"/>
      <c r="C204" s="322" t="s">
        <v>336</v>
      </c>
      <c r="D204" s="323">
        <f t="shared" si="4"/>
        <v>67374.44</v>
      </c>
      <c r="E204" s="323">
        <v>0</v>
      </c>
      <c r="F204" s="323">
        <v>33778</v>
      </c>
      <c r="G204" s="323">
        <v>0</v>
      </c>
      <c r="H204" s="323">
        <v>0</v>
      </c>
      <c r="I204" s="323">
        <v>3659.64</v>
      </c>
      <c r="J204" s="323">
        <v>0</v>
      </c>
      <c r="K204" s="323">
        <v>0</v>
      </c>
      <c r="L204" s="323">
        <v>0</v>
      </c>
      <c r="M204" s="323">
        <v>0</v>
      </c>
      <c r="N204" s="323">
        <v>0</v>
      </c>
      <c r="O204" s="323">
        <v>2150</v>
      </c>
      <c r="P204" s="323">
        <v>0</v>
      </c>
      <c r="Q204" s="323">
        <v>1206</v>
      </c>
      <c r="R204" s="323">
        <v>0</v>
      </c>
      <c r="S204" s="323">
        <v>0</v>
      </c>
      <c r="T204" s="323">
        <v>0</v>
      </c>
      <c r="U204" s="323">
        <v>20677.5</v>
      </c>
      <c r="V204" s="323">
        <v>4875</v>
      </c>
      <c r="W204" s="323">
        <v>0</v>
      </c>
      <c r="X204" s="323">
        <v>62.3</v>
      </c>
      <c r="Y204" s="323">
        <v>0</v>
      </c>
      <c r="Z204" s="323">
        <v>0</v>
      </c>
      <c r="AA204" s="323">
        <v>0</v>
      </c>
      <c r="AB204" s="323">
        <v>0</v>
      </c>
      <c r="AC204" s="323">
        <v>0</v>
      </c>
      <c r="AD204" s="323">
        <v>456</v>
      </c>
      <c r="AE204" s="323">
        <v>450</v>
      </c>
      <c r="AF204" s="323">
        <v>60</v>
      </c>
      <c r="AG204" s="324">
        <v>0</v>
      </c>
    </row>
    <row r="205" spans="1:33" x14ac:dyDescent="0.25">
      <c r="A205" s="548"/>
      <c r="B205" s="543"/>
      <c r="C205" s="322" t="s">
        <v>363</v>
      </c>
      <c r="D205" s="323">
        <f t="shared" si="4"/>
        <v>9065</v>
      </c>
      <c r="E205" s="323">
        <v>0</v>
      </c>
      <c r="F205" s="323">
        <v>8366</v>
      </c>
      <c r="G205" s="323">
        <v>0</v>
      </c>
      <c r="H205" s="323">
        <v>0</v>
      </c>
      <c r="I205" s="323">
        <v>0</v>
      </c>
      <c r="J205" s="323">
        <v>0</v>
      </c>
      <c r="K205" s="323">
        <v>0</v>
      </c>
      <c r="L205" s="323">
        <v>0</v>
      </c>
      <c r="M205" s="323">
        <v>0</v>
      </c>
      <c r="N205" s="323">
        <v>0</v>
      </c>
      <c r="O205" s="323">
        <v>0</v>
      </c>
      <c r="P205" s="323">
        <v>0</v>
      </c>
      <c r="Q205" s="323">
        <v>0</v>
      </c>
      <c r="R205" s="323">
        <v>699</v>
      </c>
      <c r="S205" s="323">
        <v>0</v>
      </c>
      <c r="T205" s="323">
        <v>0</v>
      </c>
      <c r="U205" s="323">
        <v>0</v>
      </c>
      <c r="V205" s="323">
        <v>0</v>
      </c>
      <c r="W205" s="323">
        <v>0</v>
      </c>
      <c r="X205" s="323">
        <v>0</v>
      </c>
      <c r="Y205" s="323">
        <v>0</v>
      </c>
      <c r="Z205" s="323">
        <v>0</v>
      </c>
      <c r="AA205" s="323">
        <v>0</v>
      </c>
      <c r="AB205" s="323">
        <v>0</v>
      </c>
      <c r="AC205" s="323">
        <v>0</v>
      </c>
      <c r="AD205" s="323">
        <v>0</v>
      </c>
      <c r="AE205" s="323">
        <v>0</v>
      </c>
      <c r="AF205" s="323">
        <v>0</v>
      </c>
      <c r="AG205" s="324">
        <v>0</v>
      </c>
    </row>
    <row r="206" spans="1:33" x14ac:dyDescent="0.25">
      <c r="A206" s="548"/>
      <c r="B206" s="543"/>
      <c r="C206" s="322" t="s">
        <v>364</v>
      </c>
      <c r="D206" s="323">
        <f t="shared" si="4"/>
        <v>36316.449999999997</v>
      </c>
      <c r="E206" s="323">
        <v>0</v>
      </c>
      <c r="F206" s="323">
        <v>31995</v>
      </c>
      <c r="G206" s="323">
        <v>0</v>
      </c>
      <c r="H206" s="323">
        <v>0</v>
      </c>
      <c r="I206" s="323">
        <v>0</v>
      </c>
      <c r="J206" s="323">
        <v>0</v>
      </c>
      <c r="K206" s="323">
        <v>0</v>
      </c>
      <c r="L206" s="323">
        <v>0</v>
      </c>
      <c r="M206" s="323">
        <v>0</v>
      </c>
      <c r="N206" s="323">
        <v>3616.25</v>
      </c>
      <c r="O206" s="323">
        <v>95</v>
      </c>
      <c r="P206" s="323">
        <v>0</v>
      </c>
      <c r="Q206" s="323">
        <v>0</v>
      </c>
      <c r="R206" s="323">
        <v>610.20000000000005</v>
      </c>
      <c r="S206" s="323">
        <v>0</v>
      </c>
      <c r="T206" s="323">
        <v>0</v>
      </c>
      <c r="U206" s="323">
        <v>0</v>
      </c>
      <c r="V206" s="323">
        <v>0</v>
      </c>
      <c r="W206" s="323">
        <v>0</v>
      </c>
      <c r="X206" s="323">
        <v>0</v>
      </c>
      <c r="Y206" s="323">
        <v>0</v>
      </c>
      <c r="Z206" s="323">
        <v>0</v>
      </c>
      <c r="AA206" s="323">
        <v>0</v>
      </c>
      <c r="AB206" s="323">
        <v>0</v>
      </c>
      <c r="AC206" s="323">
        <v>0</v>
      </c>
      <c r="AD206" s="323">
        <v>0</v>
      </c>
      <c r="AE206" s="323">
        <v>0</v>
      </c>
      <c r="AF206" s="323">
        <v>0</v>
      </c>
      <c r="AG206" s="324">
        <v>0</v>
      </c>
    </row>
    <row r="207" spans="1:33" x14ac:dyDescent="0.25">
      <c r="A207" s="548"/>
      <c r="B207" s="543"/>
      <c r="C207" s="322" t="s">
        <v>365</v>
      </c>
      <c r="D207" s="323">
        <f t="shared" si="4"/>
        <v>72331</v>
      </c>
      <c r="E207" s="323">
        <v>72331</v>
      </c>
      <c r="F207" s="323">
        <v>0</v>
      </c>
      <c r="G207" s="323">
        <v>0</v>
      </c>
      <c r="H207" s="323">
        <v>0</v>
      </c>
      <c r="I207" s="323">
        <v>0</v>
      </c>
      <c r="J207" s="323">
        <v>0</v>
      </c>
      <c r="K207" s="323">
        <v>0</v>
      </c>
      <c r="L207" s="323">
        <v>0</v>
      </c>
      <c r="M207" s="323">
        <v>0</v>
      </c>
      <c r="N207" s="323">
        <v>0</v>
      </c>
      <c r="O207" s="323">
        <v>0</v>
      </c>
      <c r="P207" s="323">
        <v>0</v>
      </c>
      <c r="Q207" s="323">
        <v>0</v>
      </c>
      <c r="R207" s="323">
        <v>0</v>
      </c>
      <c r="S207" s="323">
        <v>0</v>
      </c>
      <c r="T207" s="323">
        <v>0</v>
      </c>
      <c r="U207" s="323">
        <v>0</v>
      </c>
      <c r="V207" s="323">
        <v>0</v>
      </c>
      <c r="W207" s="323">
        <v>0</v>
      </c>
      <c r="X207" s="323">
        <v>0</v>
      </c>
      <c r="Y207" s="323">
        <v>0</v>
      </c>
      <c r="Z207" s="323">
        <v>0</v>
      </c>
      <c r="AA207" s="323">
        <v>0</v>
      </c>
      <c r="AB207" s="323">
        <v>0</v>
      </c>
      <c r="AC207" s="323">
        <v>0</v>
      </c>
      <c r="AD207" s="323">
        <v>0</v>
      </c>
      <c r="AE207" s="323">
        <v>0</v>
      </c>
      <c r="AF207" s="323">
        <v>0</v>
      </c>
      <c r="AG207" s="324">
        <v>0</v>
      </c>
    </row>
    <row r="208" spans="1:33" x14ac:dyDescent="0.25">
      <c r="A208" s="548"/>
      <c r="B208" s="543"/>
      <c r="C208" s="322" t="s">
        <v>311</v>
      </c>
      <c r="D208" s="323">
        <f t="shared" si="4"/>
        <v>56.09</v>
      </c>
      <c r="E208" s="323">
        <v>0</v>
      </c>
      <c r="F208" s="323">
        <v>0</v>
      </c>
      <c r="G208" s="323">
        <v>0</v>
      </c>
      <c r="H208" s="323">
        <v>56.09</v>
      </c>
      <c r="I208" s="323">
        <v>0</v>
      </c>
      <c r="J208" s="323">
        <v>0</v>
      </c>
      <c r="K208" s="323">
        <v>0</v>
      </c>
      <c r="L208" s="323">
        <v>0</v>
      </c>
      <c r="M208" s="323">
        <v>0</v>
      </c>
      <c r="N208" s="323">
        <v>0</v>
      </c>
      <c r="O208" s="323">
        <v>0</v>
      </c>
      <c r="P208" s="323">
        <v>0</v>
      </c>
      <c r="Q208" s="323">
        <v>0</v>
      </c>
      <c r="R208" s="323">
        <v>0</v>
      </c>
      <c r="S208" s="323">
        <v>0</v>
      </c>
      <c r="T208" s="323">
        <v>0</v>
      </c>
      <c r="U208" s="323">
        <v>0</v>
      </c>
      <c r="V208" s="323">
        <v>0</v>
      </c>
      <c r="W208" s="323">
        <v>0</v>
      </c>
      <c r="X208" s="323">
        <v>0</v>
      </c>
      <c r="Y208" s="323">
        <v>0</v>
      </c>
      <c r="Z208" s="323">
        <v>0</v>
      </c>
      <c r="AA208" s="323">
        <v>0</v>
      </c>
      <c r="AB208" s="323">
        <v>0</v>
      </c>
      <c r="AC208" s="323">
        <v>0</v>
      </c>
      <c r="AD208" s="323">
        <v>0</v>
      </c>
      <c r="AE208" s="323">
        <v>0</v>
      </c>
      <c r="AF208" s="323">
        <v>0</v>
      </c>
      <c r="AG208" s="324">
        <v>0</v>
      </c>
    </row>
    <row r="209" spans="1:33" x14ac:dyDescent="0.25">
      <c r="A209" s="548"/>
      <c r="B209" s="543"/>
      <c r="C209" s="322" t="s">
        <v>312</v>
      </c>
      <c r="D209" s="323">
        <f t="shared" si="4"/>
        <v>11.18</v>
      </c>
      <c r="E209" s="323">
        <v>11.18</v>
      </c>
      <c r="F209" s="323">
        <v>0</v>
      </c>
      <c r="G209" s="323">
        <v>0</v>
      </c>
      <c r="H209" s="323">
        <v>0</v>
      </c>
      <c r="I209" s="323">
        <v>0</v>
      </c>
      <c r="J209" s="323">
        <v>0</v>
      </c>
      <c r="K209" s="323">
        <v>0</v>
      </c>
      <c r="L209" s="323">
        <v>0</v>
      </c>
      <c r="M209" s="323">
        <v>0</v>
      </c>
      <c r="N209" s="323">
        <v>0</v>
      </c>
      <c r="O209" s="323">
        <v>0</v>
      </c>
      <c r="P209" s="323">
        <v>0</v>
      </c>
      <c r="Q209" s="323">
        <v>0</v>
      </c>
      <c r="R209" s="323">
        <v>0</v>
      </c>
      <c r="S209" s="323">
        <v>0</v>
      </c>
      <c r="T209" s="323">
        <v>0</v>
      </c>
      <c r="U209" s="323">
        <v>0</v>
      </c>
      <c r="V209" s="323">
        <v>0</v>
      </c>
      <c r="W209" s="323">
        <v>0</v>
      </c>
      <c r="X209" s="323">
        <v>0</v>
      </c>
      <c r="Y209" s="323">
        <v>0</v>
      </c>
      <c r="Z209" s="323">
        <v>0</v>
      </c>
      <c r="AA209" s="323">
        <v>0</v>
      </c>
      <c r="AB209" s="323">
        <v>0</v>
      </c>
      <c r="AC209" s="323">
        <v>0</v>
      </c>
      <c r="AD209" s="323">
        <v>0</v>
      </c>
      <c r="AE209" s="323">
        <v>0</v>
      </c>
      <c r="AF209" s="323">
        <v>0</v>
      </c>
      <c r="AG209" s="324">
        <v>0</v>
      </c>
    </row>
    <row r="210" spans="1:33" x14ac:dyDescent="0.25">
      <c r="A210" s="548"/>
      <c r="B210" s="543"/>
      <c r="C210" s="322" t="s">
        <v>306</v>
      </c>
      <c r="D210" s="323">
        <f t="shared" si="4"/>
        <v>3.08</v>
      </c>
      <c r="E210" s="323">
        <v>0</v>
      </c>
      <c r="F210" s="323">
        <v>0</v>
      </c>
      <c r="G210" s="323">
        <v>0</v>
      </c>
      <c r="H210" s="323">
        <v>0</v>
      </c>
      <c r="I210" s="323">
        <v>0</v>
      </c>
      <c r="J210" s="323">
        <v>0</v>
      </c>
      <c r="K210" s="323">
        <v>0</v>
      </c>
      <c r="L210" s="323">
        <v>0</v>
      </c>
      <c r="M210" s="323">
        <v>0</v>
      </c>
      <c r="N210" s="323">
        <v>0</v>
      </c>
      <c r="O210" s="323">
        <v>0</v>
      </c>
      <c r="P210" s="323">
        <v>0</v>
      </c>
      <c r="Q210" s="323">
        <v>0</v>
      </c>
      <c r="R210" s="323">
        <v>0</v>
      </c>
      <c r="S210" s="323">
        <v>0</v>
      </c>
      <c r="T210" s="323">
        <v>3.08</v>
      </c>
      <c r="U210" s="323">
        <v>0</v>
      </c>
      <c r="V210" s="323">
        <v>0</v>
      </c>
      <c r="W210" s="323">
        <v>0</v>
      </c>
      <c r="X210" s="323">
        <v>0</v>
      </c>
      <c r="Y210" s="323">
        <v>0</v>
      </c>
      <c r="Z210" s="323">
        <v>0</v>
      </c>
      <c r="AA210" s="323">
        <v>0</v>
      </c>
      <c r="AB210" s="323">
        <v>0</v>
      </c>
      <c r="AC210" s="323">
        <v>0</v>
      </c>
      <c r="AD210" s="323">
        <v>0</v>
      </c>
      <c r="AE210" s="323">
        <v>0</v>
      </c>
      <c r="AF210" s="323">
        <v>0</v>
      </c>
      <c r="AG210" s="324">
        <v>0</v>
      </c>
    </row>
    <row r="211" spans="1:33" x14ac:dyDescent="0.25">
      <c r="A211" s="548"/>
      <c r="B211" s="543"/>
      <c r="C211" s="322" t="s">
        <v>387</v>
      </c>
      <c r="D211" s="323">
        <f t="shared" si="4"/>
        <v>76.83</v>
      </c>
      <c r="E211" s="323">
        <v>0</v>
      </c>
      <c r="F211" s="323">
        <v>0</v>
      </c>
      <c r="G211" s="323">
        <v>11.73</v>
      </c>
      <c r="H211" s="323">
        <v>0</v>
      </c>
      <c r="I211" s="323">
        <v>0</v>
      </c>
      <c r="J211" s="323">
        <v>62</v>
      </c>
      <c r="K211" s="323">
        <v>0</v>
      </c>
      <c r="L211" s="323">
        <v>3.1</v>
      </c>
      <c r="M211" s="323">
        <v>0</v>
      </c>
      <c r="N211" s="323">
        <v>0</v>
      </c>
      <c r="O211" s="323">
        <v>0</v>
      </c>
      <c r="P211" s="323">
        <v>0</v>
      </c>
      <c r="Q211" s="323">
        <v>0</v>
      </c>
      <c r="R211" s="323">
        <v>0</v>
      </c>
      <c r="S211" s="323">
        <v>0</v>
      </c>
      <c r="T211" s="323">
        <v>0</v>
      </c>
      <c r="U211" s="323">
        <v>0</v>
      </c>
      <c r="V211" s="323">
        <v>0</v>
      </c>
      <c r="W211" s="323">
        <v>0</v>
      </c>
      <c r="X211" s="323">
        <v>0</v>
      </c>
      <c r="Y211" s="323">
        <v>0</v>
      </c>
      <c r="Z211" s="323">
        <v>0</v>
      </c>
      <c r="AA211" s="323">
        <v>0</v>
      </c>
      <c r="AB211" s="323">
        <v>0</v>
      </c>
      <c r="AC211" s="323">
        <v>0</v>
      </c>
      <c r="AD211" s="323">
        <v>0</v>
      </c>
      <c r="AE211" s="323">
        <v>0</v>
      </c>
      <c r="AF211" s="323">
        <v>0</v>
      </c>
      <c r="AG211" s="324">
        <v>0</v>
      </c>
    </row>
    <row r="212" spans="1:33" x14ac:dyDescent="0.25">
      <c r="A212" s="548"/>
      <c r="B212" s="543"/>
      <c r="C212" s="322" t="s">
        <v>308</v>
      </c>
      <c r="D212" s="323">
        <f t="shared" si="4"/>
        <v>2399.2299999999996</v>
      </c>
      <c r="E212" s="323">
        <v>1048.3399999999999</v>
      </c>
      <c r="F212" s="323">
        <v>13.71</v>
      </c>
      <c r="G212" s="323">
        <v>66.75</v>
      </c>
      <c r="H212" s="323">
        <v>457.93</v>
      </c>
      <c r="I212" s="323">
        <v>0</v>
      </c>
      <c r="J212" s="323">
        <v>0</v>
      </c>
      <c r="K212" s="323">
        <v>0</v>
      </c>
      <c r="L212" s="323">
        <v>0</v>
      </c>
      <c r="M212" s="323">
        <v>0</v>
      </c>
      <c r="N212" s="323">
        <v>0</v>
      </c>
      <c r="O212" s="323">
        <v>0</v>
      </c>
      <c r="P212" s="323">
        <v>0</v>
      </c>
      <c r="Q212" s="323">
        <v>0</v>
      </c>
      <c r="R212" s="323">
        <v>0</v>
      </c>
      <c r="S212" s="323">
        <v>807.51</v>
      </c>
      <c r="T212" s="323">
        <v>4.99</v>
      </c>
      <c r="U212" s="323">
        <v>0</v>
      </c>
      <c r="V212" s="323">
        <v>0</v>
      </c>
      <c r="W212" s="323">
        <v>0</v>
      </c>
      <c r="X212" s="323">
        <v>0</v>
      </c>
      <c r="Y212" s="323">
        <v>0</v>
      </c>
      <c r="Z212" s="323">
        <v>0</v>
      </c>
      <c r="AA212" s="323">
        <v>0</v>
      </c>
      <c r="AB212" s="323">
        <v>0</v>
      </c>
      <c r="AC212" s="323">
        <v>0</v>
      </c>
      <c r="AD212" s="323">
        <v>0</v>
      </c>
      <c r="AE212" s="323">
        <v>0</v>
      </c>
      <c r="AF212" s="323">
        <v>0</v>
      </c>
      <c r="AG212" s="324">
        <v>0</v>
      </c>
    </row>
    <row r="213" spans="1:33" x14ac:dyDescent="0.25">
      <c r="A213" s="548"/>
      <c r="B213" s="543"/>
      <c r="C213" s="322" t="s">
        <v>366</v>
      </c>
      <c r="D213" s="323">
        <f t="shared" si="4"/>
        <v>176304</v>
      </c>
      <c r="E213" s="323">
        <v>175892</v>
      </c>
      <c r="F213" s="323">
        <v>0</v>
      </c>
      <c r="G213" s="323">
        <v>0</v>
      </c>
      <c r="H213" s="323">
        <v>0</v>
      </c>
      <c r="I213" s="323">
        <v>0</v>
      </c>
      <c r="J213" s="323">
        <v>0</v>
      </c>
      <c r="K213" s="323">
        <v>0</v>
      </c>
      <c r="L213" s="323">
        <v>0</v>
      </c>
      <c r="M213" s="323">
        <v>0</v>
      </c>
      <c r="N213" s="323">
        <v>0</v>
      </c>
      <c r="O213" s="323">
        <v>0</v>
      </c>
      <c r="P213" s="323">
        <v>0</v>
      </c>
      <c r="Q213" s="323">
        <v>0</v>
      </c>
      <c r="R213" s="323">
        <v>0</v>
      </c>
      <c r="S213" s="323">
        <v>0</v>
      </c>
      <c r="T213" s="323">
        <v>412</v>
      </c>
      <c r="U213" s="323">
        <v>0</v>
      </c>
      <c r="V213" s="323">
        <v>0</v>
      </c>
      <c r="W213" s="323">
        <v>0</v>
      </c>
      <c r="X213" s="323">
        <v>0</v>
      </c>
      <c r="Y213" s="323">
        <v>0</v>
      </c>
      <c r="Z213" s="323">
        <v>0</v>
      </c>
      <c r="AA213" s="323">
        <v>0</v>
      </c>
      <c r="AB213" s="323">
        <v>0</v>
      </c>
      <c r="AC213" s="323">
        <v>0</v>
      </c>
      <c r="AD213" s="323">
        <v>0</v>
      </c>
      <c r="AE213" s="323">
        <v>0</v>
      </c>
      <c r="AF213" s="323">
        <v>0</v>
      </c>
      <c r="AG213" s="324">
        <v>0</v>
      </c>
    </row>
    <row r="214" spans="1:33" ht="13.8" thickBot="1" x14ac:dyDescent="0.3">
      <c r="A214" s="549"/>
      <c r="B214" s="550"/>
      <c r="C214" s="327" t="s">
        <v>367</v>
      </c>
      <c r="D214" s="328">
        <f t="shared" si="4"/>
        <v>180</v>
      </c>
      <c r="E214" s="328">
        <v>0</v>
      </c>
      <c r="F214" s="328">
        <v>0</v>
      </c>
      <c r="G214" s="328">
        <v>0</v>
      </c>
      <c r="H214" s="328">
        <v>0</v>
      </c>
      <c r="I214" s="328">
        <v>0</v>
      </c>
      <c r="J214" s="328">
        <v>0</v>
      </c>
      <c r="K214" s="328">
        <v>0</v>
      </c>
      <c r="L214" s="328">
        <v>0</v>
      </c>
      <c r="M214" s="328">
        <v>0</v>
      </c>
      <c r="N214" s="328">
        <v>0</v>
      </c>
      <c r="O214" s="328">
        <v>0</v>
      </c>
      <c r="P214" s="328">
        <v>0</v>
      </c>
      <c r="Q214" s="328">
        <v>0</v>
      </c>
      <c r="R214" s="328">
        <v>180</v>
      </c>
      <c r="S214" s="328">
        <v>0</v>
      </c>
      <c r="T214" s="328">
        <v>0</v>
      </c>
      <c r="U214" s="328">
        <v>0</v>
      </c>
      <c r="V214" s="328">
        <v>0</v>
      </c>
      <c r="W214" s="328">
        <v>0</v>
      </c>
      <c r="X214" s="328">
        <v>0</v>
      </c>
      <c r="Y214" s="328">
        <v>0</v>
      </c>
      <c r="Z214" s="328">
        <v>0</v>
      </c>
      <c r="AA214" s="328">
        <v>0</v>
      </c>
      <c r="AB214" s="328">
        <v>0</v>
      </c>
      <c r="AC214" s="328">
        <v>0</v>
      </c>
      <c r="AD214" s="328">
        <v>0</v>
      </c>
      <c r="AE214" s="328">
        <v>0</v>
      </c>
      <c r="AF214" s="328">
        <v>0</v>
      </c>
      <c r="AG214" s="329">
        <v>0</v>
      </c>
    </row>
    <row r="216" spans="1:33" x14ac:dyDescent="0.25">
      <c r="B216" s="314" t="s">
        <v>405</v>
      </c>
    </row>
  </sheetData>
  <mergeCells count="43">
    <mergeCell ref="B80:B84"/>
    <mergeCell ref="B71:B76"/>
    <mergeCell ref="B95:B97"/>
    <mergeCell ref="B85:B94"/>
    <mergeCell ref="B120:B123"/>
    <mergeCell ref="B116:B119"/>
    <mergeCell ref="B143:B147"/>
    <mergeCell ref="B104:B106"/>
    <mergeCell ref="B98:B103"/>
    <mergeCell ref="B203:B214"/>
    <mergeCell ref="B191:B196"/>
    <mergeCell ref="B184:B190"/>
    <mergeCell ref="B181:B183"/>
    <mergeCell ref="B124:B125"/>
    <mergeCell ref="B126:B130"/>
    <mergeCell ref="B176:B180"/>
    <mergeCell ref="B171:B175"/>
    <mergeCell ref="B151:B158"/>
    <mergeCell ref="B148:B150"/>
    <mergeCell ref="B141:B142"/>
    <mergeCell ref="B131:B140"/>
    <mergeCell ref="A1:C1"/>
    <mergeCell ref="B2:C2"/>
    <mergeCell ref="B4:B6"/>
    <mergeCell ref="B7:B9"/>
    <mergeCell ref="A2:A214"/>
    <mergeCell ref="B32:B38"/>
    <mergeCell ref="B197:B202"/>
    <mergeCell ref="B28:B31"/>
    <mergeCell ref="B22:B27"/>
    <mergeCell ref="B14:B21"/>
    <mergeCell ref="B65:B70"/>
    <mergeCell ref="B61:B64"/>
    <mergeCell ref="B77:B79"/>
    <mergeCell ref="B159:B170"/>
    <mergeCell ref="B112:B115"/>
    <mergeCell ref="B107:B111"/>
    <mergeCell ref="B10:B13"/>
    <mergeCell ref="B56:B60"/>
    <mergeCell ref="B52:B55"/>
    <mergeCell ref="B46:B51"/>
    <mergeCell ref="B39:B40"/>
    <mergeCell ref="B41:B45"/>
  </mergeCells>
  <phoneticPr fontId="17" type="noConversion"/>
  <conditionalFormatting sqref="A2:AG214">
    <cfRule type="cellIs" dxfId="3" priority="1" stopIfTrue="1" operator="equal">
      <formula>0</formula>
    </cfRule>
  </conditionalFormatting>
  <printOptions gridLines="1"/>
  <pageMargins left="0.16597222222222222" right="0.16597222222222222" top="0.16597222222222222" bottom="0.16597222222222222" header="0" footer="0"/>
  <pageSetup paperSize="3" scale="49" fitToHeight="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AD222"/>
  <sheetViews>
    <sheetView showOutlineSymbols="0" workbookViewId="0">
      <pane xSplit="2" ySplit="3" topLeftCell="U4" activePane="bottomRight" state="frozen"/>
      <selection pane="topRight" activeCell="C1" sqref="C1"/>
      <selection pane="bottomLeft" activeCell="A4" sqref="A4"/>
      <selection pane="bottomRight" activeCell="M4" sqref="M4"/>
    </sheetView>
  </sheetViews>
  <sheetFormatPr defaultColWidth="21.109375" defaultRowHeight="12.75" customHeight="1" x14ac:dyDescent="0.25"/>
  <cols>
    <col min="1" max="1" width="12.88671875" style="309" bestFit="1" customWidth="1"/>
    <col min="2" max="2" width="41.109375" style="296" bestFit="1" customWidth="1"/>
    <col min="3" max="3" width="12.6640625" style="296" customWidth="1"/>
    <col min="4" max="5" width="11.6640625" style="296" bestFit="1" customWidth="1"/>
    <col min="6" max="6" width="13.88671875" style="296" customWidth="1"/>
    <col min="7" max="27" width="10.5546875" style="296" customWidth="1"/>
    <col min="28" max="28" width="13.6640625" style="296" customWidth="1"/>
    <col min="29" max="29" width="11.109375" style="296" customWidth="1"/>
    <col min="30" max="30" width="12.5546875" style="296" customWidth="1"/>
    <col min="31" max="16384" width="21.109375" style="296"/>
  </cols>
  <sheetData>
    <row r="1" spans="1:30" s="288" customFormat="1" ht="30.15" customHeight="1" thickBot="1" x14ac:dyDescent="0.3">
      <c r="A1" s="555" t="s">
        <v>278</v>
      </c>
      <c r="B1" s="556"/>
      <c r="C1" s="286" t="s">
        <v>279</v>
      </c>
      <c r="D1" s="286" t="s">
        <v>2</v>
      </c>
      <c r="E1" s="286" t="s">
        <v>280</v>
      </c>
      <c r="F1" s="286" t="s">
        <v>281</v>
      </c>
      <c r="G1" s="286" t="s">
        <v>282</v>
      </c>
      <c r="H1" s="286" t="s">
        <v>10</v>
      </c>
      <c r="I1" s="286" t="s">
        <v>283</v>
      </c>
      <c r="J1" s="286" t="s">
        <v>284</v>
      </c>
      <c r="K1" s="286" t="s">
        <v>285</v>
      </c>
      <c r="L1" s="286" t="s">
        <v>286</v>
      </c>
      <c r="M1" s="286" t="s">
        <v>287</v>
      </c>
      <c r="N1" s="286" t="s">
        <v>288</v>
      </c>
      <c r="O1" s="286" t="s">
        <v>289</v>
      </c>
      <c r="P1" s="286" t="s">
        <v>290</v>
      </c>
      <c r="Q1" s="286" t="s">
        <v>291</v>
      </c>
      <c r="R1" s="286" t="s">
        <v>292</v>
      </c>
      <c r="S1" s="286" t="s">
        <v>369</v>
      </c>
      <c r="T1" s="286" t="s">
        <v>293</v>
      </c>
      <c r="U1" s="286" t="s">
        <v>294</v>
      </c>
      <c r="V1" s="286" t="s">
        <v>295</v>
      </c>
      <c r="W1" s="286" t="s">
        <v>296</v>
      </c>
      <c r="X1" s="286" t="s">
        <v>297</v>
      </c>
      <c r="Y1" s="286" t="s">
        <v>298</v>
      </c>
      <c r="Z1" s="286" t="s">
        <v>299</v>
      </c>
      <c r="AA1" s="286" t="s">
        <v>300</v>
      </c>
      <c r="AB1" s="287" t="s">
        <v>368</v>
      </c>
      <c r="AC1" s="286" t="s">
        <v>301</v>
      </c>
      <c r="AD1" s="286" t="s">
        <v>302</v>
      </c>
    </row>
    <row r="2" spans="1:30" s="290" customFormat="1" ht="24" customHeight="1" thickBot="1" x14ac:dyDescent="0.3">
      <c r="A2" s="557" t="s">
        <v>303</v>
      </c>
      <c r="B2" s="558"/>
      <c r="C2" s="289">
        <v>10415994.109999999</v>
      </c>
      <c r="D2" s="289">
        <v>5035464.87</v>
      </c>
      <c r="E2" s="289">
        <v>1013733.12</v>
      </c>
      <c r="F2" s="289">
        <v>1092305.01</v>
      </c>
      <c r="G2" s="289">
        <v>596855.41</v>
      </c>
      <c r="H2" s="289">
        <v>957787.6</v>
      </c>
      <c r="I2" s="289">
        <v>231427.97</v>
      </c>
      <c r="J2" s="289">
        <v>21951.22</v>
      </c>
      <c r="K2" s="289">
        <v>61917.599999999999</v>
      </c>
      <c r="L2" s="289">
        <v>180996.52</v>
      </c>
      <c r="M2" s="289">
        <v>12457.66</v>
      </c>
      <c r="N2" s="289">
        <v>2651.37</v>
      </c>
      <c r="O2" s="289">
        <v>792.4</v>
      </c>
      <c r="P2" s="289">
        <v>24927.46</v>
      </c>
      <c r="Q2" s="289">
        <v>420222.02</v>
      </c>
      <c r="R2" s="289">
        <v>107253.15</v>
      </c>
      <c r="S2" s="289">
        <v>5864.46</v>
      </c>
      <c r="T2" s="289">
        <v>110</v>
      </c>
      <c r="U2" s="289">
        <v>2307</v>
      </c>
      <c r="V2" s="289">
        <v>190</v>
      </c>
      <c r="W2" s="289">
        <v>30518</v>
      </c>
      <c r="X2" s="289">
        <v>696</v>
      </c>
      <c r="Y2" s="289">
        <v>11719.3</v>
      </c>
      <c r="Z2" s="289">
        <v>251348.08</v>
      </c>
      <c r="AA2" s="289">
        <v>13670</v>
      </c>
      <c r="AB2" s="289">
        <v>13706</v>
      </c>
      <c r="AC2" s="289">
        <v>1011.5</v>
      </c>
      <c r="AD2" s="289">
        <v>324110.39</v>
      </c>
    </row>
    <row r="3" spans="1:30" s="293" customFormat="1" ht="24" customHeight="1" x14ac:dyDescent="0.25">
      <c r="A3" s="551" t="s">
        <v>304</v>
      </c>
      <c r="B3" s="291" t="s">
        <v>305</v>
      </c>
      <c r="C3" s="292">
        <v>14450.93</v>
      </c>
      <c r="D3" s="292">
        <v>14281</v>
      </c>
      <c r="E3" s="292">
        <v>130.5</v>
      </c>
      <c r="F3" s="292">
        <v>0</v>
      </c>
      <c r="G3" s="292">
        <v>15.4</v>
      </c>
      <c r="H3" s="292">
        <v>15.25</v>
      </c>
      <c r="I3" s="292">
        <v>0</v>
      </c>
      <c r="J3" s="292">
        <v>8.7799999999999994</v>
      </c>
      <c r="K3" s="292">
        <v>0</v>
      </c>
      <c r="L3" s="292">
        <v>0</v>
      </c>
      <c r="M3" s="292">
        <v>0</v>
      </c>
      <c r="N3" s="292">
        <v>0</v>
      </c>
      <c r="O3" s="292">
        <v>0</v>
      </c>
      <c r="P3" s="292">
        <v>0</v>
      </c>
      <c r="Q3" s="292">
        <v>0</v>
      </c>
      <c r="R3" s="292">
        <v>0</v>
      </c>
      <c r="S3" s="292">
        <v>0</v>
      </c>
      <c r="T3" s="292">
        <v>0</v>
      </c>
      <c r="U3" s="292">
        <v>0</v>
      </c>
      <c r="V3" s="292">
        <v>0</v>
      </c>
      <c r="W3" s="292">
        <v>0</v>
      </c>
      <c r="X3" s="292">
        <v>0</v>
      </c>
      <c r="Y3" s="292">
        <v>0</v>
      </c>
      <c r="Z3" s="292">
        <v>0</v>
      </c>
      <c r="AA3" s="292">
        <v>0</v>
      </c>
      <c r="AB3" s="292">
        <v>0</v>
      </c>
      <c r="AC3" s="292">
        <v>0</v>
      </c>
      <c r="AD3" s="292">
        <v>0</v>
      </c>
    </row>
    <row r="4" spans="1:30" ht="24" customHeight="1" x14ac:dyDescent="0.25">
      <c r="A4" s="551"/>
      <c r="B4" s="294" t="s">
        <v>306</v>
      </c>
      <c r="C4" s="295">
        <v>54.68</v>
      </c>
      <c r="D4" s="295">
        <v>0</v>
      </c>
      <c r="E4" s="295">
        <v>30.5</v>
      </c>
      <c r="F4" s="295">
        <v>0</v>
      </c>
      <c r="G4" s="295">
        <v>15.4</v>
      </c>
      <c r="H4" s="295">
        <v>0</v>
      </c>
      <c r="I4" s="295">
        <v>0</v>
      </c>
      <c r="J4" s="295">
        <v>8.7799999999999994</v>
      </c>
      <c r="K4" s="295">
        <v>0</v>
      </c>
      <c r="L4" s="295">
        <v>0</v>
      </c>
      <c r="M4" s="295">
        <v>0</v>
      </c>
      <c r="N4" s="295">
        <v>0</v>
      </c>
      <c r="O4" s="295">
        <v>0</v>
      </c>
      <c r="P4" s="295">
        <v>0</v>
      </c>
      <c r="Q4" s="295">
        <v>0</v>
      </c>
      <c r="R4" s="295">
        <v>0</v>
      </c>
      <c r="S4" s="295">
        <v>0</v>
      </c>
      <c r="T4" s="295">
        <v>0</v>
      </c>
      <c r="U4" s="295">
        <v>0</v>
      </c>
      <c r="V4" s="295">
        <v>0</v>
      </c>
      <c r="W4" s="295">
        <v>0</v>
      </c>
      <c r="X4" s="295">
        <v>0</v>
      </c>
      <c r="Y4" s="295">
        <v>0</v>
      </c>
      <c r="Z4" s="295">
        <v>0</v>
      </c>
      <c r="AA4" s="295">
        <v>0</v>
      </c>
      <c r="AB4" s="295">
        <v>0</v>
      </c>
      <c r="AC4" s="295">
        <v>0</v>
      </c>
      <c r="AD4" s="295">
        <v>0</v>
      </c>
    </row>
    <row r="5" spans="1:30" ht="24" customHeight="1" x14ac:dyDescent="0.25">
      <c r="A5" s="551"/>
      <c r="B5" s="294" t="s">
        <v>307</v>
      </c>
      <c r="C5" s="295">
        <v>115.25</v>
      </c>
      <c r="D5" s="295">
        <v>0</v>
      </c>
      <c r="E5" s="295">
        <v>100</v>
      </c>
      <c r="F5" s="295">
        <v>0</v>
      </c>
      <c r="G5" s="295">
        <v>0</v>
      </c>
      <c r="H5" s="295">
        <v>15.25</v>
      </c>
      <c r="I5" s="295">
        <v>0</v>
      </c>
      <c r="J5" s="295">
        <v>0</v>
      </c>
      <c r="K5" s="295">
        <v>0</v>
      </c>
      <c r="L5" s="295">
        <v>0</v>
      </c>
      <c r="M5" s="295">
        <v>0</v>
      </c>
      <c r="N5" s="295">
        <v>0</v>
      </c>
      <c r="O5" s="295">
        <v>0</v>
      </c>
      <c r="P5" s="295">
        <v>0</v>
      </c>
      <c r="Q5" s="295">
        <v>0</v>
      </c>
      <c r="R5" s="295">
        <v>0</v>
      </c>
      <c r="S5" s="295">
        <v>0</v>
      </c>
      <c r="T5" s="295">
        <v>0</v>
      </c>
      <c r="U5" s="295">
        <v>0</v>
      </c>
      <c r="V5" s="295">
        <v>0</v>
      </c>
      <c r="W5" s="295">
        <v>0</v>
      </c>
      <c r="X5" s="295">
        <v>0</v>
      </c>
      <c r="Y5" s="295">
        <v>0</v>
      </c>
      <c r="Z5" s="295">
        <v>0</v>
      </c>
      <c r="AA5" s="295">
        <v>0</v>
      </c>
      <c r="AB5" s="295">
        <v>0</v>
      </c>
      <c r="AC5" s="295">
        <v>0</v>
      </c>
      <c r="AD5" s="295">
        <v>0</v>
      </c>
    </row>
    <row r="6" spans="1:30" s="299" customFormat="1" ht="24" customHeight="1" thickBot="1" x14ac:dyDescent="0.3">
      <c r="A6" s="551"/>
      <c r="B6" s="297" t="s">
        <v>308</v>
      </c>
      <c r="C6" s="298">
        <v>14281</v>
      </c>
      <c r="D6" s="298">
        <v>14281</v>
      </c>
      <c r="E6" s="298">
        <v>0</v>
      </c>
      <c r="F6" s="298">
        <v>0</v>
      </c>
      <c r="G6" s="298">
        <v>0</v>
      </c>
      <c r="H6" s="298">
        <v>0</v>
      </c>
      <c r="I6" s="298">
        <v>0</v>
      </c>
      <c r="J6" s="298">
        <v>0</v>
      </c>
      <c r="K6" s="298">
        <v>0</v>
      </c>
      <c r="L6" s="298">
        <v>0</v>
      </c>
      <c r="M6" s="298">
        <v>0</v>
      </c>
      <c r="N6" s="298">
        <v>0</v>
      </c>
      <c r="O6" s="298">
        <v>0</v>
      </c>
      <c r="P6" s="298">
        <v>0</v>
      </c>
      <c r="Q6" s="298">
        <v>0</v>
      </c>
      <c r="R6" s="298">
        <v>0</v>
      </c>
      <c r="S6" s="298">
        <v>0</v>
      </c>
      <c r="T6" s="298">
        <v>0</v>
      </c>
      <c r="U6" s="298">
        <v>0</v>
      </c>
      <c r="V6" s="298">
        <v>0</v>
      </c>
      <c r="W6" s="298">
        <v>0</v>
      </c>
      <c r="X6" s="298">
        <v>0</v>
      </c>
      <c r="Y6" s="298">
        <v>0</v>
      </c>
      <c r="Z6" s="298">
        <v>0</v>
      </c>
      <c r="AA6" s="298">
        <v>0</v>
      </c>
      <c r="AB6" s="298">
        <v>0</v>
      </c>
      <c r="AC6" s="298">
        <v>0</v>
      </c>
      <c r="AD6" s="298">
        <v>0</v>
      </c>
    </row>
    <row r="7" spans="1:30" s="302" customFormat="1" ht="24" customHeight="1" x14ac:dyDescent="0.25">
      <c r="A7" s="552" t="s">
        <v>231</v>
      </c>
      <c r="B7" s="300" t="s">
        <v>305</v>
      </c>
      <c r="C7" s="301">
        <v>16525</v>
      </c>
      <c r="D7" s="301">
        <v>16525</v>
      </c>
      <c r="E7" s="301">
        <v>0</v>
      </c>
      <c r="F7" s="301">
        <v>0</v>
      </c>
      <c r="G7" s="301">
        <v>0</v>
      </c>
      <c r="H7" s="301">
        <v>0</v>
      </c>
      <c r="I7" s="301">
        <v>0</v>
      </c>
      <c r="J7" s="301">
        <v>0</v>
      </c>
      <c r="K7" s="301">
        <v>0</v>
      </c>
      <c r="L7" s="301">
        <v>0</v>
      </c>
      <c r="M7" s="301">
        <v>0</v>
      </c>
      <c r="N7" s="301">
        <v>0</v>
      </c>
      <c r="O7" s="301">
        <v>0</v>
      </c>
      <c r="P7" s="301">
        <v>0</v>
      </c>
      <c r="Q7" s="301">
        <v>0</v>
      </c>
      <c r="R7" s="301">
        <v>0</v>
      </c>
      <c r="S7" s="301">
        <v>0</v>
      </c>
      <c r="T7" s="301">
        <v>0</v>
      </c>
      <c r="U7" s="301">
        <v>0</v>
      </c>
      <c r="V7" s="301">
        <v>0</v>
      </c>
      <c r="W7" s="301">
        <v>0</v>
      </c>
      <c r="X7" s="301">
        <v>0</v>
      </c>
      <c r="Y7" s="301">
        <v>0</v>
      </c>
      <c r="Z7" s="301">
        <v>0</v>
      </c>
      <c r="AA7" s="301">
        <v>0</v>
      </c>
      <c r="AB7" s="301">
        <v>0</v>
      </c>
      <c r="AC7" s="301">
        <v>0</v>
      </c>
      <c r="AD7" s="301">
        <v>0</v>
      </c>
    </row>
    <row r="8" spans="1:30" s="305" customFormat="1" ht="24" customHeight="1" thickBot="1" x14ac:dyDescent="0.3">
      <c r="A8" s="554"/>
      <c r="B8" s="303" t="s">
        <v>309</v>
      </c>
      <c r="C8" s="304">
        <v>16525</v>
      </c>
      <c r="D8" s="304">
        <v>16525</v>
      </c>
      <c r="E8" s="304">
        <v>0</v>
      </c>
      <c r="F8" s="304">
        <v>0</v>
      </c>
      <c r="G8" s="304">
        <v>0</v>
      </c>
      <c r="H8" s="304">
        <v>0</v>
      </c>
      <c r="I8" s="304">
        <v>0</v>
      </c>
      <c r="J8" s="304">
        <v>0</v>
      </c>
      <c r="K8" s="304">
        <v>0</v>
      </c>
      <c r="L8" s="304">
        <v>0</v>
      </c>
      <c r="M8" s="304">
        <v>0</v>
      </c>
      <c r="N8" s="304">
        <v>0</v>
      </c>
      <c r="O8" s="304">
        <v>0</v>
      </c>
      <c r="P8" s="304">
        <v>0</v>
      </c>
      <c r="Q8" s="304">
        <v>0</v>
      </c>
      <c r="R8" s="304">
        <v>0</v>
      </c>
      <c r="S8" s="304">
        <v>0</v>
      </c>
      <c r="T8" s="304">
        <v>0</v>
      </c>
      <c r="U8" s="304">
        <v>0</v>
      </c>
      <c r="V8" s="304">
        <v>0</v>
      </c>
      <c r="W8" s="304">
        <v>0</v>
      </c>
      <c r="X8" s="304">
        <v>0</v>
      </c>
      <c r="Y8" s="304">
        <v>0</v>
      </c>
      <c r="Z8" s="304">
        <v>0</v>
      </c>
      <c r="AA8" s="304">
        <v>0</v>
      </c>
      <c r="AB8" s="304">
        <v>0</v>
      </c>
      <c r="AC8" s="304">
        <v>0</v>
      </c>
      <c r="AD8" s="304">
        <v>0</v>
      </c>
    </row>
    <row r="9" spans="1:30" s="293" customFormat="1" ht="24" customHeight="1" x14ac:dyDescent="0.25">
      <c r="A9" s="551" t="s">
        <v>232</v>
      </c>
      <c r="B9" s="291" t="s">
        <v>305</v>
      </c>
      <c r="C9" s="292">
        <v>207962.54</v>
      </c>
      <c r="D9" s="292">
        <v>173323.93</v>
      </c>
      <c r="E9" s="292">
        <v>16697.55</v>
      </c>
      <c r="F9" s="292">
        <v>4164.96</v>
      </c>
      <c r="G9" s="292">
        <v>1521.6</v>
      </c>
      <c r="H9" s="292">
        <v>75</v>
      </c>
      <c r="I9" s="292">
        <v>0</v>
      </c>
      <c r="J9" s="292">
        <v>26.81</v>
      </c>
      <c r="K9" s="292">
        <v>1425</v>
      </c>
      <c r="L9" s="292">
        <v>0</v>
      </c>
      <c r="M9" s="292">
        <v>0</v>
      </c>
      <c r="N9" s="292">
        <v>0</v>
      </c>
      <c r="O9" s="292">
        <v>0</v>
      </c>
      <c r="P9" s="292">
        <v>0</v>
      </c>
      <c r="Q9" s="292">
        <v>0</v>
      </c>
      <c r="R9" s="292">
        <v>104.4</v>
      </c>
      <c r="S9" s="292">
        <v>9</v>
      </c>
      <c r="T9" s="292">
        <v>110</v>
      </c>
      <c r="U9" s="292">
        <v>0</v>
      </c>
      <c r="V9" s="292">
        <v>0</v>
      </c>
      <c r="W9" s="292">
        <v>0</v>
      </c>
      <c r="X9" s="292">
        <v>0</v>
      </c>
      <c r="Y9" s="292">
        <v>0</v>
      </c>
      <c r="Z9" s="292">
        <v>25.48</v>
      </c>
      <c r="AA9" s="292">
        <v>0</v>
      </c>
      <c r="AB9" s="292">
        <v>0</v>
      </c>
      <c r="AC9" s="292">
        <v>0</v>
      </c>
      <c r="AD9" s="292">
        <v>9336.81</v>
      </c>
    </row>
    <row r="10" spans="1:30" ht="24" customHeight="1" x14ac:dyDescent="0.25">
      <c r="A10" s="551"/>
      <c r="B10" s="294" t="s">
        <v>310</v>
      </c>
      <c r="C10" s="295">
        <v>9180</v>
      </c>
      <c r="D10" s="295">
        <v>0</v>
      </c>
      <c r="E10" s="295">
        <v>0</v>
      </c>
      <c r="F10" s="295">
        <v>0</v>
      </c>
      <c r="G10" s="295">
        <v>0</v>
      </c>
      <c r="H10" s="295">
        <v>0</v>
      </c>
      <c r="I10" s="295">
        <v>0</v>
      </c>
      <c r="J10" s="295">
        <v>0</v>
      </c>
      <c r="K10" s="295">
        <v>0</v>
      </c>
      <c r="L10" s="295">
        <v>0</v>
      </c>
      <c r="M10" s="295">
        <v>0</v>
      </c>
      <c r="N10" s="295">
        <v>0</v>
      </c>
      <c r="O10" s="295">
        <v>0</v>
      </c>
      <c r="P10" s="295">
        <v>0</v>
      </c>
      <c r="Q10" s="295">
        <v>0</v>
      </c>
      <c r="R10" s="295">
        <v>30</v>
      </c>
      <c r="S10" s="295">
        <v>0</v>
      </c>
      <c r="T10" s="295">
        <v>0</v>
      </c>
      <c r="U10" s="295">
        <v>0</v>
      </c>
      <c r="V10" s="295">
        <v>0</v>
      </c>
      <c r="W10" s="295">
        <v>0</v>
      </c>
      <c r="X10" s="295">
        <v>0</v>
      </c>
      <c r="Y10" s="295">
        <v>0</v>
      </c>
      <c r="Z10" s="295">
        <v>20</v>
      </c>
      <c r="AA10" s="295">
        <v>0</v>
      </c>
      <c r="AB10" s="295">
        <v>0</v>
      </c>
      <c r="AC10" s="295">
        <v>0</v>
      </c>
      <c r="AD10" s="295">
        <v>9130</v>
      </c>
    </row>
    <row r="11" spans="1:30" ht="24" customHeight="1" x14ac:dyDescent="0.25">
      <c r="A11" s="551"/>
      <c r="B11" s="294" t="s">
        <v>311</v>
      </c>
      <c r="C11" s="295">
        <v>79547.95</v>
      </c>
      <c r="D11" s="295">
        <v>78721.53</v>
      </c>
      <c r="E11" s="295">
        <v>0</v>
      </c>
      <c r="F11" s="295">
        <v>821.35</v>
      </c>
      <c r="G11" s="295">
        <v>0</v>
      </c>
      <c r="H11" s="295">
        <v>0</v>
      </c>
      <c r="I11" s="295">
        <v>0</v>
      </c>
      <c r="J11" s="295">
        <v>5.07</v>
      </c>
      <c r="K11" s="295">
        <v>0</v>
      </c>
      <c r="L11" s="295">
        <v>0</v>
      </c>
      <c r="M11" s="295">
        <v>0</v>
      </c>
      <c r="N11" s="295">
        <v>0</v>
      </c>
      <c r="O11" s="295">
        <v>0</v>
      </c>
      <c r="P11" s="295">
        <v>0</v>
      </c>
      <c r="Q11" s="295">
        <v>0</v>
      </c>
      <c r="R11" s="295">
        <v>0</v>
      </c>
      <c r="S11" s="295">
        <v>0</v>
      </c>
      <c r="T11" s="295">
        <v>0</v>
      </c>
      <c r="U11" s="295">
        <v>0</v>
      </c>
      <c r="V11" s="295">
        <v>0</v>
      </c>
      <c r="W11" s="295">
        <v>0</v>
      </c>
      <c r="X11" s="295">
        <v>0</v>
      </c>
      <c r="Y11" s="295">
        <v>0</v>
      </c>
      <c r="Z11" s="295">
        <v>0</v>
      </c>
      <c r="AA11" s="295">
        <v>0</v>
      </c>
      <c r="AB11" s="295">
        <v>0</v>
      </c>
      <c r="AC11" s="295">
        <v>0</v>
      </c>
      <c r="AD11" s="295">
        <v>0</v>
      </c>
    </row>
    <row r="12" spans="1:30" ht="24" customHeight="1" x14ac:dyDescent="0.25">
      <c r="A12" s="551"/>
      <c r="B12" s="294" t="s">
        <v>312</v>
      </c>
      <c r="C12" s="295">
        <v>48127.9</v>
      </c>
      <c r="D12" s="295">
        <v>48127.9</v>
      </c>
      <c r="E12" s="295">
        <v>0</v>
      </c>
      <c r="F12" s="295">
        <v>0</v>
      </c>
      <c r="G12" s="295">
        <v>0</v>
      </c>
      <c r="H12" s="295">
        <v>0</v>
      </c>
      <c r="I12" s="295">
        <v>0</v>
      </c>
      <c r="J12" s="295">
        <v>0</v>
      </c>
      <c r="K12" s="295">
        <v>0</v>
      </c>
      <c r="L12" s="295">
        <v>0</v>
      </c>
      <c r="M12" s="295">
        <v>0</v>
      </c>
      <c r="N12" s="295">
        <v>0</v>
      </c>
      <c r="O12" s="295">
        <v>0</v>
      </c>
      <c r="P12" s="295">
        <v>0</v>
      </c>
      <c r="Q12" s="295">
        <v>0</v>
      </c>
      <c r="R12" s="295">
        <v>0</v>
      </c>
      <c r="S12" s="295">
        <v>0</v>
      </c>
      <c r="T12" s="295">
        <v>0</v>
      </c>
      <c r="U12" s="295">
        <v>0</v>
      </c>
      <c r="V12" s="295">
        <v>0</v>
      </c>
      <c r="W12" s="295">
        <v>0</v>
      </c>
      <c r="X12" s="295">
        <v>0</v>
      </c>
      <c r="Y12" s="295">
        <v>0</v>
      </c>
      <c r="Z12" s="295">
        <v>0</v>
      </c>
      <c r="AA12" s="295">
        <v>0</v>
      </c>
      <c r="AB12" s="295">
        <v>0</v>
      </c>
      <c r="AC12" s="295">
        <v>0</v>
      </c>
      <c r="AD12" s="295">
        <v>0</v>
      </c>
    </row>
    <row r="13" spans="1:30" ht="24" customHeight="1" x14ac:dyDescent="0.25">
      <c r="A13" s="551"/>
      <c r="B13" s="294" t="s">
        <v>306</v>
      </c>
      <c r="C13" s="295">
        <v>17.899999999999999</v>
      </c>
      <c r="D13" s="295">
        <v>0</v>
      </c>
      <c r="E13" s="295">
        <v>4</v>
      </c>
      <c r="F13" s="295">
        <v>0</v>
      </c>
      <c r="G13" s="295">
        <v>1.6</v>
      </c>
      <c r="H13" s="295">
        <v>0</v>
      </c>
      <c r="I13" s="295">
        <v>0</v>
      </c>
      <c r="J13" s="295">
        <v>12.3</v>
      </c>
      <c r="K13" s="295">
        <v>0</v>
      </c>
      <c r="L13" s="295">
        <v>0</v>
      </c>
      <c r="M13" s="295">
        <v>0</v>
      </c>
      <c r="N13" s="295">
        <v>0</v>
      </c>
      <c r="O13" s="295">
        <v>0</v>
      </c>
      <c r="P13" s="295">
        <v>0</v>
      </c>
      <c r="Q13" s="295">
        <v>0</v>
      </c>
      <c r="R13" s="295">
        <v>0</v>
      </c>
      <c r="S13" s="295">
        <v>0</v>
      </c>
      <c r="T13" s="295">
        <v>0</v>
      </c>
      <c r="U13" s="295">
        <v>0</v>
      </c>
      <c r="V13" s="295">
        <v>0</v>
      </c>
      <c r="W13" s="295">
        <v>0</v>
      </c>
      <c r="X13" s="295">
        <v>0</v>
      </c>
      <c r="Y13" s="295">
        <v>0</v>
      </c>
      <c r="Z13" s="295">
        <v>0</v>
      </c>
      <c r="AA13" s="295">
        <v>0</v>
      </c>
      <c r="AB13" s="295">
        <v>0</v>
      </c>
      <c r="AC13" s="295">
        <v>0</v>
      </c>
      <c r="AD13" s="295">
        <v>0</v>
      </c>
    </row>
    <row r="14" spans="1:30" ht="24" customHeight="1" x14ac:dyDescent="0.25">
      <c r="A14" s="551"/>
      <c r="B14" s="294" t="s">
        <v>150</v>
      </c>
      <c r="C14" s="295">
        <v>70072</v>
      </c>
      <c r="D14" s="295">
        <v>46050</v>
      </c>
      <c r="E14" s="295">
        <v>16569</v>
      </c>
      <c r="F14" s="295">
        <v>3172</v>
      </c>
      <c r="G14" s="295">
        <v>1520</v>
      </c>
      <c r="H14" s="295">
        <v>75</v>
      </c>
      <c r="I14" s="295">
        <v>0</v>
      </c>
      <c r="J14" s="295">
        <v>0</v>
      </c>
      <c r="K14" s="295">
        <v>1425</v>
      </c>
      <c r="L14" s="295">
        <v>0</v>
      </c>
      <c r="M14" s="295">
        <v>0</v>
      </c>
      <c r="N14" s="295">
        <v>0</v>
      </c>
      <c r="O14" s="295">
        <v>0</v>
      </c>
      <c r="P14" s="295">
        <v>0</v>
      </c>
      <c r="Q14" s="295">
        <v>0</v>
      </c>
      <c r="R14" s="295">
        <v>0</v>
      </c>
      <c r="S14" s="295">
        <v>9</v>
      </c>
      <c r="T14" s="295">
        <v>110</v>
      </c>
      <c r="U14" s="295">
        <v>0</v>
      </c>
      <c r="V14" s="295">
        <v>0</v>
      </c>
      <c r="W14" s="295">
        <v>0</v>
      </c>
      <c r="X14" s="295">
        <v>0</v>
      </c>
      <c r="Y14" s="295">
        <v>0</v>
      </c>
      <c r="Z14" s="295">
        <v>0</v>
      </c>
      <c r="AA14" s="295">
        <v>0</v>
      </c>
      <c r="AB14" s="295">
        <v>0</v>
      </c>
      <c r="AC14" s="295">
        <v>0</v>
      </c>
      <c r="AD14" s="295">
        <v>0</v>
      </c>
    </row>
    <row r="15" spans="1:30" ht="24" customHeight="1" x14ac:dyDescent="0.25">
      <c r="A15" s="551"/>
      <c r="B15" s="294" t="s">
        <v>313</v>
      </c>
      <c r="C15" s="295">
        <v>286.69</v>
      </c>
      <c r="D15" s="295">
        <v>0</v>
      </c>
      <c r="E15" s="295">
        <v>0</v>
      </c>
      <c r="F15" s="295">
        <v>0</v>
      </c>
      <c r="G15" s="295">
        <v>0</v>
      </c>
      <c r="H15" s="295">
        <v>0</v>
      </c>
      <c r="I15" s="295">
        <v>0</v>
      </c>
      <c r="J15" s="295">
        <v>0</v>
      </c>
      <c r="K15" s="295">
        <v>0</v>
      </c>
      <c r="L15" s="295">
        <v>0</v>
      </c>
      <c r="M15" s="295">
        <v>0</v>
      </c>
      <c r="N15" s="295">
        <v>0</v>
      </c>
      <c r="O15" s="295">
        <v>0</v>
      </c>
      <c r="P15" s="295">
        <v>0</v>
      </c>
      <c r="Q15" s="295">
        <v>0</v>
      </c>
      <c r="R15" s="295">
        <v>74.400000000000006</v>
      </c>
      <c r="S15" s="295">
        <v>0</v>
      </c>
      <c r="T15" s="295">
        <v>0</v>
      </c>
      <c r="U15" s="295">
        <v>0</v>
      </c>
      <c r="V15" s="295">
        <v>0</v>
      </c>
      <c r="W15" s="295">
        <v>0</v>
      </c>
      <c r="X15" s="295">
        <v>0</v>
      </c>
      <c r="Y15" s="295">
        <v>0</v>
      </c>
      <c r="Z15" s="295">
        <v>5.48</v>
      </c>
      <c r="AA15" s="295">
        <v>0</v>
      </c>
      <c r="AB15" s="295">
        <v>0</v>
      </c>
      <c r="AC15" s="295">
        <v>0</v>
      </c>
      <c r="AD15" s="295">
        <v>206.81</v>
      </c>
    </row>
    <row r="16" spans="1:30" s="299" customFormat="1" ht="24" customHeight="1" thickBot="1" x14ac:dyDescent="0.3">
      <c r="A16" s="551"/>
      <c r="B16" s="297" t="s">
        <v>308</v>
      </c>
      <c r="C16" s="298">
        <v>730.1</v>
      </c>
      <c r="D16" s="298">
        <v>424.5</v>
      </c>
      <c r="E16" s="298">
        <v>124.55</v>
      </c>
      <c r="F16" s="298">
        <v>171.61</v>
      </c>
      <c r="G16" s="298">
        <v>0</v>
      </c>
      <c r="H16" s="298">
        <v>0</v>
      </c>
      <c r="I16" s="298">
        <v>0</v>
      </c>
      <c r="J16" s="298">
        <v>9.44</v>
      </c>
      <c r="K16" s="298">
        <v>0</v>
      </c>
      <c r="L16" s="298">
        <v>0</v>
      </c>
      <c r="M16" s="298">
        <v>0</v>
      </c>
      <c r="N16" s="298">
        <v>0</v>
      </c>
      <c r="O16" s="298">
        <v>0</v>
      </c>
      <c r="P16" s="298">
        <v>0</v>
      </c>
      <c r="Q16" s="298">
        <v>0</v>
      </c>
      <c r="R16" s="298">
        <v>0</v>
      </c>
      <c r="S16" s="298">
        <v>0</v>
      </c>
      <c r="T16" s="298">
        <v>0</v>
      </c>
      <c r="U16" s="298">
        <v>0</v>
      </c>
      <c r="V16" s="298">
        <v>0</v>
      </c>
      <c r="W16" s="298">
        <v>0</v>
      </c>
      <c r="X16" s="298">
        <v>0</v>
      </c>
      <c r="Y16" s="298">
        <v>0</v>
      </c>
      <c r="Z16" s="298">
        <v>0</v>
      </c>
      <c r="AA16" s="298">
        <v>0</v>
      </c>
      <c r="AB16" s="298">
        <v>0</v>
      </c>
      <c r="AC16" s="298">
        <v>0</v>
      </c>
      <c r="AD16" s="298">
        <v>0</v>
      </c>
    </row>
    <row r="17" spans="1:30" s="302" customFormat="1" ht="24" customHeight="1" x14ac:dyDescent="0.25">
      <c r="A17" s="552" t="s">
        <v>235</v>
      </c>
      <c r="B17" s="300" t="s">
        <v>305</v>
      </c>
      <c r="C17" s="301">
        <v>147267.63</v>
      </c>
      <c r="D17" s="301">
        <v>89719.73</v>
      </c>
      <c r="E17" s="301">
        <v>38076.44</v>
      </c>
      <c r="F17" s="301">
        <v>0.13</v>
      </c>
      <c r="G17" s="301">
        <v>16341.6</v>
      </c>
      <c r="H17" s="301">
        <v>2461.21</v>
      </c>
      <c r="I17" s="301">
        <v>0</v>
      </c>
      <c r="J17" s="301">
        <v>104.56</v>
      </c>
      <c r="K17" s="301">
        <v>9</v>
      </c>
      <c r="L17" s="301">
        <v>419.86</v>
      </c>
      <c r="M17" s="301">
        <v>98.7</v>
      </c>
      <c r="N17" s="301">
        <v>0</v>
      </c>
      <c r="O17" s="301">
        <v>0</v>
      </c>
      <c r="P17" s="301">
        <v>0</v>
      </c>
      <c r="Q17" s="301">
        <v>0</v>
      </c>
      <c r="R17" s="301">
        <v>36</v>
      </c>
      <c r="S17" s="301">
        <v>0.4</v>
      </c>
      <c r="T17" s="301">
        <v>0</v>
      </c>
      <c r="U17" s="301">
        <v>0</v>
      </c>
      <c r="V17" s="301">
        <v>0</v>
      </c>
      <c r="W17" s="301">
        <v>0</v>
      </c>
      <c r="X17" s="301">
        <v>0</v>
      </c>
      <c r="Y17" s="301">
        <v>0</v>
      </c>
      <c r="Z17" s="301">
        <v>0</v>
      </c>
      <c r="AA17" s="301">
        <v>0</v>
      </c>
      <c r="AB17" s="301">
        <v>0</v>
      </c>
      <c r="AC17" s="301">
        <v>0</v>
      </c>
      <c r="AD17" s="301">
        <v>0</v>
      </c>
    </row>
    <row r="18" spans="1:30" s="308" customFormat="1" ht="24" customHeight="1" x14ac:dyDescent="0.25">
      <c r="A18" s="553"/>
      <c r="B18" s="306" t="s">
        <v>311</v>
      </c>
      <c r="C18" s="307">
        <v>151.24</v>
      </c>
      <c r="D18" s="307">
        <v>0</v>
      </c>
      <c r="E18" s="307">
        <v>0</v>
      </c>
      <c r="F18" s="307">
        <v>0.13</v>
      </c>
      <c r="G18" s="307">
        <v>0</v>
      </c>
      <c r="H18" s="307">
        <v>151.11000000000001</v>
      </c>
      <c r="I18" s="307">
        <v>0</v>
      </c>
      <c r="J18" s="307">
        <v>0</v>
      </c>
      <c r="K18" s="307">
        <v>0</v>
      </c>
      <c r="L18" s="307">
        <v>0</v>
      </c>
      <c r="M18" s="307">
        <v>0</v>
      </c>
      <c r="N18" s="307">
        <v>0</v>
      </c>
      <c r="O18" s="307">
        <v>0</v>
      </c>
      <c r="P18" s="307">
        <v>0</v>
      </c>
      <c r="Q18" s="307">
        <v>0</v>
      </c>
      <c r="R18" s="307">
        <v>0</v>
      </c>
      <c r="S18" s="307">
        <v>0</v>
      </c>
      <c r="T18" s="307">
        <v>0</v>
      </c>
      <c r="U18" s="307">
        <v>0</v>
      </c>
      <c r="V18" s="307">
        <v>0</v>
      </c>
      <c r="W18" s="307">
        <v>0</v>
      </c>
      <c r="X18" s="307">
        <v>0</v>
      </c>
      <c r="Y18" s="307">
        <v>0</v>
      </c>
      <c r="Z18" s="307">
        <v>0</v>
      </c>
      <c r="AA18" s="307">
        <v>0</v>
      </c>
      <c r="AB18" s="307">
        <v>0</v>
      </c>
      <c r="AC18" s="307">
        <v>0</v>
      </c>
      <c r="AD18" s="307">
        <v>0</v>
      </c>
    </row>
    <row r="19" spans="1:30" s="308" customFormat="1" ht="24" customHeight="1" x14ac:dyDescent="0.25">
      <c r="A19" s="553"/>
      <c r="B19" s="306" t="s">
        <v>314</v>
      </c>
      <c r="C19" s="307">
        <v>2638.75</v>
      </c>
      <c r="D19" s="307">
        <v>0</v>
      </c>
      <c r="E19" s="307">
        <v>0</v>
      </c>
      <c r="F19" s="307">
        <v>0</v>
      </c>
      <c r="G19" s="307">
        <v>2638.75</v>
      </c>
      <c r="H19" s="307">
        <v>0</v>
      </c>
      <c r="I19" s="307">
        <v>0</v>
      </c>
      <c r="J19" s="307">
        <v>0</v>
      </c>
      <c r="K19" s="307">
        <v>0</v>
      </c>
      <c r="L19" s="307">
        <v>0</v>
      </c>
      <c r="M19" s="307">
        <v>0</v>
      </c>
      <c r="N19" s="307">
        <v>0</v>
      </c>
      <c r="O19" s="307">
        <v>0</v>
      </c>
      <c r="P19" s="307">
        <v>0</v>
      </c>
      <c r="Q19" s="307">
        <v>0</v>
      </c>
      <c r="R19" s="307">
        <v>0</v>
      </c>
      <c r="S19" s="307">
        <v>0</v>
      </c>
      <c r="T19" s="307">
        <v>0</v>
      </c>
      <c r="U19" s="307">
        <v>0</v>
      </c>
      <c r="V19" s="307">
        <v>0</v>
      </c>
      <c r="W19" s="307">
        <v>0</v>
      </c>
      <c r="X19" s="307">
        <v>0</v>
      </c>
      <c r="Y19" s="307">
        <v>0</v>
      </c>
      <c r="Z19" s="307">
        <v>0</v>
      </c>
      <c r="AA19" s="307">
        <v>0</v>
      </c>
      <c r="AB19" s="307">
        <v>0</v>
      </c>
      <c r="AC19" s="307">
        <v>0</v>
      </c>
      <c r="AD19" s="307">
        <v>0</v>
      </c>
    </row>
    <row r="20" spans="1:30" s="308" customFormat="1" ht="24" customHeight="1" x14ac:dyDescent="0.25">
      <c r="A20" s="553"/>
      <c r="B20" s="306" t="s">
        <v>306</v>
      </c>
      <c r="C20" s="307">
        <v>10.48</v>
      </c>
      <c r="D20" s="307">
        <v>0</v>
      </c>
      <c r="E20" s="307">
        <v>4.75</v>
      </c>
      <c r="F20" s="307">
        <v>0</v>
      </c>
      <c r="G20" s="307">
        <v>1.6</v>
      </c>
      <c r="H20" s="307">
        <v>0</v>
      </c>
      <c r="I20" s="307">
        <v>0</v>
      </c>
      <c r="J20" s="307">
        <v>4.13</v>
      </c>
      <c r="K20" s="307">
        <v>0</v>
      </c>
      <c r="L20" s="307">
        <v>0</v>
      </c>
      <c r="M20" s="307">
        <v>0</v>
      </c>
      <c r="N20" s="307">
        <v>0</v>
      </c>
      <c r="O20" s="307">
        <v>0</v>
      </c>
      <c r="P20" s="307">
        <v>0</v>
      </c>
      <c r="Q20" s="307">
        <v>0</v>
      </c>
      <c r="R20" s="307">
        <v>0</v>
      </c>
      <c r="S20" s="307">
        <v>0</v>
      </c>
      <c r="T20" s="307">
        <v>0</v>
      </c>
      <c r="U20" s="307">
        <v>0</v>
      </c>
      <c r="V20" s="307">
        <v>0</v>
      </c>
      <c r="W20" s="307">
        <v>0</v>
      </c>
      <c r="X20" s="307">
        <v>0</v>
      </c>
      <c r="Y20" s="307">
        <v>0</v>
      </c>
      <c r="Z20" s="307">
        <v>0</v>
      </c>
      <c r="AA20" s="307">
        <v>0</v>
      </c>
      <c r="AB20" s="307">
        <v>0</v>
      </c>
      <c r="AC20" s="307">
        <v>0</v>
      </c>
      <c r="AD20" s="307">
        <v>0</v>
      </c>
    </row>
    <row r="21" spans="1:30" s="308" customFormat="1" ht="24" customHeight="1" x14ac:dyDescent="0.25">
      <c r="A21" s="553"/>
      <c r="B21" s="306" t="s">
        <v>307</v>
      </c>
      <c r="C21" s="307">
        <v>144453.01</v>
      </c>
      <c r="D21" s="307">
        <v>89719.73</v>
      </c>
      <c r="E21" s="307">
        <v>38071.69</v>
      </c>
      <c r="F21" s="307">
        <v>0</v>
      </c>
      <c r="G21" s="307">
        <v>13701.25</v>
      </c>
      <c r="H21" s="307">
        <v>2295.9499999999998</v>
      </c>
      <c r="I21" s="307">
        <v>0</v>
      </c>
      <c r="J21" s="307">
        <v>100.43</v>
      </c>
      <c r="K21" s="307">
        <v>9</v>
      </c>
      <c r="L21" s="307">
        <v>419.86</v>
      </c>
      <c r="M21" s="307">
        <v>98.7</v>
      </c>
      <c r="N21" s="307">
        <v>0</v>
      </c>
      <c r="O21" s="307">
        <v>0</v>
      </c>
      <c r="P21" s="307">
        <v>0</v>
      </c>
      <c r="Q21" s="307">
        <v>0</v>
      </c>
      <c r="R21" s="307">
        <v>36</v>
      </c>
      <c r="S21" s="307">
        <v>0.4</v>
      </c>
      <c r="T21" s="307">
        <v>0</v>
      </c>
      <c r="U21" s="307">
        <v>0</v>
      </c>
      <c r="V21" s="307">
        <v>0</v>
      </c>
      <c r="W21" s="307">
        <v>0</v>
      </c>
      <c r="X21" s="307">
        <v>0</v>
      </c>
      <c r="Y21" s="307">
        <v>0</v>
      </c>
      <c r="Z21" s="307">
        <v>0</v>
      </c>
      <c r="AA21" s="307">
        <v>0</v>
      </c>
      <c r="AB21" s="307">
        <v>0</v>
      </c>
      <c r="AC21" s="307">
        <v>0</v>
      </c>
      <c r="AD21" s="307">
        <v>0</v>
      </c>
    </row>
    <row r="22" spans="1:30" s="305" customFormat="1" ht="24" customHeight="1" thickBot="1" x14ac:dyDescent="0.3">
      <c r="A22" s="554"/>
      <c r="B22" s="303" t="s">
        <v>308</v>
      </c>
      <c r="C22" s="304">
        <v>14.15</v>
      </c>
      <c r="D22" s="304">
        <v>0</v>
      </c>
      <c r="E22" s="304">
        <v>0</v>
      </c>
      <c r="F22" s="304">
        <v>0</v>
      </c>
      <c r="G22" s="304">
        <v>0</v>
      </c>
      <c r="H22" s="304">
        <v>14.15</v>
      </c>
      <c r="I22" s="304">
        <v>0</v>
      </c>
      <c r="J22" s="304">
        <v>0</v>
      </c>
      <c r="K22" s="304">
        <v>0</v>
      </c>
      <c r="L22" s="304">
        <v>0</v>
      </c>
      <c r="M22" s="304">
        <v>0</v>
      </c>
      <c r="N22" s="304">
        <v>0</v>
      </c>
      <c r="O22" s="304">
        <v>0</v>
      </c>
      <c r="P22" s="304">
        <v>0</v>
      </c>
      <c r="Q22" s="304">
        <v>0</v>
      </c>
      <c r="R22" s="304">
        <v>0</v>
      </c>
      <c r="S22" s="304">
        <v>0</v>
      </c>
      <c r="T22" s="304">
        <v>0</v>
      </c>
      <c r="U22" s="304">
        <v>0</v>
      </c>
      <c r="V22" s="304">
        <v>0</v>
      </c>
      <c r="W22" s="304">
        <v>0</v>
      </c>
      <c r="X22" s="304">
        <v>0</v>
      </c>
      <c r="Y22" s="304">
        <v>0</v>
      </c>
      <c r="Z22" s="304">
        <v>0</v>
      </c>
      <c r="AA22" s="304">
        <v>0</v>
      </c>
      <c r="AB22" s="304">
        <v>0</v>
      </c>
      <c r="AC22" s="304">
        <v>0</v>
      </c>
      <c r="AD22" s="304">
        <v>0</v>
      </c>
    </row>
    <row r="23" spans="1:30" s="293" customFormat="1" ht="24" customHeight="1" x14ac:dyDescent="0.25">
      <c r="A23" s="551" t="s">
        <v>236</v>
      </c>
      <c r="B23" s="291" t="s">
        <v>305</v>
      </c>
      <c r="C23" s="292">
        <v>81493.73</v>
      </c>
      <c r="D23" s="292">
        <v>42986.080000000002</v>
      </c>
      <c r="E23" s="292">
        <v>7511.81</v>
      </c>
      <c r="F23" s="292">
        <v>10349.65</v>
      </c>
      <c r="G23" s="292">
        <v>0</v>
      </c>
      <c r="H23" s="292">
        <v>5084.38</v>
      </c>
      <c r="I23" s="292">
        <v>878.16</v>
      </c>
      <c r="J23" s="292">
        <v>41.65</v>
      </c>
      <c r="K23" s="292">
        <v>0</v>
      </c>
      <c r="L23" s="292">
        <v>0</v>
      </c>
      <c r="M23" s="292">
        <v>0</v>
      </c>
      <c r="N23" s="292">
        <v>0</v>
      </c>
      <c r="O23" s="292">
        <v>0</v>
      </c>
      <c r="P23" s="292">
        <v>0</v>
      </c>
      <c r="Q23" s="292">
        <v>14642</v>
      </c>
      <c r="R23" s="292">
        <v>0</v>
      </c>
      <c r="S23" s="292">
        <v>0</v>
      </c>
      <c r="T23" s="292">
        <v>0</v>
      </c>
      <c r="U23" s="292">
        <v>0</v>
      </c>
      <c r="V23" s="292">
        <v>0</v>
      </c>
      <c r="W23" s="292">
        <v>0</v>
      </c>
      <c r="X23" s="292">
        <v>0</v>
      </c>
      <c r="Y23" s="292">
        <v>0</v>
      </c>
      <c r="Z23" s="292">
        <v>0</v>
      </c>
      <c r="AA23" s="292">
        <v>0</v>
      </c>
      <c r="AB23" s="292">
        <v>0</v>
      </c>
      <c r="AC23" s="292">
        <v>0</v>
      </c>
      <c r="AD23" s="292">
        <v>0</v>
      </c>
    </row>
    <row r="24" spans="1:30" ht="24" customHeight="1" x14ac:dyDescent="0.25">
      <c r="A24" s="551"/>
      <c r="B24" s="294" t="s">
        <v>311</v>
      </c>
      <c r="C24" s="295">
        <v>10312.81</v>
      </c>
      <c r="D24" s="295">
        <v>0</v>
      </c>
      <c r="E24" s="295">
        <v>0</v>
      </c>
      <c r="F24" s="295">
        <v>9990.9599999999991</v>
      </c>
      <c r="G24" s="295">
        <v>0</v>
      </c>
      <c r="H24" s="295">
        <v>156.16</v>
      </c>
      <c r="I24" s="295">
        <v>165.69</v>
      </c>
      <c r="J24" s="295">
        <v>0</v>
      </c>
      <c r="K24" s="295">
        <v>0</v>
      </c>
      <c r="L24" s="295">
        <v>0</v>
      </c>
      <c r="M24" s="295">
        <v>0</v>
      </c>
      <c r="N24" s="295">
        <v>0</v>
      </c>
      <c r="O24" s="295">
        <v>0</v>
      </c>
      <c r="P24" s="295">
        <v>0</v>
      </c>
      <c r="Q24" s="295">
        <v>0</v>
      </c>
      <c r="R24" s="295">
        <v>0</v>
      </c>
      <c r="S24" s="295">
        <v>0</v>
      </c>
      <c r="T24" s="295">
        <v>0</v>
      </c>
      <c r="U24" s="295">
        <v>0</v>
      </c>
      <c r="V24" s="295">
        <v>0</v>
      </c>
      <c r="W24" s="295">
        <v>0</v>
      </c>
      <c r="X24" s="295">
        <v>0</v>
      </c>
      <c r="Y24" s="295">
        <v>0</v>
      </c>
      <c r="Z24" s="295">
        <v>0</v>
      </c>
      <c r="AA24" s="295">
        <v>0</v>
      </c>
      <c r="AB24" s="295">
        <v>0</v>
      </c>
      <c r="AC24" s="295">
        <v>0</v>
      </c>
      <c r="AD24" s="295">
        <v>0</v>
      </c>
    </row>
    <row r="25" spans="1:30" ht="24" customHeight="1" x14ac:dyDescent="0.25">
      <c r="A25" s="551"/>
      <c r="B25" s="294" t="s">
        <v>315</v>
      </c>
      <c r="C25" s="295">
        <v>14642</v>
      </c>
      <c r="D25" s="295">
        <v>0</v>
      </c>
      <c r="E25" s="295">
        <v>0</v>
      </c>
      <c r="F25" s="295">
        <v>0</v>
      </c>
      <c r="G25" s="295">
        <v>0</v>
      </c>
      <c r="H25" s="295">
        <v>0</v>
      </c>
      <c r="I25" s="295">
        <v>0</v>
      </c>
      <c r="J25" s="295">
        <v>0</v>
      </c>
      <c r="K25" s="295">
        <v>0</v>
      </c>
      <c r="L25" s="295">
        <v>0</v>
      </c>
      <c r="M25" s="295">
        <v>0</v>
      </c>
      <c r="N25" s="295">
        <v>0</v>
      </c>
      <c r="O25" s="295">
        <v>0</v>
      </c>
      <c r="P25" s="295">
        <v>0</v>
      </c>
      <c r="Q25" s="295">
        <v>14642</v>
      </c>
      <c r="R25" s="295">
        <v>0</v>
      </c>
      <c r="S25" s="295">
        <v>0</v>
      </c>
      <c r="T25" s="295">
        <v>0</v>
      </c>
      <c r="U25" s="295">
        <v>0</v>
      </c>
      <c r="V25" s="295">
        <v>0</v>
      </c>
      <c r="W25" s="295">
        <v>0</v>
      </c>
      <c r="X25" s="295">
        <v>0</v>
      </c>
      <c r="Y25" s="295">
        <v>0</v>
      </c>
      <c r="Z25" s="295">
        <v>0</v>
      </c>
      <c r="AA25" s="295">
        <v>0</v>
      </c>
      <c r="AB25" s="295">
        <v>0</v>
      </c>
      <c r="AC25" s="295">
        <v>0</v>
      </c>
      <c r="AD25" s="295">
        <v>0</v>
      </c>
    </row>
    <row r="26" spans="1:30" ht="24" customHeight="1" x14ac:dyDescent="0.25">
      <c r="A26" s="551"/>
      <c r="B26" s="294" t="s">
        <v>316</v>
      </c>
      <c r="C26" s="295">
        <v>56536.5</v>
      </c>
      <c r="D26" s="295">
        <v>42986.080000000002</v>
      </c>
      <c r="E26" s="295">
        <v>7509.39</v>
      </c>
      <c r="F26" s="295">
        <v>358.69</v>
      </c>
      <c r="G26" s="295">
        <v>0</v>
      </c>
      <c r="H26" s="295">
        <v>4928.22</v>
      </c>
      <c r="I26" s="295">
        <v>712.47</v>
      </c>
      <c r="J26" s="295">
        <v>41.65</v>
      </c>
      <c r="K26" s="295">
        <v>0</v>
      </c>
      <c r="L26" s="295">
        <v>0</v>
      </c>
      <c r="M26" s="295">
        <v>0</v>
      </c>
      <c r="N26" s="295">
        <v>0</v>
      </c>
      <c r="O26" s="295">
        <v>0</v>
      </c>
      <c r="P26" s="295">
        <v>0</v>
      </c>
      <c r="Q26" s="295">
        <v>0</v>
      </c>
      <c r="R26" s="295">
        <v>0</v>
      </c>
      <c r="S26" s="295">
        <v>0</v>
      </c>
      <c r="T26" s="295">
        <v>0</v>
      </c>
      <c r="U26" s="295">
        <v>0</v>
      </c>
      <c r="V26" s="295">
        <v>0</v>
      </c>
      <c r="W26" s="295">
        <v>0</v>
      </c>
      <c r="X26" s="295">
        <v>0</v>
      </c>
      <c r="Y26" s="295">
        <v>0</v>
      </c>
      <c r="Z26" s="295">
        <v>0</v>
      </c>
      <c r="AA26" s="295">
        <v>0</v>
      </c>
      <c r="AB26" s="295">
        <v>0</v>
      </c>
      <c r="AC26" s="295">
        <v>0</v>
      </c>
      <c r="AD26" s="295">
        <v>0</v>
      </c>
    </row>
    <row r="27" spans="1:30" s="299" customFormat="1" ht="24" customHeight="1" thickBot="1" x14ac:dyDescent="0.3">
      <c r="A27" s="551"/>
      <c r="B27" s="297" t="s">
        <v>308</v>
      </c>
      <c r="C27" s="298">
        <v>2.42</v>
      </c>
      <c r="D27" s="298">
        <v>0</v>
      </c>
      <c r="E27" s="298">
        <v>2.42</v>
      </c>
      <c r="F27" s="298">
        <v>0</v>
      </c>
      <c r="G27" s="298">
        <v>0</v>
      </c>
      <c r="H27" s="298">
        <v>0</v>
      </c>
      <c r="I27" s="298">
        <v>0</v>
      </c>
      <c r="J27" s="298">
        <v>0</v>
      </c>
      <c r="K27" s="298">
        <v>0</v>
      </c>
      <c r="L27" s="298">
        <v>0</v>
      </c>
      <c r="M27" s="298">
        <v>0</v>
      </c>
      <c r="N27" s="298">
        <v>0</v>
      </c>
      <c r="O27" s="298">
        <v>0</v>
      </c>
      <c r="P27" s="298">
        <v>0</v>
      </c>
      <c r="Q27" s="298">
        <v>0</v>
      </c>
      <c r="R27" s="298">
        <v>0</v>
      </c>
      <c r="S27" s="298">
        <v>0</v>
      </c>
      <c r="T27" s="298">
        <v>0</v>
      </c>
      <c r="U27" s="298">
        <v>0</v>
      </c>
      <c r="V27" s="298">
        <v>0</v>
      </c>
      <c r="W27" s="298">
        <v>0</v>
      </c>
      <c r="X27" s="298">
        <v>0</v>
      </c>
      <c r="Y27" s="298">
        <v>0</v>
      </c>
      <c r="Z27" s="298">
        <v>0</v>
      </c>
      <c r="AA27" s="298">
        <v>0</v>
      </c>
      <c r="AB27" s="298">
        <v>0</v>
      </c>
      <c r="AC27" s="298">
        <v>0</v>
      </c>
      <c r="AD27" s="298">
        <v>0</v>
      </c>
    </row>
    <row r="28" spans="1:30" s="302" customFormat="1" ht="24" customHeight="1" x14ac:dyDescent="0.25">
      <c r="A28" s="552" t="s">
        <v>239</v>
      </c>
      <c r="B28" s="300" t="s">
        <v>305</v>
      </c>
      <c r="C28" s="301">
        <v>287893.01</v>
      </c>
      <c r="D28" s="301">
        <v>235598.5</v>
      </c>
      <c r="E28" s="301">
        <v>9937</v>
      </c>
      <c r="F28" s="301">
        <v>7498.58</v>
      </c>
      <c r="G28" s="301">
        <v>5682.5</v>
      </c>
      <c r="H28" s="301">
        <v>60.92</v>
      </c>
      <c r="I28" s="301">
        <v>0</v>
      </c>
      <c r="J28" s="301">
        <v>9.58</v>
      </c>
      <c r="K28" s="301">
        <v>8478.76</v>
      </c>
      <c r="L28" s="301">
        <v>16869.849999999999</v>
      </c>
      <c r="M28" s="301">
        <v>0</v>
      </c>
      <c r="N28" s="301">
        <v>0</v>
      </c>
      <c r="O28" s="301">
        <v>0</v>
      </c>
      <c r="P28" s="301">
        <v>3757.32</v>
      </c>
      <c r="Q28" s="301">
        <v>0</v>
      </c>
      <c r="R28" s="301">
        <v>0</v>
      </c>
      <c r="S28" s="301">
        <v>0</v>
      </c>
      <c r="T28" s="301">
        <v>0</v>
      </c>
      <c r="U28" s="301">
        <v>0</v>
      </c>
      <c r="V28" s="301">
        <v>0</v>
      </c>
      <c r="W28" s="301">
        <v>0</v>
      </c>
      <c r="X28" s="301">
        <v>0</v>
      </c>
      <c r="Y28" s="301">
        <v>0</v>
      </c>
      <c r="Z28" s="301">
        <v>0</v>
      </c>
      <c r="AA28" s="301">
        <v>0</v>
      </c>
      <c r="AB28" s="301">
        <v>0</v>
      </c>
      <c r="AC28" s="301">
        <v>0</v>
      </c>
      <c r="AD28" s="301">
        <v>0</v>
      </c>
    </row>
    <row r="29" spans="1:30" s="308" customFormat="1" ht="24" customHeight="1" x14ac:dyDescent="0.25">
      <c r="A29" s="553"/>
      <c r="B29" s="306" t="s">
        <v>311</v>
      </c>
      <c r="C29" s="307">
        <v>17186.87</v>
      </c>
      <c r="D29" s="307">
        <v>0</v>
      </c>
      <c r="E29" s="307">
        <v>0</v>
      </c>
      <c r="F29" s="307">
        <v>315.39999999999998</v>
      </c>
      <c r="G29" s="307">
        <v>0</v>
      </c>
      <c r="H29" s="307">
        <v>1.62</v>
      </c>
      <c r="I29" s="307">
        <v>0</v>
      </c>
      <c r="J29" s="307">
        <v>0</v>
      </c>
      <c r="K29" s="307">
        <v>0</v>
      </c>
      <c r="L29" s="307">
        <v>16869.849999999999</v>
      </c>
      <c r="M29" s="307">
        <v>0</v>
      </c>
      <c r="N29" s="307">
        <v>0</v>
      </c>
      <c r="O29" s="307">
        <v>0</v>
      </c>
      <c r="P29" s="307">
        <v>0</v>
      </c>
      <c r="Q29" s="307">
        <v>0</v>
      </c>
      <c r="R29" s="307">
        <v>0</v>
      </c>
      <c r="S29" s="307">
        <v>0</v>
      </c>
      <c r="T29" s="307">
        <v>0</v>
      </c>
      <c r="U29" s="307">
        <v>0</v>
      </c>
      <c r="V29" s="307">
        <v>0</v>
      </c>
      <c r="W29" s="307">
        <v>0</v>
      </c>
      <c r="X29" s="307">
        <v>0</v>
      </c>
      <c r="Y29" s="307">
        <v>0</v>
      </c>
      <c r="Z29" s="307">
        <v>0</v>
      </c>
      <c r="AA29" s="307">
        <v>0</v>
      </c>
      <c r="AB29" s="307">
        <v>0</v>
      </c>
      <c r="AC29" s="307">
        <v>0</v>
      </c>
      <c r="AD29" s="307">
        <v>0</v>
      </c>
    </row>
    <row r="30" spans="1:30" s="308" customFormat="1" ht="24" customHeight="1" x14ac:dyDescent="0.25">
      <c r="A30" s="553"/>
      <c r="B30" s="306" t="s">
        <v>312</v>
      </c>
      <c r="C30" s="307">
        <v>244573.87</v>
      </c>
      <c r="D30" s="307">
        <v>234979.67</v>
      </c>
      <c r="E30" s="307">
        <v>0</v>
      </c>
      <c r="F30" s="307">
        <v>3876.33</v>
      </c>
      <c r="G30" s="307">
        <v>0</v>
      </c>
      <c r="H30" s="307">
        <v>2.23</v>
      </c>
      <c r="I30" s="307">
        <v>0</v>
      </c>
      <c r="J30" s="307">
        <v>5.76</v>
      </c>
      <c r="K30" s="307">
        <v>1952.56</v>
      </c>
      <c r="L30" s="307">
        <v>0</v>
      </c>
      <c r="M30" s="307">
        <v>0</v>
      </c>
      <c r="N30" s="307">
        <v>0</v>
      </c>
      <c r="O30" s="307">
        <v>0</v>
      </c>
      <c r="P30" s="307">
        <v>3757.32</v>
      </c>
      <c r="Q30" s="307">
        <v>0</v>
      </c>
      <c r="R30" s="307">
        <v>0</v>
      </c>
      <c r="S30" s="307">
        <v>0</v>
      </c>
      <c r="T30" s="307">
        <v>0</v>
      </c>
      <c r="U30" s="307">
        <v>0</v>
      </c>
      <c r="V30" s="307">
        <v>0</v>
      </c>
      <c r="W30" s="307">
        <v>0</v>
      </c>
      <c r="X30" s="307">
        <v>0</v>
      </c>
      <c r="Y30" s="307">
        <v>0</v>
      </c>
      <c r="Z30" s="307">
        <v>0</v>
      </c>
      <c r="AA30" s="307">
        <v>0</v>
      </c>
      <c r="AB30" s="307">
        <v>0</v>
      </c>
      <c r="AC30" s="307">
        <v>0</v>
      </c>
      <c r="AD30" s="307">
        <v>0</v>
      </c>
    </row>
    <row r="31" spans="1:30" s="308" customFormat="1" ht="24" customHeight="1" x14ac:dyDescent="0.25">
      <c r="A31" s="553"/>
      <c r="B31" s="306" t="s">
        <v>317</v>
      </c>
      <c r="C31" s="307">
        <v>12208.7</v>
      </c>
      <c r="D31" s="307">
        <v>0</v>
      </c>
      <c r="E31" s="307">
        <v>0</v>
      </c>
      <c r="F31" s="307">
        <v>0</v>
      </c>
      <c r="G31" s="307">
        <v>5682.5</v>
      </c>
      <c r="H31" s="307">
        <v>0</v>
      </c>
      <c r="I31" s="307">
        <v>0</v>
      </c>
      <c r="J31" s="307">
        <v>0</v>
      </c>
      <c r="K31" s="307">
        <v>6526.2</v>
      </c>
      <c r="L31" s="307">
        <v>0</v>
      </c>
      <c r="M31" s="307">
        <v>0</v>
      </c>
      <c r="N31" s="307">
        <v>0</v>
      </c>
      <c r="O31" s="307">
        <v>0</v>
      </c>
      <c r="P31" s="307">
        <v>0</v>
      </c>
      <c r="Q31" s="307">
        <v>0</v>
      </c>
      <c r="R31" s="307">
        <v>0</v>
      </c>
      <c r="S31" s="307">
        <v>0</v>
      </c>
      <c r="T31" s="307">
        <v>0</v>
      </c>
      <c r="U31" s="307">
        <v>0</v>
      </c>
      <c r="V31" s="307">
        <v>0</v>
      </c>
      <c r="W31" s="307">
        <v>0</v>
      </c>
      <c r="X31" s="307">
        <v>0</v>
      </c>
      <c r="Y31" s="307">
        <v>0</v>
      </c>
      <c r="Z31" s="307">
        <v>0</v>
      </c>
      <c r="AA31" s="307">
        <v>0</v>
      </c>
      <c r="AB31" s="307">
        <v>0</v>
      </c>
      <c r="AC31" s="307">
        <v>0</v>
      </c>
      <c r="AD31" s="307">
        <v>0</v>
      </c>
    </row>
    <row r="32" spans="1:30" s="308" customFormat="1" ht="24" customHeight="1" x14ac:dyDescent="0.25">
      <c r="A32" s="553"/>
      <c r="B32" s="306" t="s">
        <v>308</v>
      </c>
      <c r="C32" s="307">
        <v>120.57</v>
      </c>
      <c r="D32" s="307">
        <v>18.829999999999998</v>
      </c>
      <c r="E32" s="307">
        <v>0</v>
      </c>
      <c r="F32" s="307">
        <v>40.85</v>
      </c>
      <c r="G32" s="307">
        <v>0</v>
      </c>
      <c r="H32" s="307">
        <v>57.07</v>
      </c>
      <c r="I32" s="307">
        <v>0</v>
      </c>
      <c r="J32" s="307">
        <v>3.82</v>
      </c>
      <c r="K32" s="307">
        <v>0</v>
      </c>
      <c r="L32" s="307">
        <v>0</v>
      </c>
      <c r="M32" s="307">
        <v>0</v>
      </c>
      <c r="N32" s="307">
        <v>0</v>
      </c>
      <c r="O32" s="307">
        <v>0</v>
      </c>
      <c r="P32" s="307">
        <v>0</v>
      </c>
      <c r="Q32" s="307">
        <v>0</v>
      </c>
      <c r="R32" s="307">
        <v>0</v>
      </c>
      <c r="S32" s="307">
        <v>0</v>
      </c>
      <c r="T32" s="307">
        <v>0</v>
      </c>
      <c r="U32" s="307">
        <v>0</v>
      </c>
      <c r="V32" s="307">
        <v>0</v>
      </c>
      <c r="W32" s="307">
        <v>0</v>
      </c>
      <c r="X32" s="307">
        <v>0</v>
      </c>
      <c r="Y32" s="307">
        <v>0</v>
      </c>
      <c r="Z32" s="307">
        <v>0</v>
      </c>
      <c r="AA32" s="307">
        <v>0</v>
      </c>
      <c r="AB32" s="307">
        <v>0</v>
      </c>
      <c r="AC32" s="307">
        <v>0</v>
      </c>
      <c r="AD32" s="307">
        <v>0</v>
      </c>
    </row>
    <row r="33" spans="1:30" s="308" customFormat="1" ht="24" customHeight="1" x14ac:dyDescent="0.25">
      <c r="A33" s="553"/>
      <c r="B33" s="306" t="s">
        <v>318</v>
      </c>
      <c r="C33" s="307">
        <v>600</v>
      </c>
      <c r="D33" s="307">
        <v>600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0</v>
      </c>
      <c r="V33" s="307">
        <v>0</v>
      </c>
      <c r="W33" s="307">
        <v>0</v>
      </c>
      <c r="X33" s="307">
        <v>0</v>
      </c>
      <c r="Y33" s="307">
        <v>0</v>
      </c>
      <c r="Z33" s="307">
        <v>0</v>
      </c>
      <c r="AA33" s="307">
        <v>0</v>
      </c>
      <c r="AB33" s="307">
        <v>0</v>
      </c>
      <c r="AC33" s="307">
        <v>0</v>
      </c>
      <c r="AD33" s="307">
        <v>0</v>
      </c>
    </row>
    <row r="34" spans="1:30" s="305" customFormat="1" ht="24" customHeight="1" thickBot="1" x14ac:dyDescent="0.3">
      <c r="A34" s="554"/>
      <c r="B34" s="303" t="s">
        <v>319</v>
      </c>
      <c r="C34" s="304">
        <v>13203</v>
      </c>
      <c r="D34" s="304">
        <v>0</v>
      </c>
      <c r="E34" s="304">
        <v>9937</v>
      </c>
      <c r="F34" s="304">
        <v>3266</v>
      </c>
      <c r="G34" s="304">
        <v>0</v>
      </c>
      <c r="H34" s="304">
        <v>0</v>
      </c>
      <c r="I34" s="304">
        <v>0</v>
      </c>
      <c r="J34" s="304">
        <v>0</v>
      </c>
      <c r="K34" s="304">
        <v>0</v>
      </c>
      <c r="L34" s="304">
        <v>0</v>
      </c>
      <c r="M34" s="304">
        <v>0</v>
      </c>
      <c r="N34" s="304">
        <v>0</v>
      </c>
      <c r="O34" s="304">
        <v>0</v>
      </c>
      <c r="P34" s="304">
        <v>0</v>
      </c>
      <c r="Q34" s="304">
        <v>0</v>
      </c>
      <c r="R34" s="304">
        <v>0</v>
      </c>
      <c r="S34" s="304">
        <v>0</v>
      </c>
      <c r="T34" s="304">
        <v>0</v>
      </c>
      <c r="U34" s="304">
        <v>0</v>
      </c>
      <c r="V34" s="304">
        <v>0</v>
      </c>
      <c r="W34" s="304">
        <v>0</v>
      </c>
      <c r="X34" s="304">
        <v>0</v>
      </c>
      <c r="Y34" s="304">
        <v>0</v>
      </c>
      <c r="Z34" s="304">
        <v>0</v>
      </c>
      <c r="AA34" s="304">
        <v>0</v>
      </c>
      <c r="AB34" s="304">
        <v>0</v>
      </c>
      <c r="AC34" s="304">
        <v>0</v>
      </c>
      <c r="AD34" s="304">
        <v>0</v>
      </c>
    </row>
    <row r="35" spans="1:30" s="293" customFormat="1" ht="24" customHeight="1" x14ac:dyDescent="0.25">
      <c r="A35" s="551" t="s">
        <v>320</v>
      </c>
      <c r="B35" s="291" t="s">
        <v>305</v>
      </c>
      <c r="C35" s="292">
        <v>3198.32</v>
      </c>
      <c r="D35" s="292">
        <v>3198.32</v>
      </c>
      <c r="E35" s="292">
        <v>0</v>
      </c>
      <c r="F35" s="292">
        <v>0</v>
      </c>
      <c r="G35" s="292">
        <v>0</v>
      </c>
      <c r="H35" s="292">
        <v>0</v>
      </c>
      <c r="I35" s="292">
        <v>0</v>
      </c>
      <c r="J35" s="292">
        <v>0</v>
      </c>
      <c r="K35" s="292">
        <v>0</v>
      </c>
      <c r="L35" s="292">
        <v>0</v>
      </c>
      <c r="M35" s="292">
        <v>0</v>
      </c>
      <c r="N35" s="292">
        <v>0</v>
      </c>
      <c r="O35" s="292">
        <v>0</v>
      </c>
      <c r="P35" s="292">
        <v>0</v>
      </c>
      <c r="Q35" s="292">
        <v>0</v>
      </c>
      <c r="R35" s="292">
        <v>0</v>
      </c>
      <c r="S35" s="292">
        <v>0</v>
      </c>
      <c r="T35" s="292">
        <v>0</v>
      </c>
      <c r="U35" s="292">
        <v>0</v>
      </c>
      <c r="V35" s="292">
        <v>0</v>
      </c>
      <c r="W35" s="292">
        <v>0</v>
      </c>
      <c r="X35" s="292">
        <v>0</v>
      </c>
      <c r="Y35" s="292">
        <v>0</v>
      </c>
      <c r="Z35" s="292">
        <v>0</v>
      </c>
      <c r="AA35" s="292">
        <v>0</v>
      </c>
      <c r="AB35" s="292">
        <v>0</v>
      </c>
      <c r="AC35" s="292">
        <v>0</v>
      </c>
      <c r="AD35" s="292">
        <v>0</v>
      </c>
    </row>
    <row r="36" spans="1:30" s="299" customFormat="1" ht="24.75" customHeight="1" thickBot="1" x14ac:dyDescent="0.3">
      <c r="A36" s="551"/>
      <c r="B36" s="297" t="s">
        <v>312</v>
      </c>
      <c r="C36" s="298">
        <v>3198.32</v>
      </c>
      <c r="D36" s="298">
        <v>3198.32</v>
      </c>
      <c r="E36" s="298">
        <v>0</v>
      </c>
      <c r="F36" s="298">
        <v>0</v>
      </c>
      <c r="G36" s="298">
        <v>0</v>
      </c>
      <c r="H36" s="298">
        <v>0</v>
      </c>
      <c r="I36" s="298">
        <v>0</v>
      </c>
      <c r="J36" s="298">
        <v>0</v>
      </c>
      <c r="K36" s="298">
        <v>0</v>
      </c>
      <c r="L36" s="298">
        <v>0</v>
      </c>
      <c r="M36" s="298">
        <v>0</v>
      </c>
      <c r="N36" s="298">
        <v>0</v>
      </c>
      <c r="O36" s="298">
        <v>0</v>
      </c>
      <c r="P36" s="298">
        <v>0</v>
      </c>
      <c r="Q36" s="298">
        <v>0</v>
      </c>
      <c r="R36" s="298">
        <v>0</v>
      </c>
      <c r="S36" s="298">
        <v>0</v>
      </c>
      <c r="T36" s="298">
        <v>0</v>
      </c>
      <c r="U36" s="298">
        <v>0</v>
      </c>
      <c r="V36" s="298">
        <v>0</v>
      </c>
      <c r="W36" s="298">
        <v>0</v>
      </c>
      <c r="X36" s="298">
        <v>0</v>
      </c>
      <c r="Y36" s="298">
        <v>0</v>
      </c>
      <c r="Z36" s="298">
        <v>0</v>
      </c>
      <c r="AA36" s="298">
        <v>0</v>
      </c>
      <c r="AB36" s="298">
        <v>0</v>
      </c>
      <c r="AC36" s="298">
        <v>0</v>
      </c>
      <c r="AD36" s="298">
        <v>0</v>
      </c>
    </row>
    <row r="37" spans="1:30" s="302" customFormat="1" ht="24" customHeight="1" x14ac:dyDescent="0.25">
      <c r="A37" s="552" t="s">
        <v>238</v>
      </c>
      <c r="B37" s="300" t="s">
        <v>305</v>
      </c>
      <c r="C37" s="301">
        <v>278931.26</v>
      </c>
      <c r="D37" s="301">
        <v>90251</v>
      </c>
      <c r="E37" s="301">
        <v>29348.01</v>
      </c>
      <c r="F37" s="301">
        <v>105161.96</v>
      </c>
      <c r="G37" s="301">
        <v>0</v>
      </c>
      <c r="H37" s="301">
        <v>667</v>
      </c>
      <c r="I37" s="301">
        <v>0</v>
      </c>
      <c r="J37" s="301">
        <v>17.29</v>
      </c>
      <c r="K37" s="301">
        <v>0</v>
      </c>
      <c r="L37" s="301">
        <v>0</v>
      </c>
      <c r="M37" s="301">
        <v>0</v>
      </c>
      <c r="N37" s="301">
        <v>0</v>
      </c>
      <c r="O37" s="301">
        <v>0</v>
      </c>
      <c r="P37" s="301">
        <v>0</v>
      </c>
      <c r="Q37" s="301">
        <v>53486</v>
      </c>
      <c r="R37" s="301">
        <v>0</v>
      </c>
      <c r="S37" s="301">
        <v>0</v>
      </c>
      <c r="T37" s="301">
        <v>0</v>
      </c>
      <c r="U37" s="301">
        <v>0</v>
      </c>
      <c r="V37" s="301">
        <v>0</v>
      </c>
      <c r="W37" s="301">
        <v>0</v>
      </c>
      <c r="X37" s="301">
        <v>0</v>
      </c>
      <c r="Y37" s="301">
        <v>0</v>
      </c>
      <c r="Z37" s="301">
        <v>0</v>
      </c>
      <c r="AA37" s="301">
        <v>0</v>
      </c>
      <c r="AB37" s="301">
        <v>0</v>
      </c>
      <c r="AC37" s="301">
        <v>0</v>
      </c>
      <c r="AD37" s="301">
        <v>0</v>
      </c>
    </row>
    <row r="38" spans="1:30" s="308" customFormat="1" ht="24" customHeight="1" x14ac:dyDescent="0.25">
      <c r="A38" s="553"/>
      <c r="B38" s="306" t="s">
        <v>311</v>
      </c>
      <c r="C38" s="307">
        <v>131.08000000000001</v>
      </c>
      <c r="D38" s="307">
        <v>0</v>
      </c>
      <c r="E38" s="307">
        <v>127.69</v>
      </c>
      <c r="F38" s="307">
        <v>3.38</v>
      </c>
      <c r="G38" s="307">
        <v>0</v>
      </c>
      <c r="H38" s="307">
        <v>0</v>
      </c>
      <c r="I38" s="307">
        <v>0</v>
      </c>
      <c r="J38" s="307">
        <v>0.01</v>
      </c>
      <c r="K38" s="307">
        <v>0</v>
      </c>
      <c r="L38" s="307">
        <v>0</v>
      </c>
      <c r="M38" s="307">
        <v>0</v>
      </c>
      <c r="N38" s="307">
        <v>0</v>
      </c>
      <c r="O38" s="307">
        <v>0</v>
      </c>
      <c r="P38" s="307">
        <v>0</v>
      </c>
      <c r="Q38" s="307">
        <v>0</v>
      </c>
      <c r="R38" s="307">
        <v>0</v>
      </c>
      <c r="S38" s="307">
        <v>0</v>
      </c>
      <c r="T38" s="307">
        <v>0</v>
      </c>
      <c r="U38" s="307">
        <v>0</v>
      </c>
      <c r="V38" s="307">
        <v>0</v>
      </c>
      <c r="W38" s="307">
        <v>0</v>
      </c>
      <c r="X38" s="307">
        <v>0</v>
      </c>
      <c r="Y38" s="307">
        <v>0</v>
      </c>
      <c r="Z38" s="307">
        <v>0</v>
      </c>
      <c r="AA38" s="307">
        <v>0</v>
      </c>
      <c r="AB38" s="307">
        <v>0</v>
      </c>
      <c r="AC38" s="307">
        <v>0</v>
      </c>
      <c r="AD38" s="307">
        <v>0</v>
      </c>
    </row>
    <row r="39" spans="1:30" s="308" customFormat="1" ht="24" customHeight="1" x14ac:dyDescent="0.25">
      <c r="A39" s="553"/>
      <c r="B39" s="306" t="s">
        <v>321</v>
      </c>
      <c r="C39" s="307">
        <v>100484</v>
      </c>
      <c r="D39" s="307">
        <v>90251</v>
      </c>
      <c r="E39" s="307">
        <v>7164</v>
      </c>
      <c r="F39" s="307">
        <v>3062</v>
      </c>
      <c r="G39" s="307">
        <v>0</v>
      </c>
      <c r="H39" s="307">
        <v>0</v>
      </c>
      <c r="I39" s="307">
        <v>0</v>
      </c>
      <c r="J39" s="307">
        <v>7</v>
      </c>
      <c r="K39" s="307">
        <v>0</v>
      </c>
      <c r="L39" s="307">
        <v>0</v>
      </c>
      <c r="M39" s="307">
        <v>0</v>
      </c>
      <c r="N39" s="307">
        <v>0</v>
      </c>
      <c r="O39" s="307">
        <v>0</v>
      </c>
      <c r="P39" s="307">
        <v>0</v>
      </c>
      <c r="Q39" s="307">
        <v>0</v>
      </c>
      <c r="R39" s="307">
        <v>0</v>
      </c>
      <c r="S39" s="307">
        <v>0</v>
      </c>
      <c r="T39" s="307">
        <v>0</v>
      </c>
      <c r="U39" s="307">
        <v>0</v>
      </c>
      <c r="V39" s="307">
        <v>0</v>
      </c>
      <c r="W39" s="307">
        <v>0</v>
      </c>
      <c r="X39" s="307">
        <v>0</v>
      </c>
      <c r="Y39" s="307">
        <v>0</v>
      </c>
      <c r="Z39" s="307">
        <v>0</v>
      </c>
      <c r="AA39" s="307">
        <v>0</v>
      </c>
      <c r="AB39" s="307">
        <v>0</v>
      </c>
      <c r="AC39" s="307">
        <v>0</v>
      </c>
      <c r="AD39" s="307">
        <v>0</v>
      </c>
    </row>
    <row r="40" spans="1:30" s="308" customFormat="1" ht="24" customHeight="1" x14ac:dyDescent="0.25">
      <c r="A40" s="553"/>
      <c r="B40" s="306" t="s">
        <v>312</v>
      </c>
      <c r="C40" s="307">
        <v>10.28</v>
      </c>
      <c r="D40" s="307">
        <v>0</v>
      </c>
      <c r="E40" s="307">
        <v>0</v>
      </c>
      <c r="F40" s="307">
        <v>0</v>
      </c>
      <c r="G40" s="307">
        <v>0</v>
      </c>
      <c r="H40" s="307">
        <v>0</v>
      </c>
      <c r="I40" s="307">
        <v>0</v>
      </c>
      <c r="J40" s="307">
        <v>10.28</v>
      </c>
      <c r="K40" s="307">
        <v>0</v>
      </c>
      <c r="L40" s="307">
        <v>0</v>
      </c>
      <c r="M40" s="307">
        <v>0</v>
      </c>
      <c r="N40" s="307">
        <v>0</v>
      </c>
      <c r="O40" s="307">
        <v>0</v>
      </c>
      <c r="P40" s="307">
        <v>0</v>
      </c>
      <c r="Q40" s="307">
        <v>0</v>
      </c>
      <c r="R40" s="307">
        <v>0</v>
      </c>
      <c r="S40" s="307">
        <v>0</v>
      </c>
      <c r="T40" s="307">
        <v>0</v>
      </c>
      <c r="U40" s="307">
        <v>0</v>
      </c>
      <c r="V40" s="307">
        <v>0</v>
      </c>
      <c r="W40" s="307">
        <v>0</v>
      </c>
      <c r="X40" s="307">
        <v>0</v>
      </c>
      <c r="Y40" s="307">
        <v>0</v>
      </c>
      <c r="Z40" s="307">
        <v>0</v>
      </c>
      <c r="AA40" s="307">
        <v>0</v>
      </c>
      <c r="AB40" s="307">
        <v>0</v>
      </c>
      <c r="AC40" s="307">
        <v>0</v>
      </c>
      <c r="AD40" s="307">
        <v>0</v>
      </c>
    </row>
    <row r="41" spans="1:30" s="308" customFormat="1" ht="24" customHeight="1" x14ac:dyDescent="0.25">
      <c r="A41" s="553"/>
      <c r="B41" s="306" t="s">
        <v>308</v>
      </c>
      <c r="C41" s="307">
        <v>7476.6</v>
      </c>
      <c r="D41" s="307">
        <v>0</v>
      </c>
      <c r="E41" s="307">
        <v>164.32</v>
      </c>
      <c r="F41" s="307">
        <v>7312.28</v>
      </c>
      <c r="G41" s="307">
        <v>0</v>
      </c>
      <c r="H41" s="307">
        <v>0</v>
      </c>
      <c r="I41" s="307">
        <v>0</v>
      </c>
      <c r="J41" s="307">
        <v>0</v>
      </c>
      <c r="K41" s="307">
        <v>0</v>
      </c>
      <c r="L41" s="307">
        <v>0</v>
      </c>
      <c r="M41" s="307">
        <v>0</v>
      </c>
      <c r="N41" s="307">
        <v>0</v>
      </c>
      <c r="O41" s="307">
        <v>0</v>
      </c>
      <c r="P41" s="307">
        <v>0</v>
      </c>
      <c r="Q41" s="307">
        <v>0</v>
      </c>
      <c r="R41" s="307">
        <v>0</v>
      </c>
      <c r="S41" s="307">
        <v>0</v>
      </c>
      <c r="T41" s="307">
        <v>0</v>
      </c>
      <c r="U41" s="307">
        <v>0</v>
      </c>
      <c r="V41" s="307">
        <v>0</v>
      </c>
      <c r="W41" s="307">
        <v>0</v>
      </c>
      <c r="X41" s="307">
        <v>0</v>
      </c>
      <c r="Y41" s="307">
        <v>0</v>
      </c>
      <c r="Z41" s="307">
        <v>0</v>
      </c>
      <c r="AA41" s="307">
        <v>0</v>
      </c>
      <c r="AB41" s="307">
        <v>0</v>
      </c>
      <c r="AC41" s="307">
        <v>0</v>
      </c>
      <c r="AD41" s="307">
        <v>0</v>
      </c>
    </row>
    <row r="42" spans="1:30" s="305" customFormat="1" ht="24" customHeight="1" thickBot="1" x14ac:dyDescent="0.3">
      <c r="A42" s="554"/>
      <c r="B42" s="303" t="s">
        <v>319</v>
      </c>
      <c r="C42" s="304">
        <v>170829.3</v>
      </c>
      <c r="D42" s="304">
        <v>0</v>
      </c>
      <c r="E42" s="304">
        <v>21892</v>
      </c>
      <c r="F42" s="304">
        <v>94784.3</v>
      </c>
      <c r="G42" s="304">
        <v>0</v>
      </c>
      <c r="H42" s="304">
        <v>667</v>
      </c>
      <c r="I42" s="304">
        <v>0</v>
      </c>
      <c r="J42" s="304">
        <v>0</v>
      </c>
      <c r="K42" s="304">
        <v>0</v>
      </c>
      <c r="L42" s="304">
        <v>0</v>
      </c>
      <c r="M42" s="304">
        <v>0</v>
      </c>
      <c r="N42" s="304">
        <v>0</v>
      </c>
      <c r="O42" s="304">
        <v>0</v>
      </c>
      <c r="P42" s="304">
        <v>0</v>
      </c>
      <c r="Q42" s="304">
        <v>53486</v>
      </c>
      <c r="R42" s="304">
        <v>0</v>
      </c>
      <c r="S42" s="304">
        <v>0</v>
      </c>
      <c r="T42" s="304">
        <v>0</v>
      </c>
      <c r="U42" s="304">
        <v>0</v>
      </c>
      <c r="V42" s="304">
        <v>0</v>
      </c>
      <c r="W42" s="304">
        <v>0</v>
      </c>
      <c r="X42" s="304">
        <v>0</v>
      </c>
      <c r="Y42" s="304">
        <v>0</v>
      </c>
      <c r="Z42" s="304">
        <v>0</v>
      </c>
      <c r="AA42" s="304">
        <v>0</v>
      </c>
      <c r="AB42" s="304">
        <v>0</v>
      </c>
      <c r="AC42" s="304">
        <v>0</v>
      </c>
      <c r="AD42" s="304">
        <v>0</v>
      </c>
    </row>
    <row r="43" spans="1:30" s="293" customFormat="1" ht="24" customHeight="1" x14ac:dyDescent="0.25">
      <c r="A43" s="551" t="s">
        <v>233</v>
      </c>
      <c r="B43" s="291" t="s">
        <v>305</v>
      </c>
      <c r="C43" s="292">
        <v>43403.59</v>
      </c>
      <c r="D43" s="292">
        <v>20846.099999999999</v>
      </c>
      <c r="E43" s="292">
        <v>12812.85</v>
      </c>
      <c r="F43" s="292">
        <v>0.5</v>
      </c>
      <c r="G43" s="292">
        <v>7721.25</v>
      </c>
      <c r="H43" s="292">
        <v>157.5</v>
      </c>
      <c r="I43" s="292">
        <v>0</v>
      </c>
      <c r="J43" s="292">
        <v>0.53</v>
      </c>
      <c r="K43" s="292">
        <v>14.4</v>
      </c>
      <c r="L43" s="292">
        <v>7.52</v>
      </c>
      <c r="M43" s="292">
        <v>84.71</v>
      </c>
      <c r="N43" s="292">
        <v>0</v>
      </c>
      <c r="O43" s="292">
        <v>0</v>
      </c>
      <c r="P43" s="292">
        <v>0</v>
      </c>
      <c r="Q43" s="292">
        <v>0</v>
      </c>
      <c r="R43" s="292">
        <v>42</v>
      </c>
      <c r="S43" s="292">
        <v>0.23</v>
      </c>
      <c r="T43" s="292">
        <v>0</v>
      </c>
      <c r="U43" s="292">
        <v>0</v>
      </c>
      <c r="V43" s="292">
        <v>0</v>
      </c>
      <c r="W43" s="292">
        <v>0</v>
      </c>
      <c r="X43" s="292">
        <v>0</v>
      </c>
      <c r="Y43" s="292">
        <v>0</v>
      </c>
      <c r="Z43" s="292">
        <v>24</v>
      </c>
      <c r="AA43" s="292">
        <v>0</v>
      </c>
      <c r="AB43" s="292">
        <v>0</v>
      </c>
      <c r="AC43" s="292">
        <v>0</v>
      </c>
      <c r="AD43" s="292">
        <v>1692</v>
      </c>
    </row>
    <row r="44" spans="1:30" ht="24" customHeight="1" x14ac:dyDescent="0.25">
      <c r="A44" s="551"/>
      <c r="B44" s="294" t="s">
        <v>311</v>
      </c>
      <c r="C44" s="295">
        <v>0.5</v>
      </c>
      <c r="D44" s="295">
        <v>0</v>
      </c>
      <c r="E44" s="295">
        <v>0</v>
      </c>
      <c r="F44" s="295">
        <v>0.5</v>
      </c>
      <c r="G44" s="295">
        <v>0</v>
      </c>
      <c r="H44" s="295">
        <v>0</v>
      </c>
      <c r="I44" s="295">
        <v>0</v>
      </c>
      <c r="J44" s="295">
        <v>0</v>
      </c>
      <c r="K44" s="295">
        <v>0</v>
      </c>
      <c r="L44" s="295">
        <v>0</v>
      </c>
      <c r="M44" s="295">
        <v>0</v>
      </c>
      <c r="N44" s="295">
        <v>0</v>
      </c>
      <c r="O44" s="295">
        <v>0</v>
      </c>
      <c r="P44" s="295">
        <v>0</v>
      </c>
      <c r="Q44" s="295">
        <v>0</v>
      </c>
      <c r="R44" s="295">
        <v>0</v>
      </c>
      <c r="S44" s="295">
        <v>0</v>
      </c>
      <c r="T44" s="295">
        <v>0</v>
      </c>
      <c r="U44" s="295">
        <v>0</v>
      </c>
      <c r="V44" s="295">
        <v>0</v>
      </c>
      <c r="W44" s="295">
        <v>0</v>
      </c>
      <c r="X44" s="295">
        <v>0</v>
      </c>
      <c r="Y44" s="295">
        <v>0</v>
      </c>
      <c r="Z44" s="295">
        <v>0</v>
      </c>
      <c r="AA44" s="295">
        <v>0</v>
      </c>
      <c r="AB44" s="295">
        <v>0</v>
      </c>
      <c r="AC44" s="295">
        <v>0</v>
      </c>
      <c r="AD44" s="295">
        <v>0</v>
      </c>
    </row>
    <row r="45" spans="1:30" ht="24" customHeight="1" x14ac:dyDescent="0.25">
      <c r="A45" s="551"/>
      <c r="B45" s="294" t="s">
        <v>322</v>
      </c>
      <c r="C45" s="295">
        <v>1752</v>
      </c>
      <c r="D45" s="295">
        <v>0</v>
      </c>
      <c r="E45" s="295">
        <v>0</v>
      </c>
      <c r="F45" s="295">
        <v>0</v>
      </c>
      <c r="G45" s="295">
        <v>0</v>
      </c>
      <c r="H45" s="295">
        <v>0</v>
      </c>
      <c r="I45" s="295">
        <v>0</v>
      </c>
      <c r="J45" s="295">
        <v>0</v>
      </c>
      <c r="K45" s="295">
        <v>0</v>
      </c>
      <c r="L45" s="295">
        <v>0</v>
      </c>
      <c r="M45" s="295">
        <v>0</v>
      </c>
      <c r="N45" s="295">
        <v>0</v>
      </c>
      <c r="O45" s="295">
        <v>0</v>
      </c>
      <c r="P45" s="295">
        <v>0</v>
      </c>
      <c r="Q45" s="295">
        <v>0</v>
      </c>
      <c r="R45" s="295">
        <v>36</v>
      </c>
      <c r="S45" s="295">
        <v>0</v>
      </c>
      <c r="T45" s="295">
        <v>0</v>
      </c>
      <c r="U45" s="295">
        <v>0</v>
      </c>
      <c r="V45" s="295">
        <v>0</v>
      </c>
      <c r="W45" s="295">
        <v>0</v>
      </c>
      <c r="X45" s="295">
        <v>0</v>
      </c>
      <c r="Y45" s="295">
        <v>0</v>
      </c>
      <c r="Z45" s="295">
        <v>24</v>
      </c>
      <c r="AA45" s="295">
        <v>0</v>
      </c>
      <c r="AB45" s="295">
        <v>0</v>
      </c>
      <c r="AC45" s="295">
        <v>0</v>
      </c>
      <c r="AD45" s="295">
        <v>1692</v>
      </c>
    </row>
    <row r="46" spans="1:30" ht="24" customHeight="1" x14ac:dyDescent="0.25">
      <c r="A46" s="551"/>
      <c r="B46" s="294" t="s">
        <v>306</v>
      </c>
      <c r="C46" s="295">
        <v>0.38</v>
      </c>
      <c r="D46" s="295">
        <v>0</v>
      </c>
      <c r="E46" s="295">
        <v>0</v>
      </c>
      <c r="F46" s="295">
        <v>0</v>
      </c>
      <c r="G46" s="295">
        <v>0</v>
      </c>
      <c r="H46" s="295">
        <v>0</v>
      </c>
      <c r="I46" s="295">
        <v>0</v>
      </c>
      <c r="J46" s="295">
        <v>0.38</v>
      </c>
      <c r="K46" s="295">
        <v>0</v>
      </c>
      <c r="L46" s="295">
        <v>0</v>
      </c>
      <c r="M46" s="295">
        <v>0</v>
      </c>
      <c r="N46" s="295">
        <v>0</v>
      </c>
      <c r="O46" s="295">
        <v>0</v>
      </c>
      <c r="P46" s="295">
        <v>0</v>
      </c>
      <c r="Q46" s="295">
        <v>0</v>
      </c>
      <c r="R46" s="295">
        <v>0</v>
      </c>
      <c r="S46" s="295">
        <v>0</v>
      </c>
      <c r="T46" s="295">
        <v>0</v>
      </c>
      <c r="U46" s="295">
        <v>0</v>
      </c>
      <c r="V46" s="295">
        <v>0</v>
      </c>
      <c r="W46" s="295">
        <v>0</v>
      </c>
      <c r="X46" s="295">
        <v>0</v>
      </c>
      <c r="Y46" s="295">
        <v>0</v>
      </c>
      <c r="Z46" s="295">
        <v>0</v>
      </c>
      <c r="AA46" s="295">
        <v>0</v>
      </c>
      <c r="AB46" s="295">
        <v>0</v>
      </c>
      <c r="AC46" s="295">
        <v>0</v>
      </c>
      <c r="AD46" s="295">
        <v>0</v>
      </c>
    </row>
    <row r="47" spans="1:30" ht="24" customHeight="1" x14ac:dyDescent="0.25">
      <c r="A47" s="551"/>
      <c r="B47" s="294" t="s">
        <v>307</v>
      </c>
      <c r="C47" s="295">
        <v>30979.71</v>
      </c>
      <c r="D47" s="295">
        <v>17380.099999999999</v>
      </c>
      <c r="E47" s="295">
        <v>12812.85</v>
      </c>
      <c r="F47" s="295">
        <v>0</v>
      </c>
      <c r="G47" s="295">
        <v>516.25</v>
      </c>
      <c r="H47" s="295">
        <v>157.5</v>
      </c>
      <c r="I47" s="295">
        <v>0</v>
      </c>
      <c r="J47" s="295">
        <v>0.15</v>
      </c>
      <c r="K47" s="295">
        <v>14.4</v>
      </c>
      <c r="L47" s="295">
        <v>7.52</v>
      </c>
      <c r="M47" s="295">
        <v>84.71</v>
      </c>
      <c r="N47" s="295">
        <v>0</v>
      </c>
      <c r="O47" s="295">
        <v>0</v>
      </c>
      <c r="P47" s="295">
        <v>0</v>
      </c>
      <c r="Q47" s="295">
        <v>0</v>
      </c>
      <c r="R47" s="295">
        <v>6</v>
      </c>
      <c r="S47" s="295">
        <v>0.23</v>
      </c>
      <c r="T47" s="295">
        <v>0</v>
      </c>
      <c r="U47" s="295">
        <v>0</v>
      </c>
      <c r="V47" s="295">
        <v>0</v>
      </c>
      <c r="W47" s="295">
        <v>0</v>
      </c>
      <c r="X47" s="295">
        <v>0</v>
      </c>
      <c r="Y47" s="295">
        <v>0</v>
      </c>
      <c r="Z47" s="295">
        <v>0</v>
      </c>
      <c r="AA47" s="295">
        <v>0</v>
      </c>
      <c r="AB47" s="295">
        <v>0</v>
      </c>
      <c r="AC47" s="295">
        <v>0</v>
      </c>
      <c r="AD47" s="295">
        <v>0</v>
      </c>
    </row>
    <row r="48" spans="1:30" ht="24" customHeight="1" x14ac:dyDescent="0.25">
      <c r="A48" s="551"/>
      <c r="B48" s="294" t="s">
        <v>323</v>
      </c>
      <c r="C48" s="295">
        <v>3466</v>
      </c>
      <c r="D48" s="295">
        <v>3466</v>
      </c>
      <c r="E48" s="295">
        <v>0</v>
      </c>
      <c r="F48" s="295">
        <v>0</v>
      </c>
      <c r="G48" s="295">
        <v>0</v>
      </c>
      <c r="H48" s="295">
        <v>0</v>
      </c>
      <c r="I48" s="295">
        <v>0</v>
      </c>
      <c r="J48" s="295">
        <v>0</v>
      </c>
      <c r="K48" s="295">
        <v>0</v>
      </c>
      <c r="L48" s="295">
        <v>0</v>
      </c>
      <c r="M48" s="295">
        <v>0</v>
      </c>
      <c r="N48" s="295">
        <v>0</v>
      </c>
      <c r="O48" s="295">
        <v>0</v>
      </c>
      <c r="P48" s="295">
        <v>0</v>
      </c>
      <c r="Q48" s="295">
        <v>0</v>
      </c>
      <c r="R48" s="295">
        <v>0</v>
      </c>
      <c r="S48" s="295">
        <v>0</v>
      </c>
      <c r="T48" s="295">
        <v>0</v>
      </c>
      <c r="U48" s="295">
        <v>0</v>
      </c>
      <c r="V48" s="295">
        <v>0</v>
      </c>
      <c r="W48" s="295">
        <v>0</v>
      </c>
      <c r="X48" s="295">
        <v>0</v>
      </c>
      <c r="Y48" s="295">
        <v>0</v>
      </c>
      <c r="Z48" s="295">
        <v>0</v>
      </c>
      <c r="AA48" s="295">
        <v>0</v>
      </c>
      <c r="AB48" s="295">
        <v>0</v>
      </c>
      <c r="AC48" s="295">
        <v>0</v>
      </c>
      <c r="AD48" s="295">
        <v>0</v>
      </c>
    </row>
    <row r="49" spans="1:30" s="299" customFormat="1" ht="24" customHeight="1" thickBot="1" x14ac:dyDescent="0.3">
      <c r="A49" s="551"/>
      <c r="B49" s="297" t="s">
        <v>324</v>
      </c>
      <c r="C49" s="298">
        <v>7205</v>
      </c>
      <c r="D49" s="298">
        <v>0</v>
      </c>
      <c r="E49" s="298">
        <v>0</v>
      </c>
      <c r="F49" s="298">
        <v>0</v>
      </c>
      <c r="G49" s="298">
        <v>7205</v>
      </c>
      <c r="H49" s="298">
        <v>0</v>
      </c>
      <c r="I49" s="298">
        <v>0</v>
      </c>
      <c r="J49" s="298">
        <v>0</v>
      </c>
      <c r="K49" s="298">
        <v>0</v>
      </c>
      <c r="L49" s="298">
        <v>0</v>
      </c>
      <c r="M49" s="298">
        <v>0</v>
      </c>
      <c r="N49" s="298">
        <v>0</v>
      </c>
      <c r="O49" s="298">
        <v>0</v>
      </c>
      <c r="P49" s="298">
        <v>0</v>
      </c>
      <c r="Q49" s="298">
        <v>0</v>
      </c>
      <c r="R49" s="298">
        <v>0</v>
      </c>
      <c r="S49" s="298">
        <v>0</v>
      </c>
      <c r="T49" s="298">
        <v>0</v>
      </c>
      <c r="U49" s="298">
        <v>0</v>
      </c>
      <c r="V49" s="298">
        <v>0</v>
      </c>
      <c r="W49" s="298">
        <v>0</v>
      </c>
      <c r="X49" s="298">
        <v>0</v>
      </c>
      <c r="Y49" s="298">
        <v>0</v>
      </c>
      <c r="Z49" s="298">
        <v>0</v>
      </c>
      <c r="AA49" s="298">
        <v>0</v>
      </c>
      <c r="AB49" s="298">
        <v>0</v>
      </c>
      <c r="AC49" s="298">
        <v>0</v>
      </c>
      <c r="AD49" s="298">
        <v>0</v>
      </c>
    </row>
    <row r="50" spans="1:30" s="302" customFormat="1" ht="24" customHeight="1" x14ac:dyDescent="0.25">
      <c r="A50" s="552" t="s">
        <v>325</v>
      </c>
      <c r="B50" s="300" t="s">
        <v>305</v>
      </c>
      <c r="C50" s="301">
        <v>2421.39</v>
      </c>
      <c r="D50" s="301">
        <v>2370.7199999999998</v>
      </c>
      <c r="E50" s="301">
        <v>50.67</v>
      </c>
      <c r="F50" s="301">
        <v>0</v>
      </c>
      <c r="G50" s="301">
        <v>0</v>
      </c>
      <c r="H50" s="301">
        <v>0</v>
      </c>
      <c r="I50" s="301">
        <v>0</v>
      </c>
      <c r="J50" s="301">
        <v>0</v>
      </c>
      <c r="K50" s="301">
        <v>0</v>
      </c>
      <c r="L50" s="301">
        <v>0</v>
      </c>
      <c r="M50" s="301">
        <v>0</v>
      </c>
      <c r="N50" s="301">
        <v>0</v>
      </c>
      <c r="O50" s="301">
        <v>0</v>
      </c>
      <c r="P50" s="301">
        <v>0</v>
      </c>
      <c r="Q50" s="301">
        <v>0</v>
      </c>
      <c r="R50" s="301">
        <v>0</v>
      </c>
      <c r="S50" s="301">
        <v>0</v>
      </c>
      <c r="T50" s="301">
        <v>0</v>
      </c>
      <c r="U50" s="301">
        <v>0</v>
      </c>
      <c r="V50" s="301">
        <v>0</v>
      </c>
      <c r="W50" s="301">
        <v>0</v>
      </c>
      <c r="X50" s="301">
        <v>0</v>
      </c>
      <c r="Y50" s="301">
        <v>0</v>
      </c>
      <c r="Z50" s="301">
        <v>0</v>
      </c>
      <c r="AA50" s="301">
        <v>0</v>
      </c>
      <c r="AB50" s="301">
        <v>0</v>
      </c>
      <c r="AC50" s="301">
        <v>0</v>
      </c>
      <c r="AD50" s="301">
        <v>0</v>
      </c>
    </row>
    <row r="51" spans="1:30" s="308" customFormat="1" ht="24" customHeight="1" x14ac:dyDescent="0.25">
      <c r="A51" s="553"/>
      <c r="B51" s="306" t="s">
        <v>326</v>
      </c>
      <c r="C51" s="307">
        <v>436.41</v>
      </c>
      <c r="D51" s="307">
        <v>436.41</v>
      </c>
      <c r="E51" s="307">
        <v>0</v>
      </c>
      <c r="F51" s="307">
        <v>0</v>
      </c>
      <c r="G51" s="307">
        <v>0</v>
      </c>
      <c r="H51" s="307">
        <v>0</v>
      </c>
      <c r="I51" s="307">
        <v>0</v>
      </c>
      <c r="J51" s="307">
        <v>0</v>
      </c>
      <c r="K51" s="307">
        <v>0</v>
      </c>
      <c r="L51" s="307">
        <v>0</v>
      </c>
      <c r="M51" s="307">
        <v>0</v>
      </c>
      <c r="N51" s="307">
        <v>0</v>
      </c>
      <c r="O51" s="307">
        <v>0</v>
      </c>
      <c r="P51" s="307">
        <v>0</v>
      </c>
      <c r="Q51" s="307">
        <v>0</v>
      </c>
      <c r="R51" s="307">
        <v>0</v>
      </c>
      <c r="S51" s="307">
        <v>0</v>
      </c>
      <c r="T51" s="307">
        <v>0</v>
      </c>
      <c r="U51" s="307">
        <v>0</v>
      </c>
      <c r="V51" s="307">
        <v>0</v>
      </c>
      <c r="W51" s="307">
        <v>0</v>
      </c>
      <c r="X51" s="307">
        <v>0</v>
      </c>
      <c r="Y51" s="307">
        <v>0</v>
      </c>
      <c r="Z51" s="307">
        <v>0</v>
      </c>
      <c r="AA51" s="307">
        <v>0</v>
      </c>
      <c r="AB51" s="307">
        <v>0</v>
      </c>
      <c r="AC51" s="307">
        <v>0</v>
      </c>
      <c r="AD51" s="307">
        <v>0</v>
      </c>
    </row>
    <row r="52" spans="1:30" s="305" customFormat="1" ht="24" customHeight="1" thickBot="1" x14ac:dyDescent="0.3">
      <c r="A52" s="554"/>
      <c r="B52" s="303" t="s">
        <v>308</v>
      </c>
      <c r="C52" s="304">
        <v>1984.98</v>
      </c>
      <c r="D52" s="304">
        <v>1934.31</v>
      </c>
      <c r="E52" s="304">
        <v>50.67</v>
      </c>
      <c r="F52" s="304">
        <v>0</v>
      </c>
      <c r="G52" s="304">
        <v>0</v>
      </c>
      <c r="H52" s="304">
        <v>0</v>
      </c>
      <c r="I52" s="304">
        <v>0</v>
      </c>
      <c r="J52" s="304">
        <v>0</v>
      </c>
      <c r="K52" s="304">
        <v>0</v>
      </c>
      <c r="L52" s="304">
        <v>0</v>
      </c>
      <c r="M52" s="304">
        <v>0</v>
      </c>
      <c r="N52" s="304">
        <v>0</v>
      </c>
      <c r="O52" s="304">
        <v>0</v>
      </c>
      <c r="P52" s="304">
        <v>0</v>
      </c>
      <c r="Q52" s="304">
        <v>0</v>
      </c>
      <c r="R52" s="304">
        <v>0</v>
      </c>
      <c r="S52" s="304">
        <v>0</v>
      </c>
      <c r="T52" s="304">
        <v>0</v>
      </c>
      <c r="U52" s="304">
        <v>0</v>
      </c>
      <c r="V52" s="304">
        <v>0</v>
      </c>
      <c r="W52" s="304">
        <v>0</v>
      </c>
      <c r="X52" s="304">
        <v>0</v>
      </c>
      <c r="Y52" s="304">
        <v>0</v>
      </c>
      <c r="Z52" s="304">
        <v>0</v>
      </c>
      <c r="AA52" s="304">
        <v>0</v>
      </c>
      <c r="AB52" s="304">
        <v>0</v>
      </c>
      <c r="AC52" s="304">
        <v>0</v>
      </c>
      <c r="AD52" s="304">
        <v>0</v>
      </c>
    </row>
    <row r="53" spans="1:30" s="293" customFormat="1" ht="24" customHeight="1" x14ac:dyDescent="0.25">
      <c r="A53" s="551" t="s">
        <v>243</v>
      </c>
      <c r="B53" s="291" t="s">
        <v>305</v>
      </c>
      <c r="C53" s="292">
        <v>72522.5</v>
      </c>
      <c r="D53" s="292">
        <v>68037.27</v>
      </c>
      <c r="E53" s="292">
        <v>989.11</v>
      </c>
      <c r="F53" s="292">
        <v>1449.27</v>
      </c>
      <c r="G53" s="292">
        <v>0</v>
      </c>
      <c r="H53" s="292">
        <v>198.55</v>
      </c>
      <c r="I53" s="292">
        <v>0</v>
      </c>
      <c r="J53" s="292">
        <v>1848.3</v>
      </c>
      <c r="K53" s="292">
        <v>0</v>
      </c>
      <c r="L53" s="292">
        <v>0</v>
      </c>
      <c r="M53" s="292">
        <v>0</v>
      </c>
      <c r="N53" s="292">
        <v>0</v>
      </c>
      <c r="O53" s="292">
        <v>0</v>
      </c>
      <c r="P53" s="292">
        <v>0</v>
      </c>
      <c r="Q53" s="292">
        <v>0</v>
      </c>
      <c r="R53" s="292">
        <v>0</v>
      </c>
      <c r="S53" s="292">
        <v>0</v>
      </c>
      <c r="T53" s="292">
        <v>0</v>
      </c>
      <c r="U53" s="292">
        <v>0</v>
      </c>
      <c r="V53" s="292">
        <v>0</v>
      </c>
      <c r="W53" s="292">
        <v>0</v>
      </c>
      <c r="X53" s="292">
        <v>0</v>
      </c>
      <c r="Y53" s="292">
        <v>0</v>
      </c>
      <c r="Z53" s="292">
        <v>0</v>
      </c>
      <c r="AA53" s="292">
        <v>0</v>
      </c>
      <c r="AB53" s="292">
        <v>0</v>
      </c>
      <c r="AC53" s="292">
        <v>0</v>
      </c>
      <c r="AD53" s="292">
        <v>0</v>
      </c>
    </row>
    <row r="54" spans="1:30" ht="24" customHeight="1" x14ac:dyDescent="0.25">
      <c r="A54" s="551"/>
      <c r="B54" s="294" t="s">
        <v>311</v>
      </c>
      <c r="C54" s="295">
        <v>204.98</v>
      </c>
      <c r="D54" s="295">
        <v>0</v>
      </c>
      <c r="E54" s="295">
        <v>0</v>
      </c>
      <c r="F54" s="295">
        <v>13.2</v>
      </c>
      <c r="G54" s="295">
        <v>0</v>
      </c>
      <c r="H54" s="295">
        <v>191.78</v>
      </c>
      <c r="I54" s="295">
        <v>0</v>
      </c>
      <c r="J54" s="295">
        <v>0</v>
      </c>
      <c r="K54" s="295">
        <v>0</v>
      </c>
      <c r="L54" s="295">
        <v>0</v>
      </c>
      <c r="M54" s="295">
        <v>0</v>
      </c>
      <c r="N54" s="295">
        <v>0</v>
      </c>
      <c r="O54" s="295">
        <v>0</v>
      </c>
      <c r="P54" s="295">
        <v>0</v>
      </c>
      <c r="Q54" s="295">
        <v>0</v>
      </c>
      <c r="R54" s="295">
        <v>0</v>
      </c>
      <c r="S54" s="295">
        <v>0</v>
      </c>
      <c r="T54" s="295">
        <v>0</v>
      </c>
      <c r="U54" s="295">
        <v>0</v>
      </c>
      <c r="V54" s="295">
        <v>0</v>
      </c>
      <c r="W54" s="295">
        <v>0</v>
      </c>
      <c r="X54" s="295">
        <v>0</v>
      </c>
      <c r="Y54" s="295">
        <v>0</v>
      </c>
      <c r="Z54" s="295">
        <v>0</v>
      </c>
      <c r="AA54" s="295">
        <v>0</v>
      </c>
      <c r="AB54" s="295">
        <v>0</v>
      </c>
      <c r="AC54" s="295">
        <v>0</v>
      </c>
      <c r="AD54" s="295">
        <v>0</v>
      </c>
    </row>
    <row r="55" spans="1:30" ht="24" customHeight="1" x14ac:dyDescent="0.25">
      <c r="A55" s="551"/>
      <c r="B55" s="294" t="s">
        <v>312</v>
      </c>
      <c r="C55" s="295">
        <v>68532.69</v>
      </c>
      <c r="D55" s="295">
        <v>66703.33</v>
      </c>
      <c r="E55" s="295">
        <v>0</v>
      </c>
      <c r="F55" s="295">
        <v>0</v>
      </c>
      <c r="G55" s="295">
        <v>0</v>
      </c>
      <c r="H55" s="295">
        <v>0</v>
      </c>
      <c r="I55" s="295">
        <v>0</v>
      </c>
      <c r="J55" s="295">
        <v>1829.36</v>
      </c>
      <c r="K55" s="295">
        <v>0</v>
      </c>
      <c r="L55" s="295">
        <v>0</v>
      </c>
      <c r="M55" s="295">
        <v>0</v>
      </c>
      <c r="N55" s="295">
        <v>0</v>
      </c>
      <c r="O55" s="295">
        <v>0</v>
      </c>
      <c r="P55" s="295">
        <v>0</v>
      </c>
      <c r="Q55" s="295">
        <v>0</v>
      </c>
      <c r="R55" s="295">
        <v>0</v>
      </c>
      <c r="S55" s="295">
        <v>0</v>
      </c>
      <c r="T55" s="295">
        <v>0</v>
      </c>
      <c r="U55" s="295">
        <v>0</v>
      </c>
      <c r="V55" s="295">
        <v>0</v>
      </c>
      <c r="W55" s="295">
        <v>0</v>
      </c>
      <c r="X55" s="295">
        <v>0</v>
      </c>
      <c r="Y55" s="295">
        <v>0</v>
      </c>
      <c r="Z55" s="295">
        <v>0</v>
      </c>
      <c r="AA55" s="295">
        <v>0</v>
      </c>
      <c r="AB55" s="295">
        <v>0</v>
      </c>
      <c r="AC55" s="295">
        <v>0</v>
      </c>
      <c r="AD55" s="295">
        <v>0</v>
      </c>
    </row>
    <row r="56" spans="1:30" ht="24" customHeight="1" x14ac:dyDescent="0.25">
      <c r="A56" s="551"/>
      <c r="B56" s="294" t="s">
        <v>306</v>
      </c>
      <c r="C56" s="295">
        <v>46.19</v>
      </c>
      <c r="D56" s="295">
        <v>0</v>
      </c>
      <c r="E56" s="295">
        <v>42</v>
      </c>
      <c r="F56" s="295">
        <v>0</v>
      </c>
      <c r="G56" s="295">
        <v>0</v>
      </c>
      <c r="H56" s="295">
        <v>1.49</v>
      </c>
      <c r="I56" s="295">
        <v>0</v>
      </c>
      <c r="J56" s="295">
        <v>2.7</v>
      </c>
      <c r="K56" s="295">
        <v>0</v>
      </c>
      <c r="L56" s="295">
        <v>0</v>
      </c>
      <c r="M56" s="295">
        <v>0</v>
      </c>
      <c r="N56" s="295">
        <v>0</v>
      </c>
      <c r="O56" s="295">
        <v>0</v>
      </c>
      <c r="P56" s="295">
        <v>0</v>
      </c>
      <c r="Q56" s="295">
        <v>0</v>
      </c>
      <c r="R56" s="295">
        <v>0</v>
      </c>
      <c r="S56" s="295">
        <v>0</v>
      </c>
      <c r="T56" s="295">
        <v>0</v>
      </c>
      <c r="U56" s="295">
        <v>0</v>
      </c>
      <c r="V56" s="295">
        <v>0</v>
      </c>
      <c r="W56" s="295">
        <v>0</v>
      </c>
      <c r="X56" s="295">
        <v>0</v>
      </c>
      <c r="Y56" s="295">
        <v>0</v>
      </c>
      <c r="Z56" s="295">
        <v>0</v>
      </c>
      <c r="AA56" s="295">
        <v>0</v>
      </c>
      <c r="AB56" s="295">
        <v>0</v>
      </c>
      <c r="AC56" s="295">
        <v>0</v>
      </c>
      <c r="AD56" s="295">
        <v>0</v>
      </c>
    </row>
    <row r="57" spans="1:30" ht="24" customHeight="1" x14ac:dyDescent="0.25">
      <c r="A57" s="551"/>
      <c r="B57" s="294" t="s">
        <v>308</v>
      </c>
      <c r="C57" s="295">
        <v>3732.66</v>
      </c>
      <c r="D57" s="295">
        <v>1333.94</v>
      </c>
      <c r="E57" s="295">
        <v>947.11</v>
      </c>
      <c r="F57" s="295">
        <v>1436.07</v>
      </c>
      <c r="G57" s="295">
        <v>0</v>
      </c>
      <c r="H57" s="295">
        <v>5.28</v>
      </c>
      <c r="I57" s="295">
        <v>0</v>
      </c>
      <c r="J57" s="295">
        <v>10.26</v>
      </c>
      <c r="K57" s="295">
        <v>0</v>
      </c>
      <c r="L57" s="295">
        <v>0</v>
      </c>
      <c r="M57" s="295">
        <v>0</v>
      </c>
      <c r="N57" s="295">
        <v>0</v>
      </c>
      <c r="O57" s="295">
        <v>0</v>
      </c>
      <c r="P57" s="295">
        <v>0</v>
      </c>
      <c r="Q57" s="295">
        <v>0</v>
      </c>
      <c r="R57" s="295">
        <v>0</v>
      </c>
      <c r="S57" s="295">
        <v>0</v>
      </c>
      <c r="T57" s="295">
        <v>0</v>
      </c>
      <c r="U57" s="295">
        <v>0</v>
      </c>
      <c r="V57" s="295">
        <v>0</v>
      </c>
      <c r="W57" s="295">
        <v>0</v>
      </c>
      <c r="X57" s="295">
        <v>0</v>
      </c>
      <c r="Y57" s="295">
        <v>0</v>
      </c>
      <c r="Z57" s="295">
        <v>0</v>
      </c>
      <c r="AA57" s="295">
        <v>0</v>
      </c>
      <c r="AB57" s="295">
        <v>0</v>
      </c>
      <c r="AC57" s="295">
        <v>0</v>
      </c>
      <c r="AD57" s="295">
        <v>0</v>
      </c>
    </row>
    <row r="58" spans="1:30" s="299" customFormat="1" ht="24" customHeight="1" thickBot="1" x14ac:dyDescent="0.3">
      <c r="A58" s="551"/>
      <c r="B58" s="297" t="s">
        <v>327</v>
      </c>
      <c r="C58" s="298">
        <v>5.98</v>
      </c>
      <c r="D58" s="298">
        <v>0</v>
      </c>
      <c r="E58" s="298">
        <v>0</v>
      </c>
      <c r="F58" s="298">
        <v>0</v>
      </c>
      <c r="G58" s="298">
        <v>0</v>
      </c>
      <c r="H58" s="298">
        <v>0</v>
      </c>
      <c r="I58" s="298">
        <v>0</v>
      </c>
      <c r="J58" s="298">
        <v>5.98</v>
      </c>
      <c r="K58" s="298">
        <v>0</v>
      </c>
      <c r="L58" s="298">
        <v>0</v>
      </c>
      <c r="M58" s="298">
        <v>0</v>
      </c>
      <c r="N58" s="298">
        <v>0</v>
      </c>
      <c r="O58" s="298">
        <v>0</v>
      </c>
      <c r="P58" s="298">
        <v>0</v>
      </c>
      <c r="Q58" s="298">
        <v>0</v>
      </c>
      <c r="R58" s="298">
        <v>0</v>
      </c>
      <c r="S58" s="298">
        <v>0</v>
      </c>
      <c r="T58" s="298">
        <v>0</v>
      </c>
      <c r="U58" s="298">
        <v>0</v>
      </c>
      <c r="V58" s="298">
        <v>0</v>
      </c>
      <c r="W58" s="298">
        <v>0</v>
      </c>
      <c r="X58" s="298">
        <v>0</v>
      </c>
      <c r="Y58" s="298">
        <v>0</v>
      </c>
      <c r="Z58" s="298">
        <v>0</v>
      </c>
      <c r="AA58" s="298">
        <v>0</v>
      </c>
      <c r="AB58" s="298">
        <v>0</v>
      </c>
      <c r="AC58" s="298">
        <v>0</v>
      </c>
      <c r="AD58" s="298">
        <v>0</v>
      </c>
    </row>
    <row r="59" spans="1:30" s="302" customFormat="1" ht="24" customHeight="1" x14ac:dyDescent="0.25">
      <c r="A59" s="552" t="s">
        <v>328</v>
      </c>
      <c r="B59" s="300" t="s">
        <v>305</v>
      </c>
      <c r="C59" s="301">
        <v>1112.27</v>
      </c>
      <c r="D59" s="301">
        <v>1105.6400000000001</v>
      </c>
      <c r="E59" s="301">
        <v>0</v>
      </c>
      <c r="F59" s="301">
        <v>0</v>
      </c>
      <c r="G59" s="301">
        <v>0</v>
      </c>
      <c r="H59" s="301">
        <v>2.88</v>
      </c>
      <c r="I59" s="301">
        <v>0</v>
      </c>
      <c r="J59" s="301">
        <v>3.75</v>
      </c>
      <c r="K59" s="301">
        <v>0</v>
      </c>
      <c r="L59" s="301">
        <v>0</v>
      </c>
      <c r="M59" s="301">
        <v>0</v>
      </c>
      <c r="N59" s="301">
        <v>0</v>
      </c>
      <c r="O59" s="301">
        <v>0</v>
      </c>
      <c r="P59" s="301">
        <v>0</v>
      </c>
      <c r="Q59" s="301">
        <v>0</v>
      </c>
      <c r="R59" s="301">
        <v>0</v>
      </c>
      <c r="S59" s="301">
        <v>0</v>
      </c>
      <c r="T59" s="301">
        <v>0</v>
      </c>
      <c r="U59" s="301">
        <v>0</v>
      </c>
      <c r="V59" s="301">
        <v>0</v>
      </c>
      <c r="W59" s="301">
        <v>0</v>
      </c>
      <c r="X59" s="301">
        <v>0</v>
      </c>
      <c r="Y59" s="301">
        <v>0</v>
      </c>
      <c r="Z59" s="301">
        <v>0</v>
      </c>
      <c r="AA59" s="301">
        <v>0</v>
      </c>
      <c r="AB59" s="301">
        <v>0</v>
      </c>
      <c r="AC59" s="301">
        <v>0</v>
      </c>
      <c r="AD59" s="301">
        <v>0</v>
      </c>
    </row>
    <row r="60" spans="1:30" s="308" customFormat="1" ht="24" customHeight="1" x14ac:dyDescent="0.25">
      <c r="A60" s="553"/>
      <c r="B60" s="306" t="s">
        <v>309</v>
      </c>
      <c r="C60" s="307">
        <v>1100</v>
      </c>
      <c r="D60" s="307">
        <v>1100</v>
      </c>
      <c r="E60" s="307">
        <v>0</v>
      </c>
      <c r="F60" s="307">
        <v>0</v>
      </c>
      <c r="G60" s="307">
        <v>0</v>
      </c>
      <c r="H60" s="307">
        <v>0</v>
      </c>
      <c r="I60" s="307">
        <v>0</v>
      </c>
      <c r="J60" s="307">
        <v>0</v>
      </c>
      <c r="K60" s="307">
        <v>0</v>
      </c>
      <c r="L60" s="307">
        <v>0</v>
      </c>
      <c r="M60" s="307">
        <v>0</v>
      </c>
      <c r="N60" s="307">
        <v>0</v>
      </c>
      <c r="O60" s="307">
        <v>0</v>
      </c>
      <c r="P60" s="307">
        <v>0</v>
      </c>
      <c r="Q60" s="307">
        <v>0</v>
      </c>
      <c r="R60" s="307">
        <v>0</v>
      </c>
      <c r="S60" s="307">
        <v>0</v>
      </c>
      <c r="T60" s="307">
        <v>0</v>
      </c>
      <c r="U60" s="307">
        <v>0</v>
      </c>
      <c r="V60" s="307">
        <v>0</v>
      </c>
      <c r="W60" s="307">
        <v>0</v>
      </c>
      <c r="X60" s="307">
        <v>0</v>
      </c>
      <c r="Y60" s="307">
        <v>0</v>
      </c>
      <c r="Z60" s="307">
        <v>0</v>
      </c>
      <c r="AA60" s="307">
        <v>0</v>
      </c>
      <c r="AB60" s="307">
        <v>0</v>
      </c>
      <c r="AC60" s="307">
        <v>0</v>
      </c>
      <c r="AD60" s="307">
        <v>0</v>
      </c>
    </row>
    <row r="61" spans="1:30" s="308" customFormat="1" ht="24" customHeight="1" x14ac:dyDescent="0.25">
      <c r="A61" s="553"/>
      <c r="B61" s="306" t="s">
        <v>312</v>
      </c>
      <c r="C61" s="307">
        <v>5.64</v>
      </c>
      <c r="D61" s="307">
        <v>5.64</v>
      </c>
      <c r="E61" s="307">
        <v>0</v>
      </c>
      <c r="F61" s="307">
        <v>0</v>
      </c>
      <c r="G61" s="307">
        <v>0</v>
      </c>
      <c r="H61" s="307">
        <v>0</v>
      </c>
      <c r="I61" s="307">
        <v>0</v>
      </c>
      <c r="J61" s="307">
        <v>0</v>
      </c>
      <c r="K61" s="307">
        <v>0</v>
      </c>
      <c r="L61" s="307">
        <v>0</v>
      </c>
      <c r="M61" s="307">
        <v>0</v>
      </c>
      <c r="N61" s="307">
        <v>0</v>
      </c>
      <c r="O61" s="307">
        <v>0</v>
      </c>
      <c r="P61" s="307">
        <v>0</v>
      </c>
      <c r="Q61" s="307">
        <v>0</v>
      </c>
      <c r="R61" s="307">
        <v>0</v>
      </c>
      <c r="S61" s="307">
        <v>0</v>
      </c>
      <c r="T61" s="307">
        <v>0</v>
      </c>
      <c r="U61" s="307">
        <v>0</v>
      </c>
      <c r="V61" s="307">
        <v>0</v>
      </c>
      <c r="W61" s="307">
        <v>0</v>
      </c>
      <c r="X61" s="307">
        <v>0</v>
      </c>
      <c r="Y61" s="307">
        <v>0</v>
      </c>
      <c r="Z61" s="307">
        <v>0</v>
      </c>
      <c r="AA61" s="307">
        <v>0</v>
      </c>
      <c r="AB61" s="307">
        <v>0</v>
      </c>
      <c r="AC61" s="307">
        <v>0</v>
      </c>
      <c r="AD61" s="307">
        <v>0</v>
      </c>
    </row>
    <row r="62" spans="1:30" s="305" customFormat="1" ht="24" customHeight="1" thickBot="1" x14ac:dyDescent="0.3">
      <c r="A62" s="554"/>
      <c r="B62" s="303" t="s">
        <v>306</v>
      </c>
      <c r="C62" s="304">
        <v>6.63</v>
      </c>
      <c r="D62" s="304">
        <v>0</v>
      </c>
      <c r="E62" s="304">
        <v>0</v>
      </c>
      <c r="F62" s="304">
        <v>0</v>
      </c>
      <c r="G62" s="304">
        <v>0</v>
      </c>
      <c r="H62" s="304">
        <v>2.88</v>
      </c>
      <c r="I62" s="304">
        <v>0</v>
      </c>
      <c r="J62" s="304">
        <v>3.75</v>
      </c>
      <c r="K62" s="304">
        <v>0</v>
      </c>
      <c r="L62" s="304">
        <v>0</v>
      </c>
      <c r="M62" s="304">
        <v>0</v>
      </c>
      <c r="N62" s="304">
        <v>0</v>
      </c>
      <c r="O62" s="304">
        <v>0</v>
      </c>
      <c r="P62" s="304">
        <v>0</v>
      </c>
      <c r="Q62" s="304">
        <v>0</v>
      </c>
      <c r="R62" s="304">
        <v>0</v>
      </c>
      <c r="S62" s="304">
        <v>0</v>
      </c>
      <c r="T62" s="304">
        <v>0</v>
      </c>
      <c r="U62" s="304">
        <v>0</v>
      </c>
      <c r="V62" s="304">
        <v>0</v>
      </c>
      <c r="W62" s="304">
        <v>0</v>
      </c>
      <c r="X62" s="304">
        <v>0</v>
      </c>
      <c r="Y62" s="304">
        <v>0</v>
      </c>
      <c r="Z62" s="304">
        <v>0</v>
      </c>
      <c r="AA62" s="304">
        <v>0</v>
      </c>
      <c r="AB62" s="304">
        <v>0</v>
      </c>
      <c r="AC62" s="304">
        <v>0</v>
      </c>
      <c r="AD62" s="304">
        <v>0</v>
      </c>
    </row>
    <row r="63" spans="1:30" s="293" customFormat="1" ht="24" customHeight="1" x14ac:dyDescent="0.25">
      <c r="A63" s="551" t="s">
        <v>241</v>
      </c>
      <c r="B63" s="291" t="s">
        <v>305</v>
      </c>
      <c r="C63" s="292">
        <v>91794.7</v>
      </c>
      <c r="D63" s="292">
        <v>71152.479999999996</v>
      </c>
      <c r="E63" s="292">
        <v>464.75</v>
      </c>
      <c r="F63" s="292">
        <v>7195.52</v>
      </c>
      <c r="G63" s="292">
        <v>0</v>
      </c>
      <c r="H63" s="292">
        <v>12800.22</v>
      </c>
      <c r="I63" s="292">
        <v>0</v>
      </c>
      <c r="J63" s="292">
        <v>32.299999999999997</v>
      </c>
      <c r="K63" s="292">
        <v>0</v>
      </c>
      <c r="L63" s="292">
        <v>110.93</v>
      </c>
      <c r="M63" s="292">
        <v>0</v>
      </c>
      <c r="N63" s="292">
        <v>0</v>
      </c>
      <c r="O63" s="292">
        <v>0</v>
      </c>
      <c r="P63" s="292">
        <v>37.5</v>
      </c>
      <c r="Q63" s="292">
        <v>0</v>
      </c>
      <c r="R63" s="292">
        <v>0</v>
      </c>
      <c r="S63" s="292">
        <v>1</v>
      </c>
      <c r="T63" s="292">
        <v>0</v>
      </c>
      <c r="U63" s="292">
        <v>0</v>
      </c>
      <c r="V63" s="292">
        <v>0</v>
      </c>
      <c r="W63" s="292">
        <v>0</v>
      </c>
      <c r="X63" s="292">
        <v>0</v>
      </c>
      <c r="Y63" s="292">
        <v>0</v>
      </c>
      <c r="Z63" s="292">
        <v>0</v>
      </c>
      <c r="AA63" s="292">
        <v>0</v>
      </c>
      <c r="AB63" s="292">
        <v>0</v>
      </c>
      <c r="AC63" s="292">
        <v>0</v>
      </c>
      <c r="AD63" s="292">
        <v>0</v>
      </c>
    </row>
    <row r="64" spans="1:30" ht="24" customHeight="1" x14ac:dyDescent="0.25">
      <c r="A64" s="551"/>
      <c r="B64" s="294" t="s">
        <v>311</v>
      </c>
      <c r="C64" s="295">
        <v>141.82</v>
      </c>
      <c r="D64" s="295">
        <v>0</v>
      </c>
      <c r="E64" s="295">
        <v>0</v>
      </c>
      <c r="F64" s="295">
        <v>141.82</v>
      </c>
      <c r="G64" s="295">
        <v>0</v>
      </c>
      <c r="H64" s="295">
        <v>0</v>
      </c>
      <c r="I64" s="295">
        <v>0</v>
      </c>
      <c r="J64" s="295">
        <v>0</v>
      </c>
      <c r="K64" s="295">
        <v>0</v>
      </c>
      <c r="L64" s="295">
        <v>0</v>
      </c>
      <c r="M64" s="295">
        <v>0</v>
      </c>
      <c r="N64" s="295">
        <v>0</v>
      </c>
      <c r="O64" s="295">
        <v>0</v>
      </c>
      <c r="P64" s="295">
        <v>0</v>
      </c>
      <c r="Q64" s="295">
        <v>0</v>
      </c>
      <c r="R64" s="295">
        <v>0</v>
      </c>
      <c r="S64" s="295">
        <v>0</v>
      </c>
      <c r="T64" s="295">
        <v>0</v>
      </c>
      <c r="U64" s="295">
        <v>0</v>
      </c>
      <c r="V64" s="295">
        <v>0</v>
      </c>
      <c r="W64" s="295">
        <v>0</v>
      </c>
      <c r="X64" s="295">
        <v>0</v>
      </c>
      <c r="Y64" s="295">
        <v>0</v>
      </c>
      <c r="Z64" s="295">
        <v>0</v>
      </c>
      <c r="AA64" s="295">
        <v>0</v>
      </c>
      <c r="AB64" s="295">
        <v>0</v>
      </c>
      <c r="AC64" s="295">
        <v>0</v>
      </c>
      <c r="AD64" s="295">
        <v>0</v>
      </c>
    </row>
    <row r="65" spans="1:30" ht="24" customHeight="1" x14ac:dyDescent="0.25">
      <c r="A65" s="551"/>
      <c r="B65" s="294" t="s">
        <v>46</v>
      </c>
      <c r="C65" s="295">
        <v>3922.45</v>
      </c>
      <c r="D65" s="295">
        <v>3796.45</v>
      </c>
      <c r="E65" s="295">
        <v>87.5</v>
      </c>
      <c r="F65" s="295">
        <v>0</v>
      </c>
      <c r="G65" s="295">
        <v>0</v>
      </c>
      <c r="H65" s="295">
        <v>0</v>
      </c>
      <c r="I65" s="295">
        <v>0</v>
      </c>
      <c r="J65" s="295">
        <v>0</v>
      </c>
      <c r="K65" s="295">
        <v>0</v>
      </c>
      <c r="L65" s="295">
        <v>0</v>
      </c>
      <c r="M65" s="295">
        <v>0</v>
      </c>
      <c r="N65" s="295">
        <v>0</v>
      </c>
      <c r="O65" s="295">
        <v>0</v>
      </c>
      <c r="P65" s="295">
        <v>37.5</v>
      </c>
      <c r="Q65" s="295">
        <v>0</v>
      </c>
      <c r="R65" s="295">
        <v>0</v>
      </c>
      <c r="S65" s="295">
        <v>1</v>
      </c>
      <c r="T65" s="295">
        <v>0</v>
      </c>
      <c r="U65" s="295">
        <v>0</v>
      </c>
      <c r="V65" s="295">
        <v>0</v>
      </c>
      <c r="W65" s="295">
        <v>0</v>
      </c>
      <c r="X65" s="295">
        <v>0</v>
      </c>
      <c r="Y65" s="295">
        <v>0</v>
      </c>
      <c r="Z65" s="295">
        <v>0</v>
      </c>
      <c r="AA65" s="295">
        <v>0</v>
      </c>
      <c r="AB65" s="295">
        <v>0</v>
      </c>
      <c r="AC65" s="295">
        <v>0</v>
      </c>
      <c r="AD65" s="295">
        <v>0</v>
      </c>
    </row>
    <row r="66" spans="1:30" ht="24" customHeight="1" x14ac:dyDescent="0.25">
      <c r="A66" s="551"/>
      <c r="B66" s="294" t="s">
        <v>47</v>
      </c>
      <c r="C66" s="295">
        <v>73144</v>
      </c>
      <c r="D66" s="295">
        <v>66086.5</v>
      </c>
      <c r="E66" s="295">
        <v>0</v>
      </c>
      <c r="F66" s="295">
        <v>7053.7</v>
      </c>
      <c r="G66" s="295">
        <v>0</v>
      </c>
      <c r="H66" s="295">
        <v>0</v>
      </c>
      <c r="I66" s="295">
        <v>0</v>
      </c>
      <c r="J66" s="295">
        <v>3.8</v>
      </c>
      <c r="K66" s="295">
        <v>0</v>
      </c>
      <c r="L66" s="295">
        <v>0</v>
      </c>
      <c r="M66" s="295">
        <v>0</v>
      </c>
      <c r="N66" s="295">
        <v>0</v>
      </c>
      <c r="O66" s="295">
        <v>0</v>
      </c>
      <c r="P66" s="295">
        <v>0</v>
      </c>
      <c r="Q66" s="295">
        <v>0</v>
      </c>
      <c r="R66" s="295">
        <v>0</v>
      </c>
      <c r="S66" s="295">
        <v>0</v>
      </c>
      <c r="T66" s="295">
        <v>0</v>
      </c>
      <c r="U66" s="295">
        <v>0</v>
      </c>
      <c r="V66" s="295">
        <v>0</v>
      </c>
      <c r="W66" s="295">
        <v>0</v>
      </c>
      <c r="X66" s="295">
        <v>0</v>
      </c>
      <c r="Y66" s="295">
        <v>0</v>
      </c>
      <c r="Z66" s="295">
        <v>0</v>
      </c>
      <c r="AA66" s="295">
        <v>0</v>
      </c>
      <c r="AB66" s="295">
        <v>0</v>
      </c>
      <c r="AC66" s="295">
        <v>0</v>
      </c>
      <c r="AD66" s="295">
        <v>0</v>
      </c>
    </row>
    <row r="67" spans="1:30" ht="24" customHeight="1" x14ac:dyDescent="0.25">
      <c r="A67" s="551"/>
      <c r="B67" s="294" t="s">
        <v>312</v>
      </c>
      <c r="C67" s="295">
        <v>40.479999999999997</v>
      </c>
      <c r="D67" s="295">
        <v>40.479999999999997</v>
      </c>
      <c r="E67" s="295">
        <v>0</v>
      </c>
      <c r="F67" s="295">
        <v>0</v>
      </c>
      <c r="G67" s="295">
        <v>0</v>
      </c>
      <c r="H67" s="295">
        <v>0</v>
      </c>
      <c r="I67" s="295">
        <v>0</v>
      </c>
      <c r="J67" s="295">
        <v>0</v>
      </c>
      <c r="K67" s="295">
        <v>0</v>
      </c>
      <c r="L67" s="295">
        <v>0</v>
      </c>
      <c r="M67" s="295">
        <v>0</v>
      </c>
      <c r="N67" s="295">
        <v>0</v>
      </c>
      <c r="O67" s="295">
        <v>0</v>
      </c>
      <c r="P67" s="295">
        <v>0</v>
      </c>
      <c r="Q67" s="295">
        <v>0</v>
      </c>
      <c r="R67" s="295">
        <v>0</v>
      </c>
      <c r="S67" s="295">
        <v>0</v>
      </c>
      <c r="T67" s="295">
        <v>0</v>
      </c>
      <c r="U67" s="295">
        <v>0</v>
      </c>
      <c r="V67" s="295">
        <v>0</v>
      </c>
      <c r="W67" s="295">
        <v>0</v>
      </c>
      <c r="X67" s="295">
        <v>0</v>
      </c>
      <c r="Y67" s="295">
        <v>0</v>
      </c>
      <c r="Z67" s="295">
        <v>0</v>
      </c>
      <c r="AA67" s="295">
        <v>0</v>
      </c>
      <c r="AB67" s="295">
        <v>0</v>
      </c>
      <c r="AC67" s="295">
        <v>0</v>
      </c>
      <c r="AD67" s="295">
        <v>0</v>
      </c>
    </row>
    <row r="68" spans="1:30" ht="24" customHeight="1" x14ac:dyDescent="0.25">
      <c r="A68" s="551"/>
      <c r="B68" s="294" t="s">
        <v>306</v>
      </c>
      <c r="C68" s="295">
        <v>367.22</v>
      </c>
      <c r="D68" s="295">
        <v>0</v>
      </c>
      <c r="E68" s="295">
        <v>13.25</v>
      </c>
      <c r="F68" s="295">
        <v>0</v>
      </c>
      <c r="G68" s="295">
        <v>0</v>
      </c>
      <c r="H68" s="295">
        <v>239.87</v>
      </c>
      <c r="I68" s="295">
        <v>0</v>
      </c>
      <c r="J68" s="295">
        <v>28.5</v>
      </c>
      <c r="K68" s="295">
        <v>0</v>
      </c>
      <c r="L68" s="295">
        <v>85.6</v>
      </c>
      <c r="M68" s="295">
        <v>0</v>
      </c>
      <c r="N68" s="295">
        <v>0</v>
      </c>
      <c r="O68" s="295">
        <v>0</v>
      </c>
      <c r="P68" s="295">
        <v>0</v>
      </c>
      <c r="Q68" s="295">
        <v>0</v>
      </c>
      <c r="R68" s="295">
        <v>0</v>
      </c>
      <c r="S68" s="295">
        <v>0</v>
      </c>
      <c r="T68" s="295">
        <v>0</v>
      </c>
      <c r="U68" s="295">
        <v>0</v>
      </c>
      <c r="V68" s="295">
        <v>0</v>
      </c>
      <c r="W68" s="295">
        <v>0</v>
      </c>
      <c r="X68" s="295">
        <v>0</v>
      </c>
      <c r="Y68" s="295">
        <v>0</v>
      </c>
      <c r="Z68" s="295">
        <v>0</v>
      </c>
      <c r="AA68" s="295">
        <v>0</v>
      </c>
      <c r="AB68" s="295">
        <v>0</v>
      </c>
      <c r="AC68" s="295">
        <v>0</v>
      </c>
      <c r="AD68" s="295">
        <v>0</v>
      </c>
    </row>
    <row r="69" spans="1:30" s="299" customFormat="1" ht="24" customHeight="1" thickBot="1" x14ac:dyDescent="0.3">
      <c r="A69" s="551"/>
      <c r="B69" s="297" t="s">
        <v>307</v>
      </c>
      <c r="C69" s="298">
        <v>14178.73</v>
      </c>
      <c r="D69" s="298">
        <v>1229.05</v>
      </c>
      <c r="E69" s="298">
        <v>364</v>
      </c>
      <c r="F69" s="298">
        <v>0</v>
      </c>
      <c r="G69" s="298">
        <v>0</v>
      </c>
      <c r="H69" s="298">
        <v>12560.35</v>
      </c>
      <c r="I69" s="298">
        <v>0</v>
      </c>
      <c r="J69" s="298">
        <v>0</v>
      </c>
      <c r="K69" s="298">
        <v>0</v>
      </c>
      <c r="L69" s="298">
        <v>25.33</v>
      </c>
      <c r="M69" s="298">
        <v>0</v>
      </c>
      <c r="N69" s="298">
        <v>0</v>
      </c>
      <c r="O69" s="298">
        <v>0</v>
      </c>
      <c r="P69" s="298">
        <v>0</v>
      </c>
      <c r="Q69" s="298">
        <v>0</v>
      </c>
      <c r="R69" s="298">
        <v>0</v>
      </c>
      <c r="S69" s="298">
        <v>0</v>
      </c>
      <c r="T69" s="298">
        <v>0</v>
      </c>
      <c r="U69" s="298">
        <v>0</v>
      </c>
      <c r="V69" s="298">
        <v>0</v>
      </c>
      <c r="W69" s="298">
        <v>0</v>
      </c>
      <c r="X69" s="298">
        <v>0</v>
      </c>
      <c r="Y69" s="298">
        <v>0</v>
      </c>
      <c r="Z69" s="298">
        <v>0</v>
      </c>
      <c r="AA69" s="298">
        <v>0</v>
      </c>
      <c r="AB69" s="298">
        <v>0</v>
      </c>
      <c r="AC69" s="298">
        <v>0</v>
      </c>
      <c r="AD69" s="298">
        <v>0</v>
      </c>
    </row>
    <row r="70" spans="1:30" s="302" customFormat="1" ht="24" customHeight="1" x14ac:dyDescent="0.25">
      <c r="A70" s="552" t="s">
        <v>245</v>
      </c>
      <c r="B70" s="300" t="s">
        <v>305</v>
      </c>
      <c r="C70" s="301">
        <v>126832.96000000001</v>
      </c>
      <c r="D70" s="301">
        <v>56201.25</v>
      </c>
      <c r="E70" s="301">
        <v>37071.06</v>
      </c>
      <c r="F70" s="301">
        <v>10747.89</v>
      </c>
      <c r="G70" s="301">
        <v>8693.75</v>
      </c>
      <c r="H70" s="301">
        <v>476.35</v>
      </c>
      <c r="I70" s="301">
        <v>0</v>
      </c>
      <c r="J70" s="301">
        <v>60.64</v>
      </c>
      <c r="K70" s="301">
        <v>13582.02</v>
      </c>
      <c r="L70" s="301">
        <v>0</v>
      </c>
      <c r="M70" s="301">
        <v>0</v>
      </c>
      <c r="N70" s="301">
        <v>0</v>
      </c>
      <c r="O70" s="301">
        <v>0</v>
      </c>
      <c r="P70" s="301">
        <v>0</v>
      </c>
      <c r="Q70" s="301">
        <v>0</v>
      </c>
      <c r="R70" s="301">
        <v>0</v>
      </c>
      <c r="S70" s="301">
        <v>0</v>
      </c>
      <c r="T70" s="301">
        <v>0</v>
      </c>
      <c r="U70" s="301">
        <v>0</v>
      </c>
      <c r="V70" s="301">
        <v>0</v>
      </c>
      <c r="W70" s="301">
        <v>0</v>
      </c>
      <c r="X70" s="301">
        <v>0</v>
      </c>
      <c r="Y70" s="301">
        <v>0</v>
      </c>
      <c r="Z70" s="301">
        <v>0</v>
      </c>
      <c r="AA70" s="301">
        <v>0</v>
      </c>
      <c r="AB70" s="301">
        <v>0</v>
      </c>
      <c r="AC70" s="301">
        <v>0</v>
      </c>
      <c r="AD70" s="301">
        <v>0</v>
      </c>
    </row>
    <row r="71" spans="1:30" s="308" customFormat="1" ht="24.75" customHeight="1" x14ac:dyDescent="0.25">
      <c r="A71" s="553"/>
      <c r="B71" s="306" t="s">
        <v>329</v>
      </c>
      <c r="C71" s="307">
        <v>8693.75</v>
      </c>
      <c r="D71" s="307">
        <v>0</v>
      </c>
      <c r="E71" s="307">
        <v>0</v>
      </c>
      <c r="F71" s="307">
        <v>0</v>
      </c>
      <c r="G71" s="307">
        <v>8693.75</v>
      </c>
      <c r="H71" s="307">
        <v>0</v>
      </c>
      <c r="I71" s="307">
        <v>0</v>
      </c>
      <c r="J71" s="307">
        <v>0</v>
      </c>
      <c r="K71" s="307">
        <v>0</v>
      </c>
      <c r="L71" s="307">
        <v>0</v>
      </c>
      <c r="M71" s="307">
        <v>0</v>
      </c>
      <c r="N71" s="307">
        <v>0</v>
      </c>
      <c r="O71" s="307">
        <v>0</v>
      </c>
      <c r="P71" s="307">
        <v>0</v>
      </c>
      <c r="Q71" s="307">
        <v>0</v>
      </c>
      <c r="R71" s="307">
        <v>0</v>
      </c>
      <c r="S71" s="307">
        <v>0</v>
      </c>
      <c r="T71" s="307">
        <v>0</v>
      </c>
      <c r="U71" s="307">
        <v>0</v>
      </c>
      <c r="V71" s="307">
        <v>0</v>
      </c>
      <c r="W71" s="307">
        <v>0</v>
      </c>
      <c r="X71" s="307">
        <v>0</v>
      </c>
      <c r="Y71" s="307">
        <v>0</v>
      </c>
      <c r="Z71" s="307">
        <v>0</v>
      </c>
      <c r="AA71" s="307">
        <v>0</v>
      </c>
      <c r="AB71" s="307">
        <v>0</v>
      </c>
      <c r="AC71" s="307">
        <v>0</v>
      </c>
      <c r="AD71" s="307">
        <v>0</v>
      </c>
    </row>
    <row r="72" spans="1:30" s="308" customFormat="1" ht="24" customHeight="1" x14ac:dyDescent="0.25">
      <c r="A72" s="553"/>
      <c r="B72" s="306" t="s">
        <v>311</v>
      </c>
      <c r="C72" s="307">
        <v>382.91</v>
      </c>
      <c r="D72" s="307">
        <v>0</v>
      </c>
      <c r="E72" s="307">
        <v>0</v>
      </c>
      <c r="F72" s="307">
        <v>1.1100000000000001</v>
      </c>
      <c r="G72" s="307">
        <v>0</v>
      </c>
      <c r="H72" s="307">
        <v>381.8</v>
      </c>
      <c r="I72" s="307">
        <v>0</v>
      </c>
      <c r="J72" s="307">
        <v>0</v>
      </c>
      <c r="K72" s="307">
        <v>0</v>
      </c>
      <c r="L72" s="307">
        <v>0</v>
      </c>
      <c r="M72" s="307">
        <v>0</v>
      </c>
      <c r="N72" s="307">
        <v>0</v>
      </c>
      <c r="O72" s="307">
        <v>0</v>
      </c>
      <c r="P72" s="307">
        <v>0</v>
      </c>
      <c r="Q72" s="307">
        <v>0</v>
      </c>
      <c r="R72" s="307">
        <v>0</v>
      </c>
      <c r="S72" s="307">
        <v>0</v>
      </c>
      <c r="T72" s="307">
        <v>0</v>
      </c>
      <c r="U72" s="307">
        <v>0</v>
      </c>
      <c r="V72" s="307">
        <v>0</v>
      </c>
      <c r="W72" s="307">
        <v>0</v>
      </c>
      <c r="X72" s="307">
        <v>0</v>
      </c>
      <c r="Y72" s="307">
        <v>0</v>
      </c>
      <c r="Z72" s="307">
        <v>0</v>
      </c>
      <c r="AA72" s="307">
        <v>0</v>
      </c>
      <c r="AB72" s="307">
        <v>0</v>
      </c>
      <c r="AC72" s="307">
        <v>0</v>
      </c>
      <c r="AD72" s="307">
        <v>0</v>
      </c>
    </row>
    <row r="73" spans="1:30" s="308" customFormat="1" ht="24" customHeight="1" x14ac:dyDescent="0.25">
      <c r="A73" s="553"/>
      <c r="B73" s="306" t="s">
        <v>308</v>
      </c>
      <c r="C73" s="307">
        <v>59861.279999999999</v>
      </c>
      <c r="D73" s="307">
        <v>56201.25</v>
      </c>
      <c r="E73" s="307">
        <v>3336.06</v>
      </c>
      <c r="F73" s="307">
        <v>168.78</v>
      </c>
      <c r="G73" s="307">
        <v>0</v>
      </c>
      <c r="H73" s="307">
        <v>94.55</v>
      </c>
      <c r="I73" s="307">
        <v>0</v>
      </c>
      <c r="J73" s="307">
        <v>60.64</v>
      </c>
      <c r="K73" s="307">
        <v>0</v>
      </c>
      <c r="L73" s="307">
        <v>0</v>
      </c>
      <c r="M73" s="307">
        <v>0</v>
      </c>
      <c r="N73" s="307">
        <v>0</v>
      </c>
      <c r="O73" s="307">
        <v>0</v>
      </c>
      <c r="P73" s="307">
        <v>0</v>
      </c>
      <c r="Q73" s="307">
        <v>0</v>
      </c>
      <c r="R73" s="307">
        <v>0</v>
      </c>
      <c r="S73" s="307">
        <v>0</v>
      </c>
      <c r="T73" s="307">
        <v>0</v>
      </c>
      <c r="U73" s="307">
        <v>0</v>
      </c>
      <c r="V73" s="307">
        <v>0</v>
      </c>
      <c r="W73" s="307">
        <v>0</v>
      </c>
      <c r="X73" s="307">
        <v>0</v>
      </c>
      <c r="Y73" s="307">
        <v>0</v>
      </c>
      <c r="Z73" s="307">
        <v>0</v>
      </c>
      <c r="AA73" s="307">
        <v>0</v>
      </c>
      <c r="AB73" s="307">
        <v>0</v>
      </c>
      <c r="AC73" s="307">
        <v>0</v>
      </c>
      <c r="AD73" s="307">
        <v>0</v>
      </c>
    </row>
    <row r="74" spans="1:30" s="308" customFormat="1" ht="24" customHeight="1" x14ac:dyDescent="0.25">
      <c r="A74" s="553"/>
      <c r="B74" s="306" t="s">
        <v>330</v>
      </c>
      <c r="C74" s="307">
        <v>47317.02</v>
      </c>
      <c r="D74" s="307">
        <v>0</v>
      </c>
      <c r="E74" s="307">
        <v>33735</v>
      </c>
      <c r="F74" s="307">
        <v>0</v>
      </c>
      <c r="G74" s="307">
        <v>0</v>
      </c>
      <c r="H74" s="307">
        <v>0</v>
      </c>
      <c r="I74" s="307">
        <v>0</v>
      </c>
      <c r="J74" s="307">
        <v>0</v>
      </c>
      <c r="K74" s="307">
        <v>13582.02</v>
      </c>
      <c r="L74" s="307">
        <v>0</v>
      </c>
      <c r="M74" s="307">
        <v>0</v>
      </c>
      <c r="N74" s="307">
        <v>0</v>
      </c>
      <c r="O74" s="307">
        <v>0</v>
      </c>
      <c r="P74" s="307">
        <v>0</v>
      </c>
      <c r="Q74" s="307">
        <v>0</v>
      </c>
      <c r="R74" s="307">
        <v>0</v>
      </c>
      <c r="S74" s="307">
        <v>0</v>
      </c>
      <c r="T74" s="307">
        <v>0</v>
      </c>
      <c r="U74" s="307">
        <v>0</v>
      </c>
      <c r="V74" s="307">
        <v>0</v>
      </c>
      <c r="W74" s="307">
        <v>0</v>
      </c>
      <c r="X74" s="307">
        <v>0</v>
      </c>
      <c r="Y74" s="307">
        <v>0</v>
      </c>
      <c r="Z74" s="307">
        <v>0</v>
      </c>
      <c r="AA74" s="307">
        <v>0</v>
      </c>
      <c r="AB74" s="307">
        <v>0</v>
      </c>
      <c r="AC74" s="307">
        <v>0</v>
      </c>
      <c r="AD74" s="307">
        <v>0</v>
      </c>
    </row>
    <row r="75" spans="1:30" s="305" customFormat="1" ht="24" customHeight="1" thickBot="1" x14ac:dyDescent="0.3">
      <c r="A75" s="554"/>
      <c r="B75" s="303" t="s">
        <v>319</v>
      </c>
      <c r="C75" s="304">
        <v>10578</v>
      </c>
      <c r="D75" s="304">
        <v>0</v>
      </c>
      <c r="E75" s="304">
        <v>0</v>
      </c>
      <c r="F75" s="304">
        <v>10578</v>
      </c>
      <c r="G75" s="304">
        <v>0</v>
      </c>
      <c r="H75" s="304">
        <v>0</v>
      </c>
      <c r="I75" s="304">
        <v>0</v>
      </c>
      <c r="J75" s="304">
        <v>0</v>
      </c>
      <c r="K75" s="304">
        <v>0</v>
      </c>
      <c r="L75" s="304">
        <v>0</v>
      </c>
      <c r="M75" s="304">
        <v>0</v>
      </c>
      <c r="N75" s="304">
        <v>0</v>
      </c>
      <c r="O75" s="304">
        <v>0</v>
      </c>
      <c r="P75" s="304">
        <v>0</v>
      </c>
      <c r="Q75" s="304">
        <v>0</v>
      </c>
      <c r="R75" s="304">
        <v>0</v>
      </c>
      <c r="S75" s="304">
        <v>0</v>
      </c>
      <c r="T75" s="304">
        <v>0</v>
      </c>
      <c r="U75" s="304">
        <v>0</v>
      </c>
      <c r="V75" s="304">
        <v>0</v>
      </c>
      <c r="W75" s="304">
        <v>0</v>
      </c>
      <c r="X75" s="304">
        <v>0</v>
      </c>
      <c r="Y75" s="304">
        <v>0</v>
      </c>
      <c r="Z75" s="304">
        <v>0</v>
      </c>
      <c r="AA75" s="304">
        <v>0</v>
      </c>
      <c r="AB75" s="304">
        <v>0</v>
      </c>
      <c r="AC75" s="304">
        <v>0</v>
      </c>
      <c r="AD75" s="304">
        <v>0</v>
      </c>
    </row>
    <row r="76" spans="1:30" s="293" customFormat="1" ht="24" customHeight="1" x14ac:dyDescent="0.25">
      <c r="A76" s="551" t="s">
        <v>246</v>
      </c>
      <c r="B76" s="291" t="s">
        <v>305</v>
      </c>
      <c r="C76" s="292">
        <v>58741.4</v>
      </c>
      <c r="D76" s="292">
        <v>51289.78</v>
      </c>
      <c r="E76" s="292">
        <v>212.71</v>
      </c>
      <c r="F76" s="292">
        <v>4628</v>
      </c>
      <c r="G76" s="292">
        <v>0</v>
      </c>
      <c r="H76" s="292">
        <v>367.66</v>
      </c>
      <c r="I76" s="292">
        <v>35.020000000000003</v>
      </c>
      <c r="J76" s="292">
        <v>52.83</v>
      </c>
      <c r="K76" s="292">
        <v>0</v>
      </c>
      <c r="L76" s="292">
        <v>0</v>
      </c>
      <c r="M76" s="292">
        <v>2155.4</v>
      </c>
      <c r="N76" s="292">
        <v>0</v>
      </c>
      <c r="O76" s="292">
        <v>0</v>
      </c>
      <c r="P76" s="292">
        <v>0</v>
      </c>
      <c r="Q76" s="292">
        <v>0</v>
      </c>
      <c r="R76" s="292">
        <v>0</v>
      </c>
      <c r="S76" s="292">
        <v>0</v>
      </c>
      <c r="T76" s="292">
        <v>0</v>
      </c>
      <c r="U76" s="292">
        <v>0</v>
      </c>
      <c r="V76" s="292">
        <v>0</v>
      </c>
      <c r="W76" s="292">
        <v>0</v>
      </c>
      <c r="X76" s="292">
        <v>0</v>
      </c>
      <c r="Y76" s="292">
        <v>0</v>
      </c>
      <c r="Z76" s="292">
        <v>0</v>
      </c>
      <c r="AA76" s="292">
        <v>0</v>
      </c>
      <c r="AB76" s="292">
        <v>0</v>
      </c>
      <c r="AC76" s="292">
        <v>0</v>
      </c>
      <c r="AD76" s="292">
        <v>0</v>
      </c>
    </row>
    <row r="77" spans="1:30" ht="24" customHeight="1" x14ac:dyDescent="0.25">
      <c r="A77" s="551"/>
      <c r="B77" s="294" t="s">
        <v>311</v>
      </c>
      <c r="C77" s="295">
        <v>49475.78</v>
      </c>
      <c r="D77" s="295">
        <v>49217.13</v>
      </c>
      <c r="E77" s="295">
        <v>168.8</v>
      </c>
      <c r="F77" s="295">
        <v>0</v>
      </c>
      <c r="G77" s="295">
        <v>0</v>
      </c>
      <c r="H77" s="295">
        <v>2</v>
      </c>
      <c r="I77" s="295">
        <v>35.020000000000003</v>
      </c>
      <c r="J77" s="295">
        <v>52.83</v>
      </c>
      <c r="K77" s="295">
        <v>0</v>
      </c>
      <c r="L77" s="295">
        <v>0</v>
      </c>
      <c r="M77" s="295">
        <v>0</v>
      </c>
      <c r="N77" s="295">
        <v>0</v>
      </c>
      <c r="O77" s="295">
        <v>0</v>
      </c>
      <c r="P77" s="295">
        <v>0</v>
      </c>
      <c r="Q77" s="295">
        <v>0</v>
      </c>
      <c r="R77" s="295">
        <v>0</v>
      </c>
      <c r="S77" s="295">
        <v>0</v>
      </c>
      <c r="T77" s="295">
        <v>0</v>
      </c>
      <c r="U77" s="295">
        <v>0</v>
      </c>
      <c r="V77" s="295">
        <v>0</v>
      </c>
      <c r="W77" s="295">
        <v>0</v>
      </c>
      <c r="X77" s="295">
        <v>0</v>
      </c>
      <c r="Y77" s="295">
        <v>0</v>
      </c>
      <c r="Z77" s="295">
        <v>0</v>
      </c>
      <c r="AA77" s="295">
        <v>0</v>
      </c>
      <c r="AB77" s="295">
        <v>0</v>
      </c>
      <c r="AC77" s="295">
        <v>0</v>
      </c>
      <c r="AD77" s="295">
        <v>0</v>
      </c>
    </row>
    <row r="78" spans="1:30" ht="24" customHeight="1" x14ac:dyDescent="0.25">
      <c r="A78" s="551"/>
      <c r="B78" s="294" t="s">
        <v>307</v>
      </c>
      <c r="C78" s="295">
        <v>2155.4</v>
      </c>
      <c r="D78" s="295">
        <v>0</v>
      </c>
      <c r="E78" s="295">
        <v>0</v>
      </c>
      <c r="F78" s="295">
        <v>0</v>
      </c>
      <c r="G78" s="295">
        <v>0</v>
      </c>
      <c r="H78" s="295">
        <v>0</v>
      </c>
      <c r="I78" s="295">
        <v>0</v>
      </c>
      <c r="J78" s="295">
        <v>0</v>
      </c>
      <c r="K78" s="295">
        <v>0</v>
      </c>
      <c r="L78" s="295">
        <v>0</v>
      </c>
      <c r="M78" s="295">
        <v>2155.4</v>
      </c>
      <c r="N78" s="295">
        <v>0</v>
      </c>
      <c r="O78" s="295">
        <v>0</v>
      </c>
      <c r="P78" s="295">
        <v>0</v>
      </c>
      <c r="Q78" s="295">
        <v>0</v>
      </c>
      <c r="R78" s="295">
        <v>0</v>
      </c>
      <c r="S78" s="295">
        <v>0</v>
      </c>
      <c r="T78" s="295">
        <v>0</v>
      </c>
      <c r="U78" s="295">
        <v>0</v>
      </c>
      <c r="V78" s="295">
        <v>0</v>
      </c>
      <c r="W78" s="295">
        <v>0</v>
      </c>
      <c r="X78" s="295">
        <v>0</v>
      </c>
      <c r="Y78" s="295">
        <v>0</v>
      </c>
      <c r="Z78" s="295">
        <v>0</v>
      </c>
      <c r="AA78" s="295">
        <v>0</v>
      </c>
      <c r="AB78" s="295">
        <v>0</v>
      </c>
      <c r="AC78" s="295">
        <v>0</v>
      </c>
      <c r="AD78" s="295">
        <v>0</v>
      </c>
    </row>
    <row r="79" spans="1:30" s="299" customFormat="1" ht="24" customHeight="1" thickBot="1" x14ac:dyDescent="0.3">
      <c r="A79" s="551"/>
      <c r="B79" s="297" t="s">
        <v>308</v>
      </c>
      <c r="C79" s="298">
        <v>7110.22</v>
      </c>
      <c r="D79" s="298">
        <v>2072.65</v>
      </c>
      <c r="E79" s="298">
        <v>43.91</v>
      </c>
      <c r="F79" s="298">
        <v>4628</v>
      </c>
      <c r="G79" s="298">
        <v>0</v>
      </c>
      <c r="H79" s="298">
        <v>365.66</v>
      </c>
      <c r="I79" s="298">
        <v>0</v>
      </c>
      <c r="J79" s="298">
        <v>0</v>
      </c>
      <c r="K79" s="298">
        <v>0</v>
      </c>
      <c r="L79" s="298">
        <v>0</v>
      </c>
      <c r="M79" s="298">
        <v>0</v>
      </c>
      <c r="N79" s="298">
        <v>0</v>
      </c>
      <c r="O79" s="298">
        <v>0</v>
      </c>
      <c r="P79" s="298">
        <v>0</v>
      </c>
      <c r="Q79" s="298">
        <v>0</v>
      </c>
      <c r="R79" s="298">
        <v>0</v>
      </c>
      <c r="S79" s="298">
        <v>0</v>
      </c>
      <c r="T79" s="298">
        <v>0</v>
      </c>
      <c r="U79" s="298">
        <v>0</v>
      </c>
      <c r="V79" s="298">
        <v>0</v>
      </c>
      <c r="W79" s="298">
        <v>0</v>
      </c>
      <c r="X79" s="298">
        <v>0</v>
      </c>
      <c r="Y79" s="298">
        <v>0</v>
      </c>
      <c r="Z79" s="298">
        <v>0</v>
      </c>
      <c r="AA79" s="298">
        <v>0</v>
      </c>
      <c r="AB79" s="298">
        <v>0</v>
      </c>
      <c r="AC79" s="298">
        <v>0</v>
      </c>
      <c r="AD79" s="298">
        <v>0</v>
      </c>
    </row>
    <row r="80" spans="1:30" s="302" customFormat="1" ht="24" customHeight="1" x14ac:dyDescent="0.25">
      <c r="A80" s="552" t="s">
        <v>247</v>
      </c>
      <c r="B80" s="300" t="s">
        <v>305</v>
      </c>
      <c r="C80" s="301">
        <v>29717.5</v>
      </c>
      <c r="D80" s="301">
        <v>18641.400000000001</v>
      </c>
      <c r="E80" s="301">
        <v>159.32</v>
      </c>
      <c r="F80" s="301">
        <v>323.39999999999998</v>
      </c>
      <c r="G80" s="301">
        <v>0</v>
      </c>
      <c r="H80" s="301">
        <v>27.18</v>
      </c>
      <c r="I80" s="301">
        <v>0</v>
      </c>
      <c r="J80" s="301">
        <v>0.6</v>
      </c>
      <c r="K80" s="301">
        <v>0</v>
      </c>
      <c r="L80" s="301">
        <v>0</v>
      </c>
      <c r="M80" s="301">
        <v>0</v>
      </c>
      <c r="N80" s="301">
        <v>0</v>
      </c>
      <c r="O80" s="301">
        <v>0</v>
      </c>
      <c r="P80" s="301">
        <v>0</v>
      </c>
      <c r="Q80" s="301">
        <v>7989</v>
      </c>
      <c r="R80" s="301">
        <v>0</v>
      </c>
      <c r="S80" s="301">
        <v>0</v>
      </c>
      <c r="T80" s="301">
        <v>0</v>
      </c>
      <c r="U80" s="301">
        <v>0</v>
      </c>
      <c r="V80" s="301">
        <v>0</v>
      </c>
      <c r="W80" s="301">
        <v>0</v>
      </c>
      <c r="X80" s="301">
        <v>0</v>
      </c>
      <c r="Y80" s="301">
        <v>0</v>
      </c>
      <c r="Z80" s="301">
        <v>920.6</v>
      </c>
      <c r="AA80" s="301">
        <v>0</v>
      </c>
      <c r="AB80" s="301">
        <v>0</v>
      </c>
      <c r="AC80" s="301">
        <v>0</v>
      </c>
      <c r="AD80" s="301">
        <v>1656</v>
      </c>
    </row>
    <row r="81" spans="1:30" s="308" customFormat="1" ht="24" customHeight="1" x14ac:dyDescent="0.25">
      <c r="A81" s="553"/>
      <c r="B81" s="306" t="s">
        <v>311</v>
      </c>
      <c r="C81" s="307">
        <v>423.01</v>
      </c>
      <c r="D81" s="307">
        <v>0</v>
      </c>
      <c r="E81" s="307">
        <v>99.61</v>
      </c>
      <c r="F81" s="307">
        <v>323.39999999999998</v>
      </c>
      <c r="G81" s="307">
        <v>0</v>
      </c>
      <c r="H81" s="307">
        <v>0</v>
      </c>
      <c r="I81" s="307">
        <v>0</v>
      </c>
      <c r="J81" s="307">
        <v>0</v>
      </c>
      <c r="K81" s="307">
        <v>0</v>
      </c>
      <c r="L81" s="307">
        <v>0</v>
      </c>
      <c r="M81" s="307">
        <v>0</v>
      </c>
      <c r="N81" s="307">
        <v>0</v>
      </c>
      <c r="O81" s="307">
        <v>0</v>
      </c>
      <c r="P81" s="307">
        <v>0</v>
      </c>
      <c r="Q81" s="307">
        <v>0</v>
      </c>
      <c r="R81" s="307">
        <v>0</v>
      </c>
      <c r="S81" s="307">
        <v>0</v>
      </c>
      <c r="T81" s="307">
        <v>0</v>
      </c>
      <c r="U81" s="307">
        <v>0</v>
      </c>
      <c r="V81" s="307">
        <v>0</v>
      </c>
      <c r="W81" s="307">
        <v>0</v>
      </c>
      <c r="X81" s="307">
        <v>0</v>
      </c>
      <c r="Y81" s="307">
        <v>0</v>
      </c>
      <c r="Z81" s="307">
        <v>0</v>
      </c>
      <c r="AA81" s="307">
        <v>0</v>
      </c>
      <c r="AB81" s="307">
        <v>0</v>
      </c>
      <c r="AC81" s="307">
        <v>0</v>
      </c>
      <c r="AD81" s="307">
        <v>0</v>
      </c>
    </row>
    <row r="82" spans="1:30" s="308" customFormat="1" ht="24" customHeight="1" x14ac:dyDescent="0.25">
      <c r="A82" s="553"/>
      <c r="B82" s="306" t="s">
        <v>306</v>
      </c>
      <c r="C82" s="307">
        <v>27.78</v>
      </c>
      <c r="D82" s="307">
        <v>0</v>
      </c>
      <c r="E82" s="307">
        <v>0</v>
      </c>
      <c r="F82" s="307">
        <v>0</v>
      </c>
      <c r="G82" s="307">
        <v>0</v>
      </c>
      <c r="H82" s="307">
        <v>27.18</v>
      </c>
      <c r="I82" s="307">
        <v>0</v>
      </c>
      <c r="J82" s="307">
        <v>0.6</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row>
    <row r="83" spans="1:30" s="308" customFormat="1" ht="24" customHeight="1" x14ac:dyDescent="0.25">
      <c r="A83" s="553"/>
      <c r="B83" s="306" t="s">
        <v>205</v>
      </c>
      <c r="C83" s="307">
        <v>920.6</v>
      </c>
      <c r="D83" s="307">
        <v>0</v>
      </c>
      <c r="E83" s="307">
        <v>0</v>
      </c>
      <c r="F83" s="307">
        <v>0</v>
      </c>
      <c r="G83" s="307">
        <v>0</v>
      </c>
      <c r="H83" s="307">
        <v>0</v>
      </c>
      <c r="I83" s="307">
        <v>0</v>
      </c>
      <c r="J83" s="307">
        <v>0</v>
      </c>
      <c r="K83" s="307">
        <v>0</v>
      </c>
      <c r="L83" s="307">
        <v>0</v>
      </c>
      <c r="M83" s="307">
        <v>0</v>
      </c>
      <c r="N83" s="307">
        <v>0</v>
      </c>
      <c r="O83" s="307">
        <v>0</v>
      </c>
      <c r="P83" s="307">
        <v>0</v>
      </c>
      <c r="Q83" s="307">
        <v>0</v>
      </c>
      <c r="R83" s="307">
        <v>0</v>
      </c>
      <c r="S83" s="307">
        <v>0</v>
      </c>
      <c r="T83" s="307">
        <v>0</v>
      </c>
      <c r="U83" s="307">
        <v>0</v>
      </c>
      <c r="V83" s="307">
        <v>0</v>
      </c>
      <c r="W83" s="307">
        <v>0</v>
      </c>
      <c r="X83" s="307">
        <v>0</v>
      </c>
      <c r="Y83" s="307">
        <v>0</v>
      </c>
      <c r="Z83" s="307">
        <v>920.6</v>
      </c>
      <c r="AA83" s="307">
        <v>0</v>
      </c>
      <c r="AB83" s="307">
        <v>0</v>
      </c>
      <c r="AC83" s="307">
        <v>0</v>
      </c>
      <c r="AD83" s="307">
        <v>0</v>
      </c>
    </row>
    <row r="84" spans="1:30" s="308" customFormat="1" ht="24" customHeight="1" x14ac:dyDescent="0.25">
      <c r="A84" s="553"/>
      <c r="B84" s="306" t="s">
        <v>331</v>
      </c>
      <c r="C84" s="307">
        <v>9645</v>
      </c>
      <c r="D84" s="307">
        <v>0</v>
      </c>
      <c r="E84" s="307">
        <v>0</v>
      </c>
      <c r="F84" s="307">
        <v>0</v>
      </c>
      <c r="G84" s="307">
        <v>0</v>
      </c>
      <c r="H84" s="307">
        <v>0</v>
      </c>
      <c r="I84" s="307">
        <v>0</v>
      </c>
      <c r="J84" s="307">
        <v>0</v>
      </c>
      <c r="K84" s="307">
        <v>0</v>
      </c>
      <c r="L84" s="307">
        <v>0</v>
      </c>
      <c r="M84" s="307">
        <v>0</v>
      </c>
      <c r="N84" s="307">
        <v>0</v>
      </c>
      <c r="O84" s="307">
        <v>0</v>
      </c>
      <c r="P84" s="307">
        <v>0</v>
      </c>
      <c r="Q84" s="307">
        <v>7989</v>
      </c>
      <c r="R84" s="307">
        <v>0</v>
      </c>
      <c r="S84" s="307">
        <v>0</v>
      </c>
      <c r="T84" s="307">
        <v>0</v>
      </c>
      <c r="U84" s="307">
        <v>0</v>
      </c>
      <c r="V84" s="307">
        <v>0</v>
      </c>
      <c r="W84" s="307">
        <v>0</v>
      </c>
      <c r="X84" s="307">
        <v>0</v>
      </c>
      <c r="Y84" s="307">
        <v>0</v>
      </c>
      <c r="Z84" s="307">
        <v>0</v>
      </c>
      <c r="AA84" s="307">
        <v>0</v>
      </c>
      <c r="AB84" s="307">
        <v>0</v>
      </c>
      <c r="AC84" s="307">
        <v>0</v>
      </c>
      <c r="AD84" s="307">
        <v>1656</v>
      </c>
    </row>
    <row r="85" spans="1:30" s="305" customFormat="1" ht="24" customHeight="1" thickBot="1" x14ac:dyDescent="0.3">
      <c r="A85" s="554"/>
      <c r="B85" s="303" t="s">
        <v>308</v>
      </c>
      <c r="C85" s="304">
        <v>18701.11</v>
      </c>
      <c r="D85" s="304">
        <v>18641.400000000001</v>
      </c>
      <c r="E85" s="304">
        <v>59.71</v>
      </c>
      <c r="F85" s="304">
        <v>0</v>
      </c>
      <c r="G85" s="304">
        <v>0</v>
      </c>
      <c r="H85" s="304">
        <v>0</v>
      </c>
      <c r="I85" s="304">
        <v>0</v>
      </c>
      <c r="J85" s="304">
        <v>0</v>
      </c>
      <c r="K85" s="304">
        <v>0</v>
      </c>
      <c r="L85" s="304">
        <v>0</v>
      </c>
      <c r="M85" s="304">
        <v>0</v>
      </c>
      <c r="N85" s="304">
        <v>0</v>
      </c>
      <c r="O85" s="304">
        <v>0</v>
      </c>
      <c r="P85" s="304">
        <v>0</v>
      </c>
      <c r="Q85" s="304">
        <v>0</v>
      </c>
      <c r="R85" s="304">
        <v>0</v>
      </c>
      <c r="S85" s="304">
        <v>0</v>
      </c>
      <c r="T85" s="304">
        <v>0</v>
      </c>
      <c r="U85" s="304">
        <v>0</v>
      </c>
      <c r="V85" s="304">
        <v>0</v>
      </c>
      <c r="W85" s="304">
        <v>0</v>
      </c>
      <c r="X85" s="304">
        <v>0</v>
      </c>
      <c r="Y85" s="304">
        <v>0</v>
      </c>
      <c r="Z85" s="304">
        <v>0</v>
      </c>
      <c r="AA85" s="304">
        <v>0</v>
      </c>
      <c r="AB85" s="304">
        <v>0</v>
      </c>
      <c r="AC85" s="304">
        <v>0</v>
      </c>
      <c r="AD85" s="304">
        <v>0</v>
      </c>
    </row>
    <row r="86" spans="1:30" s="293" customFormat="1" ht="24" customHeight="1" x14ac:dyDescent="0.25">
      <c r="A86" s="551" t="s">
        <v>248</v>
      </c>
      <c r="B86" s="291" t="s">
        <v>305</v>
      </c>
      <c r="C86" s="292">
        <v>2995369.7</v>
      </c>
      <c r="D86" s="292">
        <v>1462162.67</v>
      </c>
      <c r="E86" s="292">
        <v>534069.26</v>
      </c>
      <c r="F86" s="292">
        <v>368923.98</v>
      </c>
      <c r="G86" s="292">
        <v>76281.45</v>
      </c>
      <c r="H86" s="292">
        <v>414072.94</v>
      </c>
      <c r="I86" s="292">
        <v>16755.080000000002</v>
      </c>
      <c r="J86" s="292">
        <v>11195.28</v>
      </c>
      <c r="K86" s="292">
        <v>0</v>
      </c>
      <c r="L86" s="292">
        <v>3412.24</v>
      </c>
      <c r="M86" s="292">
        <v>7788.43</v>
      </c>
      <c r="N86" s="292">
        <v>59.81</v>
      </c>
      <c r="O86" s="292">
        <v>0</v>
      </c>
      <c r="P86" s="292">
        <v>0</v>
      </c>
      <c r="Q86" s="292">
        <v>0</v>
      </c>
      <c r="R86" s="292">
        <v>4166.1000000000004</v>
      </c>
      <c r="S86" s="292">
        <v>0</v>
      </c>
      <c r="T86" s="292">
        <v>0</v>
      </c>
      <c r="U86" s="292">
        <v>2307</v>
      </c>
      <c r="V86" s="292">
        <v>0</v>
      </c>
      <c r="W86" s="292">
        <v>4310.3999999999996</v>
      </c>
      <c r="X86" s="292">
        <v>0</v>
      </c>
      <c r="Y86" s="292">
        <v>1048.71</v>
      </c>
      <c r="Z86" s="292">
        <v>13816.35</v>
      </c>
      <c r="AA86" s="292">
        <v>0</v>
      </c>
      <c r="AB86" s="292">
        <v>0</v>
      </c>
      <c r="AC86" s="292">
        <v>0</v>
      </c>
      <c r="AD86" s="292">
        <v>75000</v>
      </c>
    </row>
    <row r="87" spans="1:30" ht="24" customHeight="1" x14ac:dyDescent="0.25">
      <c r="A87" s="551"/>
      <c r="B87" s="294" t="s">
        <v>332</v>
      </c>
      <c r="C87" s="295">
        <v>988855</v>
      </c>
      <c r="D87" s="295">
        <v>981935</v>
      </c>
      <c r="E87" s="295">
        <v>0</v>
      </c>
      <c r="F87" s="295">
        <v>729</v>
      </c>
      <c r="G87" s="295">
        <v>0</v>
      </c>
      <c r="H87" s="295">
        <v>22</v>
      </c>
      <c r="I87" s="295">
        <v>315</v>
      </c>
      <c r="J87" s="295">
        <v>153</v>
      </c>
      <c r="K87" s="295">
        <v>0</v>
      </c>
      <c r="L87" s="295">
        <v>3393</v>
      </c>
      <c r="M87" s="295">
        <v>0</v>
      </c>
      <c r="N87" s="295">
        <v>1</v>
      </c>
      <c r="O87" s="295">
        <v>0</v>
      </c>
      <c r="P87" s="295">
        <v>0</v>
      </c>
      <c r="Q87" s="295">
        <v>0</v>
      </c>
      <c r="R87" s="295">
        <v>0</v>
      </c>
      <c r="S87" s="295">
        <v>0</v>
      </c>
      <c r="T87" s="295">
        <v>0</v>
      </c>
      <c r="U87" s="295">
        <v>2307</v>
      </c>
      <c r="V87" s="295">
        <v>0</v>
      </c>
      <c r="W87" s="295">
        <v>0</v>
      </c>
      <c r="X87" s="295">
        <v>0</v>
      </c>
      <c r="Y87" s="295">
        <v>0</v>
      </c>
      <c r="Z87" s="295">
        <v>0</v>
      </c>
      <c r="AA87" s="295">
        <v>0</v>
      </c>
      <c r="AB87" s="295">
        <v>0</v>
      </c>
      <c r="AC87" s="295">
        <v>0</v>
      </c>
      <c r="AD87" s="295">
        <v>0</v>
      </c>
    </row>
    <row r="88" spans="1:30" ht="24" customHeight="1" x14ac:dyDescent="0.25">
      <c r="A88" s="551"/>
      <c r="B88" s="294" t="s">
        <v>311</v>
      </c>
      <c r="C88" s="295">
        <v>850202.95</v>
      </c>
      <c r="D88" s="295">
        <v>442061.96</v>
      </c>
      <c r="E88" s="295">
        <v>178974.46</v>
      </c>
      <c r="F88" s="295">
        <v>53199.92</v>
      </c>
      <c r="G88" s="295">
        <v>0</v>
      </c>
      <c r="H88" s="295">
        <v>149994.53</v>
      </c>
      <c r="I88" s="295">
        <v>16440.080000000002</v>
      </c>
      <c r="J88" s="295">
        <v>9473.19</v>
      </c>
      <c r="K88" s="295">
        <v>0</v>
      </c>
      <c r="L88" s="295">
        <v>0</v>
      </c>
      <c r="M88" s="295">
        <v>0</v>
      </c>
      <c r="N88" s="295">
        <v>58.81</v>
      </c>
      <c r="O88" s="295">
        <v>0</v>
      </c>
      <c r="P88" s="295">
        <v>0</v>
      </c>
      <c r="Q88" s="295">
        <v>0</v>
      </c>
      <c r="R88" s="295">
        <v>0</v>
      </c>
      <c r="S88" s="295">
        <v>0</v>
      </c>
      <c r="T88" s="295">
        <v>0</v>
      </c>
      <c r="U88" s="295">
        <v>0</v>
      </c>
      <c r="V88" s="295">
        <v>0</v>
      </c>
      <c r="W88" s="295">
        <v>0</v>
      </c>
      <c r="X88" s="295">
        <v>0</v>
      </c>
      <c r="Y88" s="295">
        <v>0</v>
      </c>
      <c r="Z88" s="295">
        <v>0</v>
      </c>
      <c r="AA88" s="295">
        <v>0</v>
      </c>
      <c r="AB88" s="295">
        <v>0</v>
      </c>
      <c r="AC88" s="295">
        <v>0</v>
      </c>
      <c r="AD88" s="295">
        <v>0</v>
      </c>
    </row>
    <row r="89" spans="1:30" ht="24" customHeight="1" x14ac:dyDescent="0.25">
      <c r="A89" s="551"/>
      <c r="B89" s="294" t="s">
        <v>333</v>
      </c>
      <c r="C89" s="295">
        <v>1048.71</v>
      </c>
      <c r="D89" s="295">
        <v>0</v>
      </c>
      <c r="E89" s="295">
        <v>0</v>
      </c>
      <c r="F89" s="295">
        <v>0</v>
      </c>
      <c r="G89" s="295">
        <v>0</v>
      </c>
      <c r="H89" s="295">
        <v>0</v>
      </c>
      <c r="I89" s="295">
        <v>0</v>
      </c>
      <c r="J89" s="295">
        <v>0</v>
      </c>
      <c r="K89" s="295">
        <v>0</v>
      </c>
      <c r="L89" s="295">
        <v>0</v>
      </c>
      <c r="M89" s="295">
        <v>0</v>
      </c>
      <c r="N89" s="295">
        <v>0</v>
      </c>
      <c r="O89" s="295">
        <v>0</v>
      </c>
      <c r="P89" s="295">
        <v>0</v>
      </c>
      <c r="Q89" s="295">
        <v>0</v>
      </c>
      <c r="R89" s="295">
        <v>0</v>
      </c>
      <c r="S89" s="295">
        <v>0</v>
      </c>
      <c r="T89" s="295">
        <v>0</v>
      </c>
      <c r="U89" s="295">
        <v>0</v>
      </c>
      <c r="V89" s="295">
        <v>0</v>
      </c>
      <c r="W89" s="295">
        <v>0</v>
      </c>
      <c r="X89" s="295">
        <v>0</v>
      </c>
      <c r="Y89" s="295">
        <v>1048.71</v>
      </c>
      <c r="Z89" s="295">
        <v>0</v>
      </c>
      <c r="AA89" s="295">
        <v>0</v>
      </c>
      <c r="AB89" s="295">
        <v>0</v>
      </c>
      <c r="AC89" s="295">
        <v>0</v>
      </c>
      <c r="AD89" s="295">
        <v>0</v>
      </c>
    </row>
    <row r="90" spans="1:30" ht="24" customHeight="1" x14ac:dyDescent="0.25">
      <c r="A90" s="551"/>
      <c r="B90" s="294" t="s">
        <v>334</v>
      </c>
      <c r="C90" s="295">
        <v>75000</v>
      </c>
      <c r="D90" s="295">
        <v>0</v>
      </c>
      <c r="E90" s="295">
        <v>0</v>
      </c>
      <c r="F90" s="295">
        <v>0</v>
      </c>
      <c r="G90" s="295">
        <v>0</v>
      </c>
      <c r="H90" s="295">
        <v>0</v>
      </c>
      <c r="I90" s="295">
        <v>0</v>
      </c>
      <c r="J90" s="295">
        <v>0</v>
      </c>
      <c r="K90" s="295">
        <v>0</v>
      </c>
      <c r="L90" s="295">
        <v>0</v>
      </c>
      <c r="M90" s="295">
        <v>0</v>
      </c>
      <c r="N90" s="295">
        <v>0</v>
      </c>
      <c r="O90" s="295">
        <v>0</v>
      </c>
      <c r="P90" s="295">
        <v>0</v>
      </c>
      <c r="Q90" s="295">
        <v>0</v>
      </c>
      <c r="R90" s="295">
        <v>0</v>
      </c>
      <c r="S90" s="295">
        <v>0</v>
      </c>
      <c r="T90" s="295">
        <v>0</v>
      </c>
      <c r="U90" s="295">
        <v>0</v>
      </c>
      <c r="V90" s="295">
        <v>0</v>
      </c>
      <c r="W90" s="295">
        <v>0</v>
      </c>
      <c r="X90" s="295">
        <v>0</v>
      </c>
      <c r="Y90" s="295">
        <v>0</v>
      </c>
      <c r="Z90" s="295">
        <v>0</v>
      </c>
      <c r="AA90" s="295">
        <v>0</v>
      </c>
      <c r="AB90" s="295">
        <v>0</v>
      </c>
      <c r="AC90" s="295">
        <v>0</v>
      </c>
      <c r="AD90" s="295">
        <v>75000</v>
      </c>
    </row>
    <row r="91" spans="1:30" ht="24" customHeight="1" x14ac:dyDescent="0.25">
      <c r="A91" s="551"/>
      <c r="B91" s="294" t="s">
        <v>306</v>
      </c>
      <c r="C91" s="295">
        <v>20.47</v>
      </c>
      <c r="D91" s="295">
        <v>0</v>
      </c>
      <c r="E91" s="295">
        <v>1.5</v>
      </c>
      <c r="F91" s="295">
        <v>0</v>
      </c>
      <c r="G91" s="295">
        <v>0</v>
      </c>
      <c r="H91" s="295">
        <v>0</v>
      </c>
      <c r="I91" s="295">
        <v>0</v>
      </c>
      <c r="J91" s="295">
        <v>16.2</v>
      </c>
      <c r="K91" s="295">
        <v>0</v>
      </c>
      <c r="L91" s="295">
        <v>2.77</v>
      </c>
      <c r="M91" s="295">
        <v>0</v>
      </c>
      <c r="N91" s="295">
        <v>0</v>
      </c>
      <c r="O91" s="295">
        <v>0</v>
      </c>
      <c r="P91" s="295">
        <v>0</v>
      </c>
      <c r="Q91" s="295">
        <v>0</v>
      </c>
      <c r="R91" s="295">
        <v>0</v>
      </c>
      <c r="S91" s="295">
        <v>0</v>
      </c>
      <c r="T91" s="295">
        <v>0</v>
      </c>
      <c r="U91" s="295">
        <v>0</v>
      </c>
      <c r="V91" s="295">
        <v>0</v>
      </c>
      <c r="W91" s="295">
        <v>0</v>
      </c>
      <c r="X91" s="295">
        <v>0</v>
      </c>
      <c r="Y91" s="295">
        <v>0</v>
      </c>
      <c r="Z91" s="295">
        <v>0</v>
      </c>
      <c r="AA91" s="295">
        <v>0</v>
      </c>
      <c r="AB91" s="295">
        <v>0</v>
      </c>
      <c r="AC91" s="295">
        <v>0</v>
      </c>
      <c r="AD91" s="295">
        <v>0</v>
      </c>
    </row>
    <row r="92" spans="1:30" ht="24" customHeight="1" x14ac:dyDescent="0.25">
      <c r="A92" s="551"/>
      <c r="B92" s="294" t="s">
        <v>307</v>
      </c>
      <c r="C92" s="295">
        <v>120856.59</v>
      </c>
      <c r="D92" s="295">
        <v>34414.699999999997</v>
      </c>
      <c r="E92" s="295">
        <v>85245</v>
      </c>
      <c r="F92" s="295">
        <v>0</v>
      </c>
      <c r="G92" s="295">
        <v>0</v>
      </c>
      <c r="H92" s="295">
        <v>1125.78</v>
      </c>
      <c r="I92" s="295">
        <v>0</v>
      </c>
      <c r="J92" s="295">
        <v>54.64</v>
      </c>
      <c r="K92" s="295">
        <v>0</v>
      </c>
      <c r="L92" s="295">
        <v>16.47</v>
      </c>
      <c r="M92" s="295">
        <v>0</v>
      </c>
      <c r="N92" s="295">
        <v>0</v>
      </c>
      <c r="O92" s="295">
        <v>0</v>
      </c>
      <c r="P92" s="295">
        <v>0</v>
      </c>
      <c r="Q92" s="295">
        <v>0</v>
      </c>
      <c r="R92" s="295">
        <v>0</v>
      </c>
      <c r="S92" s="295">
        <v>0</v>
      </c>
      <c r="T92" s="295">
        <v>0</v>
      </c>
      <c r="U92" s="295">
        <v>0</v>
      </c>
      <c r="V92" s="295">
        <v>0</v>
      </c>
      <c r="W92" s="295">
        <v>0</v>
      </c>
      <c r="X92" s="295">
        <v>0</v>
      </c>
      <c r="Y92" s="295">
        <v>0</v>
      </c>
      <c r="Z92" s="295">
        <v>0</v>
      </c>
      <c r="AA92" s="295">
        <v>0</v>
      </c>
      <c r="AB92" s="295">
        <v>0</v>
      </c>
      <c r="AC92" s="295">
        <v>0</v>
      </c>
      <c r="AD92" s="295">
        <v>0</v>
      </c>
    </row>
    <row r="93" spans="1:30" ht="24" customHeight="1" x14ac:dyDescent="0.25">
      <c r="A93" s="551"/>
      <c r="B93" s="294" t="s">
        <v>335</v>
      </c>
      <c r="C93" s="295">
        <v>130867.2</v>
      </c>
      <c r="D93" s="295">
        <v>0</v>
      </c>
      <c r="E93" s="295">
        <v>0</v>
      </c>
      <c r="F93" s="295">
        <v>0</v>
      </c>
      <c r="G93" s="295">
        <v>76281.45</v>
      </c>
      <c r="H93" s="295">
        <v>32292.9</v>
      </c>
      <c r="I93" s="295">
        <v>0</v>
      </c>
      <c r="J93" s="295">
        <v>0</v>
      </c>
      <c r="K93" s="295">
        <v>0</v>
      </c>
      <c r="L93" s="295">
        <v>0</v>
      </c>
      <c r="M93" s="295">
        <v>0</v>
      </c>
      <c r="N93" s="295">
        <v>0</v>
      </c>
      <c r="O93" s="295">
        <v>0</v>
      </c>
      <c r="P93" s="295">
        <v>0</v>
      </c>
      <c r="Q93" s="295">
        <v>0</v>
      </c>
      <c r="R93" s="295">
        <v>4166.1000000000004</v>
      </c>
      <c r="S93" s="295">
        <v>0</v>
      </c>
      <c r="T93" s="295">
        <v>0</v>
      </c>
      <c r="U93" s="295">
        <v>0</v>
      </c>
      <c r="V93" s="295">
        <v>0</v>
      </c>
      <c r="W93" s="295">
        <v>4310.3999999999996</v>
      </c>
      <c r="X93" s="295">
        <v>0</v>
      </c>
      <c r="Y93" s="295">
        <v>0</v>
      </c>
      <c r="Z93" s="295">
        <v>13816.35</v>
      </c>
      <c r="AA93" s="295">
        <v>0</v>
      </c>
      <c r="AB93" s="295">
        <v>0</v>
      </c>
      <c r="AC93" s="295">
        <v>0</v>
      </c>
      <c r="AD93" s="295">
        <v>0</v>
      </c>
    </row>
    <row r="94" spans="1:30" ht="24" customHeight="1" x14ac:dyDescent="0.25">
      <c r="A94" s="551"/>
      <c r="B94" s="294" t="s">
        <v>308</v>
      </c>
      <c r="C94" s="295">
        <v>827723.78</v>
      </c>
      <c r="D94" s="295">
        <v>3751.01</v>
      </c>
      <c r="E94" s="295">
        <v>269777.3</v>
      </c>
      <c r="F94" s="295">
        <v>314271.06</v>
      </c>
      <c r="G94" s="295">
        <v>0</v>
      </c>
      <c r="H94" s="295">
        <v>230637.73</v>
      </c>
      <c r="I94" s="295">
        <v>0</v>
      </c>
      <c r="J94" s="295">
        <v>1498.25</v>
      </c>
      <c r="K94" s="295">
        <v>0</v>
      </c>
      <c r="L94" s="295">
        <v>0</v>
      </c>
      <c r="M94" s="295">
        <v>7788.43</v>
      </c>
      <c r="N94" s="295">
        <v>0</v>
      </c>
      <c r="O94" s="295">
        <v>0</v>
      </c>
      <c r="P94" s="295">
        <v>0</v>
      </c>
      <c r="Q94" s="295">
        <v>0</v>
      </c>
      <c r="R94" s="295">
        <v>0</v>
      </c>
      <c r="S94" s="295">
        <v>0</v>
      </c>
      <c r="T94" s="295">
        <v>0</v>
      </c>
      <c r="U94" s="295">
        <v>0</v>
      </c>
      <c r="V94" s="295">
        <v>0</v>
      </c>
      <c r="W94" s="295">
        <v>0</v>
      </c>
      <c r="X94" s="295">
        <v>0</v>
      </c>
      <c r="Y94" s="295">
        <v>0</v>
      </c>
      <c r="Z94" s="295">
        <v>0</v>
      </c>
      <c r="AA94" s="295">
        <v>0</v>
      </c>
      <c r="AB94" s="295">
        <v>0</v>
      </c>
      <c r="AC94" s="295">
        <v>0</v>
      </c>
      <c r="AD94" s="295">
        <v>0</v>
      </c>
    </row>
    <row r="95" spans="1:30" s="299" customFormat="1" ht="24" customHeight="1" thickBot="1" x14ac:dyDescent="0.3">
      <c r="A95" s="551"/>
      <c r="B95" s="297" t="s">
        <v>319</v>
      </c>
      <c r="C95" s="298">
        <v>795</v>
      </c>
      <c r="D95" s="298">
        <v>0</v>
      </c>
      <c r="E95" s="298">
        <v>71</v>
      </c>
      <c r="F95" s="298">
        <v>724</v>
      </c>
      <c r="G95" s="298">
        <v>0</v>
      </c>
      <c r="H95" s="298">
        <v>0</v>
      </c>
      <c r="I95" s="298">
        <v>0</v>
      </c>
      <c r="J95" s="298">
        <v>0</v>
      </c>
      <c r="K95" s="298">
        <v>0</v>
      </c>
      <c r="L95" s="298">
        <v>0</v>
      </c>
      <c r="M95" s="298">
        <v>0</v>
      </c>
      <c r="N95" s="298">
        <v>0</v>
      </c>
      <c r="O95" s="298">
        <v>0</v>
      </c>
      <c r="P95" s="298">
        <v>0</v>
      </c>
      <c r="Q95" s="298">
        <v>0</v>
      </c>
      <c r="R95" s="298">
        <v>0</v>
      </c>
      <c r="S95" s="298">
        <v>0</v>
      </c>
      <c r="T95" s="298">
        <v>0</v>
      </c>
      <c r="U95" s="298">
        <v>0</v>
      </c>
      <c r="V95" s="298">
        <v>0</v>
      </c>
      <c r="W95" s="298">
        <v>0</v>
      </c>
      <c r="X95" s="298">
        <v>0</v>
      </c>
      <c r="Y95" s="298">
        <v>0</v>
      </c>
      <c r="Z95" s="298">
        <v>0</v>
      </c>
      <c r="AA95" s="298">
        <v>0</v>
      </c>
      <c r="AB95" s="298">
        <v>0</v>
      </c>
      <c r="AC95" s="298">
        <v>0</v>
      </c>
      <c r="AD95" s="298">
        <v>0</v>
      </c>
    </row>
    <row r="96" spans="1:30" s="302" customFormat="1" ht="24" customHeight="1" x14ac:dyDescent="0.25">
      <c r="A96" s="552" t="s">
        <v>253</v>
      </c>
      <c r="B96" s="300" t="s">
        <v>305</v>
      </c>
      <c r="C96" s="301">
        <v>247042.01</v>
      </c>
      <c r="D96" s="301">
        <v>209037.21</v>
      </c>
      <c r="E96" s="301">
        <v>4302.96</v>
      </c>
      <c r="F96" s="301">
        <v>11244.18</v>
      </c>
      <c r="G96" s="301">
        <v>0</v>
      </c>
      <c r="H96" s="301">
        <v>22279.29</v>
      </c>
      <c r="I96" s="301">
        <v>0</v>
      </c>
      <c r="J96" s="301">
        <v>178.37</v>
      </c>
      <c r="K96" s="301">
        <v>0</v>
      </c>
      <c r="L96" s="301">
        <v>0</v>
      </c>
      <c r="M96" s="301">
        <v>0</v>
      </c>
      <c r="N96" s="301">
        <v>0</v>
      </c>
      <c r="O96" s="301">
        <v>0</v>
      </c>
      <c r="P96" s="301">
        <v>0</v>
      </c>
      <c r="Q96" s="301">
        <v>0</v>
      </c>
      <c r="R96" s="301">
        <v>0</v>
      </c>
      <c r="S96" s="301">
        <v>0</v>
      </c>
      <c r="T96" s="301">
        <v>0</v>
      </c>
      <c r="U96" s="301">
        <v>0</v>
      </c>
      <c r="V96" s="301">
        <v>0</v>
      </c>
      <c r="W96" s="301">
        <v>0</v>
      </c>
      <c r="X96" s="301">
        <v>0</v>
      </c>
      <c r="Y96" s="301">
        <v>0</v>
      </c>
      <c r="Z96" s="301">
        <v>0</v>
      </c>
      <c r="AA96" s="301">
        <v>0</v>
      </c>
      <c r="AB96" s="301">
        <v>0</v>
      </c>
      <c r="AC96" s="301">
        <v>0</v>
      </c>
      <c r="AD96" s="301">
        <v>0</v>
      </c>
    </row>
    <row r="97" spans="1:30" s="308" customFormat="1" ht="24" customHeight="1" x14ac:dyDescent="0.25">
      <c r="A97" s="553"/>
      <c r="B97" s="306" t="s">
        <v>311</v>
      </c>
      <c r="C97" s="307">
        <v>246477.63</v>
      </c>
      <c r="D97" s="307">
        <v>209037.21</v>
      </c>
      <c r="E97" s="307">
        <v>3976.56</v>
      </c>
      <c r="F97" s="307">
        <v>11244.18</v>
      </c>
      <c r="G97" s="307">
        <v>0</v>
      </c>
      <c r="H97" s="307">
        <v>22065.56</v>
      </c>
      <c r="I97" s="307">
        <v>0</v>
      </c>
      <c r="J97" s="307">
        <v>154.12</v>
      </c>
      <c r="K97" s="307">
        <v>0</v>
      </c>
      <c r="L97" s="307">
        <v>0</v>
      </c>
      <c r="M97" s="307">
        <v>0</v>
      </c>
      <c r="N97" s="307">
        <v>0</v>
      </c>
      <c r="O97" s="307">
        <v>0</v>
      </c>
      <c r="P97" s="307">
        <v>0</v>
      </c>
      <c r="Q97" s="307">
        <v>0</v>
      </c>
      <c r="R97" s="307">
        <v>0</v>
      </c>
      <c r="S97" s="307">
        <v>0</v>
      </c>
      <c r="T97" s="307">
        <v>0</v>
      </c>
      <c r="U97" s="307">
        <v>0</v>
      </c>
      <c r="V97" s="307">
        <v>0</v>
      </c>
      <c r="W97" s="307">
        <v>0</v>
      </c>
      <c r="X97" s="307">
        <v>0</v>
      </c>
      <c r="Y97" s="307">
        <v>0</v>
      </c>
      <c r="Z97" s="307">
        <v>0</v>
      </c>
      <c r="AA97" s="307">
        <v>0</v>
      </c>
      <c r="AB97" s="307">
        <v>0</v>
      </c>
      <c r="AC97" s="307">
        <v>0</v>
      </c>
      <c r="AD97" s="307">
        <v>0</v>
      </c>
    </row>
    <row r="98" spans="1:30" s="308" customFormat="1" ht="24" customHeight="1" x14ac:dyDescent="0.25">
      <c r="A98" s="553"/>
      <c r="B98" s="306" t="s">
        <v>307</v>
      </c>
      <c r="C98" s="307">
        <v>19.57</v>
      </c>
      <c r="D98" s="307">
        <v>0</v>
      </c>
      <c r="E98" s="307">
        <v>19.57</v>
      </c>
      <c r="F98" s="307">
        <v>0</v>
      </c>
      <c r="G98" s="307">
        <v>0</v>
      </c>
      <c r="H98" s="307">
        <v>0</v>
      </c>
      <c r="I98" s="307">
        <v>0</v>
      </c>
      <c r="J98" s="307">
        <v>0</v>
      </c>
      <c r="K98" s="307">
        <v>0</v>
      </c>
      <c r="L98" s="307">
        <v>0</v>
      </c>
      <c r="M98" s="307">
        <v>0</v>
      </c>
      <c r="N98" s="307">
        <v>0</v>
      </c>
      <c r="O98" s="307">
        <v>0</v>
      </c>
      <c r="P98" s="307">
        <v>0</v>
      </c>
      <c r="Q98" s="307">
        <v>0</v>
      </c>
      <c r="R98" s="307">
        <v>0</v>
      </c>
      <c r="S98" s="307">
        <v>0</v>
      </c>
      <c r="T98" s="307">
        <v>0</v>
      </c>
      <c r="U98" s="307">
        <v>0</v>
      </c>
      <c r="V98" s="307">
        <v>0</v>
      </c>
      <c r="W98" s="307">
        <v>0</v>
      </c>
      <c r="X98" s="307">
        <v>0</v>
      </c>
      <c r="Y98" s="307">
        <v>0</v>
      </c>
      <c r="Z98" s="307">
        <v>0</v>
      </c>
      <c r="AA98" s="307">
        <v>0</v>
      </c>
      <c r="AB98" s="307">
        <v>0</v>
      </c>
      <c r="AC98" s="307">
        <v>0</v>
      </c>
      <c r="AD98" s="307">
        <v>0</v>
      </c>
    </row>
    <row r="99" spans="1:30" s="305" customFormat="1" ht="24" customHeight="1" thickBot="1" x14ac:dyDescent="0.3">
      <c r="A99" s="554"/>
      <c r="B99" s="303" t="s">
        <v>308</v>
      </c>
      <c r="C99" s="304">
        <v>544.80999999999995</v>
      </c>
      <c r="D99" s="304">
        <v>0</v>
      </c>
      <c r="E99" s="304">
        <v>306.83</v>
      </c>
      <c r="F99" s="304">
        <v>0</v>
      </c>
      <c r="G99" s="304">
        <v>0</v>
      </c>
      <c r="H99" s="304">
        <v>213.73</v>
      </c>
      <c r="I99" s="304">
        <v>0</v>
      </c>
      <c r="J99" s="304">
        <v>24.25</v>
      </c>
      <c r="K99" s="304">
        <v>0</v>
      </c>
      <c r="L99" s="304">
        <v>0</v>
      </c>
      <c r="M99" s="304">
        <v>0</v>
      </c>
      <c r="N99" s="304">
        <v>0</v>
      </c>
      <c r="O99" s="304">
        <v>0</v>
      </c>
      <c r="P99" s="304">
        <v>0</v>
      </c>
      <c r="Q99" s="304">
        <v>0</v>
      </c>
      <c r="R99" s="304">
        <v>0</v>
      </c>
      <c r="S99" s="304">
        <v>0</v>
      </c>
      <c r="T99" s="304">
        <v>0</v>
      </c>
      <c r="U99" s="304">
        <v>0</v>
      </c>
      <c r="V99" s="304">
        <v>0</v>
      </c>
      <c r="W99" s="304">
        <v>0</v>
      </c>
      <c r="X99" s="304">
        <v>0</v>
      </c>
      <c r="Y99" s="304">
        <v>0</v>
      </c>
      <c r="Z99" s="304">
        <v>0</v>
      </c>
      <c r="AA99" s="304">
        <v>0</v>
      </c>
      <c r="AB99" s="304">
        <v>0</v>
      </c>
      <c r="AC99" s="304">
        <v>0</v>
      </c>
      <c r="AD99" s="304">
        <v>0</v>
      </c>
    </row>
    <row r="100" spans="1:30" s="293" customFormat="1" ht="24" customHeight="1" x14ac:dyDescent="0.25">
      <c r="A100" s="551" t="s">
        <v>251</v>
      </c>
      <c r="B100" s="291" t="s">
        <v>305</v>
      </c>
      <c r="C100" s="292">
        <v>64429.64</v>
      </c>
      <c r="D100" s="292">
        <v>30291.5</v>
      </c>
      <c r="E100" s="292">
        <v>27971.69</v>
      </c>
      <c r="F100" s="292">
        <v>0</v>
      </c>
      <c r="G100" s="292">
        <v>0</v>
      </c>
      <c r="H100" s="292">
        <v>5860.6</v>
      </c>
      <c r="I100" s="292">
        <v>0</v>
      </c>
      <c r="J100" s="292">
        <v>157.51</v>
      </c>
      <c r="K100" s="292">
        <v>0</v>
      </c>
      <c r="L100" s="292">
        <v>148.34</v>
      </c>
      <c r="M100" s="292">
        <v>0</v>
      </c>
      <c r="N100" s="292">
        <v>0</v>
      </c>
      <c r="O100" s="292">
        <v>0</v>
      </c>
      <c r="P100" s="292">
        <v>0</v>
      </c>
      <c r="Q100" s="292">
        <v>0</v>
      </c>
      <c r="R100" s="292">
        <v>0</v>
      </c>
      <c r="S100" s="292">
        <v>0</v>
      </c>
      <c r="T100" s="292">
        <v>0</v>
      </c>
      <c r="U100" s="292">
        <v>0</v>
      </c>
      <c r="V100" s="292">
        <v>0</v>
      </c>
      <c r="W100" s="292">
        <v>0</v>
      </c>
      <c r="X100" s="292">
        <v>0</v>
      </c>
      <c r="Y100" s="292">
        <v>0</v>
      </c>
      <c r="Z100" s="292">
        <v>0</v>
      </c>
      <c r="AA100" s="292">
        <v>0</v>
      </c>
      <c r="AB100" s="292">
        <v>0</v>
      </c>
      <c r="AC100" s="292">
        <v>0</v>
      </c>
      <c r="AD100" s="292">
        <v>0</v>
      </c>
    </row>
    <row r="101" spans="1:30" ht="24" customHeight="1" x14ac:dyDescent="0.25">
      <c r="A101" s="551"/>
      <c r="B101" s="294" t="s">
        <v>336</v>
      </c>
      <c r="C101" s="295">
        <v>800</v>
      </c>
      <c r="D101" s="295">
        <v>0</v>
      </c>
      <c r="E101" s="295">
        <v>800</v>
      </c>
      <c r="F101" s="295">
        <v>0</v>
      </c>
      <c r="G101" s="295">
        <v>0</v>
      </c>
      <c r="H101" s="295">
        <v>0</v>
      </c>
      <c r="I101" s="295">
        <v>0</v>
      </c>
      <c r="J101" s="295">
        <v>0</v>
      </c>
      <c r="K101" s="295">
        <v>0</v>
      </c>
      <c r="L101" s="295">
        <v>0</v>
      </c>
      <c r="M101" s="295">
        <v>0</v>
      </c>
      <c r="N101" s="295">
        <v>0</v>
      </c>
      <c r="O101" s="295">
        <v>0</v>
      </c>
      <c r="P101" s="295">
        <v>0</v>
      </c>
      <c r="Q101" s="295">
        <v>0</v>
      </c>
      <c r="R101" s="295">
        <v>0</v>
      </c>
      <c r="S101" s="295">
        <v>0</v>
      </c>
      <c r="T101" s="295">
        <v>0</v>
      </c>
      <c r="U101" s="295">
        <v>0</v>
      </c>
      <c r="V101" s="295">
        <v>0</v>
      </c>
      <c r="W101" s="295">
        <v>0</v>
      </c>
      <c r="X101" s="295">
        <v>0</v>
      </c>
      <c r="Y101" s="295">
        <v>0</v>
      </c>
      <c r="Z101" s="295">
        <v>0</v>
      </c>
      <c r="AA101" s="295">
        <v>0</v>
      </c>
      <c r="AB101" s="295">
        <v>0</v>
      </c>
      <c r="AC101" s="295">
        <v>0</v>
      </c>
      <c r="AD101" s="295">
        <v>0</v>
      </c>
    </row>
    <row r="102" spans="1:30" ht="24" customHeight="1" x14ac:dyDescent="0.25">
      <c r="A102" s="551"/>
      <c r="B102" s="294" t="s">
        <v>311</v>
      </c>
      <c r="C102" s="295">
        <v>112.34</v>
      </c>
      <c r="D102" s="295">
        <v>0</v>
      </c>
      <c r="E102" s="295">
        <v>26.26</v>
      </c>
      <c r="F102" s="295">
        <v>0</v>
      </c>
      <c r="G102" s="295">
        <v>0</v>
      </c>
      <c r="H102" s="295">
        <v>0</v>
      </c>
      <c r="I102" s="295">
        <v>0</v>
      </c>
      <c r="J102" s="295">
        <v>86.08</v>
      </c>
      <c r="K102" s="295">
        <v>0</v>
      </c>
      <c r="L102" s="295">
        <v>0</v>
      </c>
      <c r="M102" s="295">
        <v>0</v>
      </c>
      <c r="N102" s="295">
        <v>0</v>
      </c>
      <c r="O102" s="295">
        <v>0</v>
      </c>
      <c r="P102" s="295">
        <v>0</v>
      </c>
      <c r="Q102" s="295">
        <v>0</v>
      </c>
      <c r="R102" s="295">
        <v>0</v>
      </c>
      <c r="S102" s="295">
        <v>0</v>
      </c>
      <c r="T102" s="295">
        <v>0</v>
      </c>
      <c r="U102" s="295">
        <v>0</v>
      </c>
      <c r="V102" s="295">
        <v>0</v>
      </c>
      <c r="W102" s="295">
        <v>0</v>
      </c>
      <c r="X102" s="295">
        <v>0</v>
      </c>
      <c r="Y102" s="295">
        <v>0</v>
      </c>
      <c r="Z102" s="295">
        <v>0</v>
      </c>
      <c r="AA102" s="295">
        <v>0</v>
      </c>
      <c r="AB102" s="295">
        <v>0</v>
      </c>
      <c r="AC102" s="295">
        <v>0</v>
      </c>
      <c r="AD102" s="295">
        <v>0</v>
      </c>
    </row>
    <row r="103" spans="1:30" ht="24" customHeight="1" x14ac:dyDescent="0.25">
      <c r="A103" s="551"/>
      <c r="B103" s="294" t="s">
        <v>306</v>
      </c>
      <c r="C103" s="295">
        <v>5.93</v>
      </c>
      <c r="D103" s="295">
        <v>0</v>
      </c>
      <c r="E103" s="295">
        <v>0</v>
      </c>
      <c r="F103" s="295">
        <v>0</v>
      </c>
      <c r="G103" s="295">
        <v>0</v>
      </c>
      <c r="H103" s="295">
        <v>0</v>
      </c>
      <c r="I103" s="295">
        <v>0</v>
      </c>
      <c r="J103" s="295">
        <v>5.93</v>
      </c>
      <c r="K103" s="295">
        <v>0</v>
      </c>
      <c r="L103" s="295">
        <v>0</v>
      </c>
      <c r="M103" s="295">
        <v>0</v>
      </c>
      <c r="N103" s="295">
        <v>0</v>
      </c>
      <c r="O103" s="295">
        <v>0</v>
      </c>
      <c r="P103" s="295">
        <v>0</v>
      </c>
      <c r="Q103" s="295">
        <v>0</v>
      </c>
      <c r="R103" s="295">
        <v>0</v>
      </c>
      <c r="S103" s="295">
        <v>0</v>
      </c>
      <c r="T103" s="295">
        <v>0</v>
      </c>
      <c r="U103" s="295">
        <v>0</v>
      </c>
      <c r="V103" s="295">
        <v>0</v>
      </c>
      <c r="W103" s="295">
        <v>0</v>
      </c>
      <c r="X103" s="295">
        <v>0</v>
      </c>
      <c r="Y103" s="295">
        <v>0</v>
      </c>
      <c r="Z103" s="295">
        <v>0</v>
      </c>
      <c r="AA103" s="295">
        <v>0</v>
      </c>
      <c r="AB103" s="295">
        <v>0</v>
      </c>
      <c r="AC103" s="295">
        <v>0</v>
      </c>
      <c r="AD103" s="295">
        <v>0</v>
      </c>
    </row>
    <row r="104" spans="1:30" ht="24" customHeight="1" x14ac:dyDescent="0.25">
      <c r="A104" s="551"/>
      <c r="B104" s="294" t="s">
        <v>307</v>
      </c>
      <c r="C104" s="295">
        <v>33511.51</v>
      </c>
      <c r="D104" s="295">
        <v>30291.5</v>
      </c>
      <c r="E104" s="295">
        <v>18.45</v>
      </c>
      <c r="F104" s="295">
        <v>0</v>
      </c>
      <c r="G104" s="295">
        <v>0</v>
      </c>
      <c r="H104" s="295">
        <v>2989.01</v>
      </c>
      <c r="I104" s="295">
        <v>0</v>
      </c>
      <c r="J104" s="295">
        <v>64.209999999999994</v>
      </c>
      <c r="K104" s="295">
        <v>0</v>
      </c>
      <c r="L104" s="295">
        <v>148.34</v>
      </c>
      <c r="M104" s="295">
        <v>0</v>
      </c>
      <c r="N104" s="295">
        <v>0</v>
      </c>
      <c r="O104" s="295">
        <v>0</v>
      </c>
      <c r="P104" s="295">
        <v>0</v>
      </c>
      <c r="Q104" s="295">
        <v>0</v>
      </c>
      <c r="R104" s="295">
        <v>0</v>
      </c>
      <c r="S104" s="295">
        <v>0</v>
      </c>
      <c r="T104" s="295">
        <v>0</v>
      </c>
      <c r="U104" s="295">
        <v>0</v>
      </c>
      <c r="V104" s="295">
        <v>0</v>
      </c>
      <c r="W104" s="295">
        <v>0</v>
      </c>
      <c r="X104" s="295">
        <v>0</v>
      </c>
      <c r="Y104" s="295">
        <v>0</v>
      </c>
      <c r="Z104" s="295">
        <v>0</v>
      </c>
      <c r="AA104" s="295">
        <v>0</v>
      </c>
      <c r="AB104" s="295">
        <v>0</v>
      </c>
      <c r="AC104" s="295">
        <v>0</v>
      </c>
      <c r="AD104" s="295">
        <v>0</v>
      </c>
    </row>
    <row r="105" spans="1:30" ht="24" customHeight="1" x14ac:dyDescent="0.25">
      <c r="A105" s="551"/>
      <c r="B105" s="294" t="s">
        <v>337</v>
      </c>
      <c r="C105" s="295">
        <v>27123</v>
      </c>
      <c r="D105" s="295">
        <v>0</v>
      </c>
      <c r="E105" s="295">
        <v>27123</v>
      </c>
      <c r="F105" s="295">
        <v>0</v>
      </c>
      <c r="G105" s="295">
        <v>0</v>
      </c>
      <c r="H105" s="295">
        <v>0</v>
      </c>
      <c r="I105" s="295">
        <v>0</v>
      </c>
      <c r="J105" s="295">
        <v>0</v>
      </c>
      <c r="K105" s="295">
        <v>0</v>
      </c>
      <c r="L105" s="295">
        <v>0</v>
      </c>
      <c r="M105" s="295">
        <v>0</v>
      </c>
      <c r="N105" s="295">
        <v>0</v>
      </c>
      <c r="O105" s="295">
        <v>0</v>
      </c>
      <c r="P105" s="295">
        <v>0</v>
      </c>
      <c r="Q105" s="295">
        <v>0</v>
      </c>
      <c r="R105" s="295">
        <v>0</v>
      </c>
      <c r="S105" s="295">
        <v>0</v>
      </c>
      <c r="T105" s="295">
        <v>0</v>
      </c>
      <c r="U105" s="295">
        <v>0</v>
      </c>
      <c r="V105" s="295">
        <v>0</v>
      </c>
      <c r="W105" s="295">
        <v>0</v>
      </c>
      <c r="X105" s="295">
        <v>0</v>
      </c>
      <c r="Y105" s="295">
        <v>0</v>
      </c>
      <c r="Z105" s="295">
        <v>0</v>
      </c>
      <c r="AA105" s="295">
        <v>0</v>
      </c>
      <c r="AB105" s="295">
        <v>0</v>
      </c>
      <c r="AC105" s="295">
        <v>0</v>
      </c>
      <c r="AD105" s="295">
        <v>0</v>
      </c>
    </row>
    <row r="106" spans="1:30" s="299" customFormat="1" ht="24.75" customHeight="1" thickBot="1" x14ac:dyDescent="0.3">
      <c r="A106" s="551"/>
      <c r="B106" s="297" t="s">
        <v>308</v>
      </c>
      <c r="C106" s="298">
        <v>2876.86</v>
      </c>
      <c r="D106" s="298">
        <v>0</v>
      </c>
      <c r="E106" s="298">
        <v>3.98</v>
      </c>
      <c r="F106" s="298">
        <v>0</v>
      </c>
      <c r="G106" s="298">
        <v>0</v>
      </c>
      <c r="H106" s="298">
        <v>2871.59</v>
      </c>
      <c r="I106" s="298">
        <v>0</v>
      </c>
      <c r="J106" s="298">
        <v>1.29</v>
      </c>
      <c r="K106" s="298">
        <v>0</v>
      </c>
      <c r="L106" s="298">
        <v>0</v>
      </c>
      <c r="M106" s="298">
        <v>0</v>
      </c>
      <c r="N106" s="298">
        <v>0</v>
      </c>
      <c r="O106" s="298">
        <v>0</v>
      </c>
      <c r="P106" s="298">
        <v>0</v>
      </c>
      <c r="Q106" s="298">
        <v>0</v>
      </c>
      <c r="R106" s="298">
        <v>0</v>
      </c>
      <c r="S106" s="298">
        <v>0</v>
      </c>
      <c r="T106" s="298">
        <v>0</v>
      </c>
      <c r="U106" s="298">
        <v>0</v>
      </c>
      <c r="V106" s="298">
        <v>0</v>
      </c>
      <c r="W106" s="298">
        <v>0</v>
      </c>
      <c r="X106" s="298">
        <v>0</v>
      </c>
      <c r="Y106" s="298">
        <v>0</v>
      </c>
      <c r="Z106" s="298">
        <v>0</v>
      </c>
      <c r="AA106" s="298">
        <v>0</v>
      </c>
      <c r="AB106" s="298">
        <v>0</v>
      </c>
      <c r="AC106" s="298">
        <v>0</v>
      </c>
      <c r="AD106" s="298">
        <v>0</v>
      </c>
    </row>
    <row r="107" spans="1:30" s="302" customFormat="1" ht="24" customHeight="1" x14ac:dyDescent="0.25">
      <c r="A107" s="552" t="s">
        <v>228</v>
      </c>
      <c r="B107" s="300" t="s">
        <v>305</v>
      </c>
      <c r="C107" s="301">
        <v>20571.22</v>
      </c>
      <c r="D107" s="301">
        <v>17073.990000000002</v>
      </c>
      <c r="E107" s="301">
        <v>256.3</v>
      </c>
      <c r="F107" s="301">
        <v>3225.44</v>
      </c>
      <c r="G107" s="301">
        <v>0</v>
      </c>
      <c r="H107" s="301">
        <v>5.72</v>
      </c>
      <c r="I107" s="301">
        <v>0</v>
      </c>
      <c r="J107" s="301">
        <v>8</v>
      </c>
      <c r="K107" s="301">
        <v>0</v>
      </c>
      <c r="L107" s="301">
        <v>0</v>
      </c>
      <c r="M107" s="301">
        <v>0</v>
      </c>
      <c r="N107" s="301">
        <v>0</v>
      </c>
      <c r="O107" s="301">
        <v>0</v>
      </c>
      <c r="P107" s="301">
        <v>0</v>
      </c>
      <c r="Q107" s="301">
        <v>0</v>
      </c>
      <c r="R107" s="301">
        <v>0</v>
      </c>
      <c r="S107" s="301">
        <v>1.77</v>
      </c>
      <c r="T107" s="301">
        <v>0</v>
      </c>
      <c r="U107" s="301">
        <v>0</v>
      </c>
      <c r="V107" s="301">
        <v>0</v>
      </c>
      <c r="W107" s="301">
        <v>0</v>
      </c>
      <c r="X107" s="301">
        <v>0</v>
      </c>
      <c r="Y107" s="301">
        <v>0</v>
      </c>
      <c r="Z107" s="301">
        <v>0</v>
      </c>
      <c r="AA107" s="301">
        <v>0</v>
      </c>
      <c r="AB107" s="301">
        <v>0</v>
      </c>
      <c r="AC107" s="301">
        <v>0</v>
      </c>
      <c r="AD107" s="301">
        <v>0</v>
      </c>
    </row>
    <row r="108" spans="1:30" s="308" customFormat="1" ht="24" customHeight="1" x14ac:dyDescent="0.25">
      <c r="A108" s="553"/>
      <c r="B108" s="306" t="s">
        <v>311</v>
      </c>
      <c r="C108" s="307">
        <v>201.13</v>
      </c>
      <c r="D108" s="307">
        <v>0</v>
      </c>
      <c r="E108" s="307">
        <v>0</v>
      </c>
      <c r="F108" s="307">
        <v>201.13</v>
      </c>
      <c r="G108" s="307">
        <v>0</v>
      </c>
      <c r="H108" s="307">
        <v>0</v>
      </c>
      <c r="I108" s="307">
        <v>0</v>
      </c>
      <c r="J108" s="307">
        <v>0</v>
      </c>
      <c r="K108" s="307">
        <v>0</v>
      </c>
      <c r="L108" s="307">
        <v>0</v>
      </c>
      <c r="M108" s="307">
        <v>0</v>
      </c>
      <c r="N108" s="307">
        <v>0</v>
      </c>
      <c r="O108" s="307">
        <v>0</v>
      </c>
      <c r="P108" s="307">
        <v>0</v>
      </c>
      <c r="Q108" s="307">
        <v>0</v>
      </c>
      <c r="R108" s="307">
        <v>0</v>
      </c>
      <c r="S108" s="307">
        <v>0</v>
      </c>
      <c r="T108" s="307">
        <v>0</v>
      </c>
      <c r="U108" s="307">
        <v>0</v>
      </c>
      <c r="V108" s="307">
        <v>0</v>
      </c>
      <c r="W108" s="307">
        <v>0</v>
      </c>
      <c r="X108" s="307">
        <v>0</v>
      </c>
      <c r="Y108" s="307">
        <v>0</v>
      </c>
      <c r="Z108" s="307">
        <v>0</v>
      </c>
      <c r="AA108" s="307">
        <v>0</v>
      </c>
      <c r="AB108" s="307">
        <v>0</v>
      </c>
      <c r="AC108" s="307">
        <v>0</v>
      </c>
      <c r="AD108" s="307">
        <v>0</v>
      </c>
    </row>
    <row r="109" spans="1:30" s="308" customFormat="1" ht="24" customHeight="1" x14ac:dyDescent="0.25">
      <c r="A109" s="553"/>
      <c r="B109" s="306" t="s">
        <v>308</v>
      </c>
      <c r="C109" s="307">
        <v>20362.09</v>
      </c>
      <c r="D109" s="307">
        <v>17065.990000000002</v>
      </c>
      <c r="E109" s="307">
        <v>256.3</v>
      </c>
      <c r="F109" s="307">
        <v>3024.31</v>
      </c>
      <c r="G109" s="307">
        <v>0</v>
      </c>
      <c r="H109" s="307">
        <v>5.72</v>
      </c>
      <c r="I109" s="307">
        <v>0</v>
      </c>
      <c r="J109" s="307">
        <v>8</v>
      </c>
      <c r="K109" s="307">
        <v>0</v>
      </c>
      <c r="L109" s="307">
        <v>0</v>
      </c>
      <c r="M109" s="307">
        <v>0</v>
      </c>
      <c r="N109" s="307">
        <v>0</v>
      </c>
      <c r="O109" s="307">
        <v>0</v>
      </c>
      <c r="P109" s="307">
        <v>0</v>
      </c>
      <c r="Q109" s="307">
        <v>0</v>
      </c>
      <c r="R109" s="307">
        <v>0</v>
      </c>
      <c r="S109" s="307">
        <v>1.77</v>
      </c>
      <c r="T109" s="307">
        <v>0</v>
      </c>
      <c r="U109" s="307">
        <v>0</v>
      </c>
      <c r="V109" s="307">
        <v>0</v>
      </c>
      <c r="W109" s="307">
        <v>0</v>
      </c>
      <c r="X109" s="307">
        <v>0</v>
      </c>
      <c r="Y109" s="307">
        <v>0</v>
      </c>
      <c r="Z109" s="307">
        <v>0</v>
      </c>
      <c r="AA109" s="307">
        <v>0</v>
      </c>
      <c r="AB109" s="307">
        <v>0</v>
      </c>
      <c r="AC109" s="307">
        <v>0</v>
      </c>
      <c r="AD109" s="307">
        <v>0</v>
      </c>
    </row>
    <row r="110" spans="1:30" s="305" customFormat="1" ht="24" customHeight="1" thickBot="1" x14ac:dyDescent="0.3">
      <c r="A110" s="554"/>
      <c r="B110" s="303" t="s">
        <v>318</v>
      </c>
      <c r="C110" s="304">
        <v>8</v>
      </c>
      <c r="D110" s="304">
        <v>8</v>
      </c>
      <c r="E110" s="304">
        <v>0</v>
      </c>
      <c r="F110" s="304">
        <v>0</v>
      </c>
      <c r="G110" s="304">
        <v>0</v>
      </c>
      <c r="H110" s="304">
        <v>0</v>
      </c>
      <c r="I110" s="304">
        <v>0</v>
      </c>
      <c r="J110" s="304">
        <v>0</v>
      </c>
      <c r="K110" s="304">
        <v>0</v>
      </c>
      <c r="L110" s="304">
        <v>0</v>
      </c>
      <c r="M110" s="304">
        <v>0</v>
      </c>
      <c r="N110" s="304">
        <v>0</v>
      </c>
      <c r="O110" s="304">
        <v>0</v>
      </c>
      <c r="P110" s="304">
        <v>0</v>
      </c>
      <c r="Q110" s="304">
        <v>0</v>
      </c>
      <c r="R110" s="304">
        <v>0</v>
      </c>
      <c r="S110" s="304">
        <v>0</v>
      </c>
      <c r="T110" s="304">
        <v>0</v>
      </c>
      <c r="U110" s="304">
        <v>0</v>
      </c>
      <c r="V110" s="304">
        <v>0</v>
      </c>
      <c r="W110" s="304">
        <v>0</v>
      </c>
      <c r="X110" s="304">
        <v>0</v>
      </c>
      <c r="Y110" s="304">
        <v>0</v>
      </c>
      <c r="Z110" s="304">
        <v>0</v>
      </c>
      <c r="AA110" s="304">
        <v>0</v>
      </c>
      <c r="AB110" s="304">
        <v>0</v>
      </c>
      <c r="AC110" s="304">
        <v>0</v>
      </c>
      <c r="AD110" s="304">
        <v>0</v>
      </c>
    </row>
    <row r="111" spans="1:30" s="293" customFormat="1" ht="24" customHeight="1" x14ac:dyDescent="0.25">
      <c r="A111" s="551" t="s">
        <v>252</v>
      </c>
      <c r="B111" s="291" t="s">
        <v>305</v>
      </c>
      <c r="C111" s="292">
        <v>492022.71</v>
      </c>
      <c r="D111" s="292">
        <v>58261.919999999998</v>
      </c>
      <c r="E111" s="292">
        <v>3747.75</v>
      </c>
      <c r="F111" s="292">
        <v>118402.1</v>
      </c>
      <c r="G111" s="292">
        <v>0</v>
      </c>
      <c r="H111" s="292">
        <v>56.64</v>
      </c>
      <c r="I111" s="292">
        <v>0.7</v>
      </c>
      <c r="J111" s="292">
        <v>35.6</v>
      </c>
      <c r="K111" s="292">
        <v>0</v>
      </c>
      <c r="L111" s="292">
        <v>0</v>
      </c>
      <c r="M111" s="292">
        <v>0</v>
      </c>
      <c r="N111" s="292">
        <v>0</v>
      </c>
      <c r="O111" s="292">
        <v>0</v>
      </c>
      <c r="P111" s="292">
        <v>0</v>
      </c>
      <c r="Q111" s="292">
        <v>310863</v>
      </c>
      <c r="R111" s="292">
        <v>0</v>
      </c>
      <c r="S111" s="292">
        <v>655</v>
      </c>
      <c r="T111" s="292">
        <v>0</v>
      </c>
      <c r="U111" s="292">
        <v>0</v>
      </c>
      <c r="V111" s="292">
        <v>0</v>
      </c>
      <c r="W111" s="292">
        <v>0</v>
      </c>
      <c r="X111" s="292">
        <v>0</v>
      </c>
      <c r="Y111" s="292">
        <v>0</v>
      </c>
      <c r="Z111" s="292">
        <v>0</v>
      </c>
      <c r="AA111" s="292">
        <v>0</v>
      </c>
      <c r="AB111" s="292">
        <v>0</v>
      </c>
      <c r="AC111" s="292">
        <v>0</v>
      </c>
      <c r="AD111" s="292">
        <v>0</v>
      </c>
    </row>
    <row r="112" spans="1:30" ht="24" customHeight="1" x14ac:dyDescent="0.25">
      <c r="A112" s="551"/>
      <c r="B112" s="294" t="s">
        <v>311</v>
      </c>
      <c r="C112" s="295">
        <v>154.30000000000001</v>
      </c>
      <c r="D112" s="295">
        <v>0</v>
      </c>
      <c r="E112" s="295">
        <v>153.6</v>
      </c>
      <c r="F112" s="295">
        <v>0</v>
      </c>
      <c r="G112" s="295">
        <v>0</v>
      </c>
      <c r="H112" s="295">
        <v>0</v>
      </c>
      <c r="I112" s="295">
        <v>0.7</v>
      </c>
      <c r="J112" s="295">
        <v>0</v>
      </c>
      <c r="K112" s="295">
        <v>0</v>
      </c>
      <c r="L112" s="295">
        <v>0</v>
      </c>
      <c r="M112" s="295">
        <v>0</v>
      </c>
      <c r="N112" s="295">
        <v>0</v>
      </c>
      <c r="O112" s="295">
        <v>0</v>
      </c>
      <c r="P112" s="295">
        <v>0</v>
      </c>
      <c r="Q112" s="295">
        <v>0</v>
      </c>
      <c r="R112" s="295">
        <v>0</v>
      </c>
      <c r="S112" s="295">
        <v>0</v>
      </c>
      <c r="T112" s="295">
        <v>0</v>
      </c>
      <c r="U112" s="295">
        <v>0</v>
      </c>
      <c r="V112" s="295">
        <v>0</v>
      </c>
      <c r="W112" s="295">
        <v>0</v>
      </c>
      <c r="X112" s="295">
        <v>0</v>
      </c>
      <c r="Y112" s="295">
        <v>0</v>
      </c>
      <c r="Z112" s="295">
        <v>0</v>
      </c>
      <c r="AA112" s="295">
        <v>0</v>
      </c>
      <c r="AB112" s="295">
        <v>0</v>
      </c>
      <c r="AC112" s="295">
        <v>0</v>
      </c>
      <c r="AD112" s="295">
        <v>0</v>
      </c>
    </row>
    <row r="113" spans="1:30" ht="24" customHeight="1" x14ac:dyDescent="0.25">
      <c r="A113" s="551"/>
      <c r="B113" s="294" t="s">
        <v>308</v>
      </c>
      <c r="C113" s="295">
        <v>60205.31</v>
      </c>
      <c r="D113" s="295">
        <v>58261.919999999998</v>
      </c>
      <c r="E113" s="295">
        <v>1894.15</v>
      </c>
      <c r="F113" s="295">
        <v>0</v>
      </c>
      <c r="G113" s="295">
        <v>0</v>
      </c>
      <c r="H113" s="295">
        <v>13.64</v>
      </c>
      <c r="I113" s="295">
        <v>0</v>
      </c>
      <c r="J113" s="295">
        <v>35.6</v>
      </c>
      <c r="K113" s="295">
        <v>0</v>
      </c>
      <c r="L113" s="295">
        <v>0</v>
      </c>
      <c r="M113" s="295">
        <v>0</v>
      </c>
      <c r="N113" s="295">
        <v>0</v>
      </c>
      <c r="O113" s="295">
        <v>0</v>
      </c>
      <c r="P113" s="295">
        <v>0</v>
      </c>
      <c r="Q113" s="295">
        <v>0</v>
      </c>
      <c r="R113" s="295">
        <v>0</v>
      </c>
      <c r="S113" s="295">
        <v>0</v>
      </c>
      <c r="T113" s="295">
        <v>0</v>
      </c>
      <c r="U113" s="295">
        <v>0</v>
      </c>
      <c r="V113" s="295">
        <v>0</v>
      </c>
      <c r="W113" s="295">
        <v>0</v>
      </c>
      <c r="X113" s="295">
        <v>0</v>
      </c>
      <c r="Y113" s="295">
        <v>0</v>
      </c>
      <c r="Z113" s="295">
        <v>0</v>
      </c>
      <c r="AA113" s="295">
        <v>0</v>
      </c>
      <c r="AB113" s="295">
        <v>0</v>
      </c>
      <c r="AC113" s="295">
        <v>0</v>
      </c>
      <c r="AD113" s="295">
        <v>0</v>
      </c>
    </row>
    <row r="114" spans="1:30" ht="24" customHeight="1" x14ac:dyDescent="0.25">
      <c r="A114" s="551"/>
      <c r="B114" s="294" t="s">
        <v>259</v>
      </c>
      <c r="C114" s="295">
        <v>430854</v>
      </c>
      <c r="D114" s="295">
        <v>0</v>
      </c>
      <c r="E114" s="295">
        <v>947</v>
      </c>
      <c r="F114" s="295">
        <v>118389</v>
      </c>
      <c r="G114" s="295">
        <v>0</v>
      </c>
      <c r="H114" s="295">
        <v>0</v>
      </c>
      <c r="I114" s="295">
        <v>0</v>
      </c>
      <c r="J114" s="295">
        <v>0</v>
      </c>
      <c r="K114" s="295">
        <v>0</v>
      </c>
      <c r="L114" s="295">
        <v>0</v>
      </c>
      <c r="M114" s="295">
        <v>0</v>
      </c>
      <c r="N114" s="295">
        <v>0</v>
      </c>
      <c r="O114" s="295">
        <v>0</v>
      </c>
      <c r="P114" s="295">
        <v>0</v>
      </c>
      <c r="Q114" s="295">
        <v>310863</v>
      </c>
      <c r="R114" s="295">
        <v>0</v>
      </c>
      <c r="S114" s="295">
        <v>655</v>
      </c>
      <c r="T114" s="295">
        <v>0</v>
      </c>
      <c r="U114" s="295">
        <v>0</v>
      </c>
      <c r="V114" s="295">
        <v>0</v>
      </c>
      <c r="W114" s="295">
        <v>0</v>
      </c>
      <c r="X114" s="295">
        <v>0</v>
      </c>
      <c r="Y114" s="295">
        <v>0</v>
      </c>
      <c r="Z114" s="295">
        <v>0</v>
      </c>
      <c r="AA114" s="295">
        <v>0</v>
      </c>
      <c r="AB114" s="295">
        <v>0</v>
      </c>
      <c r="AC114" s="295">
        <v>0</v>
      </c>
      <c r="AD114" s="295">
        <v>0</v>
      </c>
    </row>
    <row r="115" spans="1:30" s="299" customFormat="1" ht="24" customHeight="1" thickBot="1" x14ac:dyDescent="0.3">
      <c r="A115" s="551"/>
      <c r="B115" s="297" t="s">
        <v>319</v>
      </c>
      <c r="C115" s="298">
        <v>809.1</v>
      </c>
      <c r="D115" s="298">
        <v>0</v>
      </c>
      <c r="E115" s="298">
        <v>753</v>
      </c>
      <c r="F115" s="298">
        <v>13.1</v>
      </c>
      <c r="G115" s="298">
        <v>0</v>
      </c>
      <c r="H115" s="298">
        <v>43</v>
      </c>
      <c r="I115" s="298">
        <v>0</v>
      </c>
      <c r="J115" s="298">
        <v>0</v>
      </c>
      <c r="K115" s="298">
        <v>0</v>
      </c>
      <c r="L115" s="298">
        <v>0</v>
      </c>
      <c r="M115" s="298">
        <v>0</v>
      </c>
      <c r="N115" s="298">
        <v>0</v>
      </c>
      <c r="O115" s="298">
        <v>0</v>
      </c>
      <c r="P115" s="298">
        <v>0</v>
      </c>
      <c r="Q115" s="298">
        <v>0</v>
      </c>
      <c r="R115" s="298">
        <v>0</v>
      </c>
      <c r="S115" s="298">
        <v>0</v>
      </c>
      <c r="T115" s="298">
        <v>0</v>
      </c>
      <c r="U115" s="298">
        <v>0</v>
      </c>
      <c r="V115" s="298">
        <v>0</v>
      </c>
      <c r="W115" s="298">
        <v>0</v>
      </c>
      <c r="X115" s="298">
        <v>0</v>
      </c>
      <c r="Y115" s="298">
        <v>0</v>
      </c>
      <c r="Z115" s="298">
        <v>0</v>
      </c>
      <c r="AA115" s="298">
        <v>0</v>
      </c>
      <c r="AB115" s="298">
        <v>0</v>
      </c>
      <c r="AC115" s="298">
        <v>0</v>
      </c>
      <c r="AD115" s="298">
        <v>0</v>
      </c>
    </row>
    <row r="116" spans="1:30" s="302" customFormat="1" ht="24" customHeight="1" x14ac:dyDescent="0.25">
      <c r="A116" s="552" t="s">
        <v>338</v>
      </c>
      <c r="B116" s="300" t="s">
        <v>305</v>
      </c>
      <c r="C116" s="301">
        <v>4183.84</v>
      </c>
      <c r="D116" s="301">
        <v>1378.12</v>
      </c>
      <c r="E116" s="301">
        <v>167.1</v>
      </c>
      <c r="F116" s="301">
        <v>0</v>
      </c>
      <c r="G116" s="301">
        <v>40</v>
      </c>
      <c r="H116" s="301">
        <v>2579.89</v>
      </c>
      <c r="I116" s="301">
        <v>0</v>
      </c>
      <c r="J116" s="301">
        <v>2.7</v>
      </c>
      <c r="K116" s="301">
        <v>10.63</v>
      </c>
      <c r="L116" s="301">
        <v>4.59</v>
      </c>
      <c r="M116" s="301">
        <v>0</v>
      </c>
      <c r="N116" s="301">
        <v>0</v>
      </c>
      <c r="O116" s="301">
        <v>0</v>
      </c>
      <c r="P116" s="301">
        <v>0</v>
      </c>
      <c r="Q116" s="301">
        <v>0</v>
      </c>
      <c r="R116" s="301">
        <v>0</v>
      </c>
      <c r="S116" s="301">
        <v>0.81</v>
      </c>
      <c r="T116" s="301">
        <v>0</v>
      </c>
      <c r="U116" s="301">
        <v>0</v>
      </c>
      <c r="V116" s="301">
        <v>0</v>
      </c>
      <c r="W116" s="301">
        <v>0</v>
      </c>
      <c r="X116" s="301">
        <v>0</v>
      </c>
      <c r="Y116" s="301">
        <v>0</v>
      </c>
      <c r="Z116" s="301">
        <v>0</v>
      </c>
      <c r="AA116" s="301">
        <v>0</v>
      </c>
      <c r="AB116" s="301">
        <v>0</v>
      </c>
      <c r="AC116" s="301">
        <v>0</v>
      </c>
      <c r="AD116" s="301">
        <v>0</v>
      </c>
    </row>
    <row r="117" spans="1:30" s="308" customFormat="1" ht="24" customHeight="1" x14ac:dyDescent="0.25">
      <c r="A117" s="553"/>
      <c r="B117" s="306" t="s">
        <v>306</v>
      </c>
      <c r="C117" s="307">
        <v>2783.1</v>
      </c>
      <c r="D117" s="307">
        <v>0</v>
      </c>
      <c r="E117" s="307">
        <v>144.47999999999999</v>
      </c>
      <c r="F117" s="307">
        <v>0</v>
      </c>
      <c r="G117" s="307">
        <v>40</v>
      </c>
      <c r="H117" s="307">
        <v>2579.89</v>
      </c>
      <c r="I117" s="307">
        <v>0</v>
      </c>
      <c r="J117" s="307">
        <v>2.7</v>
      </c>
      <c r="K117" s="307">
        <v>10.63</v>
      </c>
      <c r="L117" s="307">
        <v>4.59</v>
      </c>
      <c r="M117" s="307">
        <v>0</v>
      </c>
      <c r="N117" s="307">
        <v>0</v>
      </c>
      <c r="O117" s="307">
        <v>0</v>
      </c>
      <c r="P117" s="307">
        <v>0</v>
      </c>
      <c r="Q117" s="307">
        <v>0</v>
      </c>
      <c r="R117" s="307">
        <v>0</v>
      </c>
      <c r="S117" s="307">
        <v>0.81</v>
      </c>
      <c r="T117" s="307">
        <v>0</v>
      </c>
      <c r="U117" s="307">
        <v>0</v>
      </c>
      <c r="V117" s="307">
        <v>0</v>
      </c>
      <c r="W117" s="307">
        <v>0</v>
      </c>
      <c r="X117" s="307">
        <v>0</v>
      </c>
      <c r="Y117" s="307">
        <v>0</v>
      </c>
      <c r="Z117" s="307">
        <v>0</v>
      </c>
      <c r="AA117" s="307">
        <v>0</v>
      </c>
      <c r="AB117" s="307">
        <v>0</v>
      </c>
      <c r="AC117" s="307">
        <v>0</v>
      </c>
      <c r="AD117" s="307">
        <v>0</v>
      </c>
    </row>
    <row r="118" spans="1:30" s="308" customFormat="1" ht="24" customHeight="1" x14ac:dyDescent="0.25">
      <c r="A118" s="553"/>
      <c r="B118" s="306" t="s">
        <v>308</v>
      </c>
      <c r="C118" s="307">
        <v>1390.12</v>
      </c>
      <c r="D118" s="307">
        <v>1367.5</v>
      </c>
      <c r="E118" s="307">
        <v>22.62</v>
      </c>
      <c r="F118" s="307">
        <v>0</v>
      </c>
      <c r="G118" s="307">
        <v>0</v>
      </c>
      <c r="H118" s="307">
        <v>0</v>
      </c>
      <c r="I118" s="307">
        <v>0</v>
      </c>
      <c r="J118" s="307">
        <v>0</v>
      </c>
      <c r="K118" s="307">
        <v>0</v>
      </c>
      <c r="L118" s="307">
        <v>0</v>
      </c>
      <c r="M118" s="307">
        <v>0</v>
      </c>
      <c r="N118" s="307">
        <v>0</v>
      </c>
      <c r="O118" s="307">
        <v>0</v>
      </c>
      <c r="P118" s="307">
        <v>0</v>
      </c>
      <c r="Q118" s="307">
        <v>0</v>
      </c>
      <c r="R118" s="307">
        <v>0</v>
      </c>
      <c r="S118" s="307">
        <v>0</v>
      </c>
      <c r="T118" s="307">
        <v>0</v>
      </c>
      <c r="U118" s="307">
        <v>0</v>
      </c>
      <c r="V118" s="307">
        <v>0</v>
      </c>
      <c r="W118" s="307">
        <v>0</v>
      </c>
      <c r="X118" s="307">
        <v>0</v>
      </c>
      <c r="Y118" s="307">
        <v>0</v>
      </c>
      <c r="Z118" s="307">
        <v>0</v>
      </c>
      <c r="AA118" s="307">
        <v>0</v>
      </c>
      <c r="AB118" s="307">
        <v>0</v>
      </c>
      <c r="AC118" s="307">
        <v>0</v>
      </c>
      <c r="AD118" s="307">
        <v>0</v>
      </c>
    </row>
    <row r="119" spans="1:30" s="305" customFormat="1" ht="24" customHeight="1" thickBot="1" x14ac:dyDescent="0.3">
      <c r="A119" s="554"/>
      <c r="B119" s="303" t="s">
        <v>339</v>
      </c>
      <c r="C119" s="304">
        <v>10.62</v>
      </c>
      <c r="D119" s="304">
        <v>10.62</v>
      </c>
      <c r="E119" s="304">
        <v>0</v>
      </c>
      <c r="F119" s="304">
        <v>0</v>
      </c>
      <c r="G119" s="304">
        <v>0</v>
      </c>
      <c r="H119" s="304">
        <v>0</v>
      </c>
      <c r="I119" s="304">
        <v>0</v>
      </c>
      <c r="J119" s="304">
        <v>0</v>
      </c>
      <c r="K119" s="304">
        <v>0</v>
      </c>
      <c r="L119" s="304">
        <v>0</v>
      </c>
      <c r="M119" s="304">
        <v>0</v>
      </c>
      <c r="N119" s="304">
        <v>0</v>
      </c>
      <c r="O119" s="304">
        <v>0</v>
      </c>
      <c r="P119" s="304">
        <v>0</v>
      </c>
      <c r="Q119" s="304">
        <v>0</v>
      </c>
      <c r="R119" s="304">
        <v>0</v>
      </c>
      <c r="S119" s="304">
        <v>0</v>
      </c>
      <c r="T119" s="304">
        <v>0</v>
      </c>
      <c r="U119" s="304">
        <v>0</v>
      </c>
      <c r="V119" s="304">
        <v>0</v>
      </c>
      <c r="W119" s="304">
        <v>0</v>
      </c>
      <c r="X119" s="304">
        <v>0</v>
      </c>
      <c r="Y119" s="304">
        <v>0</v>
      </c>
      <c r="Z119" s="304">
        <v>0</v>
      </c>
      <c r="AA119" s="304">
        <v>0</v>
      </c>
      <c r="AB119" s="304">
        <v>0</v>
      </c>
      <c r="AC119" s="304">
        <v>0</v>
      </c>
      <c r="AD119" s="304">
        <v>0</v>
      </c>
    </row>
    <row r="120" spans="1:30" s="293" customFormat="1" ht="24" customHeight="1" x14ac:dyDescent="0.25">
      <c r="A120" s="551" t="s">
        <v>254</v>
      </c>
      <c r="B120" s="291" t="s">
        <v>305</v>
      </c>
      <c r="C120" s="292">
        <v>35075.42</v>
      </c>
      <c r="D120" s="292">
        <v>33640.559999999998</v>
      </c>
      <c r="E120" s="292">
        <v>1.17</v>
      </c>
      <c r="F120" s="292">
        <v>1347.48</v>
      </c>
      <c r="G120" s="292">
        <v>0</v>
      </c>
      <c r="H120" s="292">
        <v>0</v>
      </c>
      <c r="I120" s="292">
        <v>86.21</v>
      </c>
      <c r="J120" s="292">
        <v>0</v>
      </c>
      <c r="K120" s="292">
        <v>0</v>
      </c>
      <c r="L120" s="292">
        <v>0</v>
      </c>
      <c r="M120" s="292">
        <v>0</v>
      </c>
      <c r="N120" s="292">
        <v>0</v>
      </c>
      <c r="O120" s="292">
        <v>0</v>
      </c>
      <c r="P120" s="292">
        <v>0</v>
      </c>
      <c r="Q120" s="292">
        <v>0</v>
      </c>
      <c r="R120" s="292">
        <v>0</v>
      </c>
      <c r="S120" s="292">
        <v>0</v>
      </c>
      <c r="T120" s="292">
        <v>0</v>
      </c>
      <c r="U120" s="292">
        <v>0</v>
      </c>
      <c r="V120" s="292">
        <v>0</v>
      </c>
      <c r="W120" s="292">
        <v>0</v>
      </c>
      <c r="X120" s="292">
        <v>0</v>
      </c>
      <c r="Y120" s="292">
        <v>0</v>
      </c>
      <c r="Z120" s="292">
        <v>0</v>
      </c>
      <c r="AA120" s="292">
        <v>0</v>
      </c>
      <c r="AB120" s="292">
        <v>0</v>
      </c>
      <c r="AC120" s="292">
        <v>0</v>
      </c>
      <c r="AD120" s="292">
        <v>0</v>
      </c>
    </row>
    <row r="121" spans="1:30" ht="24" customHeight="1" x14ac:dyDescent="0.25">
      <c r="A121" s="551"/>
      <c r="B121" s="294" t="s">
        <v>311</v>
      </c>
      <c r="C121" s="295">
        <v>127.69</v>
      </c>
      <c r="D121" s="295">
        <v>0</v>
      </c>
      <c r="E121" s="295">
        <v>0</v>
      </c>
      <c r="F121" s="295">
        <v>41.48</v>
      </c>
      <c r="G121" s="295">
        <v>0</v>
      </c>
      <c r="H121" s="295">
        <v>0</v>
      </c>
      <c r="I121" s="295">
        <v>86.21</v>
      </c>
      <c r="J121" s="295">
        <v>0</v>
      </c>
      <c r="K121" s="295">
        <v>0</v>
      </c>
      <c r="L121" s="295">
        <v>0</v>
      </c>
      <c r="M121" s="295">
        <v>0</v>
      </c>
      <c r="N121" s="295">
        <v>0</v>
      </c>
      <c r="O121" s="295">
        <v>0</v>
      </c>
      <c r="P121" s="295">
        <v>0</v>
      </c>
      <c r="Q121" s="295">
        <v>0</v>
      </c>
      <c r="R121" s="295">
        <v>0</v>
      </c>
      <c r="S121" s="295">
        <v>0</v>
      </c>
      <c r="T121" s="295">
        <v>0</v>
      </c>
      <c r="U121" s="295">
        <v>0</v>
      </c>
      <c r="V121" s="295">
        <v>0</v>
      </c>
      <c r="W121" s="295">
        <v>0</v>
      </c>
      <c r="X121" s="295">
        <v>0</v>
      </c>
      <c r="Y121" s="295">
        <v>0</v>
      </c>
      <c r="Z121" s="295">
        <v>0</v>
      </c>
      <c r="AA121" s="295">
        <v>0</v>
      </c>
      <c r="AB121" s="295">
        <v>0</v>
      </c>
      <c r="AC121" s="295">
        <v>0</v>
      </c>
      <c r="AD121" s="295">
        <v>0</v>
      </c>
    </row>
    <row r="122" spans="1:30" ht="24" customHeight="1" x14ac:dyDescent="0.25">
      <c r="A122" s="551"/>
      <c r="B122" s="294" t="s">
        <v>308</v>
      </c>
      <c r="C122" s="295">
        <v>33641.730000000003</v>
      </c>
      <c r="D122" s="295">
        <v>33640.559999999998</v>
      </c>
      <c r="E122" s="295">
        <v>1.17</v>
      </c>
      <c r="F122" s="295">
        <v>0</v>
      </c>
      <c r="G122" s="295">
        <v>0</v>
      </c>
      <c r="H122" s="295">
        <v>0</v>
      </c>
      <c r="I122" s="295">
        <v>0</v>
      </c>
      <c r="J122" s="295">
        <v>0</v>
      </c>
      <c r="K122" s="295">
        <v>0</v>
      </c>
      <c r="L122" s="295">
        <v>0</v>
      </c>
      <c r="M122" s="295">
        <v>0</v>
      </c>
      <c r="N122" s="295">
        <v>0</v>
      </c>
      <c r="O122" s="295">
        <v>0</v>
      </c>
      <c r="P122" s="295">
        <v>0</v>
      </c>
      <c r="Q122" s="295">
        <v>0</v>
      </c>
      <c r="R122" s="295">
        <v>0</v>
      </c>
      <c r="S122" s="295">
        <v>0</v>
      </c>
      <c r="T122" s="295">
        <v>0</v>
      </c>
      <c r="U122" s="295">
        <v>0</v>
      </c>
      <c r="V122" s="295">
        <v>0</v>
      </c>
      <c r="W122" s="295">
        <v>0</v>
      </c>
      <c r="X122" s="295">
        <v>0</v>
      </c>
      <c r="Y122" s="295">
        <v>0</v>
      </c>
      <c r="Z122" s="295">
        <v>0</v>
      </c>
      <c r="AA122" s="295">
        <v>0</v>
      </c>
      <c r="AB122" s="295">
        <v>0</v>
      </c>
      <c r="AC122" s="295">
        <v>0</v>
      </c>
      <c r="AD122" s="295">
        <v>0</v>
      </c>
    </row>
    <row r="123" spans="1:30" s="299" customFormat="1" ht="24" customHeight="1" thickBot="1" x14ac:dyDescent="0.3">
      <c r="A123" s="551"/>
      <c r="B123" s="297" t="s">
        <v>340</v>
      </c>
      <c r="C123" s="298">
        <v>1306</v>
      </c>
      <c r="D123" s="298">
        <v>0</v>
      </c>
      <c r="E123" s="298">
        <v>0</v>
      </c>
      <c r="F123" s="298">
        <v>1306</v>
      </c>
      <c r="G123" s="298">
        <v>0</v>
      </c>
      <c r="H123" s="298">
        <v>0</v>
      </c>
      <c r="I123" s="298">
        <v>0</v>
      </c>
      <c r="J123" s="298">
        <v>0</v>
      </c>
      <c r="K123" s="298">
        <v>0</v>
      </c>
      <c r="L123" s="298">
        <v>0</v>
      </c>
      <c r="M123" s="298">
        <v>0</v>
      </c>
      <c r="N123" s="298">
        <v>0</v>
      </c>
      <c r="O123" s="298">
        <v>0</v>
      </c>
      <c r="P123" s="298">
        <v>0</v>
      </c>
      <c r="Q123" s="298">
        <v>0</v>
      </c>
      <c r="R123" s="298">
        <v>0</v>
      </c>
      <c r="S123" s="298">
        <v>0</v>
      </c>
      <c r="T123" s="298">
        <v>0</v>
      </c>
      <c r="U123" s="298">
        <v>0</v>
      </c>
      <c r="V123" s="298">
        <v>0</v>
      </c>
      <c r="W123" s="298">
        <v>0</v>
      </c>
      <c r="X123" s="298">
        <v>0</v>
      </c>
      <c r="Y123" s="298">
        <v>0</v>
      </c>
      <c r="Z123" s="298">
        <v>0</v>
      </c>
      <c r="AA123" s="298">
        <v>0</v>
      </c>
      <c r="AB123" s="298">
        <v>0</v>
      </c>
      <c r="AC123" s="298">
        <v>0</v>
      </c>
      <c r="AD123" s="298">
        <v>0</v>
      </c>
    </row>
    <row r="124" spans="1:30" s="302" customFormat="1" ht="24" customHeight="1" x14ac:dyDescent="0.25">
      <c r="A124" s="552" t="s">
        <v>240</v>
      </c>
      <c r="B124" s="300" t="s">
        <v>305</v>
      </c>
      <c r="C124" s="301">
        <v>22345.05</v>
      </c>
      <c r="D124" s="301">
        <v>22258.14</v>
      </c>
      <c r="E124" s="301">
        <v>11</v>
      </c>
      <c r="F124" s="301">
        <v>0</v>
      </c>
      <c r="G124" s="301">
        <v>0</v>
      </c>
      <c r="H124" s="301">
        <v>14.18</v>
      </c>
      <c r="I124" s="301">
        <v>0</v>
      </c>
      <c r="J124" s="301">
        <v>0.15</v>
      </c>
      <c r="K124" s="301">
        <v>0</v>
      </c>
      <c r="L124" s="301">
        <v>0</v>
      </c>
      <c r="M124" s="301">
        <v>3.92</v>
      </c>
      <c r="N124" s="301">
        <v>0</v>
      </c>
      <c r="O124" s="301">
        <v>0</v>
      </c>
      <c r="P124" s="301">
        <v>0</v>
      </c>
      <c r="Q124" s="301">
        <v>0</v>
      </c>
      <c r="R124" s="301">
        <v>0</v>
      </c>
      <c r="S124" s="301">
        <v>57.66</v>
      </c>
      <c r="T124" s="301">
        <v>0</v>
      </c>
      <c r="U124" s="301">
        <v>0</v>
      </c>
      <c r="V124" s="301">
        <v>0</v>
      </c>
      <c r="W124" s="301">
        <v>0</v>
      </c>
      <c r="X124" s="301">
        <v>0</v>
      </c>
      <c r="Y124" s="301">
        <v>0</v>
      </c>
      <c r="Z124" s="301">
        <v>0</v>
      </c>
      <c r="AA124" s="301">
        <v>0</v>
      </c>
      <c r="AB124" s="301">
        <v>0</v>
      </c>
      <c r="AC124" s="301">
        <v>0</v>
      </c>
      <c r="AD124" s="301">
        <v>0</v>
      </c>
    </row>
    <row r="125" spans="1:30" s="308" customFormat="1" ht="24" customHeight="1" x14ac:dyDescent="0.25">
      <c r="A125" s="553"/>
      <c r="B125" s="306" t="s">
        <v>306</v>
      </c>
      <c r="C125" s="307">
        <v>11.15</v>
      </c>
      <c r="D125" s="307">
        <v>0</v>
      </c>
      <c r="E125" s="307">
        <v>11</v>
      </c>
      <c r="F125" s="307">
        <v>0</v>
      </c>
      <c r="G125" s="307">
        <v>0</v>
      </c>
      <c r="H125" s="307">
        <v>0</v>
      </c>
      <c r="I125" s="307">
        <v>0</v>
      </c>
      <c r="J125" s="307">
        <v>0.15</v>
      </c>
      <c r="K125" s="307">
        <v>0</v>
      </c>
      <c r="L125" s="307">
        <v>0</v>
      </c>
      <c r="M125" s="307">
        <v>0</v>
      </c>
      <c r="N125" s="307">
        <v>0</v>
      </c>
      <c r="O125" s="307">
        <v>0</v>
      </c>
      <c r="P125" s="307">
        <v>0</v>
      </c>
      <c r="Q125" s="307">
        <v>0</v>
      </c>
      <c r="R125" s="307">
        <v>0</v>
      </c>
      <c r="S125" s="307">
        <v>0</v>
      </c>
      <c r="T125" s="307">
        <v>0</v>
      </c>
      <c r="U125" s="307">
        <v>0</v>
      </c>
      <c r="V125" s="307">
        <v>0</v>
      </c>
      <c r="W125" s="307">
        <v>0</v>
      </c>
      <c r="X125" s="307">
        <v>0</v>
      </c>
      <c r="Y125" s="307">
        <v>0</v>
      </c>
      <c r="Z125" s="307">
        <v>0</v>
      </c>
      <c r="AA125" s="307">
        <v>0</v>
      </c>
      <c r="AB125" s="307">
        <v>0</v>
      </c>
      <c r="AC125" s="307">
        <v>0</v>
      </c>
      <c r="AD125" s="307">
        <v>0</v>
      </c>
    </row>
    <row r="126" spans="1:30" s="308" customFormat="1" ht="24" customHeight="1" x14ac:dyDescent="0.25">
      <c r="A126" s="553"/>
      <c r="B126" s="306" t="s">
        <v>307</v>
      </c>
      <c r="C126" s="307">
        <v>17.239999999999998</v>
      </c>
      <c r="D126" s="307">
        <v>3.06</v>
      </c>
      <c r="E126" s="307">
        <v>0</v>
      </c>
      <c r="F126" s="307">
        <v>0</v>
      </c>
      <c r="G126" s="307">
        <v>0</v>
      </c>
      <c r="H126" s="307">
        <v>14.18</v>
      </c>
      <c r="I126" s="307">
        <v>0</v>
      </c>
      <c r="J126" s="307">
        <v>0</v>
      </c>
      <c r="K126" s="307">
        <v>0</v>
      </c>
      <c r="L126" s="307">
        <v>0</v>
      </c>
      <c r="M126" s="307">
        <v>0</v>
      </c>
      <c r="N126" s="307">
        <v>0</v>
      </c>
      <c r="O126" s="307">
        <v>0</v>
      </c>
      <c r="P126" s="307">
        <v>0</v>
      </c>
      <c r="Q126" s="307">
        <v>0</v>
      </c>
      <c r="R126" s="307">
        <v>0</v>
      </c>
      <c r="S126" s="307">
        <v>0</v>
      </c>
      <c r="T126" s="307">
        <v>0</v>
      </c>
      <c r="U126" s="307">
        <v>0</v>
      </c>
      <c r="V126" s="307">
        <v>0</v>
      </c>
      <c r="W126" s="307">
        <v>0</v>
      </c>
      <c r="X126" s="307">
        <v>0</v>
      </c>
      <c r="Y126" s="307">
        <v>0</v>
      </c>
      <c r="Z126" s="307">
        <v>0</v>
      </c>
      <c r="AA126" s="307">
        <v>0</v>
      </c>
      <c r="AB126" s="307">
        <v>0</v>
      </c>
      <c r="AC126" s="307">
        <v>0</v>
      </c>
      <c r="AD126" s="307">
        <v>0</v>
      </c>
    </row>
    <row r="127" spans="1:30" s="305" customFormat="1" ht="24" customHeight="1" thickBot="1" x14ac:dyDescent="0.3">
      <c r="A127" s="554"/>
      <c r="B127" s="303" t="s">
        <v>323</v>
      </c>
      <c r="C127" s="304">
        <v>22316.66</v>
      </c>
      <c r="D127" s="304">
        <v>22255.08</v>
      </c>
      <c r="E127" s="304">
        <v>0</v>
      </c>
      <c r="F127" s="304">
        <v>0</v>
      </c>
      <c r="G127" s="304">
        <v>0</v>
      </c>
      <c r="H127" s="304">
        <v>0</v>
      </c>
      <c r="I127" s="304">
        <v>0</v>
      </c>
      <c r="J127" s="304">
        <v>0</v>
      </c>
      <c r="K127" s="304">
        <v>0</v>
      </c>
      <c r="L127" s="304">
        <v>0</v>
      </c>
      <c r="M127" s="304">
        <v>3.92</v>
      </c>
      <c r="N127" s="304">
        <v>0</v>
      </c>
      <c r="O127" s="304">
        <v>0</v>
      </c>
      <c r="P127" s="304">
        <v>0</v>
      </c>
      <c r="Q127" s="304">
        <v>0</v>
      </c>
      <c r="R127" s="304">
        <v>0</v>
      </c>
      <c r="S127" s="304">
        <v>57.66</v>
      </c>
      <c r="T127" s="304">
        <v>0</v>
      </c>
      <c r="U127" s="304">
        <v>0</v>
      </c>
      <c r="V127" s="304">
        <v>0</v>
      </c>
      <c r="W127" s="304">
        <v>0</v>
      </c>
      <c r="X127" s="304">
        <v>0</v>
      </c>
      <c r="Y127" s="304">
        <v>0</v>
      </c>
      <c r="Z127" s="304">
        <v>0</v>
      </c>
      <c r="AA127" s="304">
        <v>0</v>
      </c>
      <c r="AB127" s="304">
        <v>0</v>
      </c>
      <c r="AC127" s="304">
        <v>0</v>
      </c>
      <c r="AD127" s="304">
        <v>0</v>
      </c>
    </row>
    <row r="128" spans="1:30" s="293" customFormat="1" ht="24" customHeight="1" x14ac:dyDescent="0.25">
      <c r="A128" s="551" t="s">
        <v>341</v>
      </c>
      <c r="B128" s="291" t="s">
        <v>305</v>
      </c>
      <c r="C128" s="292">
        <v>17334.45</v>
      </c>
      <c r="D128" s="292">
        <v>16362.48</v>
      </c>
      <c r="E128" s="292">
        <v>0</v>
      </c>
      <c r="F128" s="292">
        <v>0</v>
      </c>
      <c r="G128" s="292">
        <v>0</v>
      </c>
      <c r="H128" s="292">
        <v>162.97</v>
      </c>
      <c r="I128" s="292">
        <v>0</v>
      </c>
      <c r="J128" s="292">
        <v>0</v>
      </c>
      <c r="K128" s="292">
        <v>118</v>
      </c>
      <c r="L128" s="292">
        <v>0</v>
      </c>
      <c r="M128" s="292">
        <v>0</v>
      </c>
      <c r="N128" s="292">
        <v>0</v>
      </c>
      <c r="O128" s="292">
        <v>645</v>
      </c>
      <c r="P128" s="292">
        <v>0</v>
      </c>
      <c r="Q128" s="292">
        <v>0</v>
      </c>
      <c r="R128" s="292">
        <v>0</v>
      </c>
      <c r="S128" s="292">
        <v>46</v>
      </c>
      <c r="T128" s="292">
        <v>0</v>
      </c>
      <c r="U128" s="292">
        <v>0</v>
      </c>
      <c r="V128" s="292">
        <v>0</v>
      </c>
      <c r="W128" s="292">
        <v>0</v>
      </c>
      <c r="X128" s="292">
        <v>0</v>
      </c>
      <c r="Y128" s="292">
        <v>0</v>
      </c>
      <c r="Z128" s="292">
        <v>0</v>
      </c>
      <c r="AA128" s="292">
        <v>0</v>
      </c>
      <c r="AB128" s="292">
        <v>0</v>
      </c>
      <c r="AC128" s="292">
        <v>0</v>
      </c>
      <c r="AD128" s="292">
        <v>0</v>
      </c>
    </row>
    <row r="129" spans="1:30" ht="24" customHeight="1" x14ac:dyDescent="0.25">
      <c r="A129" s="551"/>
      <c r="B129" s="294" t="s">
        <v>308</v>
      </c>
      <c r="C129" s="295">
        <v>162.97</v>
      </c>
      <c r="D129" s="295">
        <v>0</v>
      </c>
      <c r="E129" s="295">
        <v>0</v>
      </c>
      <c r="F129" s="295">
        <v>0</v>
      </c>
      <c r="G129" s="295">
        <v>0</v>
      </c>
      <c r="H129" s="295">
        <v>162.97</v>
      </c>
      <c r="I129" s="295">
        <v>0</v>
      </c>
      <c r="J129" s="295">
        <v>0</v>
      </c>
      <c r="K129" s="295">
        <v>0</v>
      </c>
      <c r="L129" s="295">
        <v>0</v>
      </c>
      <c r="M129" s="295">
        <v>0</v>
      </c>
      <c r="N129" s="295">
        <v>0</v>
      </c>
      <c r="O129" s="295">
        <v>0</v>
      </c>
      <c r="P129" s="295">
        <v>0</v>
      </c>
      <c r="Q129" s="295">
        <v>0</v>
      </c>
      <c r="R129" s="295">
        <v>0</v>
      </c>
      <c r="S129" s="295">
        <v>0</v>
      </c>
      <c r="T129" s="295">
        <v>0</v>
      </c>
      <c r="U129" s="295">
        <v>0</v>
      </c>
      <c r="V129" s="295">
        <v>0</v>
      </c>
      <c r="W129" s="295">
        <v>0</v>
      </c>
      <c r="X129" s="295">
        <v>0</v>
      </c>
      <c r="Y129" s="295">
        <v>0</v>
      </c>
      <c r="Z129" s="295">
        <v>0</v>
      </c>
      <c r="AA129" s="295">
        <v>0</v>
      </c>
      <c r="AB129" s="295">
        <v>0</v>
      </c>
      <c r="AC129" s="295">
        <v>0</v>
      </c>
      <c r="AD129" s="295">
        <v>0</v>
      </c>
    </row>
    <row r="130" spans="1:30" s="299" customFormat="1" ht="24" customHeight="1" thickBot="1" x14ac:dyDescent="0.3">
      <c r="A130" s="551"/>
      <c r="B130" s="297" t="s">
        <v>318</v>
      </c>
      <c r="C130" s="298">
        <v>17171.48</v>
      </c>
      <c r="D130" s="298">
        <v>16362.48</v>
      </c>
      <c r="E130" s="298">
        <v>0</v>
      </c>
      <c r="F130" s="298">
        <v>0</v>
      </c>
      <c r="G130" s="298">
        <v>0</v>
      </c>
      <c r="H130" s="298">
        <v>0</v>
      </c>
      <c r="I130" s="298">
        <v>0</v>
      </c>
      <c r="J130" s="298">
        <v>0</v>
      </c>
      <c r="K130" s="298">
        <v>118</v>
      </c>
      <c r="L130" s="298">
        <v>0</v>
      </c>
      <c r="M130" s="298">
        <v>0</v>
      </c>
      <c r="N130" s="298">
        <v>0</v>
      </c>
      <c r="O130" s="298">
        <v>645</v>
      </c>
      <c r="P130" s="298">
        <v>0</v>
      </c>
      <c r="Q130" s="298">
        <v>0</v>
      </c>
      <c r="R130" s="298">
        <v>0</v>
      </c>
      <c r="S130" s="298">
        <v>46</v>
      </c>
      <c r="T130" s="298">
        <v>0</v>
      </c>
      <c r="U130" s="298">
        <v>0</v>
      </c>
      <c r="V130" s="298">
        <v>0</v>
      </c>
      <c r="W130" s="298">
        <v>0</v>
      </c>
      <c r="X130" s="298">
        <v>0</v>
      </c>
      <c r="Y130" s="298">
        <v>0</v>
      </c>
      <c r="Z130" s="298">
        <v>0</v>
      </c>
      <c r="AA130" s="298">
        <v>0</v>
      </c>
      <c r="AB130" s="298">
        <v>0</v>
      </c>
      <c r="AC130" s="298">
        <v>0</v>
      </c>
      <c r="AD130" s="298">
        <v>0</v>
      </c>
    </row>
    <row r="131" spans="1:30" s="302" customFormat="1" ht="24" customHeight="1" x14ac:dyDescent="0.25">
      <c r="A131" s="552" t="s">
        <v>255</v>
      </c>
      <c r="B131" s="300" t="s">
        <v>305</v>
      </c>
      <c r="C131" s="301">
        <v>36900.79</v>
      </c>
      <c r="D131" s="301">
        <v>6803.38</v>
      </c>
      <c r="E131" s="301">
        <v>206.5</v>
      </c>
      <c r="F131" s="301">
        <v>0</v>
      </c>
      <c r="G131" s="301">
        <v>0</v>
      </c>
      <c r="H131" s="301">
        <v>2.86</v>
      </c>
      <c r="I131" s="301">
        <v>0</v>
      </c>
      <c r="J131" s="301">
        <v>26.7</v>
      </c>
      <c r="K131" s="301">
        <v>12203.9</v>
      </c>
      <c r="L131" s="301">
        <v>17657.45</v>
      </c>
      <c r="M131" s="301">
        <v>0</v>
      </c>
      <c r="N131" s="301">
        <v>0</v>
      </c>
      <c r="O131" s="301">
        <v>0</v>
      </c>
      <c r="P131" s="301">
        <v>0</v>
      </c>
      <c r="Q131" s="301">
        <v>0</v>
      </c>
      <c r="R131" s="301">
        <v>0</v>
      </c>
      <c r="S131" s="301">
        <v>0</v>
      </c>
      <c r="T131" s="301">
        <v>0</v>
      </c>
      <c r="U131" s="301">
        <v>0</v>
      </c>
      <c r="V131" s="301">
        <v>0</v>
      </c>
      <c r="W131" s="301">
        <v>0</v>
      </c>
      <c r="X131" s="301">
        <v>0</v>
      </c>
      <c r="Y131" s="301">
        <v>0</v>
      </c>
      <c r="Z131" s="301">
        <v>0</v>
      </c>
      <c r="AA131" s="301">
        <v>0</v>
      </c>
      <c r="AB131" s="301">
        <v>0</v>
      </c>
      <c r="AC131" s="301">
        <v>0</v>
      </c>
      <c r="AD131" s="301">
        <v>0</v>
      </c>
    </row>
    <row r="132" spans="1:30" s="308" customFormat="1" ht="24" customHeight="1" x14ac:dyDescent="0.25">
      <c r="A132" s="553"/>
      <c r="B132" s="306" t="s">
        <v>306</v>
      </c>
      <c r="C132" s="307">
        <v>270.51</v>
      </c>
      <c r="D132" s="307">
        <v>0</v>
      </c>
      <c r="E132" s="307">
        <v>206.5</v>
      </c>
      <c r="F132" s="307">
        <v>0</v>
      </c>
      <c r="G132" s="307">
        <v>0</v>
      </c>
      <c r="H132" s="307">
        <v>2.86</v>
      </c>
      <c r="I132" s="307">
        <v>0</v>
      </c>
      <c r="J132" s="307">
        <v>26.7</v>
      </c>
      <c r="K132" s="307">
        <v>0</v>
      </c>
      <c r="L132" s="307">
        <v>34.450000000000003</v>
      </c>
      <c r="M132" s="307">
        <v>0</v>
      </c>
      <c r="N132" s="307">
        <v>0</v>
      </c>
      <c r="O132" s="307">
        <v>0</v>
      </c>
      <c r="P132" s="307">
        <v>0</v>
      </c>
      <c r="Q132" s="307">
        <v>0</v>
      </c>
      <c r="R132" s="307">
        <v>0</v>
      </c>
      <c r="S132" s="307">
        <v>0</v>
      </c>
      <c r="T132" s="307">
        <v>0</v>
      </c>
      <c r="U132" s="307">
        <v>0</v>
      </c>
      <c r="V132" s="307">
        <v>0</v>
      </c>
      <c r="W132" s="307">
        <v>0</v>
      </c>
      <c r="X132" s="307">
        <v>0</v>
      </c>
      <c r="Y132" s="307">
        <v>0</v>
      </c>
      <c r="Z132" s="307">
        <v>0</v>
      </c>
      <c r="AA132" s="307">
        <v>0</v>
      </c>
      <c r="AB132" s="307">
        <v>0</v>
      </c>
      <c r="AC132" s="307">
        <v>0</v>
      </c>
      <c r="AD132" s="307">
        <v>0</v>
      </c>
    </row>
    <row r="133" spans="1:30" s="308" customFormat="1" ht="24" customHeight="1" x14ac:dyDescent="0.25">
      <c r="A133" s="553"/>
      <c r="B133" s="306" t="s">
        <v>342</v>
      </c>
      <c r="C133" s="307">
        <v>29810</v>
      </c>
      <c r="D133" s="307">
        <v>0</v>
      </c>
      <c r="E133" s="307">
        <v>0</v>
      </c>
      <c r="F133" s="307">
        <v>0</v>
      </c>
      <c r="G133" s="307">
        <v>0</v>
      </c>
      <c r="H133" s="307">
        <v>0</v>
      </c>
      <c r="I133" s="307">
        <v>0</v>
      </c>
      <c r="J133" s="307">
        <v>0</v>
      </c>
      <c r="K133" s="307">
        <v>12187</v>
      </c>
      <c r="L133" s="307">
        <v>17623</v>
      </c>
      <c r="M133" s="307">
        <v>0</v>
      </c>
      <c r="N133" s="307">
        <v>0</v>
      </c>
      <c r="O133" s="307">
        <v>0</v>
      </c>
      <c r="P133" s="307">
        <v>0</v>
      </c>
      <c r="Q133" s="307">
        <v>0</v>
      </c>
      <c r="R133" s="307">
        <v>0</v>
      </c>
      <c r="S133" s="307">
        <v>0</v>
      </c>
      <c r="T133" s="307">
        <v>0</v>
      </c>
      <c r="U133" s="307">
        <v>0</v>
      </c>
      <c r="V133" s="307">
        <v>0</v>
      </c>
      <c r="W133" s="307">
        <v>0</v>
      </c>
      <c r="X133" s="307">
        <v>0</v>
      </c>
      <c r="Y133" s="307">
        <v>0</v>
      </c>
      <c r="Z133" s="307">
        <v>0</v>
      </c>
      <c r="AA133" s="307">
        <v>0</v>
      </c>
      <c r="AB133" s="307">
        <v>0</v>
      </c>
      <c r="AC133" s="307">
        <v>0</v>
      </c>
      <c r="AD133" s="307">
        <v>0</v>
      </c>
    </row>
    <row r="134" spans="1:30" s="308" customFormat="1" ht="24" customHeight="1" x14ac:dyDescent="0.25">
      <c r="A134" s="553"/>
      <c r="B134" s="306" t="s">
        <v>308</v>
      </c>
      <c r="C134" s="307">
        <v>6819.86</v>
      </c>
      <c r="D134" s="307">
        <v>6802.96</v>
      </c>
      <c r="E134" s="307">
        <v>0</v>
      </c>
      <c r="F134" s="307">
        <v>0</v>
      </c>
      <c r="G134" s="307">
        <v>0</v>
      </c>
      <c r="H134" s="307">
        <v>0</v>
      </c>
      <c r="I134" s="307">
        <v>0</v>
      </c>
      <c r="J134" s="307">
        <v>0</v>
      </c>
      <c r="K134" s="307">
        <v>16.899999999999999</v>
      </c>
      <c r="L134" s="307">
        <v>0</v>
      </c>
      <c r="M134" s="307">
        <v>0</v>
      </c>
      <c r="N134" s="307">
        <v>0</v>
      </c>
      <c r="O134" s="307">
        <v>0</v>
      </c>
      <c r="P134" s="307">
        <v>0</v>
      </c>
      <c r="Q134" s="307">
        <v>0</v>
      </c>
      <c r="R134" s="307">
        <v>0</v>
      </c>
      <c r="S134" s="307">
        <v>0</v>
      </c>
      <c r="T134" s="307">
        <v>0</v>
      </c>
      <c r="U134" s="307">
        <v>0</v>
      </c>
      <c r="V134" s="307">
        <v>0</v>
      </c>
      <c r="W134" s="307">
        <v>0</v>
      </c>
      <c r="X134" s="307">
        <v>0</v>
      </c>
      <c r="Y134" s="307">
        <v>0</v>
      </c>
      <c r="Z134" s="307">
        <v>0</v>
      </c>
      <c r="AA134" s="307">
        <v>0</v>
      </c>
      <c r="AB134" s="307">
        <v>0</v>
      </c>
      <c r="AC134" s="307">
        <v>0</v>
      </c>
      <c r="AD134" s="307">
        <v>0</v>
      </c>
    </row>
    <row r="135" spans="1:30" s="305" customFormat="1" ht="24" customHeight="1" thickBot="1" x14ac:dyDescent="0.3">
      <c r="A135" s="554"/>
      <c r="B135" s="303" t="s">
        <v>339</v>
      </c>
      <c r="C135" s="304">
        <v>0.42</v>
      </c>
      <c r="D135" s="304">
        <v>0.42</v>
      </c>
      <c r="E135" s="304">
        <v>0</v>
      </c>
      <c r="F135" s="304">
        <v>0</v>
      </c>
      <c r="G135" s="304">
        <v>0</v>
      </c>
      <c r="H135" s="304">
        <v>0</v>
      </c>
      <c r="I135" s="304">
        <v>0</v>
      </c>
      <c r="J135" s="304">
        <v>0</v>
      </c>
      <c r="K135" s="304">
        <v>0</v>
      </c>
      <c r="L135" s="304">
        <v>0</v>
      </c>
      <c r="M135" s="304">
        <v>0</v>
      </c>
      <c r="N135" s="304">
        <v>0</v>
      </c>
      <c r="O135" s="304">
        <v>0</v>
      </c>
      <c r="P135" s="304">
        <v>0</v>
      </c>
      <c r="Q135" s="304">
        <v>0</v>
      </c>
      <c r="R135" s="304">
        <v>0</v>
      </c>
      <c r="S135" s="304">
        <v>0</v>
      </c>
      <c r="T135" s="304">
        <v>0</v>
      </c>
      <c r="U135" s="304">
        <v>0</v>
      </c>
      <c r="V135" s="304">
        <v>0</v>
      </c>
      <c r="W135" s="304">
        <v>0</v>
      </c>
      <c r="X135" s="304">
        <v>0</v>
      </c>
      <c r="Y135" s="304">
        <v>0</v>
      </c>
      <c r="Z135" s="304">
        <v>0</v>
      </c>
      <c r="AA135" s="304">
        <v>0</v>
      </c>
      <c r="AB135" s="304">
        <v>0</v>
      </c>
      <c r="AC135" s="304">
        <v>0</v>
      </c>
      <c r="AD135" s="304">
        <v>0</v>
      </c>
    </row>
    <row r="136" spans="1:30" s="293" customFormat="1" ht="24" customHeight="1" x14ac:dyDescent="0.25">
      <c r="A136" s="551" t="s">
        <v>237</v>
      </c>
      <c r="B136" s="291" t="s">
        <v>305</v>
      </c>
      <c r="C136" s="292">
        <v>1654970.06</v>
      </c>
      <c r="D136" s="292">
        <v>600349.06999999995</v>
      </c>
      <c r="E136" s="292">
        <v>105387.57</v>
      </c>
      <c r="F136" s="292">
        <v>244007.69</v>
      </c>
      <c r="G136" s="292">
        <v>0</v>
      </c>
      <c r="H136" s="292">
        <v>27825.65</v>
      </c>
      <c r="I136" s="292">
        <v>211911.73</v>
      </c>
      <c r="J136" s="292">
        <v>4091.04</v>
      </c>
      <c r="K136" s="292">
        <v>0</v>
      </c>
      <c r="L136" s="292">
        <v>120601</v>
      </c>
      <c r="M136" s="292">
        <v>0</v>
      </c>
      <c r="N136" s="292">
        <v>2524</v>
      </c>
      <c r="O136" s="292">
        <v>8</v>
      </c>
      <c r="P136" s="292">
        <v>0</v>
      </c>
      <c r="Q136" s="292">
        <v>0</v>
      </c>
      <c r="R136" s="292">
        <v>19073</v>
      </c>
      <c r="S136" s="292">
        <v>5007.3100000000004</v>
      </c>
      <c r="T136" s="292">
        <v>0</v>
      </c>
      <c r="U136" s="292">
        <v>0</v>
      </c>
      <c r="V136" s="292">
        <v>0</v>
      </c>
      <c r="W136" s="292">
        <v>0</v>
      </c>
      <c r="X136" s="292">
        <v>0</v>
      </c>
      <c r="Y136" s="292">
        <v>0</v>
      </c>
      <c r="Z136" s="292">
        <v>100872</v>
      </c>
      <c r="AA136" s="292">
        <v>13019</v>
      </c>
      <c r="AB136" s="292">
        <v>0</v>
      </c>
      <c r="AC136" s="292">
        <v>0</v>
      </c>
      <c r="AD136" s="292">
        <v>200293</v>
      </c>
    </row>
    <row r="137" spans="1:30" ht="24" customHeight="1" x14ac:dyDescent="0.25">
      <c r="A137" s="551"/>
      <c r="B137" s="294" t="s">
        <v>311</v>
      </c>
      <c r="C137" s="295">
        <v>21521.43</v>
      </c>
      <c r="D137" s="295">
        <v>0</v>
      </c>
      <c r="E137" s="295">
        <v>7777.94</v>
      </c>
      <c r="F137" s="295">
        <v>8626.5300000000007</v>
      </c>
      <c r="G137" s="295">
        <v>0</v>
      </c>
      <c r="H137" s="295">
        <v>4236.13</v>
      </c>
      <c r="I137" s="295">
        <v>246.73</v>
      </c>
      <c r="J137" s="295">
        <v>634.1</v>
      </c>
      <c r="K137" s="295">
        <v>0</v>
      </c>
      <c r="L137" s="295">
        <v>0</v>
      </c>
      <c r="M137" s="295">
        <v>0</v>
      </c>
      <c r="N137" s="295">
        <v>0</v>
      </c>
      <c r="O137" s="295">
        <v>0</v>
      </c>
      <c r="P137" s="295">
        <v>0</v>
      </c>
      <c r="Q137" s="295">
        <v>0</v>
      </c>
      <c r="R137" s="295">
        <v>0</v>
      </c>
      <c r="S137" s="295">
        <v>0</v>
      </c>
      <c r="T137" s="295">
        <v>0</v>
      </c>
      <c r="U137" s="295">
        <v>0</v>
      </c>
      <c r="V137" s="295">
        <v>0</v>
      </c>
      <c r="W137" s="295">
        <v>0</v>
      </c>
      <c r="X137" s="295">
        <v>0</v>
      </c>
      <c r="Y137" s="295">
        <v>0</v>
      </c>
      <c r="Z137" s="295">
        <v>0</v>
      </c>
      <c r="AA137" s="295">
        <v>0</v>
      </c>
      <c r="AB137" s="295">
        <v>0</v>
      </c>
      <c r="AC137" s="295">
        <v>0</v>
      </c>
      <c r="AD137" s="295">
        <v>0</v>
      </c>
    </row>
    <row r="138" spans="1:30" ht="24" customHeight="1" x14ac:dyDescent="0.25">
      <c r="A138" s="551"/>
      <c r="B138" s="294" t="s">
        <v>343</v>
      </c>
      <c r="C138" s="295">
        <v>600</v>
      </c>
      <c r="D138" s="295">
        <v>0</v>
      </c>
      <c r="E138" s="295">
        <v>0</v>
      </c>
      <c r="F138" s="295">
        <v>0</v>
      </c>
      <c r="G138" s="295">
        <v>0</v>
      </c>
      <c r="H138" s="295">
        <v>0</v>
      </c>
      <c r="I138" s="295">
        <v>0</v>
      </c>
      <c r="J138" s="295">
        <v>0</v>
      </c>
      <c r="K138" s="295">
        <v>0</v>
      </c>
      <c r="L138" s="295">
        <v>0</v>
      </c>
      <c r="M138" s="295">
        <v>0</v>
      </c>
      <c r="N138" s="295">
        <v>0</v>
      </c>
      <c r="O138" s="295">
        <v>0</v>
      </c>
      <c r="P138" s="295">
        <v>0</v>
      </c>
      <c r="Q138" s="295">
        <v>0</v>
      </c>
      <c r="R138" s="295">
        <v>0</v>
      </c>
      <c r="S138" s="295">
        <v>0</v>
      </c>
      <c r="T138" s="295">
        <v>0</v>
      </c>
      <c r="U138" s="295">
        <v>0</v>
      </c>
      <c r="V138" s="295">
        <v>0</v>
      </c>
      <c r="W138" s="295">
        <v>0</v>
      </c>
      <c r="X138" s="295">
        <v>0</v>
      </c>
      <c r="Y138" s="295">
        <v>0</v>
      </c>
      <c r="Z138" s="295">
        <v>0</v>
      </c>
      <c r="AA138" s="295">
        <v>0</v>
      </c>
      <c r="AB138" s="295">
        <v>0</v>
      </c>
      <c r="AC138" s="295">
        <v>0</v>
      </c>
      <c r="AD138" s="295">
        <v>600</v>
      </c>
    </row>
    <row r="139" spans="1:30" ht="24" customHeight="1" x14ac:dyDescent="0.25">
      <c r="A139" s="551"/>
      <c r="B139" s="294" t="s">
        <v>334</v>
      </c>
      <c r="C139" s="295">
        <v>331894</v>
      </c>
      <c r="D139" s="295">
        <v>0</v>
      </c>
      <c r="E139" s="295">
        <v>0</v>
      </c>
      <c r="F139" s="295">
        <v>0</v>
      </c>
      <c r="G139" s="295">
        <v>0</v>
      </c>
      <c r="H139" s="295">
        <v>0</v>
      </c>
      <c r="I139" s="295">
        <v>0</v>
      </c>
      <c r="J139" s="295">
        <v>0</v>
      </c>
      <c r="K139" s="295">
        <v>0</v>
      </c>
      <c r="L139" s="295">
        <v>0</v>
      </c>
      <c r="M139" s="295">
        <v>0</v>
      </c>
      <c r="N139" s="295">
        <v>0</v>
      </c>
      <c r="O139" s="295">
        <v>0</v>
      </c>
      <c r="P139" s="295">
        <v>0</v>
      </c>
      <c r="Q139" s="295">
        <v>0</v>
      </c>
      <c r="R139" s="295">
        <v>19038</v>
      </c>
      <c r="S139" s="295">
        <v>0</v>
      </c>
      <c r="T139" s="295">
        <v>0</v>
      </c>
      <c r="U139" s="295">
        <v>0</v>
      </c>
      <c r="V139" s="295">
        <v>0</v>
      </c>
      <c r="W139" s="295">
        <v>0</v>
      </c>
      <c r="X139" s="295">
        <v>0</v>
      </c>
      <c r="Y139" s="295">
        <v>0</v>
      </c>
      <c r="Z139" s="295">
        <v>100844</v>
      </c>
      <c r="AA139" s="295">
        <v>13019</v>
      </c>
      <c r="AB139" s="295">
        <v>0</v>
      </c>
      <c r="AC139" s="295">
        <v>0</v>
      </c>
      <c r="AD139" s="295">
        <v>198993</v>
      </c>
    </row>
    <row r="140" spans="1:30" ht="24" customHeight="1" x14ac:dyDescent="0.25">
      <c r="A140" s="551"/>
      <c r="B140" s="294" t="s">
        <v>307</v>
      </c>
      <c r="C140" s="295">
        <v>171.09</v>
      </c>
      <c r="D140" s="295">
        <v>171.09</v>
      </c>
      <c r="E140" s="295">
        <v>0</v>
      </c>
      <c r="F140" s="295">
        <v>0</v>
      </c>
      <c r="G140" s="295">
        <v>0</v>
      </c>
      <c r="H140" s="295">
        <v>0</v>
      </c>
      <c r="I140" s="295">
        <v>0</v>
      </c>
      <c r="J140" s="295">
        <v>0</v>
      </c>
      <c r="K140" s="295">
        <v>0</v>
      </c>
      <c r="L140" s="295">
        <v>0</v>
      </c>
      <c r="M140" s="295">
        <v>0</v>
      </c>
      <c r="N140" s="295">
        <v>0</v>
      </c>
      <c r="O140" s="295">
        <v>0</v>
      </c>
      <c r="P140" s="295">
        <v>0</v>
      </c>
      <c r="Q140" s="295">
        <v>0</v>
      </c>
      <c r="R140" s="295">
        <v>0</v>
      </c>
      <c r="S140" s="295">
        <v>0</v>
      </c>
      <c r="T140" s="295">
        <v>0</v>
      </c>
      <c r="U140" s="295">
        <v>0</v>
      </c>
      <c r="V140" s="295">
        <v>0</v>
      </c>
      <c r="W140" s="295">
        <v>0</v>
      </c>
      <c r="X140" s="295">
        <v>0</v>
      </c>
      <c r="Y140" s="295">
        <v>0</v>
      </c>
      <c r="Z140" s="295">
        <v>0</v>
      </c>
      <c r="AA140" s="295">
        <v>0</v>
      </c>
      <c r="AB140" s="295">
        <v>0</v>
      </c>
      <c r="AC140" s="295">
        <v>0</v>
      </c>
      <c r="AD140" s="295">
        <v>0</v>
      </c>
    </row>
    <row r="141" spans="1:30" ht="24.75" customHeight="1" x14ac:dyDescent="0.25">
      <c r="A141" s="551"/>
      <c r="B141" s="294" t="s">
        <v>344</v>
      </c>
      <c r="C141" s="295">
        <v>960450</v>
      </c>
      <c r="D141" s="295">
        <v>582823</v>
      </c>
      <c r="E141" s="295">
        <v>42251</v>
      </c>
      <c r="F141" s="295">
        <v>0</v>
      </c>
      <c r="G141" s="295">
        <v>0</v>
      </c>
      <c r="H141" s="295">
        <v>0</v>
      </c>
      <c r="I141" s="295">
        <v>211665</v>
      </c>
      <c r="J141" s="295">
        <v>578</v>
      </c>
      <c r="K141" s="295">
        <v>0</v>
      </c>
      <c r="L141" s="295">
        <v>120601</v>
      </c>
      <c r="M141" s="295">
        <v>0</v>
      </c>
      <c r="N141" s="295">
        <v>2524</v>
      </c>
      <c r="O141" s="295">
        <v>8</v>
      </c>
      <c r="P141" s="295">
        <v>0</v>
      </c>
      <c r="Q141" s="295">
        <v>0</v>
      </c>
      <c r="R141" s="295">
        <v>0</v>
      </c>
      <c r="S141" s="295">
        <v>0</v>
      </c>
      <c r="T141" s="295">
        <v>0</v>
      </c>
      <c r="U141" s="295">
        <v>0</v>
      </c>
      <c r="V141" s="295">
        <v>0</v>
      </c>
      <c r="W141" s="295">
        <v>0</v>
      </c>
      <c r="X141" s="295">
        <v>0</v>
      </c>
      <c r="Y141" s="295">
        <v>0</v>
      </c>
      <c r="Z141" s="295">
        <v>0</v>
      </c>
      <c r="AA141" s="295">
        <v>0</v>
      </c>
      <c r="AB141" s="295">
        <v>0</v>
      </c>
      <c r="AC141" s="295">
        <v>0</v>
      </c>
      <c r="AD141" s="295">
        <v>0</v>
      </c>
    </row>
    <row r="142" spans="1:30" ht="24" customHeight="1" x14ac:dyDescent="0.25">
      <c r="A142" s="551"/>
      <c r="B142" s="294" t="s">
        <v>345</v>
      </c>
      <c r="C142" s="295">
        <v>763</v>
      </c>
      <c r="D142" s="295">
        <v>0</v>
      </c>
      <c r="E142" s="295">
        <v>0</v>
      </c>
      <c r="F142" s="295">
        <v>0</v>
      </c>
      <c r="G142" s="295">
        <v>0</v>
      </c>
      <c r="H142" s="295">
        <v>0</v>
      </c>
      <c r="I142" s="295">
        <v>0</v>
      </c>
      <c r="J142" s="295">
        <v>0</v>
      </c>
      <c r="K142" s="295">
        <v>0</v>
      </c>
      <c r="L142" s="295">
        <v>0</v>
      </c>
      <c r="M142" s="295">
        <v>0</v>
      </c>
      <c r="N142" s="295">
        <v>0</v>
      </c>
      <c r="O142" s="295">
        <v>0</v>
      </c>
      <c r="P142" s="295">
        <v>0</v>
      </c>
      <c r="Q142" s="295">
        <v>0</v>
      </c>
      <c r="R142" s="295">
        <v>35</v>
      </c>
      <c r="S142" s="295">
        <v>0</v>
      </c>
      <c r="T142" s="295">
        <v>0</v>
      </c>
      <c r="U142" s="295">
        <v>0</v>
      </c>
      <c r="V142" s="295">
        <v>0</v>
      </c>
      <c r="W142" s="295">
        <v>0</v>
      </c>
      <c r="X142" s="295">
        <v>0</v>
      </c>
      <c r="Y142" s="295">
        <v>0</v>
      </c>
      <c r="Z142" s="295">
        <v>28</v>
      </c>
      <c r="AA142" s="295">
        <v>0</v>
      </c>
      <c r="AB142" s="295">
        <v>0</v>
      </c>
      <c r="AC142" s="295">
        <v>0</v>
      </c>
      <c r="AD142" s="295">
        <v>700</v>
      </c>
    </row>
    <row r="143" spans="1:30" ht="24" customHeight="1" x14ac:dyDescent="0.25">
      <c r="A143" s="551"/>
      <c r="B143" s="294" t="s">
        <v>308</v>
      </c>
      <c r="C143" s="295">
        <v>295266.53999999998</v>
      </c>
      <c r="D143" s="295">
        <v>17354.98</v>
      </c>
      <c r="E143" s="295">
        <v>11054.63</v>
      </c>
      <c r="F143" s="295">
        <v>235381.16</v>
      </c>
      <c r="G143" s="295">
        <v>0</v>
      </c>
      <c r="H143" s="295">
        <v>23589.52</v>
      </c>
      <c r="I143" s="295">
        <v>0</v>
      </c>
      <c r="J143" s="295">
        <v>2878.94</v>
      </c>
      <c r="K143" s="295">
        <v>0</v>
      </c>
      <c r="L143" s="295">
        <v>0</v>
      </c>
      <c r="M143" s="295">
        <v>0</v>
      </c>
      <c r="N143" s="295">
        <v>0</v>
      </c>
      <c r="O143" s="295">
        <v>0</v>
      </c>
      <c r="P143" s="295">
        <v>0</v>
      </c>
      <c r="Q143" s="295">
        <v>0</v>
      </c>
      <c r="R143" s="295">
        <v>0</v>
      </c>
      <c r="S143" s="295">
        <v>5007.3100000000004</v>
      </c>
      <c r="T143" s="295">
        <v>0</v>
      </c>
      <c r="U143" s="295">
        <v>0</v>
      </c>
      <c r="V143" s="295">
        <v>0</v>
      </c>
      <c r="W143" s="295">
        <v>0</v>
      </c>
      <c r="X143" s="295">
        <v>0</v>
      </c>
      <c r="Y143" s="295">
        <v>0</v>
      </c>
      <c r="Z143" s="295">
        <v>0</v>
      </c>
      <c r="AA143" s="295">
        <v>0</v>
      </c>
      <c r="AB143" s="295">
        <v>0</v>
      </c>
      <c r="AC143" s="295">
        <v>0</v>
      </c>
      <c r="AD143" s="295">
        <v>0</v>
      </c>
    </row>
    <row r="144" spans="1:30" ht="24" customHeight="1" x14ac:dyDescent="0.25">
      <c r="A144" s="551"/>
      <c r="B144" s="294" t="s">
        <v>330</v>
      </c>
      <c r="C144" s="295">
        <v>25000</v>
      </c>
      <c r="D144" s="295">
        <v>0</v>
      </c>
      <c r="E144" s="295">
        <v>25000</v>
      </c>
      <c r="F144" s="295">
        <v>0</v>
      </c>
      <c r="G144" s="295">
        <v>0</v>
      </c>
      <c r="H144" s="295">
        <v>0</v>
      </c>
      <c r="I144" s="295">
        <v>0</v>
      </c>
      <c r="J144" s="295">
        <v>0</v>
      </c>
      <c r="K144" s="295">
        <v>0</v>
      </c>
      <c r="L144" s="295">
        <v>0</v>
      </c>
      <c r="M144" s="295">
        <v>0</v>
      </c>
      <c r="N144" s="295">
        <v>0</v>
      </c>
      <c r="O144" s="295">
        <v>0</v>
      </c>
      <c r="P144" s="295">
        <v>0</v>
      </c>
      <c r="Q144" s="295">
        <v>0</v>
      </c>
      <c r="R144" s="295">
        <v>0</v>
      </c>
      <c r="S144" s="295">
        <v>0</v>
      </c>
      <c r="T144" s="295">
        <v>0</v>
      </c>
      <c r="U144" s="295">
        <v>0</v>
      </c>
      <c r="V144" s="295">
        <v>0</v>
      </c>
      <c r="W144" s="295">
        <v>0</v>
      </c>
      <c r="X144" s="295">
        <v>0</v>
      </c>
      <c r="Y144" s="295">
        <v>0</v>
      </c>
      <c r="Z144" s="295">
        <v>0</v>
      </c>
      <c r="AA144" s="295">
        <v>0</v>
      </c>
      <c r="AB144" s="295">
        <v>0</v>
      </c>
      <c r="AC144" s="295">
        <v>0</v>
      </c>
      <c r="AD144" s="295">
        <v>0</v>
      </c>
    </row>
    <row r="145" spans="1:30" s="299" customFormat="1" ht="24" customHeight="1" thickBot="1" x14ac:dyDescent="0.3">
      <c r="A145" s="551"/>
      <c r="B145" s="297" t="s">
        <v>319</v>
      </c>
      <c r="C145" s="298">
        <v>19304</v>
      </c>
      <c r="D145" s="298">
        <v>0</v>
      </c>
      <c r="E145" s="298">
        <v>19304</v>
      </c>
      <c r="F145" s="298">
        <v>0</v>
      </c>
      <c r="G145" s="298">
        <v>0</v>
      </c>
      <c r="H145" s="298">
        <v>0</v>
      </c>
      <c r="I145" s="298">
        <v>0</v>
      </c>
      <c r="J145" s="298">
        <v>0</v>
      </c>
      <c r="K145" s="298">
        <v>0</v>
      </c>
      <c r="L145" s="298">
        <v>0</v>
      </c>
      <c r="M145" s="298">
        <v>0</v>
      </c>
      <c r="N145" s="298">
        <v>0</v>
      </c>
      <c r="O145" s="298">
        <v>0</v>
      </c>
      <c r="P145" s="298">
        <v>0</v>
      </c>
      <c r="Q145" s="298">
        <v>0</v>
      </c>
      <c r="R145" s="298">
        <v>0</v>
      </c>
      <c r="S145" s="298">
        <v>0</v>
      </c>
      <c r="T145" s="298">
        <v>0</v>
      </c>
      <c r="U145" s="298">
        <v>0</v>
      </c>
      <c r="V145" s="298">
        <v>0</v>
      </c>
      <c r="W145" s="298">
        <v>0</v>
      </c>
      <c r="X145" s="298">
        <v>0</v>
      </c>
      <c r="Y145" s="298">
        <v>0</v>
      </c>
      <c r="Z145" s="298">
        <v>0</v>
      </c>
      <c r="AA145" s="298">
        <v>0</v>
      </c>
      <c r="AB145" s="298">
        <v>0</v>
      </c>
      <c r="AC145" s="298">
        <v>0</v>
      </c>
      <c r="AD145" s="298">
        <v>0</v>
      </c>
    </row>
    <row r="146" spans="1:30" s="302" customFormat="1" ht="24" customHeight="1" x14ac:dyDescent="0.25">
      <c r="A146" s="552" t="s">
        <v>346</v>
      </c>
      <c r="B146" s="300" t="s">
        <v>305</v>
      </c>
      <c r="C146" s="301">
        <v>11645.42</v>
      </c>
      <c r="D146" s="301">
        <v>11645.42</v>
      </c>
      <c r="E146" s="301">
        <v>0</v>
      </c>
      <c r="F146" s="301">
        <v>0</v>
      </c>
      <c r="G146" s="301">
        <v>0</v>
      </c>
      <c r="H146" s="301">
        <v>0</v>
      </c>
      <c r="I146" s="301">
        <v>0</v>
      </c>
      <c r="J146" s="301">
        <v>0</v>
      </c>
      <c r="K146" s="301">
        <v>0</v>
      </c>
      <c r="L146" s="301">
        <v>0</v>
      </c>
      <c r="M146" s="301">
        <v>0</v>
      </c>
      <c r="N146" s="301">
        <v>0</v>
      </c>
      <c r="O146" s="301">
        <v>0</v>
      </c>
      <c r="P146" s="301">
        <v>0</v>
      </c>
      <c r="Q146" s="301">
        <v>0</v>
      </c>
      <c r="R146" s="301">
        <v>0</v>
      </c>
      <c r="S146" s="301">
        <v>0</v>
      </c>
      <c r="T146" s="301">
        <v>0</v>
      </c>
      <c r="U146" s="301">
        <v>0</v>
      </c>
      <c r="V146" s="301">
        <v>0</v>
      </c>
      <c r="W146" s="301">
        <v>0</v>
      </c>
      <c r="X146" s="301">
        <v>0</v>
      </c>
      <c r="Y146" s="301">
        <v>0</v>
      </c>
      <c r="Z146" s="301">
        <v>0</v>
      </c>
      <c r="AA146" s="301">
        <v>0</v>
      </c>
      <c r="AB146" s="301">
        <v>0</v>
      </c>
      <c r="AC146" s="301">
        <v>0</v>
      </c>
      <c r="AD146" s="301">
        <v>0</v>
      </c>
    </row>
    <row r="147" spans="1:30" s="305" customFormat="1" ht="24" customHeight="1" thickBot="1" x14ac:dyDescent="0.3">
      <c r="A147" s="554"/>
      <c r="B147" s="303" t="s">
        <v>311</v>
      </c>
      <c r="C147" s="304">
        <v>11645.42</v>
      </c>
      <c r="D147" s="304">
        <v>11645.42</v>
      </c>
      <c r="E147" s="304">
        <v>0</v>
      </c>
      <c r="F147" s="304">
        <v>0</v>
      </c>
      <c r="G147" s="304">
        <v>0</v>
      </c>
      <c r="H147" s="304">
        <v>0</v>
      </c>
      <c r="I147" s="304">
        <v>0</v>
      </c>
      <c r="J147" s="304">
        <v>0</v>
      </c>
      <c r="K147" s="304">
        <v>0</v>
      </c>
      <c r="L147" s="304">
        <v>0</v>
      </c>
      <c r="M147" s="304">
        <v>0</v>
      </c>
      <c r="N147" s="304">
        <v>0</v>
      </c>
      <c r="O147" s="304">
        <v>0</v>
      </c>
      <c r="P147" s="304">
        <v>0</v>
      </c>
      <c r="Q147" s="304">
        <v>0</v>
      </c>
      <c r="R147" s="304">
        <v>0</v>
      </c>
      <c r="S147" s="304">
        <v>0</v>
      </c>
      <c r="T147" s="304">
        <v>0</v>
      </c>
      <c r="U147" s="304">
        <v>0</v>
      </c>
      <c r="V147" s="304">
        <v>0</v>
      </c>
      <c r="W147" s="304">
        <v>0</v>
      </c>
      <c r="X147" s="304">
        <v>0</v>
      </c>
      <c r="Y147" s="304">
        <v>0</v>
      </c>
      <c r="Z147" s="304">
        <v>0</v>
      </c>
      <c r="AA147" s="304">
        <v>0</v>
      </c>
      <c r="AB147" s="304">
        <v>0</v>
      </c>
      <c r="AC147" s="304">
        <v>0</v>
      </c>
      <c r="AD147" s="304">
        <v>0</v>
      </c>
    </row>
    <row r="148" spans="1:30" s="293" customFormat="1" ht="24" customHeight="1" x14ac:dyDescent="0.25">
      <c r="A148" s="551" t="s">
        <v>265</v>
      </c>
      <c r="B148" s="291" t="s">
        <v>305</v>
      </c>
      <c r="C148" s="292">
        <v>158205.74</v>
      </c>
      <c r="D148" s="292">
        <v>95956.02</v>
      </c>
      <c r="E148" s="292">
        <v>2984.84</v>
      </c>
      <c r="F148" s="292">
        <v>1758.92</v>
      </c>
      <c r="G148" s="292">
        <v>25427.15</v>
      </c>
      <c r="H148" s="292">
        <v>10834.74</v>
      </c>
      <c r="I148" s="292">
        <v>0.25</v>
      </c>
      <c r="J148" s="292">
        <v>66.87</v>
      </c>
      <c r="K148" s="292">
        <v>0</v>
      </c>
      <c r="L148" s="292">
        <v>0</v>
      </c>
      <c r="M148" s="292">
        <v>0</v>
      </c>
      <c r="N148" s="292">
        <v>0</v>
      </c>
      <c r="O148" s="292">
        <v>0</v>
      </c>
      <c r="P148" s="292">
        <v>0</v>
      </c>
      <c r="Q148" s="292">
        <v>0</v>
      </c>
      <c r="R148" s="292">
        <v>1388.7</v>
      </c>
      <c r="S148" s="292">
        <v>0</v>
      </c>
      <c r="T148" s="292">
        <v>0</v>
      </c>
      <c r="U148" s="292">
        <v>0</v>
      </c>
      <c r="V148" s="292">
        <v>0</v>
      </c>
      <c r="W148" s="292">
        <v>1436.8</v>
      </c>
      <c r="X148" s="292">
        <v>0</v>
      </c>
      <c r="Y148" s="292">
        <v>40</v>
      </c>
      <c r="Z148" s="292">
        <v>4605.45</v>
      </c>
      <c r="AA148" s="292">
        <v>0</v>
      </c>
      <c r="AB148" s="292">
        <v>13706</v>
      </c>
      <c r="AC148" s="292">
        <v>0</v>
      </c>
      <c r="AD148" s="292">
        <v>0</v>
      </c>
    </row>
    <row r="149" spans="1:30" ht="24" customHeight="1" x14ac:dyDescent="0.25">
      <c r="A149" s="551"/>
      <c r="B149" s="294" t="s">
        <v>311</v>
      </c>
      <c r="C149" s="295">
        <v>3864.03</v>
      </c>
      <c r="D149" s="295">
        <v>0</v>
      </c>
      <c r="E149" s="295">
        <v>2145.85</v>
      </c>
      <c r="F149" s="295">
        <v>1702.38</v>
      </c>
      <c r="G149" s="295">
        <v>0</v>
      </c>
      <c r="H149" s="295">
        <v>0</v>
      </c>
      <c r="I149" s="295">
        <v>0.25</v>
      </c>
      <c r="J149" s="295">
        <v>15.55</v>
      </c>
      <c r="K149" s="295">
        <v>0</v>
      </c>
      <c r="L149" s="295">
        <v>0</v>
      </c>
      <c r="M149" s="295">
        <v>0</v>
      </c>
      <c r="N149" s="295">
        <v>0</v>
      </c>
      <c r="O149" s="295">
        <v>0</v>
      </c>
      <c r="P149" s="295">
        <v>0</v>
      </c>
      <c r="Q149" s="295">
        <v>0</v>
      </c>
      <c r="R149" s="295">
        <v>0</v>
      </c>
      <c r="S149" s="295">
        <v>0</v>
      </c>
      <c r="T149" s="295">
        <v>0</v>
      </c>
      <c r="U149" s="295">
        <v>0</v>
      </c>
      <c r="V149" s="295">
        <v>0</v>
      </c>
      <c r="W149" s="295">
        <v>0</v>
      </c>
      <c r="X149" s="295">
        <v>0</v>
      </c>
      <c r="Y149" s="295">
        <v>0</v>
      </c>
      <c r="Z149" s="295">
        <v>0</v>
      </c>
      <c r="AA149" s="295">
        <v>0</v>
      </c>
      <c r="AB149" s="295">
        <v>0</v>
      </c>
      <c r="AC149" s="295">
        <v>0</v>
      </c>
      <c r="AD149" s="295">
        <v>0</v>
      </c>
    </row>
    <row r="150" spans="1:30" ht="24" customHeight="1" x14ac:dyDescent="0.25">
      <c r="A150" s="551"/>
      <c r="B150" s="294" t="s">
        <v>335</v>
      </c>
      <c r="C150" s="295">
        <v>43622.400000000001</v>
      </c>
      <c r="D150" s="295">
        <v>0</v>
      </c>
      <c r="E150" s="295">
        <v>0</v>
      </c>
      <c r="F150" s="295">
        <v>0</v>
      </c>
      <c r="G150" s="295">
        <v>25427.15</v>
      </c>
      <c r="H150" s="295">
        <v>10764.3</v>
      </c>
      <c r="I150" s="295">
        <v>0</v>
      </c>
      <c r="J150" s="295">
        <v>0</v>
      </c>
      <c r="K150" s="295">
        <v>0</v>
      </c>
      <c r="L150" s="295">
        <v>0</v>
      </c>
      <c r="M150" s="295">
        <v>0</v>
      </c>
      <c r="N150" s="295">
        <v>0</v>
      </c>
      <c r="O150" s="295">
        <v>0</v>
      </c>
      <c r="P150" s="295">
        <v>0</v>
      </c>
      <c r="Q150" s="295">
        <v>0</v>
      </c>
      <c r="R150" s="295">
        <v>1388.7</v>
      </c>
      <c r="S150" s="295">
        <v>0</v>
      </c>
      <c r="T150" s="295">
        <v>0</v>
      </c>
      <c r="U150" s="295">
        <v>0</v>
      </c>
      <c r="V150" s="295">
        <v>0</v>
      </c>
      <c r="W150" s="295">
        <v>1436.8</v>
      </c>
      <c r="X150" s="295">
        <v>0</v>
      </c>
      <c r="Y150" s="295">
        <v>0</v>
      </c>
      <c r="Z150" s="295">
        <v>4605.45</v>
      </c>
      <c r="AA150" s="295">
        <v>0</v>
      </c>
      <c r="AB150" s="295">
        <v>0</v>
      </c>
      <c r="AC150" s="295">
        <v>0</v>
      </c>
      <c r="AD150" s="295">
        <v>0</v>
      </c>
    </row>
    <row r="151" spans="1:30" ht="24" customHeight="1" x14ac:dyDescent="0.25">
      <c r="A151" s="551"/>
      <c r="B151" s="294" t="s">
        <v>308</v>
      </c>
      <c r="C151" s="295">
        <v>96923.31</v>
      </c>
      <c r="D151" s="295">
        <v>95956.02</v>
      </c>
      <c r="E151" s="295">
        <v>788.99</v>
      </c>
      <c r="F151" s="295">
        <v>56.54</v>
      </c>
      <c r="G151" s="295">
        <v>0</v>
      </c>
      <c r="H151" s="295">
        <v>70.44</v>
      </c>
      <c r="I151" s="295">
        <v>0</v>
      </c>
      <c r="J151" s="295">
        <v>51.32</v>
      </c>
      <c r="K151" s="295">
        <v>0</v>
      </c>
      <c r="L151" s="295">
        <v>0</v>
      </c>
      <c r="M151" s="295">
        <v>0</v>
      </c>
      <c r="N151" s="295">
        <v>0</v>
      </c>
      <c r="O151" s="295">
        <v>0</v>
      </c>
      <c r="P151" s="295">
        <v>0</v>
      </c>
      <c r="Q151" s="295">
        <v>0</v>
      </c>
      <c r="R151" s="295">
        <v>0</v>
      </c>
      <c r="S151" s="295">
        <v>0</v>
      </c>
      <c r="T151" s="295">
        <v>0</v>
      </c>
      <c r="U151" s="295">
        <v>0</v>
      </c>
      <c r="V151" s="295">
        <v>0</v>
      </c>
      <c r="W151" s="295">
        <v>0</v>
      </c>
      <c r="X151" s="295">
        <v>0</v>
      </c>
      <c r="Y151" s="295">
        <v>0</v>
      </c>
      <c r="Z151" s="295">
        <v>0</v>
      </c>
      <c r="AA151" s="295">
        <v>0</v>
      </c>
      <c r="AB151" s="295">
        <v>0</v>
      </c>
      <c r="AC151" s="295">
        <v>0</v>
      </c>
      <c r="AD151" s="295">
        <v>0</v>
      </c>
    </row>
    <row r="152" spans="1:30" ht="24" customHeight="1" x14ac:dyDescent="0.25">
      <c r="A152" s="551"/>
      <c r="B152" s="294" t="s">
        <v>347</v>
      </c>
      <c r="C152" s="295">
        <v>13746</v>
      </c>
      <c r="D152" s="295">
        <v>0</v>
      </c>
      <c r="E152" s="295">
        <v>0</v>
      </c>
      <c r="F152" s="295">
        <v>0</v>
      </c>
      <c r="G152" s="295">
        <v>0</v>
      </c>
      <c r="H152" s="295">
        <v>0</v>
      </c>
      <c r="I152" s="295">
        <v>0</v>
      </c>
      <c r="J152" s="295">
        <v>0</v>
      </c>
      <c r="K152" s="295">
        <v>0</v>
      </c>
      <c r="L152" s="295">
        <v>0</v>
      </c>
      <c r="M152" s="295">
        <v>0</v>
      </c>
      <c r="N152" s="295">
        <v>0</v>
      </c>
      <c r="O152" s="295">
        <v>0</v>
      </c>
      <c r="P152" s="295">
        <v>0</v>
      </c>
      <c r="Q152" s="295">
        <v>0</v>
      </c>
      <c r="R152" s="295">
        <v>0</v>
      </c>
      <c r="S152" s="295">
        <v>0</v>
      </c>
      <c r="T152" s="295">
        <v>0</v>
      </c>
      <c r="U152" s="295">
        <v>0</v>
      </c>
      <c r="V152" s="295">
        <v>0</v>
      </c>
      <c r="W152" s="295">
        <v>0</v>
      </c>
      <c r="X152" s="295">
        <v>0</v>
      </c>
      <c r="Y152" s="295">
        <v>40</v>
      </c>
      <c r="Z152" s="295">
        <v>0</v>
      </c>
      <c r="AA152" s="295">
        <v>0</v>
      </c>
      <c r="AB152" s="295">
        <v>13706</v>
      </c>
      <c r="AC152" s="295">
        <v>0</v>
      </c>
      <c r="AD152" s="295">
        <v>0</v>
      </c>
    </row>
    <row r="153" spans="1:30" s="299" customFormat="1" ht="24" customHeight="1" thickBot="1" x14ac:dyDescent="0.3">
      <c r="A153" s="551"/>
      <c r="B153" s="297" t="s">
        <v>319</v>
      </c>
      <c r="C153" s="298">
        <v>50</v>
      </c>
      <c r="D153" s="298">
        <v>0</v>
      </c>
      <c r="E153" s="298">
        <v>50</v>
      </c>
      <c r="F153" s="298">
        <v>0</v>
      </c>
      <c r="G153" s="298">
        <v>0</v>
      </c>
      <c r="H153" s="298">
        <v>0</v>
      </c>
      <c r="I153" s="298">
        <v>0</v>
      </c>
      <c r="J153" s="298">
        <v>0</v>
      </c>
      <c r="K153" s="298">
        <v>0</v>
      </c>
      <c r="L153" s="298">
        <v>0</v>
      </c>
      <c r="M153" s="298">
        <v>0</v>
      </c>
      <c r="N153" s="298">
        <v>0</v>
      </c>
      <c r="O153" s="298">
        <v>0</v>
      </c>
      <c r="P153" s="298">
        <v>0</v>
      </c>
      <c r="Q153" s="298">
        <v>0</v>
      </c>
      <c r="R153" s="298">
        <v>0</v>
      </c>
      <c r="S153" s="298">
        <v>0</v>
      </c>
      <c r="T153" s="298">
        <v>0</v>
      </c>
      <c r="U153" s="298">
        <v>0</v>
      </c>
      <c r="V153" s="298">
        <v>0</v>
      </c>
      <c r="W153" s="298">
        <v>0</v>
      </c>
      <c r="X153" s="298">
        <v>0</v>
      </c>
      <c r="Y153" s="298">
        <v>0</v>
      </c>
      <c r="Z153" s="298">
        <v>0</v>
      </c>
      <c r="AA153" s="298">
        <v>0</v>
      </c>
      <c r="AB153" s="298">
        <v>0</v>
      </c>
      <c r="AC153" s="298">
        <v>0</v>
      </c>
      <c r="AD153" s="298">
        <v>0</v>
      </c>
    </row>
    <row r="154" spans="1:30" s="302" customFormat="1" ht="24" customHeight="1" x14ac:dyDescent="0.25">
      <c r="A154" s="552" t="s">
        <v>348</v>
      </c>
      <c r="B154" s="300" t="s">
        <v>305</v>
      </c>
      <c r="C154" s="301">
        <v>3647.43</v>
      </c>
      <c r="D154" s="301">
        <v>2604.1799999999998</v>
      </c>
      <c r="E154" s="301">
        <v>0</v>
      </c>
      <c r="F154" s="301">
        <v>1040.44</v>
      </c>
      <c r="G154" s="301">
        <v>0</v>
      </c>
      <c r="H154" s="301">
        <v>2.81</v>
      </c>
      <c r="I154" s="301">
        <v>0</v>
      </c>
      <c r="J154" s="301">
        <v>0</v>
      </c>
      <c r="K154" s="301">
        <v>0</v>
      </c>
      <c r="L154" s="301">
        <v>0</v>
      </c>
      <c r="M154" s="301">
        <v>0</v>
      </c>
      <c r="N154" s="301">
        <v>0</v>
      </c>
      <c r="O154" s="301">
        <v>0</v>
      </c>
      <c r="P154" s="301">
        <v>0</v>
      </c>
      <c r="Q154" s="301">
        <v>0</v>
      </c>
      <c r="R154" s="301">
        <v>0</v>
      </c>
      <c r="S154" s="301">
        <v>0</v>
      </c>
      <c r="T154" s="301">
        <v>0</v>
      </c>
      <c r="U154" s="301">
        <v>0</v>
      </c>
      <c r="V154" s="301">
        <v>0</v>
      </c>
      <c r="W154" s="301">
        <v>0</v>
      </c>
      <c r="X154" s="301">
        <v>0</v>
      </c>
      <c r="Y154" s="301">
        <v>0</v>
      </c>
      <c r="Z154" s="301">
        <v>0</v>
      </c>
      <c r="AA154" s="301">
        <v>0</v>
      </c>
      <c r="AB154" s="301">
        <v>0</v>
      </c>
      <c r="AC154" s="301">
        <v>0</v>
      </c>
      <c r="AD154" s="301">
        <v>0</v>
      </c>
    </row>
    <row r="155" spans="1:30" s="308" customFormat="1" ht="24" customHeight="1" x14ac:dyDescent="0.25">
      <c r="A155" s="553"/>
      <c r="B155" s="306" t="s">
        <v>311</v>
      </c>
      <c r="C155" s="307">
        <v>2.81</v>
      </c>
      <c r="D155" s="307">
        <v>0</v>
      </c>
      <c r="E155" s="307">
        <v>0</v>
      </c>
      <c r="F155" s="307">
        <v>0</v>
      </c>
      <c r="G155" s="307">
        <v>0</v>
      </c>
      <c r="H155" s="307">
        <v>2.81</v>
      </c>
      <c r="I155" s="307">
        <v>0</v>
      </c>
      <c r="J155" s="307">
        <v>0</v>
      </c>
      <c r="K155" s="307">
        <v>0</v>
      </c>
      <c r="L155" s="307">
        <v>0</v>
      </c>
      <c r="M155" s="307">
        <v>0</v>
      </c>
      <c r="N155" s="307">
        <v>0</v>
      </c>
      <c r="O155" s="307">
        <v>0</v>
      </c>
      <c r="P155" s="307">
        <v>0</v>
      </c>
      <c r="Q155" s="307">
        <v>0</v>
      </c>
      <c r="R155" s="307">
        <v>0</v>
      </c>
      <c r="S155" s="307">
        <v>0</v>
      </c>
      <c r="T155" s="307">
        <v>0</v>
      </c>
      <c r="U155" s="307">
        <v>0</v>
      </c>
      <c r="V155" s="307">
        <v>0</v>
      </c>
      <c r="W155" s="307">
        <v>0</v>
      </c>
      <c r="X155" s="307">
        <v>0</v>
      </c>
      <c r="Y155" s="307">
        <v>0</v>
      </c>
      <c r="Z155" s="307">
        <v>0</v>
      </c>
      <c r="AA155" s="307">
        <v>0</v>
      </c>
      <c r="AB155" s="307">
        <v>0</v>
      </c>
      <c r="AC155" s="307">
        <v>0</v>
      </c>
      <c r="AD155" s="307">
        <v>0</v>
      </c>
    </row>
    <row r="156" spans="1:30" s="308" customFormat="1" ht="24" customHeight="1" x14ac:dyDescent="0.25">
      <c r="A156" s="553"/>
      <c r="B156" s="306" t="s">
        <v>308</v>
      </c>
      <c r="C156" s="307">
        <v>1056.75</v>
      </c>
      <c r="D156" s="307">
        <v>16.309999999999999</v>
      </c>
      <c r="E156" s="307">
        <v>0</v>
      </c>
      <c r="F156" s="307">
        <v>1040.44</v>
      </c>
      <c r="G156" s="307">
        <v>0</v>
      </c>
      <c r="H156" s="307">
        <v>0</v>
      </c>
      <c r="I156" s="307">
        <v>0</v>
      </c>
      <c r="J156" s="307">
        <v>0</v>
      </c>
      <c r="K156" s="307">
        <v>0</v>
      </c>
      <c r="L156" s="307">
        <v>0</v>
      </c>
      <c r="M156" s="307">
        <v>0</v>
      </c>
      <c r="N156" s="307">
        <v>0</v>
      </c>
      <c r="O156" s="307">
        <v>0</v>
      </c>
      <c r="P156" s="307">
        <v>0</v>
      </c>
      <c r="Q156" s="307">
        <v>0</v>
      </c>
      <c r="R156" s="307">
        <v>0</v>
      </c>
      <c r="S156" s="307">
        <v>0</v>
      </c>
      <c r="T156" s="307">
        <v>0</v>
      </c>
      <c r="U156" s="307">
        <v>0</v>
      </c>
      <c r="V156" s="307">
        <v>0</v>
      </c>
      <c r="W156" s="307">
        <v>0</v>
      </c>
      <c r="X156" s="307">
        <v>0</v>
      </c>
      <c r="Y156" s="307">
        <v>0</v>
      </c>
      <c r="Z156" s="307">
        <v>0</v>
      </c>
      <c r="AA156" s="307">
        <v>0</v>
      </c>
      <c r="AB156" s="307">
        <v>0</v>
      </c>
      <c r="AC156" s="307">
        <v>0</v>
      </c>
      <c r="AD156" s="307">
        <v>0</v>
      </c>
    </row>
    <row r="157" spans="1:30" s="305" customFormat="1" ht="24" customHeight="1" thickBot="1" x14ac:dyDescent="0.3">
      <c r="A157" s="554"/>
      <c r="B157" s="303" t="s">
        <v>318</v>
      </c>
      <c r="C157" s="304">
        <v>2587.87</v>
      </c>
      <c r="D157" s="304">
        <v>2587.87</v>
      </c>
      <c r="E157" s="304">
        <v>0</v>
      </c>
      <c r="F157" s="304">
        <v>0</v>
      </c>
      <c r="G157" s="304">
        <v>0</v>
      </c>
      <c r="H157" s="304">
        <v>0</v>
      </c>
      <c r="I157" s="304">
        <v>0</v>
      </c>
      <c r="J157" s="304">
        <v>0</v>
      </c>
      <c r="K157" s="304">
        <v>0</v>
      </c>
      <c r="L157" s="304">
        <v>0</v>
      </c>
      <c r="M157" s="304">
        <v>0</v>
      </c>
      <c r="N157" s="304">
        <v>0</v>
      </c>
      <c r="O157" s="304">
        <v>0</v>
      </c>
      <c r="P157" s="304">
        <v>0</v>
      </c>
      <c r="Q157" s="304">
        <v>0</v>
      </c>
      <c r="R157" s="304">
        <v>0</v>
      </c>
      <c r="S157" s="304">
        <v>0</v>
      </c>
      <c r="T157" s="304">
        <v>0</v>
      </c>
      <c r="U157" s="304">
        <v>0</v>
      </c>
      <c r="V157" s="304">
        <v>0</v>
      </c>
      <c r="W157" s="304">
        <v>0</v>
      </c>
      <c r="X157" s="304">
        <v>0</v>
      </c>
      <c r="Y157" s="304">
        <v>0</v>
      </c>
      <c r="Z157" s="304">
        <v>0</v>
      </c>
      <c r="AA157" s="304">
        <v>0</v>
      </c>
      <c r="AB157" s="304">
        <v>0</v>
      </c>
      <c r="AC157" s="304">
        <v>0</v>
      </c>
      <c r="AD157" s="304">
        <v>0</v>
      </c>
    </row>
    <row r="158" spans="1:30" s="293" customFormat="1" ht="24" customHeight="1" x14ac:dyDescent="0.25">
      <c r="A158" s="551" t="s">
        <v>256</v>
      </c>
      <c r="B158" s="291" t="s">
        <v>305</v>
      </c>
      <c r="C158" s="292">
        <v>1305677.43</v>
      </c>
      <c r="D158" s="292">
        <v>522669.2</v>
      </c>
      <c r="E158" s="292">
        <v>27544.76</v>
      </c>
      <c r="F158" s="292">
        <v>6597.8</v>
      </c>
      <c r="G158" s="292">
        <v>406834.4</v>
      </c>
      <c r="H158" s="292">
        <v>212918.77</v>
      </c>
      <c r="I158" s="292">
        <v>0</v>
      </c>
      <c r="J158" s="292">
        <v>1388.66</v>
      </c>
      <c r="K158" s="292">
        <v>8383.26</v>
      </c>
      <c r="L158" s="292">
        <v>0</v>
      </c>
      <c r="M158" s="292">
        <v>445.38</v>
      </c>
      <c r="N158" s="292">
        <v>0</v>
      </c>
      <c r="O158" s="292">
        <v>0</v>
      </c>
      <c r="P158" s="292">
        <v>0</v>
      </c>
      <c r="Q158" s="292">
        <v>0</v>
      </c>
      <c r="R158" s="292">
        <v>22219.200000000001</v>
      </c>
      <c r="S158" s="292">
        <v>0</v>
      </c>
      <c r="T158" s="292">
        <v>0</v>
      </c>
      <c r="U158" s="292">
        <v>0</v>
      </c>
      <c r="V158" s="292">
        <v>0</v>
      </c>
      <c r="W158" s="292">
        <v>22988.799999999999</v>
      </c>
      <c r="X158" s="292">
        <v>0</v>
      </c>
      <c r="Y158" s="292">
        <v>0</v>
      </c>
      <c r="Z158" s="292">
        <v>73687.199999999997</v>
      </c>
      <c r="AA158" s="292">
        <v>0</v>
      </c>
      <c r="AB158" s="292">
        <v>0</v>
      </c>
      <c r="AC158" s="292">
        <v>0</v>
      </c>
      <c r="AD158" s="292">
        <v>0</v>
      </c>
    </row>
    <row r="159" spans="1:30" ht="24" customHeight="1" x14ac:dyDescent="0.25">
      <c r="A159" s="551"/>
      <c r="B159" s="294" t="s">
        <v>311</v>
      </c>
      <c r="C159" s="295">
        <v>59788.41</v>
      </c>
      <c r="D159" s="295">
        <v>16894.02</v>
      </c>
      <c r="E159" s="295">
        <v>21226.74</v>
      </c>
      <c r="F159" s="295">
        <v>4719.53</v>
      </c>
      <c r="G159" s="295">
        <v>0</v>
      </c>
      <c r="H159" s="295">
        <v>16022.41</v>
      </c>
      <c r="I159" s="295">
        <v>0</v>
      </c>
      <c r="J159" s="295">
        <v>925.71</v>
      </c>
      <c r="K159" s="295">
        <v>0</v>
      </c>
      <c r="L159" s="295">
        <v>0</v>
      </c>
      <c r="M159" s="295">
        <v>0</v>
      </c>
      <c r="N159" s="295">
        <v>0</v>
      </c>
      <c r="O159" s="295">
        <v>0</v>
      </c>
      <c r="P159" s="295">
        <v>0</v>
      </c>
      <c r="Q159" s="295">
        <v>0</v>
      </c>
      <c r="R159" s="295">
        <v>0</v>
      </c>
      <c r="S159" s="295">
        <v>0</v>
      </c>
      <c r="T159" s="295">
        <v>0</v>
      </c>
      <c r="U159" s="295">
        <v>0</v>
      </c>
      <c r="V159" s="295">
        <v>0</v>
      </c>
      <c r="W159" s="295">
        <v>0</v>
      </c>
      <c r="X159" s="295">
        <v>0</v>
      </c>
      <c r="Y159" s="295">
        <v>0</v>
      </c>
      <c r="Z159" s="295">
        <v>0</v>
      </c>
      <c r="AA159" s="295">
        <v>0</v>
      </c>
      <c r="AB159" s="295">
        <v>0</v>
      </c>
      <c r="AC159" s="295">
        <v>0</v>
      </c>
      <c r="AD159" s="295">
        <v>0</v>
      </c>
    </row>
    <row r="160" spans="1:30" ht="24" customHeight="1" x14ac:dyDescent="0.25">
      <c r="A160" s="551"/>
      <c r="B160" s="294" t="s">
        <v>306</v>
      </c>
      <c r="C160" s="295">
        <v>14.5</v>
      </c>
      <c r="D160" s="295">
        <v>0</v>
      </c>
      <c r="E160" s="295">
        <v>14.5</v>
      </c>
      <c r="F160" s="295">
        <v>0</v>
      </c>
      <c r="G160" s="295">
        <v>0</v>
      </c>
      <c r="H160" s="295">
        <v>0</v>
      </c>
      <c r="I160" s="295">
        <v>0</v>
      </c>
      <c r="J160" s="295">
        <v>0</v>
      </c>
      <c r="K160" s="295">
        <v>0</v>
      </c>
      <c r="L160" s="295">
        <v>0</v>
      </c>
      <c r="M160" s="295">
        <v>0</v>
      </c>
      <c r="N160" s="295">
        <v>0</v>
      </c>
      <c r="O160" s="295">
        <v>0</v>
      </c>
      <c r="P160" s="295">
        <v>0</v>
      </c>
      <c r="Q160" s="295">
        <v>0</v>
      </c>
      <c r="R160" s="295">
        <v>0</v>
      </c>
      <c r="S160" s="295">
        <v>0</v>
      </c>
      <c r="T160" s="295">
        <v>0</v>
      </c>
      <c r="U160" s="295">
        <v>0</v>
      </c>
      <c r="V160" s="295">
        <v>0</v>
      </c>
      <c r="W160" s="295">
        <v>0</v>
      </c>
      <c r="X160" s="295">
        <v>0</v>
      </c>
      <c r="Y160" s="295">
        <v>0</v>
      </c>
      <c r="Z160" s="295">
        <v>0</v>
      </c>
      <c r="AA160" s="295">
        <v>0</v>
      </c>
      <c r="AB160" s="295">
        <v>0</v>
      </c>
      <c r="AC160" s="295">
        <v>0</v>
      </c>
      <c r="AD160" s="295">
        <v>0</v>
      </c>
    </row>
    <row r="161" spans="1:30" ht="24" customHeight="1" x14ac:dyDescent="0.25">
      <c r="A161" s="551"/>
      <c r="B161" s="294" t="s">
        <v>307</v>
      </c>
      <c r="C161" s="295">
        <v>70110.600000000006</v>
      </c>
      <c r="D161" s="295">
        <v>69968.710000000006</v>
      </c>
      <c r="E161" s="295">
        <v>0</v>
      </c>
      <c r="F161" s="295">
        <v>0</v>
      </c>
      <c r="G161" s="295">
        <v>0</v>
      </c>
      <c r="H161" s="295">
        <v>72.709999999999994</v>
      </c>
      <c r="I161" s="295">
        <v>0</v>
      </c>
      <c r="J161" s="295">
        <v>0</v>
      </c>
      <c r="K161" s="295">
        <v>0</v>
      </c>
      <c r="L161" s="295">
        <v>0</v>
      </c>
      <c r="M161" s="295">
        <v>69.180000000000007</v>
      </c>
      <c r="N161" s="295">
        <v>0</v>
      </c>
      <c r="O161" s="295">
        <v>0</v>
      </c>
      <c r="P161" s="295">
        <v>0</v>
      </c>
      <c r="Q161" s="295">
        <v>0</v>
      </c>
      <c r="R161" s="295">
        <v>0</v>
      </c>
      <c r="S161" s="295">
        <v>0</v>
      </c>
      <c r="T161" s="295">
        <v>0</v>
      </c>
      <c r="U161" s="295">
        <v>0</v>
      </c>
      <c r="V161" s="295">
        <v>0</v>
      </c>
      <c r="W161" s="295">
        <v>0</v>
      </c>
      <c r="X161" s="295">
        <v>0</v>
      </c>
      <c r="Y161" s="295">
        <v>0</v>
      </c>
      <c r="Z161" s="295">
        <v>0</v>
      </c>
      <c r="AA161" s="295">
        <v>0</v>
      </c>
      <c r="AB161" s="295">
        <v>0</v>
      </c>
      <c r="AC161" s="295">
        <v>0</v>
      </c>
      <c r="AD161" s="295">
        <v>0</v>
      </c>
    </row>
    <row r="162" spans="1:30" ht="24" customHeight="1" x14ac:dyDescent="0.25">
      <c r="A162" s="551"/>
      <c r="B162" s="294" t="s">
        <v>335</v>
      </c>
      <c r="C162" s="295">
        <v>697958.40000000002</v>
      </c>
      <c r="D162" s="295">
        <v>0</v>
      </c>
      <c r="E162" s="295">
        <v>0</v>
      </c>
      <c r="F162" s="295">
        <v>0</v>
      </c>
      <c r="G162" s="295">
        <v>406834.4</v>
      </c>
      <c r="H162" s="295">
        <v>172228.8</v>
      </c>
      <c r="I162" s="295">
        <v>0</v>
      </c>
      <c r="J162" s="295">
        <v>0</v>
      </c>
      <c r="K162" s="295">
        <v>0</v>
      </c>
      <c r="L162" s="295">
        <v>0</v>
      </c>
      <c r="M162" s="295">
        <v>0</v>
      </c>
      <c r="N162" s="295">
        <v>0</v>
      </c>
      <c r="O162" s="295">
        <v>0</v>
      </c>
      <c r="P162" s="295">
        <v>0</v>
      </c>
      <c r="Q162" s="295">
        <v>0</v>
      </c>
      <c r="R162" s="295">
        <v>22219.200000000001</v>
      </c>
      <c r="S162" s="295">
        <v>0</v>
      </c>
      <c r="T162" s="295">
        <v>0</v>
      </c>
      <c r="U162" s="295">
        <v>0</v>
      </c>
      <c r="V162" s="295">
        <v>0</v>
      </c>
      <c r="W162" s="295">
        <v>22988.799999999999</v>
      </c>
      <c r="X162" s="295">
        <v>0</v>
      </c>
      <c r="Y162" s="295">
        <v>0</v>
      </c>
      <c r="Z162" s="295">
        <v>73687.199999999997</v>
      </c>
      <c r="AA162" s="295">
        <v>0</v>
      </c>
      <c r="AB162" s="295">
        <v>0</v>
      </c>
      <c r="AC162" s="295">
        <v>0</v>
      </c>
      <c r="AD162" s="295">
        <v>0</v>
      </c>
    </row>
    <row r="163" spans="1:30" s="299" customFormat="1" ht="24" customHeight="1" thickBot="1" x14ac:dyDescent="0.3">
      <c r="A163" s="551"/>
      <c r="B163" s="297" t="s">
        <v>308</v>
      </c>
      <c r="C163" s="298">
        <v>477805.52</v>
      </c>
      <c r="D163" s="298">
        <v>435806.47</v>
      </c>
      <c r="E163" s="298">
        <v>6303.52</v>
      </c>
      <c r="F163" s="298">
        <v>1878.27</v>
      </c>
      <c r="G163" s="298">
        <v>0</v>
      </c>
      <c r="H163" s="298">
        <v>24594.85</v>
      </c>
      <c r="I163" s="298">
        <v>0</v>
      </c>
      <c r="J163" s="298">
        <v>462.95</v>
      </c>
      <c r="K163" s="298">
        <v>8383.26</v>
      </c>
      <c r="L163" s="298">
        <v>0</v>
      </c>
      <c r="M163" s="298">
        <v>376.2</v>
      </c>
      <c r="N163" s="298">
        <v>0</v>
      </c>
      <c r="O163" s="298">
        <v>0</v>
      </c>
      <c r="P163" s="298">
        <v>0</v>
      </c>
      <c r="Q163" s="298">
        <v>0</v>
      </c>
      <c r="R163" s="298">
        <v>0</v>
      </c>
      <c r="S163" s="298">
        <v>0</v>
      </c>
      <c r="T163" s="298">
        <v>0</v>
      </c>
      <c r="U163" s="298">
        <v>0</v>
      </c>
      <c r="V163" s="298">
        <v>0</v>
      </c>
      <c r="W163" s="298">
        <v>0</v>
      </c>
      <c r="X163" s="298">
        <v>0</v>
      </c>
      <c r="Y163" s="298">
        <v>0</v>
      </c>
      <c r="Z163" s="298">
        <v>0</v>
      </c>
      <c r="AA163" s="298">
        <v>0</v>
      </c>
      <c r="AB163" s="298">
        <v>0</v>
      </c>
      <c r="AC163" s="298">
        <v>0</v>
      </c>
      <c r="AD163" s="298">
        <v>0</v>
      </c>
    </row>
    <row r="164" spans="1:30" s="302" customFormat="1" ht="24" customHeight="1" x14ac:dyDescent="0.25">
      <c r="A164" s="552" t="s">
        <v>230</v>
      </c>
      <c r="B164" s="300" t="s">
        <v>305</v>
      </c>
      <c r="C164" s="301">
        <v>838476.45</v>
      </c>
      <c r="D164" s="301">
        <v>318173.23</v>
      </c>
      <c r="E164" s="301">
        <v>80980.78</v>
      </c>
      <c r="F164" s="301">
        <v>1462.62</v>
      </c>
      <c r="G164" s="301">
        <v>48293.11</v>
      </c>
      <c r="H164" s="301">
        <v>219220.85</v>
      </c>
      <c r="I164" s="301">
        <v>0</v>
      </c>
      <c r="J164" s="301">
        <v>1369.28</v>
      </c>
      <c r="K164" s="301">
        <v>16808.8</v>
      </c>
      <c r="L164" s="301">
        <v>21554.15</v>
      </c>
      <c r="M164" s="301">
        <v>463.1</v>
      </c>
      <c r="N164" s="301">
        <v>17.96</v>
      </c>
      <c r="O164" s="301">
        <v>0</v>
      </c>
      <c r="P164" s="301">
        <v>21132.639999999999</v>
      </c>
      <c r="Q164" s="301">
        <v>0</v>
      </c>
      <c r="R164" s="301">
        <v>54220</v>
      </c>
      <c r="S164" s="301">
        <v>32.93</v>
      </c>
      <c r="T164" s="301">
        <v>0</v>
      </c>
      <c r="U164" s="301">
        <v>0</v>
      </c>
      <c r="V164" s="301">
        <v>0</v>
      </c>
      <c r="W164" s="301">
        <v>0</v>
      </c>
      <c r="X164" s="301">
        <v>0</v>
      </c>
      <c r="Y164" s="301">
        <v>0</v>
      </c>
      <c r="Z164" s="301">
        <v>54747</v>
      </c>
      <c r="AA164" s="301">
        <v>0</v>
      </c>
      <c r="AB164" s="301">
        <v>0</v>
      </c>
      <c r="AC164" s="301">
        <v>0</v>
      </c>
      <c r="AD164" s="301">
        <v>0</v>
      </c>
    </row>
    <row r="165" spans="1:30" s="308" customFormat="1" ht="24" customHeight="1" x14ac:dyDescent="0.25">
      <c r="A165" s="553"/>
      <c r="B165" s="306" t="s">
        <v>349</v>
      </c>
      <c r="C165" s="307">
        <v>4500</v>
      </c>
      <c r="D165" s="307">
        <v>0</v>
      </c>
      <c r="E165" s="307">
        <v>0</v>
      </c>
      <c r="F165" s="307">
        <v>0</v>
      </c>
      <c r="G165" s="307">
        <v>4500</v>
      </c>
      <c r="H165" s="307">
        <v>0</v>
      </c>
      <c r="I165" s="307">
        <v>0</v>
      </c>
      <c r="J165" s="307">
        <v>0</v>
      </c>
      <c r="K165" s="307">
        <v>0</v>
      </c>
      <c r="L165" s="307">
        <v>0</v>
      </c>
      <c r="M165" s="307">
        <v>0</v>
      </c>
      <c r="N165" s="307">
        <v>0</v>
      </c>
      <c r="O165" s="307">
        <v>0</v>
      </c>
      <c r="P165" s="307">
        <v>0</v>
      </c>
      <c r="Q165" s="307">
        <v>0</v>
      </c>
      <c r="R165" s="307">
        <v>0</v>
      </c>
      <c r="S165" s="307">
        <v>0</v>
      </c>
      <c r="T165" s="307">
        <v>0</v>
      </c>
      <c r="U165" s="307">
        <v>0</v>
      </c>
      <c r="V165" s="307">
        <v>0</v>
      </c>
      <c r="W165" s="307">
        <v>0</v>
      </c>
      <c r="X165" s="307">
        <v>0</v>
      </c>
      <c r="Y165" s="307">
        <v>0</v>
      </c>
      <c r="Z165" s="307">
        <v>0</v>
      </c>
      <c r="AA165" s="307">
        <v>0</v>
      </c>
      <c r="AB165" s="307">
        <v>0</v>
      </c>
      <c r="AC165" s="307">
        <v>0</v>
      </c>
      <c r="AD165" s="307">
        <v>0</v>
      </c>
    </row>
    <row r="166" spans="1:30" s="308" customFormat="1" ht="24" customHeight="1" x14ac:dyDescent="0.25">
      <c r="A166" s="553"/>
      <c r="B166" s="306" t="s">
        <v>350</v>
      </c>
      <c r="C166" s="307">
        <v>52000</v>
      </c>
      <c r="D166" s="307">
        <v>0</v>
      </c>
      <c r="E166" s="307">
        <v>0</v>
      </c>
      <c r="F166" s="307">
        <v>0</v>
      </c>
      <c r="G166" s="307">
        <v>0</v>
      </c>
      <c r="H166" s="307">
        <v>0</v>
      </c>
      <c r="I166" s="307">
        <v>0</v>
      </c>
      <c r="J166" s="307">
        <v>0</v>
      </c>
      <c r="K166" s="307">
        <v>0</v>
      </c>
      <c r="L166" s="307">
        <v>0</v>
      </c>
      <c r="M166" s="307">
        <v>0</v>
      </c>
      <c r="N166" s="307">
        <v>0</v>
      </c>
      <c r="O166" s="307">
        <v>0</v>
      </c>
      <c r="P166" s="307">
        <v>0</v>
      </c>
      <c r="Q166" s="307">
        <v>0</v>
      </c>
      <c r="R166" s="307">
        <v>26000</v>
      </c>
      <c r="S166" s="307">
        <v>0</v>
      </c>
      <c r="T166" s="307">
        <v>0</v>
      </c>
      <c r="U166" s="307">
        <v>0</v>
      </c>
      <c r="V166" s="307">
        <v>0</v>
      </c>
      <c r="W166" s="307">
        <v>0</v>
      </c>
      <c r="X166" s="307">
        <v>0</v>
      </c>
      <c r="Y166" s="307">
        <v>0</v>
      </c>
      <c r="Z166" s="307">
        <v>26000</v>
      </c>
      <c r="AA166" s="307">
        <v>0</v>
      </c>
      <c r="AB166" s="307">
        <v>0</v>
      </c>
      <c r="AC166" s="307">
        <v>0</v>
      </c>
      <c r="AD166" s="307">
        <v>0</v>
      </c>
    </row>
    <row r="167" spans="1:30" s="308" customFormat="1" ht="24" customHeight="1" x14ac:dyDescent="0.25">
      <c r="A167" s="553"/>
      <c r="B167" s="306" t="s">
        <v>351</v>
      </c>
      <c r="C167" s="307">
        <v>15000</v>
      </c>
      <c r="D167" s="307">
        <v>0</v>
      </c>
      <c r="E167" s="307">
        <v>0</v>
      </c>
      <c r="F167" s="307">
        <v>0</v>
      </c>
      <c r="G167" s="307">
        <v>0</v>
      </c>
      <c r="H167" s="307">
        <v>0</v>
      </c>
      <c r="I167" s="307">
        <v>0</v>
      </c>
      <c r="J167" s="307">
        <v>0</v>
      </c>
      <c r="K167" s="307">
        <v>0</v>
      </c>
      <c r="L167" s="307">
        <v>0</v>
      </c>
      <c r="M167" s="307">
        <v>0</v>
      </c>
      <c r="N167" s="307">
        <v>0</v>
      </c>
      <c r="O167" s="307">
        <v>0</v>
      </c>
      <c r="P167" s="307">
        <v>0</v>
      </c>
      <c r="Q167" s="307">
        <v>0</v>
      </c>
      <c r="R167" s="307">
        <v>7500</v>
      </c>
      <c r="S167" s="307">
        <v>0</v>
      </c>
      <c r="T167" s="307">
        <v>0</v>
      </c>
      <c r="U167" s="307">
        <v>0</v>
      </c>
      <c r="V167" s="307">
        <v>0</v>
      </c>
      <c r="W167" s="307">
        <v>0</v>
      </c>
      <c r="X167" s="307">
        <v>0</v>
      </c>
      <c r="Y167" s="307">
        <v>0</v>
      </c>
      <c r="Z167" s="307">
        <v>7500</v>
      </c>
      <c r="AA167" s="307">
        <v>0</v>
      </c>
      <c r="AB167" s="307">
        <v>0</v>
      </c>
      <c r="AC167" s="307">
        <v>0</v>
      </c>
      <c r="AD167" s="307">
        <v>0</v>
      </c>
    </row>
    <row r="168" spans="1:30" s="308" customFormat="1" ht="24" customHeight="1" x14ac:dyDescent="0.25">
      <c r="A168" s="553"/>
      <c r="B168" s="306" t="s">
        <v>311</v>
      </c>
      <c r="C168" s="307">
        <v>402.93</v>
      </c>
      <c r="D168" s="307">
        <v>0</v>
      </c>
      <c r="E168" s="307">
        <v>0</v>
      </c>
      <c r="F168" s="307">
        <v>402.93</v>
      </c>
      <c r="G168" s="307">
        <v>0</v>
      </c>
      <c r="H168" s="307">
        <v>0</v>
      </c>
      <c r="I168" s="307">
        <v>0</v>
      </c>
      <c r="J168" s="307">
        <v>0</v>
      </c>
      <c r="K168" s="307">
        <v>0</v>
      </c>
      <c r="L168" s="307">
        <v>0</v>
      </c>
      <c r="M168" s="307">
        <v>0</v>
      </c>
      <c r="N168" s="307">
        <v>0</v>
      </c>
      <c r="O168" s="307">
        <v>0</v>
      </c>
      <c r="P168" s="307">
        <v>0</v>
      </c>
      <c r="Q168" s="307">
        <v>0</v>
      </c>
      <c r="R168" s="307">
        <v>0</v>
      </c>
      <c r="S168" s="307">
        <v>0</v>
      </c>
      <c r="T168" s="307">
        <v>0</v>
      </c>
      <c r="U168" s="307">
        <v>0</v>
      </c>
      <c r="V168" s="307">
        <v>0</v>
      </c>
      <c r="W168" s="307">
        <v>0</v>
      </c>
      <c r="X168" s="307">
        <v>0</v>
      </c>
      <c r="Y168" s="307">
        <v>0</v>
      </c>
      <c r="Z168" s="307">
        <v>0</v>
      </c>
      <c r="AA168" s="307">
        <v>0</v>
      </c>
      <c r="AB168" s="307">
        <v>0</v>
      </c>
      <c r="AC168" s="307">
        <v>0</v>
      </c>
      <c r="AD168" s="307">
        <v>0</v>
      </c>
    </row>
    <row r="169" spans="1:30" s="308" customFormat="1" ht="24" customHeight="1" x14ac:dyDescent="0.25">
      <c r="A169" s="553"/>
      <c r="B169" s="306" t="s">
        <v>306</v>
      </c>
      <c r="C169" s="307">
        <v>333500.62</v>
      </c>
      <c r="D169" s="307">
        <v>0</v>
      </c>
      <c r="E169" s="307">
        <v>48798.89</v>
      </c>
      <c r="F169" s="307">
        <v>240.59</v>
      </c>
      <c r="G169" s="307">
        <v>43793.11</v>
      </c>
      <c r="H169" s="307">
        <v>216826.36</v>
      </c>
      <c r="I169" s="307">
        <v>0</v>
      </c>
      <c r="J169" s="307">
        <v>1361.75</v>
      </c>
      <c r="K169" s="307">
        <v>892.84</v>
      </c>
      <c r="L169" s="307">
        <v>21554.15</v>
      </c>
      <c r="M169" s="307">
        <v>0</v>
      </c>
      <c r="N169" s="307">
        <v>0</v>
      </c>
      <c r="O169" s="307">
        <v>0</v>
      </c>
      <c r="P169" s="307">
        <v>0</v>
      </c>
      <c r="Q169" s="307">
        <v>0</v>
      </c>
      <c r="R169" s="307">
        <v>0</v>
      </c>
      <c r="S169" s="307">
        <v>32.93</v>
      </c>
      <c r="T169" s="307">
        <v>0</v>
      </c>
      <c r="U169" s="307">
        <v>0</v>
      </c>
      <c r="V169" s="307">
        <v>0</v>
      </c>
      <c r="W169" s="307">
        <v>0</v>
      </c>
      <c r="X169" s="307">
        <v>0</v>
      </c>
      <c r="Y169" s="307">
        <v>0</v>
      </c>
      <c r="Z169" s="307">
        <v>0</v>
      </c>
      <c r="AA169" s="307">
        <v>0</v>
      </c>
      <c r="AB169" s="307">
        <v>0</v>
      </c>
      <c r="AC169" s="307">
        <v>0</v>
      </c>
      <c r="AD169" s="307">
        <v>0</v>
      </c>
    </row>
    <row r="170" spans="1:30" s="308" customFormat="1" ht="24" customHeight="1" x14ac:dyDescent="0.25">
      <c r="A170" s="553"/>
      <c r="B170" s="306" t="s">
        <v>307</v>
      </c>
      <c r="C170" s="307">
        <v>609.64</v>
      </c>
      <c r="D170" s="307">
        <v>0</v>
      </c>
      <c r="E170" s="307">
        <v>0</v>
      </c>
      <c r="F170" s="307">
        <v>0</v>
      </c>
      <c r="G170" s="307">
        <v>0</v>
      </c>
      <c r="H170" s="307">
        <v>609.64</v>
      </c>
      <c r="I170" s="307">
        <v>0</v>
      </c>
      <c r="J170" s="307">
        <v>0</v>
      </c>
      <c r="K170" s="307">
        <v>0</v>
      </c>
      <c r="L170" s="307">
        <v>0</v>
      </c>
      <c r="M170" s="307">
        <v>0</v>
      </c>
      <c r="N170" s="307">
        <v>0</v>
      </c>
      <c r="O170" s="307">
        <v>0</v>
      </c>
      <c r="P170" s="307">
        <v>0</v>
      </c>
      <c r="Q170" s="307">
        <v>0</v>
      </c>
      <c r="R170" s="307">
        <v>0</v>
      </c>
      <c r="S170" s="307">
        <v>0</v>
      </c>
      <c r="T170" s="307">
        <v>0</v>
      </c>
      <c r="U170" s="307">
        <v>0</v>
      </c>
      <c r="V170" s="307">
        <v>0</v>
      </c>
      <c r="W170" s="307">
        <v>0</v>
      </c>
      <c r="X170" s="307">
        <v>0</v>
      </c>
      <c r="Y170" s="307">
        <v>0</v>
      </c>
      <c r="Z170" s="307">
        <v>0</v>
      </c>
      <c r="AA170" s="307">
        <v>0</v>
      </c>
      <c r="AB170" s="307">
        <v>0</v>
      </c>
      <c r="AC170" s="307">
        <v>0</v>
      </c>
      <c r="AD170" s="307">
        <v>0</v>
      </c>
    </row>
    <row r="171" spans="1:30" s="308" customFormat="1" ht="24" customHeight="1" x14ac:dyDescent="0.25">
      <c r="A171" s="553"/>
      <c r="B171" s="306" t="s">
        <v>352</v>
      </c>
      <c r="C171" s="307">
        <v>38800</v>
      </c>
      <c r="D171" s="307">
        <v>0</v>
      </c>
      <c r="E171" s="307">
        <v>0</v>
      </c>
      <c r="F171" s="307">
        <v>0</v>
      </c>
      <c r="G171" s="307">
        <v>0</v>
      </c>
      <c r="H171" s="307">
        <v>0</v>
      </c>
      <c r="I171" s="307">
        <v>0</v>
      </c>
      <c r="J171" s="307">
        <v>0</v>
      </c>
      <c r="K171" s="307">
        <v>0</v>
      </c>
      <c r="L171" s="307">
        <v>0</v>
      </c>
      <c r="M171" s="307">
        <v>0</v>
      </c>
      <c r="N171" s="307">
        <v>0</v>
      </c>
      <c r="O171" s="307">
        <v>0</v>
      </c>
      <c r="P171" s="307">
        <v>0</v>
      </c>
      <c r="Q171" s="307">
        <v>0</v>
      </c>
      <c r="R171" s="307">
        <v>19400</v>
      </c>
      <c r="S171" s="307">
        <v>0</v>
      </c>
      <c r="T171" s="307">
        <v>0</v>
      </c>
      <c r="U171" s="307">
        <v>0</v>
      </c>
      <c r="V171" s="307">
        <v>0</v>
      </c>
      <c r="W171" s="307">
        <v>0</v>
      </c>
      <c r="X171" s="307">
        <v>0</v>
      </c>
      <c r="Y171" s="307">
        <v>0</v>
      </c>
      <c r="Z171" s="307">
        <v>19400</v>
      </c>
      <c r="AA171" s="307">
        <v>0</v>
      </c>
      <c r="AB171" s="307">
        <v>0</v>
      </c>
      <c r="AC171" s="307">
        <v>0</v>
      </c>
      <c r="AD171" s="307">
        <v>0</v>
      </c>
    </row>
    <row r="172" spans="1:30" s="308" customFormat="1" ht="24" customHeight="1" x14ac:dyDescent="0.25">
      <c r="A172" s="553"/>
      <c r="B172" s="306" t="s">
        <v>353</v>
      </c>
      <c r="C172" s="307">
        <v>15869</v>
      </c>
      <c r="D172" s="307">
        <v>0</v>
      </c>
      <c r="E172" s="307">
        <v>0</v>
      </c>
      <c r="F172" s="307">
        <v>0</v>
      </c>
      <c r="G172" s="307">
        <v>0</v>
      </c>
      <c r="H172" s="307">
        <v>0</v>
      </c>
      <c r="I172" s="307">
        <v>0</v>
      </c>
      <c r="J172" s="307">
        <v>0</v>
      </c>
      <c r="K172" s="307">
        <v>15869</v>
      </c>
      <c r="L172" s="307">
        <v>0</v>
      </c>
      <c r="M172" s="307">
        <v>0</v>
      </c>
      <c r="N172" s="307">
        <v>0</v>
      </c>
      <c r="O172" s="307">
        <v>0</v>
      </c>
      <c r="P172" s="307">
        <v>0</v>
      </c>
      <c r="Q172" s="307">
        <v>0</v>
      </c>
      <c r="R172" s="307">
        <v>0</v>
      </c>
      <c r="S172" s="307">
        <v>0</v>
      </c>
      <c r="T172" s="307">
        <v>0</v>
      </c>
      <c r="U172" s="307">
        <v>0</v>
      </c>
      <c r="V172" s="307">
        <v>0</v>
      </c>
      <c r="W172" s="307">
        <v>0</v>
      </c>
      <c r="X172" s="307">
        <v>0</v>
      </c>
      <c r="Y172" s="307">
        <v>0</v>
      </c>
      <c r="Z172" s="307">
        <v>0</v>
      </c>
      <c r="AA172" s="307">
        <v>0</v>
      </c>
      <c r="AB172" s="307">
        <v>0</v>
      </c>
      <c r="AC172" s="307">
        <v>0</v>
      </c>
      <c r="AD172" s="307">
        <v>0</v>
      </c>
    </row>
    <row r="173" spans="1:30" s="308" customFormat="1" ht="24" customHeight="1" x14ac:dyDescent="0.25">
      <c r="A173" s="553"/>
      <c r="B173" s="306" t="s">
        <v>354</v>
      </c>
      <c r="C173" s="307">
        <v>9539.27</v>
      </c>
      <c r="D173" s="307">
        <v>6377.46</v>
      </c>
      <c r="E173" s="307">
        <v>3159.94</v>
      </c>
      <c r="F173" s="307">
        <v>0</v>
      </c>
      <c r="G173" s="307">
        <v>0</v>
      </c>
      <c r="H173" s="307">
        <v>0</v>
      </c>
      <c r="I173" s="307">
        <v>0</v>
      </c>
      <c r="J173" s="307">
        <v>0</v>
      </c>
      <c r="K173" s="307">
        <v>0</v>
      </c>
      <c r="L173" s="307">
        <v>0</v>
      </c>
      <c r="M173" s="307">
        <v>0</v>
      </c>
      <c r="N173" s="307">
        <v>1.87</v>
      </c>
      <c r="O173" s="307">
        <v>0</v>
      </c>
      <c r="P173" s="307">
        <v>0</v>
      </c>
      <c r="Q173" s="307">
        <v>0</v>
      </c>
      <c r="R173" s="307">
        <v>0</v>
      </c>
      <c r="S173" s="307">
        <v>0</v>
      </c>
      <c r="T173" s="307">
        <v>0</v>
      </c>
      <c r="U173" s="307">
        <v>0</v>
      </c>
      <c r="V173" s="307">
        <v>0</v>
      </c>
      <c r="W173" s="307">
        <v>0</v>
      </c>
      <c r="X173" s="307">
        <v>0</v>
      </c>
      <c r="Y173" s="307">
        <v>0</v>
      </c>
      <c r="Z173" s="307">
        <v>0</v>
      </c>
      <c r="AA173" s="307">
        <v>0</v>
      </c>
      <c r="AB173" s="307">
        <v>0</v>
      </c>
      <c r="AC173" s="307">
        <v>0</v>
      </c>
      <c r="AD173" s="307">
        <v>0</v>
      </c>
    </row>
    <row r="174" spans="1:30" s="308" customFormat="1" ht="24" customHeight="1" x14ac:dyDescent="0.25">
      <c r="A174" s="553"/>
      <c r="B174" s="306" t="s">
        <v>308</v>
      </c>
      <c r="C174" s="307">
        <v>76403.649999999994</v>
      </c>
      <c r="D174" s="307">
        <v>44260.160000000003</v>
      </c>
      <c r="E174" s="307">
        <v>29021.95</v>
      </c>
      <c r="F174" s="307">
        <v>819.1</v>
      </c>
      <c r="G174" s="307">
        <v>0</v>
      </c>
      <c r="H174" s="307">
        <v>1784.85</v>
      </c>
      <c r="I174" s="307">
        <v>0</v>
      </c>
      <c r="J174" s="307">
        <v>7.53</v>
      </c>
      <c r="K174" s="307">
        <v>46.96</v>
      </c>
      <c r="L174" s="307">
        <v>0</v>
      </c>
      <c r="M174" s="307">
        <v>463.1</v>
      </c>
      <c r="N174" s="307">
        <v>0</v>
      </c>
      <c r="O174" s="307">
        <v>0</v>
      </c>
      <c r="P174" s="307">
        <v>0</v>
      </c>
      <c r="Q174" s="307">
        <v>0</v>
      </c>
      <c r="R174" s="307">
        <v>0</v>
      </c>
      <c r="S174" s="307">
        <v>0</v>
      </c>
      <c r="T174" s="307">
        <v>0</v>
      </c>
      <c r="U174" s="307">
        <v>0</v>
      </c>
      <c r="V174" s="307">
        <v>0</v>
      </c>
      <c r="W174" s="307">
        <v>0</v>
      </c>
      <c r="X174" s="307">
        <v>0</v>
      </c>
      <c r="Y174" s="307">
        <v>0</v>
      </c>
      <c r="Z174" s="307">
        <v>0</v>
      </c>
      <c r="AA174" s="307">
        <v>0</v>
      </c>
      <c r="AB174" s="307">
        <v>0</v>
      </c>
      <c r="AC174" s="307">
        <v>0</v>
      </c>
      <c r="AD174" s="307">
        <v>0</v>
      </c>
    </row>
    <row r="175" spans="1:30" s="308" customFormat="1" ht="24" customHeight="1" x14ac:dyDescent="0.25">
      <c r="A175" s="553"/>
      <c r="B175" s="306" t="s">
        <v>339</v>
      </c>
      <c r="C175" s="307">
        <v>288684.34000000003</v>
      </c>
      <c r="D175" s="307">
        <v>267535.61</v>
      </c>
      <c r="E175" s="307">
        <v>0</v>
      </c>
      <c r="F175" s="307">
        <v>0</v>
      </c>
      <c r="G175" s="307">
        <v>0</v>
      </c>
      <c r="H175" s="307">
        <v>0</v>
      </c>
      <c r="I175" s="307">
        <v>0</v>
      </c>
      <c r="J175" s="307">
        <v>0</v>
      </c>
      <c r="K175" s="307">
        <v>0</v>
      </c>
      <c r="L175" s="307">
        <v>0</v>
      </c>
      <c r="M175" s="307">
        <v>0</v>
      </c>
      <c r="N175" s="307">
        <v>16.09</v>
      </c>
      <c r="O175" s="307">
        <v>0</v>
      </c>
      <c r="P175" s="307">
        <v>21132.639999999999</v>
      </c>
      <c r="Q175" s="307">
        <v>0</v>
      </c>
      <c r="R175" s="307">
        <v>0</v>
      </c>
      <c r="S175" s="307">
        <v>0</v>
      </c>
      <c r="T175" s="307">
        <v>0</v>
      </c>
      <c r="U175" s="307">
        <v>0</v>
      </c>
      <c r="V175" s="307">
        <v>0</v>
      </c>
      <c r="W175" s="307">
        <v>0</v>
      </c>
      <c r="X175" s="307">
        <v>0</v>
      </c>
      <c r="Y175" s="307">
        <v>0</v>
      </c>
      <c r="Z175" s="307">
        <v>0</v>
      </c>
      <c r="AA175" s="307">
        <v>0</v>
      </c>
      <c r="AB175" s="307">
        <v>0</v>
      </c>
      <c r="AC175" s="307">
        <v>0</v>
      </c>
      <c r="AD175" s="307">
        <v>0</v>
      </c>
    </row>
    <row r="176" spans="1:30" s="305" customFormat="1" ht="24.75" customHeight="1" thickBot="1" x14ac:dyDescent="0.3">
      <c r="A176" s="554"/>
      <c r="B176" s="303" t="s">
        <v>355</v>
      </c>
      <c r="C176" s="304">
        <v>3167</v>
      </c>
      <c r="D176" s="304">
        <v>0</v>
      </c>
      <c r="E176" s="304">
        <v>0</v>
      </c>
      <c r="F176" s="304">
        <v>0</v>
      </c>
      <c r="G176" s="304">
        <v>0</v>
      </c>
      <c r="H176" s="304">
        <v>0</v>
      </c>
      <c r="I176" s="304">
        <v>0</v>
      </c>
      <c r="J176" s="304">
        <v>0</v>
      </c>
      <c r="K176" s="304">
        <v>0</v>
      </c>
      <c r="L176" s="304">
        <v>0</v>
      </c>
      <c r="M176" s="304">
        <v>0</v>
      </c>
      <c r="N176" s="304">
        <v>0</v>
      </c>
      <c r="O176" s="304">
        <v>0</v>
      </c>
      <c r="P176" s="304">
        <v>0</v>
      </c>
      <c r="Q176" s="304">
        <v>0</v>
      </c>
      <c r="R176" s="304">
        <v>1320</v>
      </c>
      <c r="S176" s="304">
        <v>0</v>
      </c>
      <c r="T176" s="304">
        <v>0</v>
      </c>
      <c r="U176" s="304">
        <v>0</v>
      </c>
      <c r="V176" s="304">
        <v>0</v>
      </c>
      <c r="W176" s="304">
        <v>0</v>
      </c>
      <c r="X176" s="304">
        <v>0</v>
      </c>
      <c r="Y176" s="304">
        <v>0</v>
      </c>
      <c r="Z176" s="304">
        <v>1847</v>
      </c>
      <c r="AA176" s="304">
        <v>0</v>
      </c>
      <c r="AB176" s="304">
        <v>0</v>
      </c>
      <c r="AC176" s="304">
        <v>0</v>
      </c>
      <c r="AD176" s="304">
        <v>0</v>
      </c>
    </row>
    <row r="177" spans="1:30" s="293" customFormat="1" ht="24" customHeight="1" x14ac:dyDescent="0.25">
      <c r="A177" s="551" t="s">
        <v>242</v>
      </c>
      <c r="B177" s="291" t="s">
        <v>305</v>
      </c>
      <c r="C177" s="292">
        <v>64552.11</v>
      </c>
      <c r="D177" s="292">
        <v>26021.45</v>
      </c>
      <c r="E177" s="292">
        <v>1318.9</v>
      </c>
      <c r="F177" s="292">
        <v>3738.96</v>
      </c>
      <c r="G177" s="292">
        <v>3.2</v>
      </c>
      <c r="H177" s="292">
        <v>56.03</v>
      </c>
      <c r="I177" s="292">
        <v>0</v>
      </c>
      <c r="J177" s="292">
        <v>3.15</v>
      </c>
      <c r="K177" s="292">
        <v>0.63</v>
      </c>
      <c r="L177" s="292">
        <v>8.49</v>
      </c>
      <c r="M177" s="292">
        <v>0</v>
      </c>
      <c r="N177" s="292">
        <v>0</v>
      </c>
      <c r="O177" s="292">
        <v>139.4</v>
      </c>
      <c r="P177" s="292">
        <v>0</v>
      </c>
      <c r="Q177" s="292">
        <v>33242.019999999997</v>
      </c>
      <c r="R177" s="292">
        <v>0</v>
      </c>
      <c r="S177" s="292">
        <v>19.88</v>
      </c>
      <c r="T177" s="292">
        <v>0</v>
      </c>
      <c r="U177" s="292">
        <v>0</v>
      </c>
      <c r="V177" s="292">
        <v>0</v>
      </c>
      <c r="W177" s="292">
        <v>0</v>
      </c>
      <c r="X177" s="292">
        <v>0</v>
      </c>
      <c r="Y177" s="292">
        <v>0</v>
      </c>
      <c r="Z177" s="292">
        <v>0</v>
      </c>
      <c r="AA177" s="292">
        <v>0</v>
      </c>
      <c r="AB177" s="292">
        <v>0</v>
      </c>
      <c r="AC177" s="292">
        <v>0</v>
      </c>
      <c r="AD177" s="292">
        <v>0</v>
      </c>
    </row>
    <row r="178" spans="1:30" ht="24" customHeight="1" x14ac:dyDescent="0.25">
      <c r="A178" s="551"/>
      <c r="B178" s="294" t="s">
        <v>356</v>
      </c>
      <c r="C178" s="295">
        <v>30384.9</v>
      </c>
      <c r="D178" s="295">
        <v>0</v>
      </c>
      <c r="E178" s="295">
        <v>0</v>
      </c>
      <c r="F178" s="295">
        <v>0</v>
      </c>
      <c r="G178" s="295">
        <v>0</v>
      </c>
      <c r="H178" s="295">
        <v>0</v>
      </c>
      <c r="I178" s="295">
        <v>0</v>
      </c>
      <c r="J178" s="295">
        <v>0</v>
      </c>
      <c r="K178" s="295">
        <v>0</v>
      </c>
      <c r="L178" s="295">
        <v>0</v>
      </c>
      <c r="M178" s="295">
        <v>0</v>
      </c>
      <c r="N178" s="295">
        <v>0</v>
      </c>
      <c r="O178" s="295">
        <v>0</v>
      </c>
      <c r="P178" s="295">
        <v>0</v>
      </c>
      <c r="Q178" s="295">
        <v>30384.9</v>
      </c>
      <c r="R178" s="295">
        <v>0</v>
      </c>
      <c r="S178" s="295">
        <v>0</v>
      </c>
      <c r="T178" s="295">
        <v>0</v>
      </c>
      <c r="U178" s="295">
        <v>0</v>
      </c>
      <c r="V178" s="295">
        <v>0</v>
      </c>
      <c r="W178" s="295">
        <v>0</v>
      </c>
      <c r="X178" s="295">
        <v>0</v>
      </c>
      <c r="Y178" s="295">
        <v>0</v>
      </c>
      <c r="Z178" s="295">
        <v>0</v>
      </c>
      <c r="AA178" s="295">
        <v>0</v>
      </c>
      <c r="AB178" s="295">
        <v>0</v>
      </c>
      <c r="AC178" s="295">
        <v>0</v>
      </c>
      <c r="AD178" s="295">
        <v>0</v>
      </c>
    </row>
    <row r="179" spans="1:30" ht="24" customHeight="1" x14ac:dyDescent="0.25">
      <c r="A179" s="551"/>
      <c r="B179" s="294" t="s">
        <v>306</v>
      </c>
      <c r="C179" s="295">
        <v>89.17</v>
      </c>
      <c r="D179" s="295">
        <v>0</v>
      </c>
      <c r="E179" s="295">
        <v>68.12</v>
      </c>
      <c r="F179" s="295">
        <v>0</v>
      </c>
      <c r="G179" s="295">
        <v>3.2</v>
      </c>
      <c r="H179" s="295">
        <v>5.58</v>
      </c>
      <c r="I179" s="295">
        <v>0</v>
      </c>
      <c r="J179" s="295">
        <v>3.15</v>
      </c>
      <c r="K179" s="295">
        <v>0.63</v>
      </c>
      <c r="L179" s="295">
        <v>8.49</v>
      </c>
      <c r="M179" s="295">
        <v>0</v>
      </c>
      <c r="N179" s="295">
        <v>0</v>
      </c>
      <c r="O179" s="295">
        <v>0</v>
      </c>
      <c r="P179" s="295">
        <v>0</v>
      </c>
      <c r="Q179" s="295">
        <v>0</v>
      </c>
      <c r="R179" s="295">
        <v>0</v>
      </c>
      <c r="S179" s="295">
        <v>0</v>
      </c>
      <c r="T179" s="295">
        <v>0</v>
      </c>
      <c r="U179" s="295">
        <v>0</v>
      </c>
      <c r="V179" s="295">
        <v>0</v>
      </c>
      <c r="W179" s="295">
        <v>0</v>
      </c>
      <c r="X179" s="295">
        <v>0</v>
      </c>
      <c r="Y179" s="295">
        <v>0</v>
      </c>
      <c r="Z179" s="295">
        <v>0</v>
      </c>
      <c r="AA179" s="295">
        <v>0</v>
      </c>
      <c r="AB179" s="295">
        <v>0</v>
      </c>
      <c r="AC179" s="295">
        <v>0</v>
      </c>
      <c r="AD179" s="295">
        <v>0</v>
      </c>
    </row>
    <row r="180" spans="1:30" ht="24" customHeight="1" x14ac:dyDescent="0.25">
      <c r="A180" s="551"/>
      <c r="B180" s="294" t="s">
        <v>326</v>
      </c>
      <c r="C180" s="295">
        <v>34033.339999999997</v>
      </c>
      <c r="D180" s="295">
        <v>25976.75</v>
      </c>
      <c r="E180" s="295">
        <v>1250.78</v>
      </c>
      <c r="F180" s="295">
        <v>3738.96</v>
      </c>
      <c r="G180" s="295">
        <v>0</v>
      </c>
      <c r="H180" s="295">
        <v>50.45</v>
      </c>
      <c r="I180" s="295">
        <v>0</v>
      </c>
      <c r="J180" s="295">
        <v>0</v>
      </c>
      <c r="K180" s="295">
        <v>0</v>
      </c>
      <c r="L180" s="295">
        <v>0</v>
      </c>
      <c r="M180" s="295">
        <v>0</v>
      </c>
      <c r="N180" s="295">
        <v>0</v>
      </c>
      <c r="O180" s="295">
        <v>139.4</v>
      </c>
      <c r="P180" s="295">
        <v>0</v>
      </c>
      <c r="Q180" s="295">
        <v>2857.12</v>
      </c>
      <c r="R180" s="295">
        <v>0</v>
      </c>
      <c r="S180" s="295">
        <v>19.88</v>
      </c>
      <c r="T180" s="295">
        <v>0</v>
      </c>
      <c r="U180" s="295">
        <v>0</v>
      </c>
      <c r="V180" s="295">
        <v>0</v>
      </c>
      <c r="W180" s="295">
        <v>0</v>
      </c>
      <c r="X180" s="295">
        <v>0</v>
      </c>
      <c r="Y180" s="295">
        <v>0</v>
      </c>
      <c r="Z180" s="295">
        <v>0</v>
      </c>
      <c r="AA180" s="295">
        <v>0</v>
      </c>
      <c r="AB180" s="295">
        <v>0</v>
      </c>
      <c r="AC180" s="295">
        <v>0</v>
      </c>
      <c r="AD180" s="295">
        <v>0</v>
      </c>
    </row>
    <row r="181" spans="1:30" s="299" customFormat="1" ht="24" customHeight="1" thickBot="1" x14ac:dyDescent="0.3">
      <c r="A181" s="551"/>
      <c r="B181" s="297" t="s">
        <v>339</v>
      </c>
      <c r="C181" s="298">
        <v>44.7</v>
      </c>
      <c r="D181" s="298">
        <v>44.7</v>
      </c>
      <c r="E181" s="298">
        <v>0</v>
      </c>
      <c r="F181" s="298">
        <v>0</v>
      </c>
      <c r="G181" s="298">
        <v>0</v>
      </c>
      <c r="H181" s="298">
        <v>0</v>
      </c>
      <c r="I181" s="298">
        <v>0</v>
      </c>
      <c r="J181" s="298">
        <v>0</v>
      </c>
      <c r="K181" s="298">
        <v>0</v>
      </c>
      <c r="L181" s="298">
        <v>0</v>
      </c>
      <c r="M181" s="298">
        <v>0</v>
      </c>
      <c r="N181" s="298">
        <v>0</v>
      </c>
      <c r="O181" s="298">
        <v>0</v>
      </c>
      <c r="P181" s="298">
        <v>0</v>
      </c>
      <c r="Q181" s="298">
        <v>0</v>
      </c>
      <c r="R181" s="298">
        <v>0</v>
      </c>
      <c r="S181" s="298">
        <v>0</v>
      </c>
      <c r="T181" s="298">
        <v>0</v>
      </c>
      <c r="U181" s="298">
        <v>0</v>
      </c>
      <c r="V181" s="298">
        <v>0</v>
      </c>
      <c r="W181" s="298">
        <v>0</v>
      </c>
      <c r="X181" s="298">
        <v>0</v>
      </c>
      <c r="Y181" s="298">
        <v>0</v>
      </c>
      <c r="Z181" s="298">
        <v>0</v>
      </c>
      <c r="AA181" s="298">
        <v>0</v>
      </c>
      <c r="AB181" s="298">
        <v>0</v>
      </c>
      <c r="AC181" s="298">
        <v>0</v>
      </c>
      <c r="AD181" s="298">
        <v>0</v>
      </c>
    </row>
    <row r="182" spans="1:30" s="302" customFormat="1" ht="24" customHeight="1" x14ac:dyDescent="0.25">
      <c r="A182" s="552" t="s">
        <v>357</v>
      </c>
      <c r="B182" s="300" t="s">
        <v>305</v>
      </c>
      <c r="C182" s="301">
        <v>175004.26</v>
      </c>
      <c r="D182" s="301">
        <v>170966.99</v>
      </c>
      <c r="E182" s="301">
        <v>694.67</v>
      </c>
      <c r="F182" s="301">
        <v>2135.4699999999998</v>
      </c>
      <c r="G182" s="301">
        <v>0</v>
      </c>
      <c r="H182" s="301">
        <v>1088.21</v>
      </c>
      <c r="I182" s="301">
        <v>0</v>
      </c>
      <c r="J182" s="301">
        <v>118.92</v>
      </c>
      <c r="K182" s="301">
        <v>0</v>
      </c>
      <c r="L182" s="301">
        <v>0</v>
      </c>
      <c r="M182" s="301">
        <v>0</v>
      </c>
      <c r="N182" s="301">
        <v>0</v>
      </c>
      <c r="O182" s="301">
        <v>0</v>
      </c>
      <c r="P182" s="301">
        <v>0</v>
      </c>
      <c r="Q182" s="301">
        <v>0</v>
      </c>
      <c r="R182" s="301">
        <v>0</v>
      </c>
      <c r="S182" s="301">
        <v>0</v>
      </c>
      <c r="T182" s="301">
        <v>0</v>
      </c>
      <c r="U182" s="301">
        <v>0</v>
      </c>
      <c r="V182" s="301">
        <v>0</v>
      </c>
      <c r="W182" s="301">
        <v>0</v>
      </c>
      <c r="X182" s="301">
        <v>0</v>
      </c>
      <c r="Y182" s="301">
        <v>0</v>
      </c>
      <c r="Z182" s="301">
        <v>0</v>
      </c>
      <c r="AA182" s="301">
        <v>0</v>
      </c>
      <c r="AB182" s="301">
        <v>0</v>
      </c>
      <c r="AC182" s="301">
        <v>0</v>
      </c>
      <c r="AD182" s="301">
        <v>0</v>
      </c>
    </row>
    <row r="183" spans="1:30" s="308" customFormat="1" ht="24" customHeight="1" x14ac:dyDescent="0.25">
      <c r="A183" s="553"/>
      <c r="B183" s="306" t="s">
        <v>311</v>
      </c>
      <c r="C183" s="307">
        <v>2774.16</v>
      </c>
      <c r="D183" s="307">
        <v>0</v>
      </c>
      <c r="E183" s="307">
        <v>238.87</v>
      </c>
      <c r="F183" s="307">
        <v>1858.47</v>
      </c>
      <c r="G183" s="307">
        <v>0</v>
      </c>
      <c r="H183" s="307">
        <v>676.82</v>
      </c>
      <c r="I183" s="307">
        <v>0</v>
      </c>
      <c r="J183" s="307">
        <v>0</v>
      </c>
      <c r="K183" s="307">
        <v>0</v>
      </c>
      <c r="L183" s="307">
        <v>0</v>
      </c>
      <c r="M183" s="307">
        <v>0</v>
      </c>
      <c r="N183" s="307">
        <v>0</v>
      </c>
      <c r="O183" s="307">
        <v>0</v>
      </c>
      <c r="P183" s="307">
        <v>0</v>
      </c>
      <c r="Q183" s="307">
        <v>0</v>
      </c>
      <c r="R183" s="307">
        <v>0</v>
      </c>
      <c r="S183" s="307">
        <v>0</v>
      </c>
      <c r="T183" s="307">
        <v>0</v>
      </c>
      <c r="U183" s="307">
        <v>0</v>
      </c>
      <c r="V183" s="307">
        <v>0</v>
      </c>
      <c r="W183" s="307">
        <v>0</v>
      </c>
      <c r="X183" s="307">
        <v>0</v>
      </c>
      <c r="Y183" s="307">
        <v>0</v>
      </c>
      <c r="Z183" s="307">
        <v>0</v>
      </c>
      <c r="AA183" s="307">
        <v>0</v>
      </c>
      <c r="AB183" s="307">
        <v>0</v>
      </c>
      <c r="AC183" s="307">
        <v>0</v>
      </c>
      <c r="AD183" s="307">
        <v>0</v>
      </c>
    </row>
    <row r="184" spans="1:30" s="308" customFormat="1" ht="24" customHeight="1" x14ac:dyDescent="0.25">
      <c r="A184" s="553"/>
      <c r="B184" s="306" t="s">
        <v>308</v>
      </c>
      <c r="C184" s="307">
        <v>171953.1</v>
      </c>
      <c r="D184" s="307">
        <v>170966.99</v>
      </c>
      <c r="E184" s="307">
        <v>455.8</v>
      </c>
      <c r="F184" s="307">
        <v>0</v>
      </c>
      <c r="G184" s="307">
        <v>0</v>
      </c>
      <c r="H184" s="307">
        <v>411.39</v>
      </c>
      <c r="I184" s="307">
        <v>0</v>
      </c>
      <c r="J184" s="307">
        <v>118.92</v>
      </c>
      <c r="K184" s="307">
        <v>0</v>
      </c>
      <c r="L184" s="307">
        <v>0</v>
      </c>
      <c r="M184" s="307">
        <v>0</v>
      </c>
      <c r="N184" s="307">
        <v>0</v>
      </c>
      <c r="O184" s="307">
        <v>0</v>
      </c>
      <c r="P184" s="307">
        <v>0</v>
      </c>
      <c r="Q184" s="307">
        <v>0</v>
      </c>
      <c r="R184" s="307">
        <v>0</v>
      </c>
      <c r="S184" s="307">
        <v>0</v>
      </c>
      <c r="T184" s="307">
        <v>0</v>
      </c>
      <c r="U184" s="307">
        <v>0</v>
      </c>
      <c r="V184" s="307">
        <v>0</v>
      </c>
      <c r="W184" s="307">
        <v>0</v>
      </c>
      <c r="X184" s="307">
        <v>0</v>
      </c>
      <c r="Y184" s="307">
        <v>0</v>
      </c>
      <c r="Z184" s="307">
        <v>0</v>
      </c>
      <c r="AA184" s="307">
        <v>0</v>
      </c>
      <c r="AB184" s="307">
        <v>0</v>
      </c>
      <c r="AC184" s="307">
        <v>0</v>
      </c>
      <c r="AD184" s="307">
        <v>0</v>
      </c>
    </row>
    <row r="185" spans="1:30" s="305" customFormat="1" ht="24" customHeight="1" thickBot="1" x14ac:dyDescent="0.3">
      <c r="A185" s="554"/>
      <c r="B185" s="303" t="s">
        <v>319</v>
      </c>
      <c r="C185" s="304">
        <v>277</v>
      </c>
      <c r="D185" s="304">
        <v>0</v>
      </c>
      <c r="E185" s="304">
        <v>0</v>
      </c>
      <c r="F185" s="304">
        <v>277</v>
      </c>
      <c r="G185" s="304">
        <v>0</v>
      </c>
      <c r="H185" s="304">
        <v>0</v>
      </c>
      <c r="I185" s="304">
        <v>0</v>
      </c>
      <c r="J185" s="304">
        <v>0</v>
      </c>
      <c r="K185" s="304">
        <v>0</v>
      </c>
      <c r="L185" s="304">
        <v>0</v>
      </c>
      <c r="M185" s="304">
        <v>0</v>
      </c>
      <c r="N185" s="304">
        <v>0</v>
      </c>
      <c r="O185" s="304">
        <v>0</v>
      </c>
      <c r="P185" s="304">
        <v>0</v>
      </c>
      <c r="Q185" s="304">
        <v>0</v>
      </c>
      <c r="R185" s="304">
        <v>0</v>
      </c>
      <c r="S185" s="304">
        <v>0</v>
      </c>
      <c r="T185" s="304">
        <v>0</v>
      </c>
      <c r="U185" s="304">
        <v>0</v>
      </c>
      <c r="V185" s="304">
        <v>0</v>
      </c>
      <c r="W185" s="304">
        <v>0</v>
      </c>
      <c r="X185" s="304">
        <v>0</v>
      </c>
      <c r="Y185" s="304">
        <v>0</v>
      </c>
      <c r="Z185" s="304">
        <v>0</v>
      </c>
      <c r="AA185" s="304">
        <v>0</v>
      </c>
      <c r="AB185" s="304">
        <v>0</v>
      </c>
      <c r="AC185" s="304">
        <v>0</v>
      </c>
      <c r="AD185" s="304">
        <v>0</v>
      </c>
    </row>
    <row r="186" spans="1:30" s="293" customFormat="1" ht="24" customHeight="1" x14ac:dyDescent="0.25">
      <c r="A186" s="551" t="s">
        <v>358</v>
      </c>
      <c r="B186" s="291" t="s">
        <v>305</v>
      </c>
      <c r="C186" s="292">
        <v>1998</v>
      </c>
      <c r="D186" s="292">
        <v>1985</v>
      </c>
      <c r="E186" s="292">
        <v>13</v>
      </c>
      <c r="F186" s="292">
        <v>0</v>
      </c>
      <c r="G186" s="292">
        <v>0</v>
      </c>
      <c r="H186" s="292">
        <v>0</v>
      </c>
      <c r="I186" s="292">
        <v>0</v>
      </c>
      <c r="J186" s="292">
        <v>0</v>
      </c>
      <c r="K186" s="292">
        <v>0</v>
      </c>
      <c r="L186" s="292">
        <v>0</v>
      </c>
      <c r="M186" s="292">
        <v>0</v>
      </c>
      <c r="N186" s="292">
        <v>0</v>
      </c>
      <c r="O186" s="292">
        <v>0</v>
      </c>
      <c r="P186" s="292">
        <v>0</v>
      </c>
      <c r="Q186" s="292">
        <v>0</v>
      </c>
      <c r="R186" s="292">
        <v>0</v>
      </c>
      <c r="S186" s="292">
        <v>0</v>
      </c>
      <c r="T186" s="292">
        <v>0</v>
      </c>
      <c r="U186" s="292">
        <v>0</v>
      </c>
      <c r="V186" s="292">
        <v>0</v>
      </c>
      <c r="W186" s="292">
        <v>0</v>
      </c>
      <c r="X186" s="292">
        <v>0</v>
      </c>
      <c r="Y186" s="292">
        <v>0</v>
      </c>
      <c r="Z186" s="292">
        <v>0</v>
      </c>
      <c r="AA186" s="292">
        <v>0</v>
      </c>
      <c r="AB186" s="292">
        <v>0</v>
      </c>
      <c r="AC186" s="292">
        <v>0</v>
      </c>
      <c r="AD186" s="292">
        <v>0</v>
      </c>
    </row>
    <row r="187" spans="1:30" ht="24" customHeight="1" x14ac:dyDescent="0.25">
      <c r="A187" s="551"/>
      <c r="B187" s="294" t="s">
        <v>321</v>
      </c>
      <c r="C187" s="295">
        <v>1825</v>
      </c>
      <c r="D187" s="295">
        <v>1825</v>
      </c>
      <c r="E187" s="295">
        <v>0</v>
      </c>
      <c r="F187" s="295">
        <v>0</v>
      </c>
      <c r="G187" s="295">
        <v>0</v>
      </c>
      <c r="H187" s="295">
        <v>0</v>
      </c>
      <c r="I187" s="295">
        <v>0</v>
      </c>
      <c r="J187" s="295">
        <v>0</v>
      </c>
      <c r="K187" s="295">
        <v>0</v>
      </c>
      <c r="L187" s="295">
        <v>0</v>
      </c>
      <c r="M187" s="295">
        <v>0</v>
      </c>
      <c r="N187" s="295">
        <v>0</v>
      </c>
      <c r="O187" s="295">
        <v>0</v>
      </c>
      <c r="P187" s="295">
        <v>0</v>
      </c>
      <c r="Q187" s="295">
        <v>0</v>
      </c>
      <c r="R187" s="295">
        <v>0</v>
      </c>
      <c r="S187" s="295">
        <v>0</v>
      </c>
      <c r="T187" s="295">
        <v>0</v>
      </c>
      <c r="U187" s="295">
        <v>0</v>
      </c>
      <c r="V187" s="295">
        <v>0</v>
      </c>
      <c r="W187" s="295">
        <v>0</v>
      </c>
      <c r="X187" s="295">
        <v>0</v>
      </c>
      <c r="Y187" s="295">
        <v>0</v>
      </c>
      <c r="Z187" s="295">
        <v>0</v>
      </c>
      <c r="AA187" s="295">
        <v>0</v>
      </c>
      <c r="AB187" s="295">
        <v>0</v>
      </c>
      <c r="AC187" s="295">
        <v>0</v>
      </c>
      <c r="AD187" s="295">
        <v>0</v>
      </c>
    </row>
    <row r="188" spans="1:30" ht="24" customHeight="1" x14ac:dyDescent="0.25">
      <c r="A188" s="551"/>
      <c r="B188" s="294" t="s">
        <v>318</v>
      </c>
      <c r="C188" s="295">
        <v>160</v>
      </c>
      <c r="D188" s="295">
        <v>160</v>
      </c>
      <c r="E188" s="295">
        <v>0</v>
      </c>
      <c r="F188" s="295">
        <v>0</v>
      </c>
      <c r="G188" s="295">
        <v>0</v>
      </c>
      <c r="H188" s="295">
        <v>0</v>
      </c>
      <c r="I188" s="295">
        <v>0</v>
      </c>
      <c r="J188" s="295">
        <v>0</v>
      </c>
      <c r="K188" s="295">
        <v>0</v>
      </c>
      <c r="L188" s="295">
        <v>0</v>
      </c>
      <c r="M188" s="295">
        <v>0</v>
      </c>
      <c r="N188" s="295">
        <v>0</v>
      </c>
      <c r="O188" s="295">
        <v>0</v>
      </c>
      <c r="P188" s="295">
        <v>0</v>
      </c>
      <c r="Q188" s="295">
        <v>0</v>
      </c>
      <c r="R188" s="295">
        <v>0</v>
      </c>
      <c r="S188" s="295">
        <v>0</v>
      </c>
      <c r="T188" s="295">
        <v>0</v>
      </c>
      <c r="U188" s="295">
        <v>0</v>
      </c>
      <c r="V188" s="295">
        <v>0</v>
      </c>
      <c r="W188" s="295">
        <v>0</v>
      </c>
      <c r="X188" s="295">
        <v>0</v>
      </c>
      <c r="Y188" s="295">
        <v>0</v>
      </c>
      <c r="Z188" s="295">
        <v>0</v>
      </c>
      <c r="AA188" s="295">
        <v>0</v>
      </c>
      <c r="AB188" s="295">
        <v>0</v>
      </c>
      <c r="AC188" s="295">
        <v>0</v>
      </c>
      <c r="AD188" s="295">
        <v>0</v>
      </c>
    </row>
    <row r="189" spans="1:30" s="299" customFormat="1" ht="24" customHeight="1" thickBot="1" x14ac:dyDescent="0.3">
      <c r="A189" s="551"/>
      <c r="B189" s="297" t="s">
        <v>319</v>
      </c>
      <c r="C189" s="298">
        <v>13</v>
      </c>
      <c r="D189" s="298">
        <v>0</v>
      </c>
      <c r="E189" s="298">
        <v>13</v>
      </c>
      <c r="F189" s="298">
        <v>0</v>
      </c>
      <c r="G189" s="298">
        <v>0</v>
      </c>
      <c r="H189" s="298">
        <v>0</v>
      </c>
      <c r="I189" s="298">
        <v>0</v>
      </c>
      <c r="J189" s="298">
        <v>0</v>
      </c>
      <c r="K189" s="298">
        <v>0</v>
      </c>
      <c r="L189" s="298">
        <v>0</v>
      </c>
      <c r="M189" s="298">
        <v>0</v>
      </c>
      <c r="N189" s="298">
        <v>0</v>
      </c>
      <c r="O189" s="298">
        <v>0</v>
      </c>
      <c r="P189" s="298">
        <v>0</v>
      </c>
      <c r="Q189" s="298">
        <v>0</v>
      </c>
      <c r="R189" s="298">
        <v>0</v>
      </c>
      <c r="S189" s="298">
        <v>0</v>
      </c>
      <c r="T189" s="298">
        <v>0</v>
      </c>
      <c r="U189" s="298">
        <v>0</v>
      </c>
      <c r="V189" s="298">
        <v>0</v>
      </c>
      <c r="W189" s="298">
        <v>0</v>
      </c>
      <c r="X189" s="298">
        <v>0</v>
      </c>
      <c r="Y189" s="298">
        <v>0</v>
      </c>
      <c r="Z189" s="298">
        <v>0</v>
      </c>
      <c r="AA189" s="298">
        <v>0</v>
      </c>
      <c r="AB189" s="298">
        <v>0</v>
      </c>
      <c r="AC189" s="298">
        <v>0</v>
      </c>
      <c r="AD189" s="298">
        <v>0</v>
      </c>
    </row>
    <row r="190" spans="1:30" s="302" customFormat="1" ht="24" customHeight="1" x14ac:dyDescent="0.25">
      <c r="A190" s="552" t="s">
        <v>234</v>
      </c>
      <c r="B190" s="300" t="s">
        <v>305</v>
      </c>
      <c r="C190" s="301">
        <v>67429.45</v>
      </c>
      <c r="D190" s="301">
        <v>66455</v>
      </c>
      <c r="E190" s="301">
        <v>6.63</v>
      </c>
      <c r="F190" s="301">
        <v>12.73</v>
      </c>
      <c r="G190" s="301">
        <v>0</v>
      </c>
      <c r="H190" s="301">
        <v>18.190000000000001</v>
      </c>
      <c r="I190" s="301">
        <v>302.99</v>
      </c>
      <c r="J190" s="301">
        <v>131.84</v>
      </c>
      <c r="K190" s="301">
        <v>0</v>
      </c>
      <c r="L190" s="301">
        <v>0</v>
      </c>
      <c r="M190" s="301">
        <v>0</v>
      </c>
      <c r="N190" s="301">
        <v>49.6</v>
      </c>
      <c r="O190" s="301">
        <v>0</v>
      </c>
      <c r="P190" s="301">
        <v>0</v>
      </c>
      <c r="Q190" s="301">
        <v>0</v>
      </c>
      <c r="R190" s="301">
        <v>200</v>
      </c>
      <c r="S190" s="301">
        <v>32.47</v>
      </c>
      <c r="T190" s="301">
        <v>0</v>
      </c>
      <c r="U190" s="301">
        <v>0</v>
      </c>
      <c r="V190" s="301">
        <v>0</v>
      </c>
      <c r="W190" s="301">
        <v>0</v>
      </c>
      <c r="X190" s="301">
        <v>0</v>
      </c>
      <c r="Y190" s="301">
        <v>0</v>
      </c>
      <c r="Z190" s="301">
        <v>220</v>
      </c>
      <c r="AA190" s="301">
        <v>0</v>
      </c>
      <c r="AB190" s="301">
        <v>0</v>
      </c>
      <c r="AC190" s="301">
        <v>0</v>
      </c>
      <c r="AD190" s="301">
        <v>0</v>
      </c>
    </row>
    <row r="191" spans="1:30" s="308" customFormat="1" ht="24" customHeight="1" x14ac:dyDescent="0.25">
      <c r="A191" s="553"/>
      <c r="B191" s="306" t="s">
        <v>311</v>
      </c>
      <c r="C191" s="307">
        <v>314.44</v>
      </c>
      <c r="D191" s="307">
        <v>0</v>
      </c>
      <c r="E191" s="307">
        <v>0</v>
      </c>
      <c r="F191" s="307">
        <v>0</v>
      </c>
      <c r="G191" s="307">
        <v>0</v>
      </c>
      <c r="H191" s="307">
        <v>11.45</v>
      </c>
      <c r="I191" s="307">
        <v>302.99</v>
      </c>
      <c r="J191" s="307">
        <v>0</v>
      </c>
      <c r="K191" s="307">
        <v>0</v>
      </c>
      <c r="L191" s="307">
        <v>0</v>
      </c>
      <c r="M191" s="307">
        <v>0</v>
      </c>
      <c r="N191" s="307">
        <v>0</v>
      </c>
      <c r="O191" s="307">
        <v>0</v>
      </c>
      <c r="P191" s="307">
        <v>0</v>
      </c>
      <c r="Q191" s="307">
        <v>0</v>
      </c>
      <c r="R191" s="307">
        <v>0</v>
      </c>
      <c r="S191" s="307">
        <v>0</v>
      </c>
      <c r="T191" s="307">
        <v>0</v>
      </c>
      <c r="U191" s="307">
        <v>0</v>
      </c>
      <c r="V191" s="307">
        <v>0</v>
      </c>
      <c r="W191" s="307">
        <v>0</v>
      </c>
      <c r="X191" s="307">
        <v>0</v>
      </c>
      <c r="Y191" s="307">
        <v>0</v>
      </c>
      <c r="Z191" s="307">
        <v>0</v>
      </c>
      <c r="AA191" s="307">
        <v>0</v>
      </c>
      <c r="AB191" s="307">
        <v>0</v>
      </c>
      <c r="AC191" s="307">
        <v>0</v>
      </c>
      <c r="AD191" s="307">
        <v>0</v>
      </c>
    </row>
    <row r="192" spans="1:30" s="308" customFormat="1" ht="24" customHeight="1" x14ac:dyDescent="0.25">
      <c r="A192" s="553"/>
      <c r="B192" s="306" t="s">
        <v>312</v>
      </c>
      <c r="C192" s="307">
        <v>8924.15</v>
      </c>
      <c r="D192" s="307">
        <v>8924.15</v>
      </c>
      <c r="E192" s="307">
        <v>0</v>
      </c>
      <c r="F192" s="307">
        <v>0</v>
      </c>
      <c r="G192" s="307">
        <v>0</v>
      </c>
      <c r="H192" s="307">
        <v>0</v>
      </c>
      <c r="I192" s="307">
        <v>0</v>
      </c>
      <c r="J192" s="307">
        <v>0</v>
      </c>
      <c r="K192" s="307">
        <v>0</v>
      </c>
      <c r="L192" s="307">
        <v>0</v>
      </c>
      <c r="M192" s="307">
        <v>0</v>
      </c>
      <c r="N192" s="307">
        <v>0</v>
      </c>
      <c r="O192" s="307">
        <v>0</v>
      </c>
      <c r="P192" s="307">
        <v>0</v>
      </c>
      <c r="Q192" s="307">
        <v>0</v>
      </c>
      <c r="R192" s="307">
        <v>0</v>
      </c>
      <c r="S192" s="307">
        <v>0</v>
      </c>
      <c r="T192" s="307">
        <v>0</v>
      </c>
      <c r="U192" s="307">
        <v>0</v>
      </c>
      <c r="V192" s="307">
        <v>0</v>
      </c>
      <c r="W192" s="307">
        <v>0</v>
      </c>
      <c r="X192" s="307">
        <v>0</v>
      </c>
      <c r="Y192" s="307">
        <v>0</v>
      </c>
      <c r="Z192" s="307">
        <v>0</v>
      </c>
      <c r="AA192" s="307">
        <v>0</v>
      </c>
      <c r="AB192" s="307">
        <v>0</v>
      </c>
      <c r="AC192" s="307">
        <v>0</v>
      </c>
      <c r="AD192" s="307">
        <v>0</v>
      </c>
    </row>
    <row r="193" spans="1:30" s="308" customFormat="1" ht="24" customHeight="1" x14ac:dyDescent="0.25">
      <c r="A193" s="553"/>
      <c r="B193" s="306" t="s">
        <v>306</v>
      </c>
      <c r="C193" s="307">
        <v>10.4</v>
      </c>
      <c r="D193" s="307">
        <v>0</v>
      </c>
      <c r="E193" s="307">
        <v>0.38</v>
      </c>
      <c r="F193" s="307">
        <v>0</v>
      </c>
      <c r="G193" s="307">
        <v>0</v>
      </c>
      <c r="H193" s="307">
        <v>0</v>
      </c>
      <c r="I193" s="307">
        <v>0</v>
      </c>
      <c r="J193" s="307">
        <v>10.02</v>
      </c>
      <c r="K193" s="307">
        <v>0</v>
      </c>
      <c r="L193" s="307">
        <v>0</v>
      </c>
      <c r="M193" s="307">
        <v>0</v>
      </c>
      <c r="N193" s="307">
        <v>0</v>
      </c>
      <c r="O193" s="307">
        <v>0</v>
      </c>
      <c r="P193" s="307">
        <v>0</v>
      </c>
      <c r="Q193" s="307">
        <v>0</v>
      </c>
      <c r="R193" s="307">
        <v>0</v>
      </c>
      <c r="S193" s="307">
        <v>0</v>
      </c>
      <c r="T193" s="307">
        <v>0</v>
      </c>
      <c r="U193" s="307">
        <v>0</v>
      </c>
      <c r="V193" s="307">
        <v>0</v>
      </c>
      <c r="W193" s="307">
        <v>0</v>
      </c>
      <c r="X193" s="307">
        <v>0</v>
      </c>
      <c r="Y193" s="307">
        <v>0</v>
      </c>
      <c r="Z193" s="307">
        <v>0</v>
      </c>
      <c r="AA193" s="307">
        <v>0</v>
      </c>
      <c r="AB193" s="307">
        <v>0</v>
      </c>
      <c r="AC193" s="307">
        <v>0</v>
      </c>
      <c r="AD193" s="307">
        <v>0</v>
      </c>
    </row>
    <row r="194" spans="1:30" s="308" customFormat="1" ht="24" customHeight="1" x14ac:dyDescent="0.25">
      <c r="A194" s="553"/>
      <c r="B194" s="306" t="s">
        <v>308</v>
      </c>
      <c r="C194" s="307">
        <v>30.61</v>
      </c>
      <c r="D194" s="307">
        <v>2.02</v>
      </c>
      <c r="E194" s="307">
        <v>6.25</v>
      </c>
      <c r="F194" s="307">
        <v>12.73</v>
      </c>
      <c r="G194" s="307">
        <v>0</v>
      </c>
      <c r="H194" s="307">
        <v>6.74</v>
      </c>
      <c r="I194" s="307">
        <v>0</v>
      </c>
      <c r="J194" s="307">
        <v>2.87</v>
      </c>
      <c r="K194" s="307">
        <v>0</v>
      </c>
      <c r="L194" s="307">
        <v>0</v>
      </c>
      <c r="M194" s="307">
        <v>0</v>
      </c>
      <c r="N194" s="307">
        <v>0</v>
      </c>
      <c r="O194" s="307">
        <v>0</v>
      </c>
      <c r="P194" s="307">
        <v>0</v>
      </c>
      <c r="Q194" s="307">
        <v>0</v>
      </c>
      <c r="R194" s="307">
        <v>0</v>
      </c>
      <c r="S194" s="307">
        <v>0</v>
      </c>
      <c r="T194" s="307">
        <v>0</v>
      </c>
      <c r="U194" s="307">
        <v>0</v>
      </c>
      <c r="V194" s="307">
        <v>0</v>
      </c>
      <c r="W194" s="307">
        <v>0</v>
      </c>
      <c r="X194" s="307">
        <v>0</v>
      </c>
      <c r="Y194" s="307">
        <v>0</v>
      </c>
      <c r="Z194" s="307">
        <v>0</v>
      </c>
      <c r="AA194" s="307">
        <v>0</v>
      </c>
      <c r="AB194" s="307">
        <v>0</v>
      </c>
      <c r="AC194" s="307">
        <v>0</v>
      </c>
      <c r="AD194" s="307">
        <v>0</v>
      </c>
    </row>
    <row r="195" spans="1:30" s="308" customFormat="1" ht="24" customHeight="1" x14ac:dyDescent="0.25">
      <c r="A195" s="553"/>
      <c r="B195" s="306" t="s">
        <v>327</v>
      </c>
      <c r="C195" s="307">
        <v>57729.85</v>
      </c>
      <c r="D195" s="307">
        <v>57528.83</v>
      </c>
      <c r="E195" s="307">
        <v>0</v>
      </c>
      <c r="F195" s="307">
        <v>0</v>
      </c>
      <c r="G195" s="307">
        <v>0</v>
      </c>
      <c r="H195" s="307">
        <v>0</v>
      </c>
      <c r="I195" s="307">
        <v>0</v>
      </c>
      <c r="J195" s="307">
        <v>118.95</v>
      </c>
      <c r="K195" s="307">
        <v>0</v>
      </c>
      <c r="L195" s="307">
        <v>0</v>
      </c>
      <c r="M195" s="307">
        <v>0</v>
      </c>
      <c r="N195" s="307">
        <v>49.6</v>
      </c>
      <c r="O195" s="307">
        <v>0</v>
      </c>
      <c r="P195" s="307">
        <v>0</v>
      </c>
      <c r="Q195" s="307">
        <v>0</v>
      </c>
      <c r="R195" s="307">
        <v>0</v>
      </c>
      <c r="S195" s="307">
        <v>32.47</v>
      </c>
      <c r="T195" s="307">
        <v>0</v>
      </c>
      <c r="U195" s="307">
        <v>0</v>
      </c>
      <c r="V195" s="307">
        <v>0</v>
      </c>
      <c r="W195" s="307">
        <v>0</v>
      </c>
      <c r="X195" s="307">
        <v>0</v>
      </c>
      <c r="Y195" s="307">
        <v>0</v>
      </c>
      <c r="Z195" s="307">
        <v>0</v>
      </c>
      <c r="AA195" s="307">
        <v>0</v>
      </c>
      <c r="AB195" s="307">
        <v>0</v>
      </c>
      <c r="AC195" s="307">
        <v>0</v>
      </c>
      <c r="AD195" s="307">
        <v>0</v>
      </c>
    </row>
    <row r="196" spans="1:30" s="305" customFormat="1" ht="24" customHeight="1" thickBot="1" x14ac:dyDescent="0.3">
      <c r="A196" s="554"/>
      <c r="B196" s="303" t="s">
        <v>359</v>
      </c>
      <c r="C196" s="304">
        <v>420</v>
      </c>
      <c r="D196" s="304">
        <v>0</v>
      </c>
      <c r="E196" s="304">
        <v>0</v>
      </c>
      <c r="F196" s="304">
        <v>0</v>
      </c>
      <c r="G196" s="304">
        <v>0</v>
      </c>
      <c r="H196" s="304">
        <v>0</v>
      </c>
      <c r="I196" s="304">
        <v>0</v>
      </c>
      <c r="J196" s="304">
        <v>0</v>
      </c>
      <c r="K196" s="304">
        <v>0</v>
      </c>
      <c r="L196" s="304">
        <v>0</v>
      </c>
      <c r="M196" s="304">
        <v>0</v>
      </c>
      <c r="N196" s="304">
        <v>0</v>
      </c>
      <c r="O196" s="304">
        <v>0</v>
      </c>
      <c r="P196" s="304">
        <v>0</v>
      </c>
      <c r="Q196" s="304">
        <v>0</v>
      </c>
      <c r="R196" s="304">
        <v>200</v>
      </c>
      <c r="S196" s="304">
        <v>0</v>
      </c>
      <c r="T196" s="304">
        <v>0</v>
      </c>
      <c r="U196" s="304">
        <v>0</v>
      </c>
      <c r="V196" s="304">
        <v>0</v>
      </c>
      <c r="W196" s="304">
        <v>0</v>
      </c>
      <c r="X196" s="304">
        <v>0</v>
      </c>
      <c r="Y196" s="304">
        <v>0</v>
      </c>
      <c r="Z196" s="304">
        <v>220</v>
      </c>
      <c r="AA196" s="304">
        <v>0</v>
      </c>
      <c r="AB196" s="304">
        <v>0</v>
      </c>
      <c r="AC196" s="304">
        <v>0</v>
      </c>
      <c r="AD196" s="304">
        <v>0</v>
      </c>
    </row>
    <row r="197" spans="1:30" s="293" customFormat="1" ht="24" customHeight="1" x14ac:dyDescent="0.25">
      <c r="A197" s="551" t="s">
        <v>257</v>
      </c>
      <c r="B197" s="291" t="s">
        <v>305</v>
      </c>
      <c r="C197" s="292">
        <v>375284.31</v>
      </c>
      <c r="D197" s="292">
        <v>142324.16</v>
      </c>
      <c r="E197" s="292">
        <v>15483.22</v>
      </c>
      <c r="F197" s="292">
        <v>176816.41</v>
      </c>
      <c r="G197" s="292">
        <v>0</v>
      </c>
      <c r="H197" s="292">
        <v>18105.53</v>
      </c>
      <c r="I197" s="292">
        <v>1457.35</v>
      </c>
      <c r="J197" s="292">
        <v>412.84</v>
      </c>
      <c r="K197" s="292">
        <v>0</v>
      </c>
      <c r="L197" s="292">
        <v>0</v>
      </c>
      <c r="M197" s="292">
        <v>54.21</v>
      </c>
      <c r="N197" s="292">
        <v>0</v>
      </c>
      <c r="O197" s="292">
        <v>0</v>
      </c>
      <c r="P197" s="292">
        <v>0</v>
      </c>
      <c r="Q197" s="292">
        <v>0</v>
      </c>
      <c r="R197" s="292">
        <v>0</v>
      </c>
      <c r="S197" s="292">
        <v>0</v>
      </c>
      <c r="T197" s="292">
        <v>0</v>
      </c>
      <c r="U197" s="292">
        <v>0</v>
      </c>
      <c r="V197" s="292">
        <v>0</v>
      </c>
      <c r="W197" s="292">
        <v>182</v>
      </c>
      <c r="X197" s="292">
        <v>0</v>
      </c>
      <c r="Y197" s="292">
        <v>3755.59</v>
      </c>
      <c r="Z197" s="292">
        <v>0</v>
      </c>
      <c r="AA197" s="292">
        <v>0</v>
      </c>
      <c r="AB197" s="292">
        <v>0</v>
      </c>
      <c r="AC197" s="292">
        <v>0</v>
      </c>
      <c r="AD197" s="292">
        <v>16693</v>
      </c>
    </row>
    <row r="198" spans="1:30" ht="24" customHeight="1" x14ac:dyDescent="0.25">
      <c r="A198" s="551"/>
      <c r="B198" s="294" t="s">
        <v>360</v>
      </c>
      <c r="C198" s="295">
        <v>17928</v>
      </c>
      <c r="D198" s="295">
        <v>0</v>
      </c>
      <c r="E198" s="295">
        <v>0</v>
      </c>
      <c r="F198" s="295">
        <v>0</v>
      </c>
      <c r="G198" s="295">
        <v>0</v>
      </c>
      <c r="H198" s="295">
        <v>0</v>
      </c>
      <c r="I198" s="295">
        <v>0</v>
      </c>
      <c r="J198" s="295">
        <v>0</v>
      </c>
      <c r="K198" s="295">
        <v>0</v>
      </c>
      <c r="L198" s="295">
        <v>0</v>
      </c>
      <c r="M198" s="295">
        <v>0</v>
      </c>
      <c r="N198" s="295">
        <v>0</v>
      </c>
      <c r="O198" s="295">
        <v>0</v>
      </c>
      <c r="P198" s="295">
        <v>0</v>
      </c>
      <c r="Q198" s="295">
        <v>0</v>
      </c>
      <c r="R198" s="295">
        <v>0</v>
      </c>
      <c r="S198" s="295">
        <v>0</v>
      </c>
      <c r="T198" s="295">
        <v>0</v>
      </c>
      <c r="U198" s="295">
        <v>0</v>
      </c>
      <c r="V198" s="295">
        <v>0</v>
      </c>
      <c r="W198" s="295">
        <v>182</v>
      </c>
      <c r="X198" s="295">
        <v>0</v>
      </c>
      <c r="Y198" s="295">
        <v>1053</v>
      </c>
      <c r="Z198" s="295">
        <v>0</v>
      </c>
      <c r="AA198" s="295">
        <v>0</v>
      </c>
      <c r="AB198" s="295">
        <v>0</v>
      </c>
      <c r="AC198" s="295">
        <v>0</v>
      </c>
      <c r="AD198" s="295">
        <v>16693</v>
      </c>
    </row>
    <row r="199" spans="1:30" ht="24" customHeight="1" x14ac:dyDescent="0.25">
      <c r="A199" s="551"/>
      <c r="B199" s="294" t="s">
        <v>311</v>
      </c>
      <c r="C199" s="295">
        <v>85178.11</v>
      </c>
      <c r="D199" s="295">
        <v>69842.73</v>
      </c>
      <c r="E199" s="295">
        <v>204.01</v>
      </c>
      <c r="F199" s="295">
        <v>4592.9399999999996</v>
      </c>
      <c r="G199" s="295">
        <v>0</v>
      </c>
      <c r="H199" s="295">
        <v>9058.24</v>
      </c>
      <c r="I199" s="295">
        <v>1457.35</v>
      </c>
      <c r="J199" s="295">
        <v>22.84</v>
      </c>
      <c r="K199" s="295">
        <v>0</v>
      </c>
      <c r="L199" s="295">
        <v>0</v>
      </c>
      <c r="M199" s="295">
        <v>0</v>
      </c>
      <c r="N199" s="295">
        <v>0</v>
      </c>
      <c r="O199" s="295">
        <v>0</v>
      </c>
      <c r="P199" s="295">
        <v>0</v>
      </c>
      <c r="Q199" s="295">
        <v>0</v>
      </c>
      <c r="R199" s="295">
        <v>0</v>
      </c>
      <c r="S199" s="295">
        <v>0</v>
      </c>
      <c r="T199" s="295">
        <v>0</v>
      </c>
      <c r="U199" s="295">
        <v>0</v>
      </c>
      <c r="V199" s="295">
        <v>0</v>
      </c>
      <c r="W199" s="295">
        <v>0</v>
      </c>
      <c r="X199" s="295">
        <v>0</v>
      </c>
      <c r="Y199" s="295">
        <v>0</v>
      </c>
      <c r="Z199" s="295">
        <v>0</v>
      </c>
      <c r="AA199" s="295">
        <v>0</v>
      </c>
      <c r="AB199" s="295">
        <v>0</v>
      </c>
      <c r="AC199" s="295">
        <v>0</v>
      </c>
      <c r="AD199" s="295">
        <v>0</v>
      </c>
    </row>
    <row r="200" spans="1:30" ht="24" customHeight="1" x14ac:dyDescent="0.25">
      <c r="A200" s="551"/>
      <c r="B200" s="294" t="s">
        <v>333</v>
      </c>
      <c r="C200" s="295">
        <v>17464.79</v>
      </c>
      <c r="D200" s="295">
        <v>0</v>
      </c>
      <c r="E200" s="295">
        <v>14762.2</v>
      </c>
      <c r="F200" s="295">
        <v>0</v>
      </c>
      <c r="G200" s="295">
        <v>0</v>
      </c>
      <c r="H200" s="295">
        <v>0</v>
      </c>
      <c r="I200" s="295">
        <v>0</v>
      </c>
      <c r="J200" s="295">
        <v>0</v>
      </c>
      <c r="K200" s="295">
        <v>0</v>
      </c>
      <c r="L200" s="295">
        <v>0</v>
      </c>
      <c r="M200" s="295">
        <v>0</v>
      </c>
      <c r="N200" s="295">
        <v>0</v>
      </c>
      <c r="O200" s="295">
        <v>0</v>
      </c>
      <c r="P200" s="295">
        <v>0</v>
      </c>
      <c r="Q200" s="295">
        <v>0</v>
      </c>
      <c r="R200" s="295">
        <v>0</v>
      </c>
      <c r="S200" s="295">
        <v>0</v>
      </c>
      <c r="T200" s="295">
        <v>0</v>
      </c>
      <c r="U200" s="295">
        <v>0</v>
      </c>
      <c r="V200" s="295">
        <v>0</v>
      </c>
      <c r="W200" s="295">
        <v>0</v>
      </c>
      <c r="X200" s="295">
        <v>0</v>
      </c>
      <c r="Y200" s="295">
        <v>2702.59</v>
      </c>
      <c r="Z200" s="295">
        <v>0</v>
      </c>
      <c r="AA200" s="295">
        <v>0</v>
      </c>
      <c r="AB200" s="295">
        <v>0</v>
      </c>
      <c r="AC200" s="295">
        <v>0</v>
      </c>
      <c r="AD200" s="295">
        <v>0</v>
      </c>
    </row>
    <row r="201" spans="1:30" ht="24" customHeight="1" x14ac:dyDescent="0.25">
      <c r="A201" s="551"/>
      <c r="B201" s="294" t="s">
        <v>306</v>
      </c>
      <c r="C201" s="295">
        <v>0.25</v>
      </c>
      <c r="D201" s="295">
        <v>0</v>
      </c>
      <c r="E201" s="295">
        <v>0.25</v>
      </c>
      <c r="F201" s="295">
        <v>0</v>
      </c>
      <c r="G201" s="295">
        <v>0</v>
      </c>
      <c r="H201" s="295">
        <v>0</v>
      </c>
      <c r="I201" s="295">
        <v>0</v>
      </c>
      <c r="J201" s="295">
        <v>0</v>
      </c>
      <c r="K201" s="295">
        <v>0</v>
      </c>
      <c r="L201" s="295">
        <v>0</v>
      </c>
      <c r="M201" s="295">
        <v>0</v>
      </c>
      <c r="N201" s="295">
        <v>0</v>
      </c>
      <c r="O201" s="295">
        <v>0</v>
      </c>
      <c r="P201" s="295">
        <v>0</v>
      </c>
      <c r="Q201" s="295">
        <v>0</v>
      </c>
      <c r="R201" s="295">
        <v>0</v>
      </c>
      <c r="S201" s="295">
        <v>0</v>
      </c>
      <c r="T201" s="295">
        <v>0</v>
      </c>
      <c r="U201" s="295">
        <v>0</v>
      </c>
      <c r="V201" s="295">
        <v>0</v>
      </c>
      <c r="W201" s="295">
        <v>0</v>
      </c>
      <c r="X201" s="295">
        <v>0</v>
      </c>
      <c r="Y201" s="295">
        <v>0</v>
      </c>
      <c r="Z201" s="295">
        <v>0</v>
      </c>
      <c r="AA201" s="295">
        <v>0</v>
      </c>
      <c r="AB201" s="295">
        <v>0</v>
      </c>
      <c r="AC201" s="295">
        <v>0</v>
      </c>
      <c r="AD201" s="295">
        <v>0</v>
      </c>
    </row>
    <row r="202" spans="1:30" ht="24" customHeight="1" x14ac:dyDescent="0.25">
      <c r="A202" s="551"/>
      <c r="B202" s="294" t="s">
        <v>361</v>
      </c>
      <c r="C202" s="295">
        <v>171364</v>
      </c>
      <c r="D202" s="295">
        <v>0</v>
      </c>
      <c r="E202" s="295">
        <v>0</v>
      </c>
      <c r="F202" s="295">
        <v>171364</v>
      </c>
      <c r="G202" s="295">
        <v>0</v>
      </c>
      <c r="H202" s="295">
        <v>0</v>
      </c>
      <c r="I202" s="295">
        <v>0</v>
      </c>
      <c r="J202" s="295">
        <v>0</v>
      </c>
      <c r="K202" s="295">
        <v>0</v>
      </c>
      <c r="L202" s="295">
        <v>0</v>
      </c>
      <c r="M202" s="295">
        <v>0</v>
      </c>
      <c r="N202" s="295">
        <v>0</v>
      </c>
      <c r="O202" s="295">
        <v>0</v>
      </c>
      <c r="P202" s="295">
        <v>0</v>
      </c>
      <c r="Q202" s="295">
        <v>0</v>
      </c>
      <c r="R202" s="295">
        <v>0</v>
      </c>
      <c r="S202" s="295">
        <v>0</v>
      </c>
      <c r="T202" s="295">
        <v>0</v>
      </c>
      <c r="U202" s="295">
        <v>0</v>
      </c>
      <c r="V202" s="295">
        <v>0</v>
      </c>
      <c r="W202" s="295">
        <v>0</v>
      </c>
      <c r="X202" s="295">
        <v>0</v>
      </c>
      <c r="Y202" s="295">
        <v>0</v>
      </c>
      <c r="Z202" s="295">
        <v>0</v>
      </c>
      <c r="AA202" s="295">
        <v>0</v>
      </c>
      <c r="AB202" s="295">
        <v>0</v>
      </c>
      <c r="AC202" s="295">
        <v>0</v>
      </c>
      <c r="AD202" s="295">
        <v>0</v>
      </c>
    </row>
    <row r="203" spans="1:30" s="299" customFormat="1" ht="24" customHeight="1" thickBot="1" x14ac:dyDescent="0.3">
      <c r="A203" s="551"/>
      <c r="B203" s="297" t="s">
        <v>308</v>
      </c>
      <c r="C203" s="298">
        <v>83349.16</v>
      </c>
      <c r="D203" s="298">
        <v>72481.429999999993</v>
      </c>
      <c r="E203" s="298">
        <v>516.76</v>
      </c>
      <c r="F203" s="298">
        <v>859.47</v>
      </c>
      <c r="G203" s="298">
        <v>0</v>
      </c>
      <c r="H203" s="298">
        <v>9047.2900000000009</v>
      </c>
      <c r="I203" s="298">
        <v>0</v>
      </c>
      <c r="J203" s="298">
        <v>390</v>
      </c>
      <c r="K203" s="298">
        <v>0</v>
      </c>
      <c r="L203" s="298">
        <v>0</v>
      </c>
      <c r="M203" s="298">
        <v>54.21</v>
      </c>
      <c r="N203" s="298">
        <v>0</v>
      </c>
      <c r="O203" s="298">
        <v>0</v>
      </c>
      <c r="P203" s="298">
        <v>0</v>
      </c>
      <c r="Q203" s="298">
        <v>0</v>
      </c>
      <c r="R203" s="298">
        <v>0</v>
      </c>
      <c r="S203" s="298">
        <v>0</v>
      </c>
      <c r="T203" s="298">
        <v>0</v>
      </c>
      <c r="U203" s="298">
        <v>0</v>
      </c>
      <c r="V203" s="298">
        <v>0</v>
      </c>
      <c r="W203" s="298">
        <v>0</v>
      </c>
      <c r="X203" s="298">
        <v>0</v>
      </c>
      <c r="Y203" s="298">
        <v>0</v>
      </c>
      <c r="Z203" s="298">
        <v>0</v>
      </c>
      <c r="AA203" s="298">
        <v>0</v>
      </c>
      <c r="AB203" s="298">
        <v>0</v>
      </c>
      <c r="AC203" s="298">
        <v>0</v>
      </c>
      <c r="AD203" s="298">
        <v>0</v>
      </c>
    </row>
    <row r="204" spans="1:30" s="302" customFormat="1" ht="24" customHeight="1" x14ac:dyDescent="0.25">
      <c r="A204" s="552" t="s">
        <v>258</v>
      </c>
      <c r="B204" s="300" t="s">
        <v>305</v>
      </c>
      <c r="C204" s="301">
        <v>27574.5</v>
      </c>
      <c r="D204" s="301">
        <v>24631.9</v>
      </c>
      <c r="E204" s="301">
        <v>65.75</v>
      </c>
      <c r="F204" s="301">
        <v>0</v>
      </c>
      <c r="G204" s="301">
        <v>0</v>
      </c>
      <c r="H204" s="301">
        <v>107.6</v>
      </c>
      <c r="I204" s="301">
        <v>0</v>
      </c>
      <c r="J204" s="301">
        <v>13.65</v>
      </c>
      <c r="K204" s="301">
        <v>0</v>
      </c>
      <c r="L204" s="301">
        <v>178.6</v>
      </c>
      <c r="M204" s="301">
        <v>0</v>
      </c>
      <c r="N204" s="301">
        <v>0</v>
      </c>
      <c r="O204" s="301">
        <v>0</v>
      </c>
      <c r="P204" s="301">
        <v>0</v>
      </c>
      <c r="Q204" s="301">
        <v>0</v>
      </c>
      <c r="R204" s="301">
        <v>50</v>
      </c>
      <c r="S204" s="301">
        <v>0</v>
      </c>
      <c r="T204" s="301">
        <v>0</v>
      </c>
      <c r="U204" s="301">
        <v>0</v>
      </c>
      <c r="V204" s="301">
        <v>0</v>
      </c>
      <c r="W204" s="301">
        <v>25</v>
      </c>
      <c r="X204" s="301">
        <v>1</v>
      </c>
      <c r="Y204" s="301">
        <v>2500</v>
      </c>
      <c r="Z204" s="301">
        <v>0</v>
      </c>
      <c r="AA204" s="301">
        <v>1</v>
      </c>
      <c r="AB204" s="301">
        <v>0</v>
      </c>
      <c r="AC204" s="301">
        <v>0</v>
      </c>
      <c r="AD204" s="301">
        <v>0</v>
      </c>
    </row>
    <row r="205" spans="1:30" s="308" customFormat="1" ht="24" customHeight="1" x14ac:dyDescent="0.25">
      <c r="A205" s="553"/>
      <c r="B205" s="306" t="s">
        <v>311</v>
      </c>
      <c r="C205" s="307">
        <v>24631.53</v>
      </c>
      <c r="D205" s="307">
        <v>24631.53</v>
      </c>
      <c r="E205" s="307">
        <v>0</v>
      </c>
      <c r="F205" s="307">
        <v>0</v>
      </c>
      <c r="G205" s="307">
        <v>0</v>
      </c>
      <c r="H205" s="307">
        <v>0</v>
      </c>
      <c r="I205" s="307">
        <v>0</v>
      </c>
      <c r="J205" s="307">
        <v>0</v>
      </c>
      <c r="K205" s="307">
        <v>0</v>
      </c>
      <c r="L205" s="307">
        <v>0</v>
      </c>
      <c r="M205" s="307">
        <v>0</v>
      </c>
      <c r="N205" s="307">
        <v>0</v>
      </c>
      <c r="O205" s="307">
        <v>0</v>
      </c>
      <c r="P205" s="307">
        <v>0</v>
      </c>
      <c r="Q205" s="307">
        <v>0</v>
      </c>
      <c r="R205" s="307">
        <v>0</v>
      </c>
      <c r="S205" s="307">
        <v>0</v>
      </c>
      <c r="T205" s="307">
        <v>0</v>
      </c>
      <c r="U205" s="307">
        <v>0</v>
      </c>
      <c r="V205" s="307">
        <v>0</v>
      </c>
      <c r="W205" s="307">
        <v>0</v>
      </c>
      <c r="X205" s="307">
        <v>0</v>
      </c>
      <c r="Y205" s="307">
        <v>0</v>
      </c>
      <c r="Z205" s="307">
        <v>0</v>
      </c>
      <c r="AA205" s="307">
        <v>0</v>
      </c>
      <c r="AB205" s="307">
        <v>0</v>
      </c>
      <c r="AC205" s="307">
        <v>0</v>
      </c>
      <c r="AD205" s="307">
        <v>0</v>
      </c>
    </row>
    <row r="206" spans="1:30" s="308" customFormat="1" ht="24" customHeight="1" x14ac:dyDescent="0.25">
      <c r="A206" s="553"/>
      <c r="B206" s="306" t="s">
        <v>306</v>
      </c>
      <c r="C206" s="307">
        <v>179.81</v>
      </c>
      <c r="D206" s="307">
        <v>0</v>
      </c>
      <c r="E206" s="307">
        <v>65.75</v>
      </c>
      <c r="F206" s="307">
        <v>0</v>
      </c>
      <c r="G206" s="307">
        <v>0</v>
      </c>
      <c r="H206" s="307">
        <v>100.41</v>
      </c>
      <c r="I206" s="307">
        <v>0</v>
      </c>
      <c r="J206" s="307">
        <v>13.65</v>
      </c>
      <c r="K206" s="307">
        <v>0</v>
      </c>
      <c r="L206" s="307">
        <v>0</v>
      </c>
      <c r="M206" s="307">
        <v>0</v>
      </c>
      <c r="N206" s="307">
        <v>0</v>
      </c>
      <c r="O206" s="307">
        <v>0</v>
      </c>
      <c r="P206" s="307">
        <v>0</v>
      </c>
      <c r="Q206" s="307">
        <v>0</v>
      </c>
      <c r="R206" s="307">
        <v>0</v>
      </c>
      <c r="S206" s="307">
        <v>0</v>
      </c>
      <c r="T206" s="307">
        <v>0</v>
      </c>
      <c r="U206" s="307">
        <v>0</v>
      </c>
      <c r="V206" s="307">
        <v>0</v>
      </c>
      <c r="W206" s="307">
        <v>0</v>
      </c>
      <c r="X206" s="307">
        <v>0</v>
      </c>
      <c r="Y206" s="307">
        <v>0</v>
      </c>
      <c r="Z206" s="307">
        <v>0</v>
      </c>
      <c r="AA206" s="307">
        <v>0</v>
      </c>
      <c r="AB206" s="307">
        <v>0</v>
      </c>
      <c r="AC206" s="307">
        <v>0</v>
      </c>
      <c r="AD206" s="307">
        <v>0</v>
      </c>
    </row>
    <row r="207" spans="1:30" s="308" customFormat="1" ht="24" customHeight="1" x14ac:dyDescent="0.25">
      <c r="A207" s="553"/>
      <c r="B207" s="306" t="s">
        <v>307</v>
      </c>
      <c r="C207" s="307">
        <v>185.79</v>
      </c>
      <c r="D207" s="307">
        <v>0</v>
      </c>
      <c r="E207" s="307">
        <v>0</v>
      </c>
      <c r="F207" s="307">
        <v>0</v>
      </c>
      <c r="G207" s="307">
        <v>0</v>
      </c>
      <c r="H207" s="307">
        <v>7.19</v>
      </c>
      <c r="I207" s="307">
        <v>0</v>
      </c>
      <c r="J207" s="307">
        <v>0</v>
      </c>
      <c r="K207" s="307">
        <v>0</v>
      </c>
      <c r="L207" s="307">
        <v>178.6</v>
      </c>
      <c r="M207" s="307">
        <v>0</v>
      </c>
      <c r="N207" s="307">
        <v>0</v>
      </c>
      <c r="O207" s="307">
        <v>0</v>
      </c>
      <c r="P207" s="307">
        <v>0</v>
      </c>
      <c r="Q207" s="307">
        <v>0</v>
      </c>
      <c r="R207" s="307">
        <v>0</v>
      </c>
      <c r="S207" s="307">
        <v>0</v>
      </c>
      <c r="T207" s="307">
        <v>0</v>
      </c>
      <c r="U207" s="307">
        <v>0</v>
      </c>
      <c r="V207" s="307">
        <v>0</v>
      </c>
      <c r="W207" s="307">
        <v>0</v>
      </c>
      <c r="X207" s="307">
        <v>0</v>
      </c>
      <c r="Y207" s="307">
        <v>0</v>
      </c>
      <c r="Z207" s="307">
        <v>0</v>
      </c>
      <c r="AA207" s="307">
        <v>0</v>
      </c>
      <c r="AB207" s="307">
        <v>0</v>
      </c>
      <c r="AC207" s="307">
        <v>0</v>
      </c>
      <c r="AD207" s="307">
        <v>0</v>
      </c>
    </row>
    <row r="208" spans="1:30" s="308" customFormat="1" ht="24" customHeight="1" x14ac:dyDescent="0.25">
      <c r="A208" s="553"/>
      <c r="B208" s="306" t="s">
        <v>362</v>
      </c>
      <c r="C208" s="307">
        <v>2577</v>
      </c>
      <c r="D208" s="307">
        <v>0</v>
      </c>
      <c r="E208" s="307">
        <v>0</v>
      </c>
      <c r="F208" s="307">
        <v>0</v>
      </c>
      <c r="G208" s="307">
        <v>0</v>
      </c>
      <c r="H208" s="307">
        <v>0</v>
      </c>
      <c r="I208" s="307">
        <v>0</v>
      </c>
      <c r="J208" s="307">
        <v>0</v>
      </c>
      <c r="K208" s="307">
        <v>0</v>
      </c>
      <c r="L208" s="307">
        <v>0</v>
      </c>
      <c r="M208" s="307">
        <v>0</v>
      </c>
      <c r="N208" s="307">
        <v>0</v>
      </c>
      <c r="O208" s="307">
        <v>0</v>
      </c>
      <c r="P208" s="307">
        <v>0</v>
      </c>
      <c r="Q208" s="307">
        <v>0</v>
      </c>
      <c r="R208" s="307">
        <v>50</v>
      </c>
      <c r="S208" s="307">
        <v>0</v>
      </c>
      <c r="T208" s="307">
        <v>0</v>
      </c>
      <c r="U208" s="307">
        <v>0</v>
      </c>
      <c r="V208" s="307">
        <v>0</v>
      </c>
      <c r="W208" s="307">
        <v>25</v>
      </c>
      <c r="X208" s="307">
        <v>1</v>
      </c>
      <c r="Y208" s="307">
        <v>2500</v>
      </c>
      <c r="Z208" s="307">
        <v>0</v>
      </c>
      <c r="AA208" s="307">
        <v>1</v>
      </c>
      <c r="AB208" s="307">
        <v>0</v>
      </c>
      <c r="AC208" s="307">
        <v>0</v>
      </c>
      <c r="AD208" s="307">
        <v>0</v>
      </c>
    </row>
    <row r="209" spans="1:30" s="305" customFormat="1" ht="24" customHeight="1" thickBot="1" x14ac:dyDescent="0.3">
      <c r="A209" s="554"/>
      <c r="B209" s="303" t="s">
        <v>339</v>
      </c>
      <c r="C209" s="304">
        <v>0.37</v>
      </c>
      <c r="D209" s="304">
        <v>0.37</v>
      </c>
      <c r="E209" s="304">
        <v>0</v>
      </c>
      <c r="F209" s="304">
        <v>0</v>
      </c>
      <c r="G209" s="304">
        <v>0</v>
      </c>
      <c r="H209" s="304">
        <v>0</v>
      </c>
      <c r="I209" s="304">
        <v>0</v>
      </c>
      <c r="J209" s="304">
        <v>0</v>
      </c>
      <c r="K209" s="304">
        <v>0</v>
      </c>
      <c r="L209" s="304">
        <v>0</v>
      </c>
      <c r="M209" s="304">
        <v>0</v>
      </c>
      <c r="N209" s="304">
        <v>0</v>
      </c>
      <c r="O209" s="304">
        <v>0</v>
      </c>
      <c r="P209" s="304">
        <v>0</v>
      </c>
      <c r="Q209" s="304">
        <v>0</v>
      </c>
      <c r="R209" s="304">
        <v>0</v>
      </c>
      <c r="S209" s="304">
        <v>0</v>
      </c>
      <c r="T209" s="304">
        <v>0</v>
      </c>
      <c r="U209" s="304">
        <v>0</v>
      </c>
      <c r="V209" s="304">
        <v>0</v>
      </c>
      <c r="W209" s="304">
        <v>0</v>
      </c>
      <c r="X209" s="304">
        <v>0</v>
      </c>
      <c r="Y209" s="304">
        <v>0</v>
      </c>
      <c r="Z209" s="304">
        <v>0</v>
      </c>
      <c r="AA209" s="304">
        <v>0</v>
      </c>
      <c r="AB209" s="304">
        <v>0</v>
      </c>
      <c r="AC209" s="304">
        <v>0</v>
      </c>
      <c r="AD209" s="304">
        <v>0</v>
      </c>
    </row>
    <row r="210" spans="1:30" s="293" customFormat="1" ht="24" customHeight="1" x14ac:dyDescent="0.25">
      <c r="A210" s="551" t="s">
        <v>250</v>
      </c>
      <c r="B210" s="291" t="s">
        <v>305</v>
      </c>
      <c r="C210" s="292">
        <v>331985.39</v>
      </c>
      <c r="D210" s="292">
        <v>238885.08</v>
      </c>
      <c r="E210" s="292">
        <v>55057.49</v>
      </c>
      <c r="F210" s="292">
        <v>70.930000000000007</v>
      </c>
      <c r="G210" s="292">
        <v>0</v>
      </c>
      <c r="H210" s="292">
        <v>180.03</v>
      </c>
      <c r="I210" s="292">
        <v>0.48</v>
      </c>
      <c r="J210" s="292">
        <v>543.04</v>
      </c>
      <c r="K210" s="292">
        <v>883.2</v>
      </c>
      <c r="L210" s="292">
        <v>23.5</v>
      </c>
      <c r="M210" s="292">
        <v>221.81</v>
      </c>
      <c r="N210" s="292">
        <v>0</v>
      </c>
      <c r="O210" s="292">
        <v>0</v>
      </c>
      <c r="P210" s="292">
        <v>0</v>
      </c>
      <c r="Q210" s="292">
        <v>0</v>
      </c>
      <c r="R210" s="292">
        <v>5753.75</v>
      </c>
      <c r="S210" s="292">
        <v>0</v>
      </c>
      <c r="T210" s="292">
        <v>0</v>
      </c>
      <c r="U210" s="292">
        <v>0</v>
      </c>
      <c r="V210" s="292">
        <v>190</v>
      </c>
      <c r="W210" s="292">
        <v>1575</v>
      </c>
      <c r="X210" s="292">
        <v>695</v>
      </c>
      <c r="Y210" s="292">
        <v>4375</v>
      </c>
      <c r="Z210" s="292">
        <v>2430</v>
      </c>
      <c r="AA210" s="292">
        <v>650</v>
      </c>
      <c r="AB210" s="292">
        <v>0</v>
      </c>
      <c r="AC210" s="292">
        <v>1011.5</v>
      </c>
      <c r="AD210" s="292">
        <v>19439.580000000002</v>
      </c>
    </row>
    <row r="211" spans="1:30" ht="24.75" customHeight="1" x14ac:dyDescent="0.25">
      <c r="A211" s="551"/>
      <c r="B211" s="294" t="s">
        <v>336</v>
      </c>
      <c r="C211" s="295">
        <v>61619.83</v>
      </c>
      <c r="D211" s="295">
        <v>0</v>
      </c>
      <c r="E211" s="295">
        <v>29390</v>
      </c>
      <c r="F211" s="295">
        <v>0</v>
      </c>
      <c r="G211" s="295">
        <v>0</v>
      </c>
      <c r="H211" s="295">
        <v>0</v>
      </c>
      <c r="I211" s="295">
        <v>0</v>
      </c>
      <c r="J211" s="295">
        <v>0</v>
      </c>
      <c r="K211" s="295">
        <v>0</v>
      </c>
      <c r="L211" s="295">
        <v>0</v>
      </c>
      <c r="M211" s="295">
        <v>0</v>
      </c>
      <c r="N211" s="295">
        <v>0</v>
      </c>
      <c r="O211" s="295">
        <v>0</v>
      </c>
      <c r="P211" s="295">
        <v>0</v>
      </c>
      <c r="Q211" s="295">
        <v>0</v>
      </c>
      <c r="R211" s="295">
        <v>4293.75</v>
      </c>
      <c r="S211" s="295">
        <v>0</v>
      </c>
      <c r="T211" s="295">
        <v>0</v>
      </c>
      <c r="U211" s="295">
        <v>0</v>
      </c>
      <c r="V211" s="295">
        <v>190</v>
      </c>
      <c r="W211" s="295">
        <v>1575</v>
      </c>
      <c r="X211" s="295">
        <v>695</v>
      </c>
      <c r="Y211" s="295">
        <v>4375</v>
      </c>
      <c r="Z211" s="295">
        <v>0</v>
      </c>
      <c r="AA211" s="295">
        <v>650</v>
      </c>
      <c r="AB211" s="295">
        <v>0</v>
      </c>
      <c r="AC211" s="295">
        <v>1011.5</v>
      </c>
      <c r="AD211" s="295">
        <v>19439.580000000002</v>
      </c>
    </row>
    <row r="212" spans="1:30" ht="24" customHeight="1" x14ac:dyDescent="0.25">
      <c r="A212" s="551"/>
      <c r="B212" s="294" t="s">
        <v>363</v>
      </c>
      <c r="C212" s="295">
        <v>16487.2</v>
      </c>
      <c r="D212" s="295">
        <v>0</v>
      </c>
      <c r="E212" s="295">
        <v>16006</v>
      </c>
      <c r="F212" s="295">
        <v>0</v>
      </c>
      <c r="G212" s="295">
        <v>0</v>
      </c>
      <c r="H212" s="295">
        <v>0</v>
      </c>
      <c r="I212" s="295">
        <v>0</v>
      </c>
      <c r="J212" s="295">
        <v>0</v>
      </c>
      <c r="K212" s="295">
        <v>481.2</v>
      </c>
      <c r="L212" s="295">
        <v>0</v>
      </c>
      <c r="M212" s="295">
        <v>0</v>
      </c>
      <c r="N212" s="295">
        <v>0</v>
      </c>
      <c r="O212" s="295">
        <v>0</v>
      </c>
      <c r="P212" s="295">
        <v>0</v>
      </c>
      <c r="Q212" s="295">
        <v>0</v>
      </c>
      <c r="R212" s="295">
        <v>0</v>
      </c>
      <c r="S212" s="295">
        <v>0</v>
      </c>
      <c r="T212" s="295">
        <v>0</v>
      </c>
      <c r="U212" s="295">
        <v>0</v>
      </c>
      <c r="V212" s="295">
        <v>0</v>
      </c>
      <c r="W212" s="295">
        <v>0</v>
      </c>
      <c r="X212" s="295">
        <v>0</v>
      </c>
      <c r="Y212" s="295">
        <v>0</v>
      </c>
      <c r="Z212" s="295">
        <v>0</v>
      </c>
      <c r="AA212" s="295">
        <v>0</v>
      </c>
      <c r="AB212" s="295">
        <v>0</v>
      </c>
      <c r="AC212" s="295">
        <v>0</v>
      </c>
      <c r="AD212" s="295">
        <v>0</v>
      </c>
    </row>
    <row r="213" spans="1:30" ht="24" customHeight="1" x14ac:dyDescent="0.25">
      <c r="A213" s="551"/>
      <c r="B213" s="294" t="s">
        <v>364</v>
      </c>
      <c r="C213" s="295">
        <v>13803.25</v>
      </c>
      <c r="D213" s="295">
        <v>0</v>
      </c>
      <c r="E213" s="295">
        <v>9511.25</v>
      </c>
      <c r="F213" s="295">
        <v>0</v>
      </c>
      <c r="G213" s="295">
        <v>0</v>
      </c>
      <c r="H213" s="295">
        <v>0</v>
      </c>
      <c r="I213" s="295">
        <v>0</v>
      </c>
      <c r="J213" s="295">
        <v>0</v>
      </c>
      <c r="K213" s="295">
        <v>402</v>
      </c>
      <c r="L213" s="295">
        <v>0</v>
      </c>
      <c r="M213" s="295">
        <v>0</v>
      </c>
      <c r="N213" s="295">
        <v>0</v>
      </c>
      <c r="O213" s="295">
        <v>0</v>
      </c>
      <c r="P213" s="295">
        <v>0</v>
      </c>
      <c r="Q213" s="295">
        <v>0</v>
      </c>
      <c r="R213" s="295">
        <v>1460</v>
      </c>
      <c r="S213" s="295">
        <v>0</v>
      </c>
      <c r="T213" s="295">
        <v>0</v>
      </c>
      <c r="U213" s="295">
        <v>0</v>
      </c>
      <c r="V213" s="295">
        <v>0</v>
      </c>
      <c r="W213" s="295">
        <v>0</v>
      </c>
      <c r="X213" s="295">
        <v>0</v>
      </c>
      <c r="Y213" s="295">
        <v>0</v>
      </c>
      <c r="Z213" s="295">
        <v>2430</v>
      </c>
      <c r="AA213" s="295">
        <v>0</v>
      </c>
      <c r="AB213" s="295">
        <v>0</v>
      </c>
      <c r="AC213" s="295">
        <v>0</v>
      </c>
      <c r="AD213" s="295">
        <v>0</v>
      </c>
    </row>
    <row r="214" spans="1:30" ht="24" customHeight="1" x14ac:dyDescent="0.25">
      <c r="A214" s="551"/>
      <c r="B214" s="294" t="s">
        <v>365</v>
      </c>
      <c r="C214" s="295">
        <v>70157</v>
      </c>
      <c r="D214" s="295">
        <v>70157</v>
      </c>
      <c r="E214" s="295">
        <v>0</v>
      </c>
      <c r="F214" s="295">
        <v>0</v>
      </c>
      <c r="G214" s="295">
        <v>0</v>
      </c>
      <c r="H214" s="295">
        <v>0</v>
      </c>
      <c r="I214" s="295">
        <v>0</v>
      </c>
      <c r="J214" s="295">
        <v>0</v>
      </c>
      <c r="K214" s="295">
        <v>0</v>
      </c>
      <c r="L214" s="295">
        <v>0</v>
      </c>
      <c r="M214" s="295">
        <v>0</v>
      </c>
      <c r="N214" s="295">
        <v>0</v>
      </c>
      <c r="O214" s="295">
        <v>0</v>
      </c>
      <c r="P214" s="295">
        <v>0</v>
      </c>
      <c r="Q214" s="295">
        <v>0</v>
      </c>
      <c r="R214" s="295">
        <v>0</v>
      </c>
      <c r="S214" s="295">
        <v>0</v>
      </c>
      <c r="T214" s="295">
        <v>0</v>
      </c>
      <c r="U214" s="295">
        <v>0</v>
      </c>
      <c r="V214" s="295">
        <v>0</v>
      </c>
      <c r="W214" s="295">
        <v>0</v>
      </c>
      <c r="X214" s="295">
        <v>0</v>
      </c>
      <c r="Y214" s="295">
        <v>0</v>
      </c>
      <c r="Z214" s="295">
        <v>0</v>
      </c>
      <c r="AA214" s="295">
        <v>0</v>
      </c>
      <c r="AB214" s="295">
        <v>0</v>
      </c>
      <c r="AC214" s="295">
        <v>0</v>
      </c>
      <c r="AD214" s="295">
        <v>0</v>
      </c>
    </row>
    <row r="215" spans="1:30" ht="24" customHeight="1" x14ac:dyDescent="0.25">
      <c r="A215" s="551"/>
      <c r="B215" s="294" t="s">
        <v>311</v>
      </c>
      <c r="C215" s="295">
        <v>72.17</v>
      </c>
      <c r="D215" s="295">
        <v>0</v>
      </c>
      <c r="E215" s="295">
        <v>0</v>
      </c>
      <c r="F215" s="295">
        <v>70.489999999999995</v>
      </c>
      <c r="G215" s="295">
        <v>0</v>
      </c>
      <c r="H215" s="295">
        <v>1.2</v>
      </c>
      <c r="I215" s="295">
        <v>0.48</v>
      </c>
      <c r="J215" s="295">
        <v>0</v>
      </c>
      <c r="K215" s="295">
        <v>0</v>
      </c>
      <c r="L215" s="295">
        <v>0</v>
      </c>
      <c r="M215" s="295">
        <v>0</v>
      </c>
      <c r="N215" s="295">
        <v>0</v>
      </c>
      <c r="O215" s="295">
        <v>0</v>
      </c>
      <c r="P215" s="295">
        <v>0</v>
      </c>
      <c r="Q215" s="295">
        <v>0</v>
      </c>
      <c r="R215" s="295">
        <v>0</v>
      </c>
      <c r="S215" s="295">
        <v>0</v>
      </c>
      <c r="T215" s="295">
        <v>0</v>
      </c>
      <c r="U215" s="295">
        <v>0</v>
      </c>
      <c r="V215" s="295">
        <v>0</v>
      </c>
      <c r="W215" s="295">
        <v>0</v>
      </c>
      <c r="X215" s="295">
        <v>0</v>
      </c>
      <c r="Y215" s="295">
        <v>0</v>
      </c>
      <c r="Z215" s="295">
        <v>0</v>
      </c>
      <c r="AA215" s="295">
        <v>0</v>
      </c>
      <c r="AB215" s="295">
        <v>0</v>
      </c>
      <c r="AC215" s="295">
        <v>0</v>
      </c>
      <c r="AD215" s="295">
        <v>0</v>
      </c>
    </row>
    <row r="216" spans="1:30" ht="24" customHeight="1" x14ac:dyDescent="0.25">
      <c r="A216" s="551"/>
      <c r="B216" s="294" t="s">
        <v>306</v>
      </c>
      <c r="C216" s="295">
        <v>33.67</v>
      </c>
      <c r="D216" s="295">
        <v>0</v>
      </c>
      <c r="E216" s="295">
        <v>30</v>
      </c>
      <c r="F216" s="295">
        <v>0</v>
      </c>
      <c r="G216" s="295">
        <v>0</v>
      </c>
      <c r="H216" s="295">
        <v>0</v>
      </c>
      <c r="I216" s="295">
        <v>0</v>
      </c>
      <c r="J216" s="295">
        <v>3.67</v>
      </c>
      <c r="K216" s="295">
        <v>0</v>
      </c>
      <c r="L216" s="295">
        <v>0</v>
      </c>
      <c r="M216" s="295">
        <v>0</v>
      </c>
      <c r="N216" s="295">
        <v>0</v>
      </c>
      <c r="O216" s="295">
        <v>0</v>
      </c>
      <c r="P216" s="295">
        <v>0</v>
      </c>
      <c r="Q216" s="295">
        <v>0</v>
      </c>
      <c r="R216" s="295">
        <v>0</v>
      </c>
      <c r="S216" s="295">
        <v>0</v>
      </c>
      <c r="T216" s="295">
        <v>0</v>
      </c>
      <c r="U216" s="295">
        <v>0</v>
      </c>
      <c r="V216" s="295">
        <v>0</v>
      </c>
      <c r="W216" s="295">
        <v>0</v>
      </c>
      <c r="X216" s="295">
        <v>0</v>
      </c>
      <c r="Y216" s="295">
        <v>0</v>
      </c>
      <c r="Z216" s="295">
        <v>0</v>
      </c>
      <c r="AA216" s="295">
        <v>0</v>
      </c>
      <c r="AB216" s="295">
        <v>0</v>
      </c>
      <c r="AC216" s="295">
        <v>0</v>
      </c>
      <c r="AD216" s="295">
        <v>0</v>
      </c>
    </row>
    <row r="217" spans="1:30" ht="24" customHeight="1" x14ac:dyDescent="0.25">
      <c r="A217" s="551"/>
      <c r="B217" s="294" t="s">
        <v>307</v>
      </c>
      <c r="C217" s="295">
        <v>23.5</v>
      </c>
      <c r="D217" s="295">
        <v>0</v>
      </c>
      <c r="E217" s="295">
        <v>0</v>
      </c>
      <c r="F217" s="295">
        <v>0</v>
      </c>
      <c r="G217" s="295">
        <v>0</v>
      </c>
      <c r="H217" s="295">
        <v>0</v>
      </c>
      <c r="I217" s="295">
        <v>0</v>
      </c>
      <c r="J217" s="295">
        <v>0</v>
      </c>
      <c r="K217" s="295">
        <v>0</v>
      </c>
      <c r="L217" s="295">
        <v>23.5</v>
      </c>
      <c r="M217" s="295">
        <v>0</v>
      </c>
      <c r="N217" s="295">
        <v>0</v>
      </c>
      <c r="O217" s="295">
        <v>0</v>
      </c>
      <c r="P217" s="295">
        <v>0</v>
      </c>
      <c r="Q217" s="295">
        <v>0</v>
      </c>
      <c r="R217" s="295">
        <v>0</v>
      </c>
      <c r="S217" s="295">
        <v>0</v>
      </c>
      <c r="T217" s="295">
        <v>0</v>
      </c>
      <c r="U217" s="295">
        <v>0</v>
      </c>
      <c r="V217" s="295">
        <v>0</v>
      </c>
      <c r="W217" s="295">
        <v>0</v>
      </c>
      <c r="X217" s="295">
        <v>0</v>
      </c>
      <c r="Y217" s="295">
        <v>0</v>
      </c>
      <c r="Z217" s="295">
        <v>0</v>
      </c>
      <c r="AA217" s="295">
        <v>0</v>
      </c>
      <c r="AB217" s="295">
        <v>0</v>
      </c>
      <c r="AC217" s="295">
        <v>0</v>
      </c>
      <c r="AD217" s="295">
        <v>0</v>
      </c>
    </row>
    <row r="218" spans="1:30" ht="24" customHeight="1" x14ac:dyDescent="0.25">
      <c r="A218" s="551"/>
      <c r="B218" s="294" t="s">
        <v>308</v>
      </c>
      <c r="C218" s="295">
        <v>1268.77</v>
      </c>
      <c r="D218" s="295">
        <v>847.08</v>
      </c>
      <c r="E218" s="295">
        <v>20.239999999999998</v>
      </c>
      <c r="F218" s="295">
        <v>0.44</v>
      </c>
      <c r="G218" s="295">
        <v>0</v>
      </c>
      <c r="H218" s="295">
        <v>178.83</v>
      </c>
      <c r="I218" s="295">
        <v>0</v>
      </c>
      <c r="J218" s="295">
        <v>0.37</v>
      </c>
      <c r="K218" s="295">
        <v>0</v>
      </c>
      <c r="L218" s="295">
        <v>0</v>
      </c>
      <c r="M218" s="295">
        <v>221.81</v>
      </c>
      <c r="N218" s="295">
        <v>0</v>
      </c>
      <c r="O218" s="295">
        <v>0</v>
      </c>
      <c r="P218" s="295">
        <v>0</v>
      </c>
      <c r="Q218" s="295">
        <v>0</v>
      </c>
      <c r="R218" s="295">
        <v>0</v>
      </c>
      <c r="S218" s="295">
        <v>0</v>
      </c>
      <c r="T218" s="295">
        <v>0</v>
      </c>
      <c r="U218" s="295">
        <v>0</v>
      </c>
      <c r="V218" s="295">
        <v>0</v>
      </c>
      <c r="W218" s="295">
        <v>0</v>
      </c>
      <c r="X218" s="295">
        <v>0</v>
      </c>
      <c r="Y218" s="295">
        <v>0</v>
      </c>
      <c r="Z218" s="295">
        <v>0</v>
      </c>
      <c r="AA218" s="295">
        <v>0</v>
      </c>
      <c r="AB218" s="295">
        <v>0</v>
      </c>
      <c r="AC218" s="295">
        <v>0</v>
      </c>
      <c r="AD218" s="295">
        <v>0</v>
      </c>
    </row>
    <row r="219" spans="1:30" ht="24" customHeight="1" x14ac:dyDescent="0.25">
      <c r="A219" s="551"/>
      <c r="B219" s="294" t="s">
        <v>366</v>
      </c>
      <c r="C219" s="295">
        <v>168420</v>
      </c>
      <c r="D219" s="295">
        <v>167881</v>
      </c>
      <c r="E219" s="295">
        <v>0</v>
      </c>
      <c r="F219" s="295">
        <v>0</v>
      </c>
      <c r="G219" s="295">
        <v>0</v>
      </c>
      <c r="H219" s="295">
        <v>0</v>
      </c>
      <c r="I219" s="295">
        <v>0</v>
      </c>
      <c r="J219" s="295">
        <v>539</v>
      </c>
      <c r="K219" s="295">
        <v>0</v>
      </c>
      <c r="L219" s="295">
        <v>0</v>
      </c>
      <c r="M219" s="295">
        <v>0</v>
      </c>
      <c r="N219" s="295">
        <v>0</v>
      </c>
      <c r="O219" s="295">
        <v>0</v>
      </c>
      <c r="P219" s="295">
        <v>0</v>
      </c>
      <c r="Q219" s="295">
        <v>0</v>
      </c>
      <c r="R219" s="295">
        <v>0</v>
      </c>
      <c r="S219" s="295">
        <v>0</v>
      </c>
      <c r="T219" s="295">
        <v>0</v>
      </c>
      <c r="U219" s="295">
        <v>0</v>
      </c>
      <c r="V219" s="295">
        <v>0</v>
      </c>
      <c r="W219" s="295">
        <v>0</v>
      </c>
      <c r="X219" s="295">
        <v>0</v>
      </c>
      <c r="Y219" s="295">
        <v>0</v>
      </c>
      <c r="Z219" s="295">
        <v>0</v>
      </c>
      <c r="AA219" s="295">
        <v>0</v>
      </c>
      <c r="AB219" s="295">
        <v>0</v>
      </c>
      <c r="AC219" s="295">
        <v>0</v>
      </c>
      <c r="AD219" s="295">
        <v>0</v>
      </c>
    </row>
    <row r="220" spans="1:30" ht="24.75" customHeight="1" x14ac:dyDescent="0.25">
      <c r="A220" s="551"/>
      <c r="B220" s="294" t="s">
        <v>367</v>
      </c>
      <c r="C220" s="295">
        <v>100</v>
      </c>
      <c r="D220" s="295">
        <v>0</v>
      </c>
      <c r="E220" s="295">
        <v>100</v>
      </c>
      <c r="F220" s="295">
        <v>0</v>
      </c>
      <c r="G220" s="295">
        <v>0</v>
      </c>
      <c r="H220" s="295">
        <v>0</v>
      </c>
      <c r="I220" s="295">
        <v>0</v>
      </c>
      <c r="J220" s="295">
        <v>0</v>
      </c>
      <c r="K220" s="295">
        <v>0</v>
      </c>
      <c r="L220" s="295">
        <v>0</v>
      </c>
      <c r="M220" s="295">
        <v>0</v>
      </c>
      <c r="N220" s="295">
        <v>0</v>
      </c>
      <c r="O220" s="295">
        <v>0</v>
      </c>
      <c r="P220" s="295">
        <v>0</v>
      </c>
      <c r="Q220" s="295">
        <v>0</v>
      </c>
      <c r="R220" s="295">
        <v>0</v>
      </c>
      <c r="S220" s="295">
        <v>0</v>
      </c>
      <c r="T220" s="295">
        <v>0</v>
      </c>
      <c r="U220" s="295">
        <v>0</v>
      </c>
      <c r="V220" s="295">
        <v>0</v>
      </c>
      <c r="W220" s="295">
        <v>0</v>
      </c>
      <c r="X220" s="295">
        <v>0</v>
      </c>
      <c r="Y220" s="295">
        <v>0</v>
      </c>
      <c r="Z220" s="295">
        <v>0</v>
      </c>
      <c r="AA220" s="295">
        <v>0</v>
      </c>
      <c r="AB220" s="295">
        <v>0</v>
      </c>
      <c r="AC220" s="295">
        <v>0</v>
      </c>
      <c r="AD220" s="295">
        <v>0</v>
      </c>
    </row>
    <row r="222" spans="1:30" ht="12.75" customHeight="1" x14ac:dyDescent="0.25">
      <c r="A222" s="309" t="s">
        <v>370</v>
      </c>
    </row>
  </sheetData>
  <mergeCells count="41">
    <mergeCell ref="A35:A36"/>
    <mergeCell ref="A37:A42"/>
    <mergeCell ref="A28:A34"/>
    <mergeCell ref="A2:B2"/>
    <mergeCell ref="A3:A6"/>
    <mergeCell ref="A23:A27"/>
    <mergeCell ref="A17:A22"/>
    <mergeCell ref="A7:A8"/>
    <mergeCell ref="A9:A16"/>
    <mergeCell ref="A86:A95"/>
    <mergeCell ref="A59:A62"/>
    <mergeCell ref="A53:A58"/>
    <mergeCell ref="A50:A52"/>
    <mergeCell ref="A43:A49"/>
    <mergeCell ref="A182:A185"/>
    <mergeCell ref="A80:A85"/>
    <mergeCell ref="A76:A79"/>
    <mergeCell ref="A131:A135"/>
    <mergeCell ref="A1:B1"/>
    <mergeCell ref="A70:A75"/>
    <mergeCell ref="A136:A145"/>
    <mergeCell ref="A63:A69"/>
    <mergeCell ref="A128:A130"/>
    <mergeCell ref="A124:A127"/>
    <mergeCell ref="A120:A123"/>
    <mergeCell ref="A116:A119"/>
    <mergeCell ref="A111:A115"/>
    <mergeCell ref="A107:A110"/>
    <mergeCell ref="A100:A106"/>
    <mergeCell ref="A96:A99"/>
    <mergeCell ref="A210:A220"/>
    <mergeCell ref="A204:A209"/>
    <mergeCell ref="A197:A203"/>
    <mergeCell ref="A190:A196"/>
    <mergeCell ref="A186:A189"/>
    <mergeCell ref="A177:A181"/>
    <mergeCell ref="A164:A176"/>
    <mergeCell ref="A158:A163"/>
    <mergeCell ref="A154:A157"/>
    <mergeCell ref="A146:A147"/>
    <mergeCell ref="A148:A153"/>
  </mergeCells>
  <phoneticPr fontId="13" type="noConversion"/>
  <conditionalFormatting sqref="A1:XFD1048576">
    <cfRule type="cellIs" dxfId="2" priority="1" stopIfTrue="1" operator="equal">
      <formula>0</formula>
    </cfRule>
  </conditionalFormatting>
  <pageMargins left="0.16666666666666699" right="0.16666666666666699" top="0.16666666666666699" bottom="0.16666666666666699" header="0" footer="0"/>
  <pageSetup paperSize="3" scale="59" fitToHeight="5" orientation="landscape"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04"/>
  <sheetViews>
    <sheetView zoomScale="90" zoomScaleNormal="100" workbookViewId="0">
      <pane xSplit="2" ySplit="1" topLeftCell="D282" activePane="bottomRight" state="frozen"/>
      <selection pane="topRight" activeCell="C1" sqref="C1"/>
      <selection pane="bottomLeft" activeCell="A2" sqref="A2"/>
      <selection pane="bottomRight" activeCell="J302" sqref="J302"/>
    </sheetView>
  </sheetViews>
  <sheetFormatPr defaultRowHeight="13.2" x14ac:dyDescent="0.25"/>
  <cols>
    <col min="1" max="1" width="12.6640625" customWidth="1"/>
    <col min="2" max="3" width="17.88671875" style="3" customWidth="1"/>
    <col min="4" max="4" width="10.33203125" style="5" customWidth="1"/>
    <col min="5" max="5" width="10" style="5" customWidth="1"/>
    <col min="6" max="6" width="9.88671875" style="5" bestFit="1" customWidth="1"/>
    <col min="7" max="7" width="9.6640625" style="5" customWidth="1"/>
    <col min="8" max="8" width="8.33203125" style="5" customWidth="1"/>
    <col min="9" max="9" width="9.88671875" style="5" bestFit="1" customWidth="1"/>
    <col min="10" max="10" width="10.33203125" style="5" customWidth="1"/>
    <col min="11" max="11" width="9" style="5" customWidth="1"/>
    <col min="12" max="12" width="9.88671875" style="5" bestFit="1" customWidth="1"/>
    <col min="13" max="13" width="9.88671875" style="5" customWidth="1"/>
    <col min="14" max="14" width="7.6640625" style="5" customWidth="1"/>
    <col min="15" max="15" width="7.109375" style="5" customWidth="1"/>
    <col min="16" max="16" width="9" style="5" customWidth="1"/>
    <col min="17" max="17" width="10.33203125" style="5" customWidth="1"/>
  </cols>
  <sheetData>
    <row r="1" spans="1:17" s="2" customFormat="1" ht="46.8" x14ac:dyDescent="0.3">
      <c r="A1" s="15" t="s">
        <v>0</v>
      </c>
      <c r="B1" s="16" t="s">
        <v>1</v>
      </c>
      <c r="C1" s="16" t="s">
        <v>227</v>
      </c>
      <c r="D1" s="116" t="s">
        <v>2</v>
      </c>
      <c r="E1" s="116" t="s">
        <v>3</v>
      </c>
      <c r="F1" s="116" t="s">
        <v>4</v>
      </c>
      <c r="G1" s="116" t="s">
        <v>5</v>
      </c>
      <c r="H1" s="116" t="s">
        <v>7</v>
      </c>
      <c r="I1" s="116" t="s">
        <v>272</v>
      </c>
      <c r="J1" s="116" t="s">
        <v>262</v>
      </c>
      <c r="K1" s="116" t="s">
        <v>108</v>
      </c>
      <c r="L1" s="116" t="s">
        <v>10</v>
      </c>
      <c r="M1" s="116" t="s">
        <v>269</v>
      </c>
      <c r="N1" s="116" t="s">
        <v>371</v>
      </c>
      <c r="O1" s="116" t="s">
        <v>12</v>
      </c>
      <c r="P1" s="117" t="s">
        <v>13</v>
      </c>
      <c r="Q1" s="19" t="s">
        <v>14</v>
      </c>
    </row>
    <row r="2" spans="1:17" x14ac:dyDescent="0.25">
      <c r="A2" s="20" t="s">
        <v>16</v>
      </c>
      <c r="B2" s="21" t="s">
        <v>19</v>
      </c>
      <c r="C2" s="21" t="s">
        <v>228</v>
      </c>
      <c r="D2" s="23">
        <v>15041</v>
      </c>
      <c r="E2" s="23">
        <v>8</v>
      </c>
      <c r="F2" s="23"/>
      <c r="G2" s="23"/>
      <c r="H2" s="23"/>
      <c r="I2" s="23"/>
      <c r="J2" s="23"/>
      <c r="K2" s="23"/>
      <c r="L2" s="23"/>
      <c r="M2" s="23"/>
      <c r="N2" s="23">
        <v>117</v>
      </c>
      <c r="O2" s="23"/>
      <c r="P2" s="24"/>
      <c r="Q2" s="25">
        <f>SUM(D2:P2)</f>
        <v>15166</v>
      </c>
    </row>
    <row r="3" spans="1:17" x14ac:dyDescent="0.25">
      <c r="A3" s="110"/>
      <c r="B3" s="21" t="s">
        <v>26</v>
      </c>
      <c r="C3" s="21" t="s">
        <v>229</v>
      </c>
      <c r="D3" s="260"/>
      <c r="E3" s="260"/>
      <c r="F3" s="260"/>
      <c r="G3" s="260"/>
      <c r="H3" s="260"/>
      <c r="I3" s="260"/>
      <c r="J3" s="260"/>
      <c r="K3" s="260"/>
      <c r="L3" s="260"/>
      <c r="M3" s="260"/>
      <c r="N3" s="260"/>
      <c r="O3" s="260"/>
      <c r="P3" s="261"/>
      <c r="Q3" s="25">
        <f>SUM(D3:P3)</f>
        <v>0</v>
      </c>
    </row>
    <row r="4" spans="1:17" x14ac:dyDescent="0.25">
      <c r="A4" s="170"/>
      <c r="B4" s="3" t="s">
        <v>219</v>
      </c>
      <c r="C4" s="3" t="s">
        <v>230</v>
      </c>
      <c r="D4" s="260"/>
      <c r="E4" s="260">
        <v>30</v>
      </c>
      <c r="F4" s="260"/>
      <c r="G4" s="260"/>
      <c r="H4" s="260"/>
      <c r="I4" s="260"/>
      <c r="J4" s="260"/>
      <c r="K4" s="260">
        <v>21</v>
      </c>
      <c r="L4" s="260">
        <v>86</v>
      </c>
      <c r="M4" s="260"/>
      <c r="N4" s="260"/>
      <c r="O4" s="260"/>
      <c r="P4" s="261"/>
      <c r="Q4" s="25">
        <f>SUM(D4:P4)</f>
        <v>137</v>
      </c>
    </row>
    <row r="5" spans="1:17" s="6" customFormat="1" ht="13.8" thickBot="1" x14ac:dyDescent="0.3">
      <c r="A5" s="28" t="s">
        <v>109</v>
      </c>
      <c r="B5" s="29"/>
      <c r="C5" s="29"/>
      <c r="D5" s="31">
        <f t="shared" ref="D5:Q5" si="0">SUM(D2:D4)</f>
        <v>15041</v>
      </c>
      <c r="E5" s="31">
        <f t="shared" si="0"/>
        <v>38</v>
      </c>
      <c r="F5" s="31">
        <f t="shared" si="0"/>
        <v>0</v>
      </c>
      <c r="G5" s="31">
        <f t="shared" si="0"/>
        <v>0</v>
      </c>
      <c r="H5" s="31">
        <f t="shared" si="0"/>
        <v>0</v>
      </c>
      <c r="I5" s="31">
        <f t="shared" si="0"/>
        <v>0</v>
      </c>
      <c r="J5" s="31">
        <f t="shared" si="0"/>
        <v>0</v>
      </c>
      <c r="K5" s="31">
        <f t="shared" si="0"/>
        <v>21</v>
      </c>
      <c r="L5" s="31">
        <f t="shared" si="0"/>
        <v>86</v>
      </c>
      <c r="M5" s="31">
        <f t="shared" si="0"/>
        <v>0</v>
      </c>
      <c r="N5" s="31">
        <f t="shared" si="0"/>
        <v>117</v>
      </c>
      <c r="O5" s="31">
        <f t="shared" si="0"/>
        <v>0</v>
      </c>
      <c r="P5" s="31">
        <f t="shared" si="0"/>
        <v>0</v>
      </c>
      <c r="Q5" s="31">
        <f t="shared" si="0"/>
        <v>15303</v>
      </c>
    </row>
    <row r="6" spans="1:17" s="14" customFormat="1" x14ac:dyDescent="0.25">
      <c r="A6" s="176" t="s">
        <v>20</v>
      </c>
      <c r="B6" s="71" t="s">
        <v>21</v>
      </c>
      <c r="C6" s="71" t="s">
        <v>231</v>
      </c>
      <c r="D6" s="77">
        <v>14635</v>
      </c>
      <c r="E6" s="77"/>
      <c r="F6" s="77"/>
      <c r="G6" s="77"/>
      <c r="H6" s="77"/>
      <c r="I6" s="77"/>
      <c r="J6" s="77"/>
      <c r="K6" s="77"/>
      <c r="L6" s="77"/>
      <c r="M6" s="77"/>
      <c r="N6" s="77"/>
      <c r="O6" s="77"/>
      <c r="P6" s="77"/>
      <c r="Q6" s="266">
        <f>SUM(D6:P6)</f>
        <v>14635</v>
      </c>
    </row>
    <row r="7" spans="1:17" s="14" customFormat="1" x14ac:dyDescent="0.25">
      <c r="A7" s="283"/>
      <c r="B7" s="71" t="s">
        <v>273</v>
      </c>
      <c r="C7" s="71" t="s">
        <v>231</v>
      </c>
      <c r="D7" s="77"/>
      <c r="E7" s="77"/>
      <c r="F7" s="77"/>
      <c r="G7" s="77">
        <v>1663</v>
      </c>
      <c r="H7" s="77"/>
      <c r="I7" s="77"/>
      <c r="J7" s="77"/>
      <c r="K7" s="77"/>
      <c r="L7" s="77"/>
      <c r="M7" s="77"/>
      <c r="N7" s="77"/>
      <c r="O7" s="77"/>
      <c r="P7" s="77"/>
      <c r="Q7" s="266">
        <f>SUM(D7:P7)</f>
        <v>1663</v>
      </c>
    </row>
    <row r="8" spans="1:17" s="268" customFormat="1" x14ac:dyDescent="0.25">
      <c r="A8" s="267"/>
      <c r="B8" s="76" t="s">
        <v>219</v>
      </c>
      <c r="C8" s="76" t="s">
        <v>230</v>
      </c>
      <c r="D8" s="77"/>
      <c r="E8" s="77"/>
      <c r="F8" s="77"/>
      <c r="G8" s="77"/>
      <c r="H8" s="77"/>
      <c r="I8" s="77"/>
      <c r="J8" s="77"/>
      <c r="K8" s="77"/>
      <c r="L8" s="77"/>
      <c r="M8" s="77"/>
      <c r="N8" s="77"/>
      <c r="O8" s="77"/>
      <c r="P8" s="77"/>
      <c r="Q8" s="266">
        <f>SUM(D8:P8)</f>
        <v>0</v>
      </c>
    </row>
    <row r="9" spans="1:17" s="14" customFormat="1" ht="26.4" x14ac:dyDescent="0.25">
      <c r="A9" s="176"/>
      <c r="B9" s="71" t="s">
        <v>187</v>
      </c>
      <c r="C9" s="71" t="s">
        <v>231</v>
      </c>
      <c r="D9" s="77">
        <v>0</v>
      </c>
      <c r="E9" s="77">
        <v>1669</v>
      </c>
      <c r="F9" s="77">
        <v>0</v>
      </c>
      <c r="G9" s="77">
        <v>0</v>
      </c>
      <c r="H9" s="77">
        <v>0</v>
      </c>
      <c r="I9" s="77"/>
      <c r="J9" s="77">
        <v>0</v>
      </c>
      <c r="K9" s="77">
        <v>0</v>
      </c>
      <c r="L9" s="77">
        <v>0</v>
      </c>
      <c r="M9" s="77"/>
      <c r="N9" s="77">
        <v>0</v>
      </c>
      <c r="O9" s="77">
        <v>0</v>
      </c>
      <c r="P9" s="77">
        <v>0</v>
      </c>
      <c r="Q9" s="40">
        <f>SUM(D9:P9)</f>
        <v>1669</v>
      </c>
    </row>
    <row r="10" spans="1:17" s="6" customFormat="1" ht="13.8" thickBot="1" x14ac:dyDescent="0.3">
      <c r="A10" s="41" t="s">
        <v>110</v>
      </c>
      <c r="B10" s="42"/>
      <c r="C10" s="42"/>
      <c r="D10" s="43">
        <f t="shared" ref="D10:Q10" si="1">SUM(D6:D9)</f>
        <v>14635</v>
      </c>
      <c r="E10" s="43">
        <f t="shared" si="1"/>
        <v>1669</v>
      </c>
      <c r="F10" s="43">
        <f t="shared" si="1"/>
        <v>0</v>
      </c>
      <c r="G10" s="43">
        <f t="shared" si="1"/>
        <v>1663</v>
      </c>
      <c r="H10" s="43">
        <f t="shared" si="1"/>
        <v>0</v>
      </c>
      <c r="I10" s="43">
        <f t="shared" si="1"/>
        <v>0</v>
      </c>
      <c r="J10" s="43">
        <f t="shared" si="1"/>
        <v>0</v>
      </c>
      <c r="K10" s="43">
        <f t="shared" si="1"/>
        <v>0</v>
      </c>
      <c r="L10" s="43">
        <f t="shared" si="1"/>
        <v>0</v>
      </c>
      <c r="M10" s="43">
        <f t="shared" si="1"/>
        <v>0</v>
      </c>
      <c r="N10" s="43">
        <f t="shared" si="1"/>
        <v>0</v>
      </c>
      <c r="O10" s="43">
        <f t="shared" si="1"/>
        <v>0</v>
      </c>
      <c r="P10" s="43">
        <f t="shared" si="1"/>
        <v>0</v>
      </c>
      <c r="Q10" s="43">
        <f t="shared" si="1"/>
        <v>17967</v>
      </c>
    </row>
    <row r="11" spans="1:17" x14ac:dyDescent="0.25">
      <c r="A11" s="20" t="s">
        <v>22</v>
      </c>
      <c r="B11" s="21" t="s">
        <v>150</v>
      </c>
      <c r="C11" s="21" t="s">
        <v>232</v>
      </c>
      <c r="D11" s="274">
        <v>45903</v>
      </c>
      <c r="E11" s="274">
        <v>7196</v>
      </c>
      <c r="F11" s="274">
        <v>3265</v>
      </c>
      <c r="G11" s="274">
        <v>1080</v>
      </c>
      <c r="H11" s="274"/>
      <c r="I11" s="274"/>
      <c r="J11" s="274"/>
      <c r="K11" s="274"/>
      <c r="L11" s="274">
        <v>1</v>
      </c>
      <c r="M11" s="274"/>
      <c r="N11" s="274"/>
      <c r="O11" s="275"/>
      <c r="P11" s="275"/>
      <c r="Q11" s="25">
        <f t="shared" ref="Q11:Q20" si="2">SUM(D11:P11)</f>
        <v>57445</v>
      </c>
    </row>
    <row r="12" spans="1:17" ht="12.75" customHeight="1" x14ac:dyDescent="0.25">
      <c r="A12" s="128"/>
      <c r="B12" s="46" t="s">
        <v>19</v>
      </c>
      <c r="C12" s="46" t="s">
        <v>228</v>
      </c>
      <c r="D12" s="47">
        <v>27</v>
      </c>
      <c r="E12" s="47">
        <v>10</v>
      </c>
      <c r="F12" s="47">
        <v>24</v>
      </c>
      <c r="G12" s="47"/>
      <c r="H12" s="47"/>
      <c r="I12" s="47"/>
      <c r="J12" s="47"/>
      <c r="K12" s="47">
        <v>29</v>
      </c>
      <c r="L12" s="47">
        <v>45</v>
      </c>
      <c r="M12" s="47"/>
      <c r="N12" s="47"/>
      <c r="O12" s="47"/>
      <c r="P12" s="48"/>
      <c r="Q12" s="49">
        <f t="shared" si="2"/>
        <v>135</v>
      </c>
    </row>
    <row r="13" spans="1:17" ht="26.4" x14ac:dyDescent="0.25">
      <c r="A13" s="128"/>
      <c r="B13" s="46" t="s">
        <v>270</v>
      </c>
      <c r="D13" s="23">
        <v>21208</v>
      </c>
      <c r="E13" s="47"/>
      <c r="F13" s="47"/>
      <c r="G13" s="47"/>
      <c r="H13" s="47"/>
      <c r="I13" s="47"/>
      <c r="J13" s="47"/>
      <c r="K13" s="47"/>
      <c r="L13" s="47"/>
      <c r="M13" s="47"/>
      <c r="N13" s="47"/>
      <c r="O13" s="47"/>
      <c r="P13" s="48"/>
      <c r="Q13" s="25">
        <f>SUM(D13:P13)</f>
        <v>21208</v>
      </c>
    </row>
    <row r="14" spans="1:17" ht="12.75" customHeight="1" x14ac:dyDescent="0.25">
      <c r="A14" s="27"/>
      <c r="B14" s="21" t="s">
        <v>24</v>
      </c>
      <c r="C14" s="21" t="s">
        <v>233</v>
      </c>
      <c r="D14" s="23"/>
      <c r="E14" s="23"/>
      <c r="F14" s="23"/>
      <c r="G14" s="23"/>
      <c r="H14" s="23"/>
      <c r="I14" s="23"/>
      <c r="J14" s="23"/>
      <c r="K14" s="23"/>
      <c r="L14" s="23"/>
      <c r="M14" s="23"/>
      <c r="N14" s="23"/>
      <c r="O14" s="23"/>
      <c r="P14" s="24"/>
      <c r="Q14" s="25">
        <f t="shared" si="2"/>
        <v>0</v>
      </c>
    </row>
    <row r="15" spans="1:17" x14ac:dyDescent="0.25">
      <c r="A15" s="27"/>
      <c r="B15" s="21" t="s">
        <v>26</v>
      </c>
      <c r="C15" s="21" t="s">
        <v>229</v>
      </c>
      <c r="D15" s="23">
        <v>76901.205000000002</v>
      </c>
      <c r="E15" s="23"/>
      <c r="F15" s="23">
        <v>702.3</v>
      </c>
      <c r="G15" s="23"/>
      <c r="H15" s="23"/>
      <c r="I15" s="23"/>
      <c r="J15" s="23"/>
      <c r="K15" s="23">
        <v>6.34</v>
      </c>
      <c r="L15" s="23"/>
      <c r="M15" s="23"/>
      <c r="N15" s="23"/>
      <c r="O15" s="23"/>
      <c r="P15" s="24"/>
      <c r="Q15" s="25">
        <f>SUM(D15:P15)</f>
        <v>77609.845000000001</v>
      </c>
    </row>
    <row r="16" spans="1:17" x14ac:dyDescent="0.25">
      <c r="A16" s="27"/>
      <c r="B16" s="21" t="s">
        <v>32</v>
      </c>
      <c r="C16" s="21" t="s">
        <v>229</v>
      </c>
      <c r="D16" s="23">
        <v>15358</v>
      </c>
      <c r="E16" s="23"/>
      <c r="F16" s="23"/>
      <c r="G16" s="23"/>
      <c r="H16" s="23"/>
      <c r="I16" s="23"/>
      <c r="J16" s="23"/>
      <c r="K16" s="23"/>
      <c r="L16" s="23"/>
      <c r="M16" s="23"/>
      <c r="N16" s="23"/>
      <c r="O16" s="23"/>
      <c r="P16" s="24"/>
      <c r="Q16" s="25">
        <f>SUM(D16:P16)</f>
        <v>15358</v>
      </c>
    </row>
    <row r="17" spans="1:17" x14ac:dyDescent="0.25">
      <c r="A17" s="27"/>
      <c r="B17" s="21" t="s">
        <v>18</v>
      </c>
      <c r="C17" s="21" t="s">
        <v>234</v>
      </c>
      <c r="D17" s="23"/>
      <c r="E17" s="23"/>
      <c r="F17" s="23"/>
      <c r="G17" s="23"/>
      <c r="H17" s="23"/>
      <c r="I17" s="23"/>
      <c r="J17" s="23"/>
      <c r="K17" s="23">
        <v>3</v>
      </c>
      <c r="L17" s="23"/>
      <c r="M17" s="23"/>
      <c r="N17" s="23"/>
      <c r="O17" s="23"/>
      <c r="P17" s="24"/>
      <c r="Q17" s="25">
        <f t="shared" si="2"/>
        <v>3</v>
      </c>
    </row>
    <row r="18" spans="1:17" x14ac:dyDescent="0.25">
      <c r="A18" s="170"/>
      <c r="B18" s="243" t="s">
        <v>219</v>
      </c>
      <c r="C18" s="243" t="s">
        <v>230</v>
      </c>
      <c r="D18" s="260"/>
      <c r="E18" s="260">
        <v>2</v>
      </c>
      <c r="F18" s="260"/>
      <c r="G18" s="260"/>
      <c r="H18" s="260"/>
      <c r="I18" s="260"/>
      <c r="J18" s="260"/>
      <c r="K18" s="260">
        <v>11</v>
      </c>
      <c r="L18" s="260"/>
      <c r="M18" s="260"/>
      <c r="N18" s="260"/>
      <c r="O18" s="260"/>
      <c r="P18" s="261"/>
      <c r="Q18" s="25">
        <f t="shared" si="2"/>
        <v>13</v>
      </c>
    </row>
    <row r="19" spans="1:17" ht="15" customHeight="1" x14ac:dyDescent="0.25">
      <c r="A19" s="170"/>
      <c r="B19" s="243" t="s">
        <v>198</v>
      </c>
      <c r="C19" s="243" t="s">
        <v>232</v>
      </c>
      <c r="D19" s="276"/>
      <c r="E19" s="276"/>
      <c r="F19" s="276"/>
      <c r="G19" s="276">
        <v>186</v>
      </c>
      <c r="H19" s="276"/>
      <c r="I19" s="276"/>
      <c r="J19" s="276"/>
      <c r="K19" s="276"/>
      <c r="L19" s="276"/>
      <c r="M19" s="276"/>
      <c r="N19" s="276"/>
      <c r="O19" s="277"/>
      <c r="P19" s="276">
        <v>410</v>
      </c>
      <c r="Q19" s="25">
        <f t="shared" si="2"/>
        <v>596</v>
      </c>
    </row>
    <row r="20" spans="1:17" ht="26.4" x14ac:dyDescent="0.25">
      <c r="A20" s="170"/>
      <c r="B20" s="243" t="s">
        <v>197</v>
      </c>
      <c r="C20" s="243" t="s">
        <v>232</v>
      </c>
      <c r="D20" s="276"/>
      <c r="E20" s="276"/>
      <c r="F20" s="276"/>
      <c r="G20" s="276">
        <v>3065</v>
      </c>
      <c r="H20" s="276"/>
      <c r="I20" s="276"/>
      <c r="J20" s="276"/>
      <c r="K20" s="276"/>
      <c r="L20" s="276"/>
      <c r="M20" s="276"/>
      <c r="N20" s="276"/>
      <c r="O20" s="277"/>
      <c r="P20" s="276">
        <v>2522</v>
      </c>
      <c r="Q20" s="25">
        <f t="shared" si="2"/>
        <v>5587</v>
      </c>
    </row>
    <row r="21" spans="1:17" s="6" customFormat="1" ht="14.25" customHeight="1" thickBot="1" x14ac:dyDescent="0.3">
      <c r="A21" s="28" t="s">
        <v>111</v>
      </c>
      <c r="B21" s="29"/>
      <c r="C21" s="29"/>
      <c r="D21" s="31">
        <f t="shared" ref="D21:Q21" si="3">SUM(D11:D20)</f>
        <v>159397.20500000002</v>
      </c>
      <c r="E21" s="31">
        <f t="shared" si="3"/>
        <v>7208</v>
      </c>
      <c r="F21" s="31">
        <f t="shared" si="3"/>
        <v>3991.3</v>
      </c>
      <c r="G21" s="31">
        <f t="shared" si="3"/>
        <v>4331</v>
      </c>
      <c r="H21" s="31">
        <f t="shared" si="3"/>
        <v>0</v>
      </c>
      <c r="I21" s="31">
        <f t="shared" si="3"/>
        <v>0</v>
      </c>
      <c r="J21" s="31">
        <f t="shared" si="3"/>
        <v>0</v>
      </c>
      <c r="K21" s="31">
        <f t="shared" si="3"/>
        <v>49.34</v>
      </c>
      <c r="L21" s="31">
        <f t="shared" si="3"/>
        <v>46</v>
      </c>
      <c r="M21" s="31">
        <f t="shared" si="3"/>
        <v>0</v>
      </c>
      <c r="N21" s="31">
        <f t="shared" si="3"/>
        <v>0</v>
      </c>
      <c r="O21" s="31">
        <f t="shared" si="3"/>
        <v>0</v>
      </c>
      <c r="P21" s="31">
        <f t="shared" si="3"/>
        <v>2932</v>
      </c>
      <c r="Q21" s="31">
        <f t="shared" si="3"/>
        <v>177954.845</v>
      </c>
    </row>
    <row r="22" spans="1:17" s="160" customFormat="1" ht="24" customHeight="1" x14ac:dyDescent="0.25">
      <c r="A22" s="35" t="s">
        <v>27</v>
      </c>
      <c r="B22" s="156" t="s">
        <v>26</v>
      </c>
      <c r="C22" s="156" t="s">
        <v>229</v>
      </c>
      <c r="D22" s="157"/>
      <c r="E22" s="157">
        <v>58.12</v>
      </c>
      <c r="F22" s="157">
        <v>3.08</v>
      </c>
      <c r="G22" s="157"/>
      <c r="H22" s="157"/>
      <c r="I22" s="157"/>
      <c r="J22" s="157"/>
      <c r="K22" s="157"/>
      <c r="L22" s="157"/>
      <c r="M22" s="157"/>
      <c r="N22" s="157"/>
      <c r="O22" s="157"/>
      <c r="P22" s="158"/>
      <c r="Q22" s="26">
        <f t="shared" ref="Q22:Q28" si="4">SUM(D22:P22)</f>
        <v>61.199999999999996</v>
      </c>
    </row>
    <row r="23" spans="1:17" s="160" customFormat="1" ht="14.25" customHeight="1" x14ac:dyDescent="0.25">
      <c r="A23" s="138"/>
      <c r="B23" s="156" t="s">
        <v>19</v>
      </c>
      <c r="C23" s="156" t="s">
        <v>228</v>
      </c>
      <c r="D23" s="157"/>
      <c r="E23" s="157">
        <v>1</v>
      </c>
      <c r="F23" s="157"/>
      <c r="G23" s="157"/>
      <c r="H23" s="157"/>
      <c r="I23" s="157"/>
      <c r="J23" s="157"/>
      <c r="K23" s="157"/>
      <c r="L23" s="157"/>
      <c r="M23" s="157"/>
      <c r="N23" s="157"/>
      <c r="O23" s="157"/>
      <c r="P23" s="158"/>
      <c r="Q23" s="26">
        <f t="shared" si="4"/>
        <v>1</v>
      </c>
    </row>
    <row r="24" spans="1:17" s="160" customFormat="1" ht="14.25" customHeight="1" x14ac:dyDescent="0.25">
      <c r="A24" s="138"/>
      <c r="B24" s="87" t="s">
        <v>24</v>
      </c>
      <c r="C24" s="87" t="s">
        <v>233</v>
      </c>
      <c r="D24" s="88">
        <v>89214</v>
      </c>
      <c r="E24" s="88"/>
      <c r="F24" s="88"/>
      <c r="G24" s="88"/>
      <c r="H24" s="88"/>
      <c r="I24" s="88"/>
      <c r="J24" s="88">
        <v>79</v>
      </c>
      <c r="K24" s="88">
        <v>34</v>
      </c>
      <c r="L24" s="88">
        <v>6395</v>
      </c>
      <c r="M24" s="88"/>
      <c r="N24" s="88"/>
      <c r="O24" s="88"/>
      <c r="P24" s="89"/>
      <c r="Q24" s="257">
        <f t="shared" si="4"/>
        <v>95722</v>
      </c>
    </row>
    <row r="25" spans="1:17" s="160" customFormat="1" ht="14.25" customHeight="1" x14ac:dyDescent="0.25">
      <c r="A25" s="138"/>
      <c r="B25" s="87" t="s">
        <v>219</v>
      </c>
      <c r="C25" s="87" t="s">
        <v>230</v>
      </c>
      <c r="D25" s="88"/>
      <c r="E25" s="88">
        <v>3</v>
      </c>
      <c r="F25" s="88"/>
      <c r="G25" s="88"/>
      <c r="H25" s="88"/>
      <c r="I25" s="88"/>
      <c r="J25" s="88"/>
      <c r="K25" s="88">
        <v>38</v>
      </c>
      <c r="L25" s="88"/>
      <c r="M25" s="88"/>
      <c r="N25" s="88"/>
      <c r="O25" s="88"/>
      <c r="P25" s="89">
        <v>1</v>
      </c>
      <c r="Q25" s="257">
        <f t="shared" si="4"/>
        <v>42</v>
      </c>
    </row>
    <row r="26" spans="1:17" s="160" customFormat="1" ht="14.25" customHeight="1" x14ac:dyDescent="0.25">
      <c r="A26" s="138"/>
      <c r="B26" s="87" t="s">
        <v>182</v>
      </c>
      <c r="C26" s="87" t="s">
        <v>235</v>
      </c>
      <c r="D26" s="88"/>
      <c r="E26" s="88"/>
      <c r="F26" s="88"/>
      <c r="G26" s="88">
        <v>1250</v>
      </c>
      <c r="H26" s="88"/>
      <c r="I26" s="88"/>
      <c r="J26" s="88"/>
      <c r="K26" s="88"/>
      <c r="L26" s="88"/>
      <c r="M26" s="88"/>
      <c r="N26" s="88"/>
      <c r="O26" s="88"/>
      <c r="P26" s="88"/>
      <c r="Q26" s="257">
        <f t="shared" si="4"/>
        <v>1250</v>
      </c>
    </row>
    <row r="27" spans="1:17" s="259" customFormat="1" x14ac:dyDescent="0.25">
      <c r="A27" s="258"/>
      <c r="B27" s="156" t="s">
        <v>274</v>
      </c>
      <c r="C27" s="55" t="s">
        <v>235</v>
      </c>
      <c r="D27" s="88"/>
      <c r="E27" s="88"/>
      <c r="F27" s="88">
        <v>1513</v>
      </c>
      <c r="G27" s="88"/>
      <c r="H27" s="88"/>
      <c r="I27" s="88"/>
      <c r="J27" s="88"/>
      <c r="K27" s="88"/>
      <c r="L27" s="88"/>
      <c r="M27" s="88"/>
      <c r="N27" s="88"/>
      <c r="O27" s="88"/>
      <c r="P27" s="88"/>
      <c r="Q27" s="257">
        <f t="shared" si="4"/>
        <v>1513</v>
      </c>
    </row>
    <row r="28" spans="1:17" s="256" customFormat="1" x14ac:dyDescent="0.25">
      <c r="A28" s="255"/>
      <c r="B28" s="122" t="s">
        <v>180</v>
      </c>
      <c r="C28" s="122" t="s">
        <v>235</v>
      </c>
      <c r="D28" s="88"/>
      <c r="E28" s="88"/>
      <c r="F28" s="88"/>
      <c r="G28" s="88"/>
      <c r="H28" s="88"/>
      <c r="I28" s="88"/>
      <c r="J28" s="88"/>
      <c r="K28" s="88"/>
      <c r="L28" s="88"/>
      <c r="M28" s="88"/>
      <c r="N28" s="88"/>
      <c r="O28" s="88"/>
      <c r="P28" s="88"/>
      <c r="Q28" s="50">
        <f t="shared" si="4"/>
        <v>0</v>
      </c>
    </row>
    <row r="29" spans="1:17" s="6" customFormat="1" ht="13.8" thickBot="1" x14ac:dyDescent="0.3">
      <c r="A29" s="41" t="s">
        <v>112</v>
      </c>
      <c r="B29" s="42"/>
      <c r="C29" s="42"/>
      <c r="D29" s="43">
        <f t="shared" ref="D29:Q29" si="5">SUM(D22:D28)</f>
        <v>89214</v>
      </c>
      <c r="E29" s="43">
        <f t="shared" si="5"/>
        <v>62.12</v>
      </c>
      <c r="F29" s="43">
        <f t="shared" si="5"/>
        <v>1516.08</v>
      </c>
      <c r="G29" s="43">
        <f t="shared" si="5"/>
        <v>1250</v>
      </c>
      <c r="H29" s="43">
        <f t="shared" si="5"/>
        <v>0</v>
      </c>
      <c r="I29" s="43">
        <f t="shared" si="5"/>
        <v>0</v>
      </c>
      <c r="J29" s="43">
        <f t="shared" si="5"/>
        <v>79</v>
      </c>
      <c r="K29" s="43">
        <f t="shared" si="5"/>
        <v>72</v>
      </c>
      <c r="L29" s="43">
        <f t="shared" si="5"/>
        <v>6395</v>
      </c>
      <c r="M29" s="43">
        <f t="shared" si="5"/>
        <v>0</v>
      </c>
      <c r="N29" s="43">
        <f t="shared" si="5"/>
        <v>0</v>
      </c>
      <c r="O29" s="43">
        <f t="shared" si="5"/>
        <v>0</v>
      </c>
      <c r="P29" s="43">
        <f t="shared" si="5"/>
        <v>1</v>
      </c>
      <c r="Q29" s="43">
        <f t="shared" si="5"/>
        <v>98589.2</v>
      </c>
    </row>
    <row r="30" spans="1:17" x14ac:dyDescent="0.25">
      <c r="A30" s="45" t="s">
        <v>29</v>
      </c>
      <c r="B30" s="46" t="s">
        <v>30</v>
      </c>
      <c r="C30" s="46" t="s">
        <v>236</v>
      </c>
      <c r="D30" s="274">
        <v>42826</v>
      </c>
      <c r="E30" s="274">
        <v>7548</v>
      </c>
      <c r="F30" s="274">
        <v>663</v>
      </c>
      <c r="G30" s="274"/>
      <c r="H30" s="274"/>
      <c r="I30" s="274"/>
      <c r="J30" s="274"/>
      <c r="K30" s="274">
        <v>6</v>
      </c>
      <c r="L30" s="274">
        <v>7067</v>
      </c>
      <c r="M30" s="274"/>
      <c r="N30" s="274"/>
      <c r="O30" s="275"/>
      <c r="P30" s="275"/>
      <c r="Q30" s="25">
        <f t="shared" ref="Q30:Q35" si="6">SUM(D30:P30)</f>
        <v>58110</v>
      </c>
    </row>
    <row r="31" spans="1:17" x14ac:dyDescent="0.25">
      <c r="A31" s="27"/>
      <c r="B31" s="21" t="s">
        <v>19</v>
      </c>
      <c r="C31" s="21" t="s">
        <v>228</v>
      </c>
      <c r="D31" s="23"/>
      <c r="E31" s="23">
        <v>45</v>
      </c>
      <c r="F31" s="23">
        <v>5119</v>
      </c>
      <c r="G31" s="23"/>
      <c r="H31" s="23"/>
      <c r="I31" s="23"/>
      <c r="J31" s="23"/>
      <c r="K31" s="23"/>
      <c r="L31" s="23"/>
      <c r="M31" s="23"/>
      <c r="N31" s="23"/>
      <c r="O31" s="23"/>
      <c r="P31" s="24"/>
      <c r="Q31" s="25">
        <f t="shared" si="6"/>
        <v>5164</v>
      </c>
    </row>
    <row r="32" spans="1:17" x14ac:dyDescent="0.25">
      <c r="A32" s="281"/>
      <c r="B32" s="125" t="s">
        <v>55</v>
      </c>
      <c r="C32" s="125" t="s">
        <v>249</v>
      </c>
      <c r="D32" s="126"/>
      <c r="E32" s="126"/>
      <c r="F32" s="126"/>
      <c r="G32" s="126"/>
      <c r="H32" s="126"/>
      <c r="I32" s="126"/>
      <c r="J32" s="126"/>
      <c r="K32" s="126"/>
      <c r="L32" s="126"/>
      <c r="M32" s="126"/>
      <c r="N32" s="126"/>
      <c r="O32" s="126"/>
      <c r="P32" s="127"/>
      <c r="Q32" s="25">
        <f t="shared" si="6"/>
        <v>0</v>
      </c>
    </row>
    <row r="33" spans="1:17" x14ac:dyDescent="0.25">
      <c r="A33" s="64"/>
      <c r="B33" s="125" t="s">
        <v>26</v>
      </c>
      <c r="C33" s="125" t="s">
        <v>229</v>
      </c>
      <c r="D33" s="126"/>
      <c r="E33" s="126"/>
      <c r="F33" s="126">
        <v>219.94</v>
      </c>
      <c r="G33" s="126"/>
      <c r="H33" s="126"/>
      <c r="I33" s="126"/>
      <c r="J33" s="126"/>
      <c r="K33" s="126"/>
      <c r="L33" s="126">
        <v>22.44</v>
      </c>
      <c r="M33" s="126"/>
      <c r="N33" s="126"/>
      <c r="O33" s="126"/>
      <c r="P33" s="127"/>
      <c r="Q33" s="25">
        <f t="shared" si="6"/>
        <v>242.38</v>
      </c>
    </row>
    <row r="34" spans="1:17" x14ac:dyDescent="0.25">
      <c r="A34" s="64"/>
      <c r="B34" s="125" t="s">
        <v>220</v>
      </c>
      <c r="C34" s="125" t="s">
        <v>236</v>
      </c>
      <c r="D34" s="276"/>
      <c r="E34" s="276"/>
      <c r="F34" s="276"/>
      <c r="G34" s="276"/>
      <c r="H34" s="276"/>
      <c r="I34" s="276">
        <v>33720</v>
      </c>
      <c r="J34" s="276"/>
      <c r="K34" s="276"/>
      <c r="L34" s="276"/>
      <c r="M34" s="276"/>
      <c r="N34" s="276"/>
      <c r="O34" s="277"/>
      <c r="P34" s="280"/>
      <c r="Q34" s="25">
        <f t="shared" si="6"/>
        <v>33720</v>
      </c>
    </row>
    <row r="35" spans="1:17" x14ac:dyDescent="0.25">
      <c r="A35" s="64"/>
      <c r="B35" s="125" t="s">
        <v>221</v>
      </c>
      <c r="C35" s="125" t="s">
        <v>236</v>
      </c>
      <c r="D35" s="126"/>
      <c r="E35" s="126"/>
      <c r="F35" s="126"/>
      <c r="G35" s="126"/>
      <c r="H35" s="126"/>
      <c r="I35" s="126"/>
      <c r="J35" s="126"/>
      <c r="K35" s="126"/>
      <c r="L35" s="126"/>
      <c r="M35" s="126"/>
      <c r="N35" s="126"/>
      <c r="O35" s="126"/>
      <c r="P35" s="127"/>
      <c r="Q35" s="25">
        <f t="shared" si="6"/>
        <v>0</v>
      </c>
    </row>
    <row r="36" spans="1:17" s="6" customFormat="1" ht="17.399999999999999" customHeight="1" thickBot="1" x14ac:dyDescent="0.3">
      <c r="A36" s="28" t="s">
        <v>113</v>
      </c>
      <c r="B36" s="29"/>
      <c r="C36" s="29"/>
      <c r="D36" s="31">
        <f t="shared" ref="D36:Q36" si="7">SUM(D30:D35)</f>
        <v>42826</v>
      </c>
      <c r="E36" s="31">
        <f t="shared" si="7"/>
        <v>7593</v>
      </c>
      <c r="F36" s="31">
        <f t="shared" si="7"/>
        <v>6001.94</v>
      </c>
      <c r="G36" s="31">
        <f t="shared" si="7"/>
        <v>0</v>
      </c>
      <c r="H36" s="31">
        <f t="shared" si="7"/>
        <v>0</v>
      </c>
      <c r="I36" s="31">
        <f t="shared" si="7"/>
        <v>33720</v>
      </c>
      <c r="J36" s="31">
        <f t="shared" si="7"/>
        <v>0</v>
      </c>
      <c r="K36" s="31">
        <f t="shared" si="7"/>
        <v>6</v>
      </c>
      <c r="L36" s="31">
        <f t="shared" si="7"/>
        <v>7089.44</v>
      </c>
      <c r="M36" s="31">
        <f t="shared" si="7"/>
        <v>0</v>
      </c>
      <c r="N36" s="31">
        <f t="shared" si="7"/>
        <v>0</v>
      </c>
      <c r="O36" s="31">
        <f t="shared" si="7"/>
        <v>0</v>
      </c>
      <c r="P36" s="31">
        <f t="shared" si="7"/>
        <v>0</v>
      </c>
      <c r="Q36" s="31">
        <f t="shared" si="7"/>
        <v>97236.38</v>
      </c>
    </row>
    <row r="37" spans="1:17" ht="12.75" customHeight="1" x14ac:dyDescent="0.25">
      <c r="A37" s="35" t="s">
        <v>31</v>
      </c>
      <c r="B37" s="51" t="s">
        <v>19</v>
      </c>
      <c r="C37" s="51" t="s">
        <v>228</v>
      </c>
      <c r="D37" s="52"/>
      <c r="E37" s="52">
        <v>42</v>
      </c>
      <c r="F37" s="52">
        <v>15</v>
      </c>
      <c r="G37" s="52"/>
      <c r="H37" s="52"/>
      <c r="I37" s="52"/>
      <c r="J37" s="52"/>
      <c r="K37" s="52"/>
      <c r="L37" s="52">
        <v>43</v>
      </c>
      <c r="M37" s="52"/>
      <c r="N37" s="52"/>
      <c r="O37" s="52"/>
      <c r="P37" s="53"/>
      <c r="Q37" s="26">
        <f t="shared" ref="Q37:Q43" si="8">SUM(D37:P37)</f>
        <v>100</v>
      </c>
    </row>
    <row r="38" spans="1:17" ht="12.75" customHeight="1" x14ac:dyDescent="0.25">
      <c r="A38" s="35"/>
      <c r="B38" s="51" t="s">
        <v>72</v>
      </c>
      <c r="C38" s="51" t="s">
        <v>237</v>
      </c>
      <c r="D38" s="52"/>
      <c r="E38" s="52"/>
      <c r="F38" s="52"/>
      <c r="G38" s="52"/>
      <c r="H38" s="52"/>
      <c r="I38" s="52"/>
      <c r="J38" s="52"/>
      <c r="K38" s="52"/>
      <c r="L38" s="52"/>
      <c r="M38" s="52"/>
      <c r="N38" s="52"/>
      <c r="O38" s="52"/>
      <c r="P38" s="53"/>
      <c r="Q38" s="26">
        <f t="shared" si="8"/>
        <v>0</v>
      </c>
    </row>
    <row r="39" spans="1:17" x14ac:dyDescent="0.25">
      <c r="A39" s="54"/>
      <c r="B39" s="55" t="s">
        <v>26</v>
      </c>
      <c r="C39" s="272" t="s">
        <v>229</v>
      </c>
      <c r="D39" s="119"/>
      <c r="E39" s="56">
        <v>45.54</v>
      </c>
      <c r="F39" s="56">
        <v>280.07</v>
      </c>
      <c r="G39" s="56"/>
      <c r="H39" s="56"/>
      <c r="I39" s="56"/>
      <c r="J39" s="56"/>
      <c r="K39" s="56">
        <v>93.95</v>
      </c>
      <c r="L39" s="56"/>
      <c r="M39" s="56"/>
      <c r="N39" s="56"/>
      <c r="O39" s="56"/>
      <c r="P39" s="57">
        <v>29055.46</v>
      </c>
      <c r="Q39" s="26">
        <f t="shared" si="8"/>
        <v>29475.02</v>
      </c>
    </row>
    <row r="40" spans="1:17" ht="12.75" customHeight="1" x14ac:dyDescent="0.25">
      <c r="A40" s="54"/>
      <c r="B40" s="55" t="s">
        <v>32</v>
      </c>
      <c r="C40" s="55" t="s">
        <v>229</v>
      </c>
      <c r="D40" s="56">
        <v>188327</v>
      </c>
      <c r="E40" s="56">
        <v>73961</v>
      </c>
      <c r="F40" s="56">
        <v>2126</v>
      </c>
      <c r="G40" s="56"/>
      <c r="H40" s="56">
        <v>931</v>
      </c>
      <c r="I40" s="56">
        <v>6</v>
      </c>
      <c r="J40" s="56"/>
      <c r="K40" s="56">
        <v>2</v>
      </c>
      <c r="L40" s="56">
        <v>1637</v>
      </c>
      <c r="M40" s="56"/>
      <c r="N40" s="56"/>
      <c r="O40" s="56"/>
      <c r="P40" s="57">
        <v>1917</v>
      </c>
      <c r="Q40" s="26">
        <f t="shared" si="8"/>
        <v>268907</v>
      </c>
    </row>
    <row r="41" spans="1:17" ht="12.75" customHeight="1" x14ac:dyDescent="0.25">
      <c r="A41" s="86"/>
      <c r="B41" s="87" t="s">
        <v>219</v>
      </c>
      <c r="C41" s="87" t="s">
        <v>230</v>
      </c>
      <c r="D41" s="88"/>
      <c r="E41" s="88"/>
      <c r="F41" s="88"/>
      <c r="G41" s="88"/>
      <c r="H41" s="88"/>
      <c r="I41" s="88"/>
      <c r="J41" s="88"/>
      <c r="K41" s="88"/>
      <c r="L41" s="88"/>
      <c r="M41" s="88"/>
      <c r="N41" s="88"/>
      <c r="O41" s="88"/>
      <c r="P41" s="89"/>
      <c r="Q41" s="26">
        <f t="shared" si="8"/>
        <v>0</v>
      </c>
    </row>
    <row r="42" spans="1:17" ht="12.75" customHeight="1" x14ac:dyDescent="0.25">
      <c r="A42" s="86"/>
      <c r="B42" s="87" t="s">
        <v>223</v>
      </c>
      <c r="C42" s="87" t="s">
        <v>238</v>
      </c>
      <c r="D42" s="88"/>
      <c r="E42" s="88">
        <v>4418</v>
      </c>
      <c r="F42" s="88"/>
      <c r="G42" s="88"/>
      <c r="H42" s="88"/>
      <c r="I42" s="88"/>
      <c r="J42" s="88"/>
      <c r="K42" s="88"/>
      <c r="L42" s="88"/>
      <c r="M42" s="88"/>
      <c r="N42" s="88"/>
      <c r="O42" s="88"/>
      <c r="P42" s="89"/>
      <c r="Q42" s="26">
        <f t="shared" si="8"/>
        <v>4418</v>
      </c>
    </row>
    <row r="43" spans="1:17" ht="12.75" customHeight="1" x14ac:dyDescent="0.25">
      <c r="A43" s="86"/>
      <c r="B43" s="87" t="s">
        <v>213</v>
      </c>
      <c r="C43" s="87" t="s">
        <v>239</v>
      </c>
      <c r="D43" s="56"/>
      <c r="E43" s="56"/>
      <c r="F43" s="56"/>
      <c r="G43" s="56">
        <v>4202</v>
      </c>
      <c r="H43" s="56">
        <v>11383</v>
      </c>
      <c r="I43" s="56"/>
      <c r="J43" s="56"/>
      <c r="K43" s="56"/>
      <c r="L43" s="56"/>
      <c r="M43" s="56"/>
      <c r="N43" s="56"/>
      <c r="O43" s="56"/>
      <c r="P43" s="56"/>
      <c r="Q43" s="26">
        <f t="shared" si="8"/>
        <v>15585</v>
      </c>
    </row>
    <row r="44" spans="1:17" s="6" customFormat="1" ht="13.65" customHeight="1" thickBot="1" x14ac:dyDescent="0.3">
      <c r="A44" s="41" t="s">
        <v>114</v>
      </c>
      <c r="B44" s="42"/>
      <c r="C44" s="42"/>
      <c r="D44" s="43">
        <f t="shared" ref="D44:Q44" si="9">SUM(D37:D43)</f>
        <v>188327</v>
      </c>
      <c r="E44" s="43">
        <f t="shared" si="9"/>
        <v>78466.539999999994</v>
      </c>
      <c r="F44" s="43">
        <f t="shared" si="9"/>
        <v>2421.0700000000002</v>
      </c>
      <c r="G44" s="43">
        <f t="shared" si="9"/>
        <v>4202</v>
      </c>
      <c r="H44" s="43">
        <f t="shared" si="9"/>
        <v>12314</v>
      </c>
      <c r="I44" s="43">
        <f t="shared" si="9"/>
        <v>6</v>
      </c>
      <c r="J44" s="43">
        <f t="shared" si="9"/>
        <v>0</v>
      </c>
      <c r="K44" s="43">
        <f t="shared" si="9"/>
        <v>95.95</v>
      </c>
      <c r="L44" s="43">
        <f t="shared" si="9"/>
        <v>1680</v>
      </c>
      <c r="M44" s="43">
        <f t="shared" si="9"/>
        <v>0</v>
      </c>
      <c r="N44" s="43">
        <f t="shared" si="9"/>
        <v>0</v>
      </c>
      <c r="O44" s="43">
        <f t="shared" si="9"/>
        <v>0</v>
      </c>
      <c r="P44" s="43">
        <f t="shared" si="9"/>
        <v>30972.46</v>
      </c>
      <c r="Q44" s="43">
        <f t="shared" si="9"/>
        <v>318485.02</v>
      </c>
    </row>
    <row r="45" spans="1:17" x14ac:dyDescent="0.25">
      <c r="A45" s="45" t="s">
        <v>34</v>
      </c>
      <c r="B45" s="46" t="s">
        <v>19</v>
      </c>
      <c r="C45" s="46" t="s">
        <v>228</v>
      </c>
      <c r="D45" s="47"/>
      <c r="E45" s="47"/>
      <c r="F45" s="47"/>
      <c r="G45" s="47"/>
      <c r="H45" s="47"/>
      <c r="I45" s="47"/>
      <c r="J45" s="47"/>
      <c r="K45" s="47"/>
      <c r="L45" s="47"/>
      <c r="M45" s="47"/>
      <c r="N45" s="47"/>
      <c r="O45" s="47"/>
      <c r="P45" s="48"/>
      <c r="Q45" s="25">
        <f t="shared" ref="Q45:Q50" si="10">SUM(D45:P45)</f>
        <v>0</v>
      </c>
    </row>
    <row r="46" spans="1:17" ht="26.4" x14ac:dyDescent="0.25">
      <c r="A46" s="164"/>
      <c r="B46" s="46" t="s">
        <v>270</v>
      </c>
      <c r="C46" s="46"/>
      <c r="D46" s="47">
        <v>1909</v>
      </c>
      <c r="E46" s="47"/>
      <c r="F46" s="47"/>
      <c r="G46" s="47"/>
      <c r="H46" s="47"/>
      <c r="I46" s="47"/>
      <c r="J46" s="47"/>
      <c r="K46" s="47"/>
      <c r="L46" s="47"/>
      <c r="M46" s="47"/>
      <c r="N46" s="47"/>
      <c r="O46" s="47"/>
      <c r="P46" s="48"/>
      <c r="Q46" s="25">
        <f t="shared" si="10"/>
        <v>1909</v>
      </c>
    </row>
    <row r="47" spans="1:17" x14ac:dyDescent="0.25">
      <c r="A47" s="164"/>
      <c r="B47" s="46" t="s">
        <v>219</v>
      </c>
      <c r="C47" s="46" t="s">
        <v>230</v>
      </c>
      <c r="D47" s="47"/>
      <c r="E47" s="47"/>
      <c r="F47" s="47"/>
      <c r="G47" s="47"/>
      <c r="H47" s="47"/>
      <c r="I47" s="47"/>
      <c r="J47" s="47"/>
      <c r="K47" s="47"/>
      <c r="L47" s="47"/>
      <c r="M47" s="47"/>
      <c r="N47" s="47"/>
      <c r="O47" s="47"/>
      <c r="P47" s="48"/>
      <c r="Q47" s="25">
        <f t="shared" si="10"/>
        <v>0</v>
      </c>
    </row>
    <row r="48" spans="1:17" s="251" customFormat="1" ht="29.25" customHeight="1" x14ac:dyDescent="0.25">
      <c r="A48" s="248"/>
      <c r="B48" s="249" t="s">
        <v>26</v>
      </c>
      <c r="C48" s="249" t="s">
        <v>229</v>
      </c>
      <c r="D48" s="250"/>
      <c r="E48" s="250"/>
      <c r="F48" s="250"/>
      <c r="G48" s="250"/>
      <c r="H48" s="250"/>
      <c r="I48" s="250"/>
      <c r="J48" s="250"/>
      <c r="K48" s="250"/>
      <c r="L48" s="250"/>
      <c r="M48" s="250"/>
      <c r="N48" s="250"/>
      <c r="O48" s="250"/>
      <c r="P48" s="136"/>
      <c r="Q48" s="134">
        <f t="shared" si="10"/>
        <v>0</v>
      </c>
    </row>
    <row r="49" spans="1:17" s="139" customFormat="1" ht="29.25" customHeight="1" x14ac:dyDescent="0.25">
      <c r="A49" s="284"/>
      <c r="B49" s="140" t="s">
        <v>32</v>
      </c>
      <c r="C49" s="140" t="s">
        <v>229</v>
      </c>
      <c r="D49" s="141">
        <v>1383</v>
      </c>
      <c r="E49" s="141"/>
      <c r="F49" s="141"/>
      <c r="G49" s="141"/>
      <c r="H49" s="141"/>
      <c r="I49" s="141"/>
      <c r="J49" s="141"/>
      <c r="K49" s="141"/>
      <c r="L49" s="141"/>
      <c r="M49" s="141"/>
      <c r="N49" s="141"/>
      <c r="O49" s="141"/>
      <c r="P49" s="142"/>
      <c r="Q49" s="134">
        <f t="shared" si="10"/>
        <v>1383</v>
      </c>
    </row>
    <row r="50" spans="1:17" s="139" customFormat="1" x14ac:dyDescent="0.25">
      <c r="B50" s="140" t="s">
        <v>18</v>
      </c>
      <c r="C50" s="140" t="s">
        <v>234</v>
      </c>
      <c r="D50" s="141"/>
      <c r="E50" s="141"/>
      <c r="F50" s="141"/>
      <c r="G50" s="141"/>
      <c r="H50" s="141"/>
      <c r="I50" s="141"/>
      <c r="J50" s="141"/>
      <c r="K50" s="141"/>
      <c r="L50" s="141"/>
      <c r="M50" s="141"/>
      <c r="N50" s="141"/>
      <c r="O50" s="141"/>
      <c r="P50" s="142"/>
      <c r="Q50" s="144">
        <f t="shared" si="10"/>
        <v>0</v>
      </c>
    </row>
    <row r="51" spans="1:17" s="6" customFormat="1" ht="13.8" thickBot="1" x14ac:dyDescent="0.3">
      <c r="A51" s="28" t="s">
        <v>115</v>
      </c>
      <c r="B51" s="29"/>
      <c r="C51" s="29"/>
      <c r="D51" s="31">
        <f t="shared" ref="D51:Q51" si="11">SUM(D45:D50)</f>
        <v>3292</v>
      </c>
      <c r="E51" s="31">
        <f t="shared" si="11"/>
        <v>0</v>
      </c>
      <c r="F51" s="31">
        <f t="shared" si="11"/>
        <v>0</v>
      </c>
      <c r="G51" s="31">
        <f t="shared" si="11"/>
        <v>0</v>
      </c>
      <c r="H51" s="31">
        <f t="shared" si="11"/>
        <v>0</v>
      </c>
      <c r="I51" s="31">
        <f t="shared" si="11"/>
        <v>0</v>
      </c>
      <c r="J51" s="31">
        <f t="shared" si="11"/>
        <v>0</v>
      </c>
      <c r="K51" s="31">
        <f t="shared" si="11"/>
        <v>0</v>
      </c>
      <c r="L51" s="31">
        <f t="shared" si="11"/>
        <v>0</v>
      </c>
      <c r="M51" s="31">
        <f t="shared" si="11"/>
        <v>0</v>
      </c>
      <c r="N51" s="31">
        <f t="shared" si="11"/>
        <v>0</v>
      </c>
      <c r="O51" s="31">
        <f t="shared" si="11"/>
        <v>0</v>
      </c>
      <c r="P51" s="31">
        <f t="shared" si="11"/>
        <v>0</v>
      </c>
      <c r="Q51" s="31">
        <f t="shared" si="11"/>
        <v>3292</v>
      </c>
    </row>
    <row r="52" spans="1:17" s="10" customFormat="1" x14ac:dyDescent="0.25">
      <c r="A52" s="35" t="s">
        <v>36</v>
      </c>
      <c r="B52" s="66" t="s">
        <v>37</v>
      </c>
      <c r="C52" s="66" t="s">
        <v>238</v>
      </c>
      <c r="D52" s="67">
        <v>82061</v>
      </c>
      <c r="E52" s="67">
        <v>5619</v>
      </c>
      <c r="F52" s="67">
        <v>2674</v>
      </c>
      <c r="G52" s="67"/>
      <c r="H52" s="67"/>
      <c r="I52" s="67"/>
      <c r="J52" s="67"/>
      <c r="K52" s="67">
        <v>6</v>
      </c>
      <c r="L52" s="67"/>
      <c r="M52" s="67"/>
      <c r="N52" s="67"/>
      <c r="O52" s="67"/>
      <c r="P52" s="68"/>
      <c r="Q52" s="26">
        <f>SUM(D52:P52)</f>
        <v>90360</v>
      </c>
    </row>
    <row r="53" spans="1:17" ht="11.25" customHeight="1" x14ac:dyDescent="0.25">
      <c r="A53" s="54"/>
      <c r="B53" s="55" t="s">
        <v>19</v>
      </c>
      <c r="C53" s="55" t="s">
        <v>228</v>
      </c>
      <c r="D53" s="56"/>
      <c r="E53" s="56">
        <v>18</v>
      </c>
      <c r="F53" s="56">
        <v>15800</v>
      </c>
      <c r="G53" s="56"/>
      <c r="H53" s="56"/>
      <c r="I53" s="56"/>
      <c r="J53" s="56"/>
      <c r="K53" s="56">
        <v>55</v>
      </c>
      <c r="L53" s="56">
        <v>1</v>
      </c>
      <c r="M53" s="56"/>
      <c r="N53" s="56"/>
      <c r="O53" s="56"/>
      <c r="P53" s="57"/>
      <c r="Q53" s="26">
        <f>SUM(D53:P53)</f>
        <v>15874</v>
      </c>
    </row>
    <row r="54" spans="1:17" x14ac:dyDescent="0.25">
      <c r="A54" s="54"/>
      <c r="B54" s="55" t="s">
        <v>26</v>
      </c>
      <c r="C54" s="55" t="s">
        <v>229</v>
      </c>
      <c r="D54" s="56"/>
      <c r="E54" s="56">
        <v>129.61000000000001</v>
      </c>
      <c r="F54" s="56">
        <v>6.48</v>
      </c>
      <c r="G54" s="56"/>
      <c r="H54" s="56"/>
      <c r="I54" s="56"/>
      <c r="J54" s="56"/>
      <c r="K54" s="56">
        <v>137.99</v>
      </c>
      <c r="L54" s="56"/>
      <c r="M54" s="56"/>
      <c r="N54" s="56"/>
      <c r="O54" s="56"/>
      <c r="P54" s="57"/>
      <c r="Q54" s="26">
        <f>SUM(D54:P54)</f>
        <v>274.08000000000004</v>
      </c>
    </row>
    <row r="55" spans="1:17" ht="26.4" x14ac:dyDescent="0.25">
      <c r="A55" s="86"/>
      <c r="B55" s="87" t="s">
        <v>223</v>
      </c>
      <c r="C55" s="87" t="s">
        <v>238</v>
      </c>
      <c r="D55" s="56"/>
      <c r="E55" s="56">
        <v>15912</v>
      </c>
      <c r="F55" s="56">
        <v>123808</v>
      </c>
      <c r="G55" s="56"/>
      <c r="H55" s="56">
        <v>5</v>
      </c>
      <c r="I55" s="56">
        <v>76086</v>
      </c>
      <c r="J55" s="56"/>
      <c r="K55" s="56"/>
      <c r="L55" s="56">
        <v>325</v>
      </c>
      <c r="M55" s="56"/>
      <c r="N55" s="56"/>
      <c r="O55" s="56"/>
      <c r="P55" s="56"/>
      <c r="Q55" s="26">
        <f>SUM(D55:P55)</f>
        <v>216136</v>
      </c>
    </row>
    <row r="56" spans="1:17" s="6" customFormat="1" ht="13.65" customHeight="1" thickBot="1" x14ac:dyDescent="0.3">
      <c r="A56" s="41" t="s">
        <v>116</v>
      </c>
      <c r="B56" s="42"/>
      <c r="C56" s="42"/>
      <c r="D56" s="43">
        <f t="shared" ref="D56:Q56" si="12">SUM(D52:D55)</f>
        <v>82061</v>
      </c>
      <c r="E56" s="43">
        <f t="shared" si="12"/>
        <v>21678.61</v>
      </c>
      <c r="F56" s="43">
        <f t="shared" si="12"/>
        <v>142288.48000000001</v>
      </c>
      <c r="G56" s="43">
        <f t="shared" si="12"/>
        <v>0</v>
      </c>
      <c r="H56" s="43">
        <f t="shared" si="12"/>
        <v>5</v>
      </c>
      <c r="I56" s="43">
        <f t="shared" si="12"/>
        <v>76086</v>
      </c>
      <c r="J56" s="43">
        <f t="shared" si="12"/>
        <v>0</v>
      </c>
      <c r="K56" s="43">
        <f t="shared" si="12"/>
        <v>198.99</v>
      </c>
      <c r="L56" s="43">
        <f t="shared" si="12"/>
        <v>326</v>
      </c>
      <c r="M56" s="43">
        <f t="shared" si="12"/>
        <v>0</v>
      </c>
      <c r="N56" s="43">
        <f t="shared" si="12"/>
        <v>0</v>
      </c>
      <c r="O56" s="43">
        <f t="shared" si="12"/>
        <v>0</v>
      </c>
      <c r="P56" s="43">
        <f t="shared" si="12"/>
        <v>0</v>
      </c>
      <c r="Q56" s="43">
        <f t="shared" si="12"/>
        <v>322644.08</v>
      </c>
    </row>
    <row r="57" spans="1:17" x14ac:dyDescent="0.25">
      <c r="A57" s="45" t="s">
        <v>38</v>
      </c>
      <c r="B57" s="46" t="s">
        <v>24</v>
      </c>
      <c r="C57" s="46" t="s">
        <v>233</v>
      </c>
      <c r="D57" s="47">
        <v>18303</v>
      </c>
      <c r="E57" s="47"/>
      <c r="F57" s="47"/>
      <c r="G57" s="47"/>
      <c r="H57" s="47"/>
      <c r="I57" s="47"/>
      <c r="J57" s="47"/>
      <c r="K57" s="47">
        <v>1</v>
      </c>
      <c r="L57" s="47">
        <v>10</v>
      </c>
      <c r="M57" s="47"/>
      <c r="N57" s="47"/>
      <c r="O57" s="47"/>
      <c r="P57" s="48"/>
      <c r="Q57" s="25">
        <f t="shared" ref="Q57:Q63" si="13">SUM(D57:P57)</f>
        <v>18314</v>
      </c>
    </row>
    <row r="58" spans="1:17" x14ac:dyDescent="0.25">
      <c r="A58" s="45"/>
      <c r="B58" s="46" t="s">
        <v>26</v>
      </c>
      <c r="C58" s="46" t="s">
        <v>229</v>
      </c>
      <c r="D58" s="47"/>
      <c r="E58" s="47"/>
      <c r="F58" s="47"/>
      <c r="G58" s="47"/>
      <c r="H58" s="47"/>
      <c r="I58" s="47"/>
      <c r="J58" s="47"/>
      <c r="K58" s="47"/>
      <c r="L58" s="47"/>
      <c r="M58" s="47"/>
      <c r="N58" s="47"/>
      <c r="O58" s="47"/>
      <c r="P58" s="48"/>
      <c r="Q58" s="25">
        <f t="shared" si="13"/>
        <v>0</v>
      </c>
    </row>
    <row r="59" spans="1:17" x14ac:dyDescent="0.25">
      <c r="A59" s="20"/>
      <c r="B59" s="21" t="s">
        <v>19</v>
      </c>
      <c r="C59" s="21" t="s">
        <v>228</v>
      </c>
      <c r="D59" s="23"/>
      <c r="E59" s="23"/>
      <c r="F59" s="23"/>
      <c r="G59" s="23"/>
      <c r="H59" s="23"/>
      <c r="I59" s="23"/>
      <c r="J59" s="23"/>
      <c r="K59" s="23"/>
      <c r="L59" s="23"/>
      <c r="M59" s="23"/>
      <c r="N59" s="23"/>
      <c r="O59" s="23"/>
      <c r="P59" s="24"/>
      <c r="Q59" s="25">
        <f t="shared" si="13"/>
        <v>0</v>
      </c>
    </row>
    <row r="60" spans="1:17" x14ac:dyDescent="0.25">
      <c r="A60" s="27"/>
      <c r="B60" s="21" t="s">
        <v>39</v>
      </c>
      <c r="C60" s="21" t="s">
        <v>240</v>
      </c>
      <c r="D60" s="23">
        <v>3257</v>
      </c>
      <c r="E60" s="23"/>
      <c r="F60" s="23"/>
      <c r="G60" s="23"/>
      <c r="H60" s="23"/>
      <c r="I60" s="23"/>
      <c r="J60" s="23"/>
      <c r="K60" s="23"/>
      <c r="L60" s="23"/>
      <c r="M60" s="23"/>
      <c r="N60" s="23"/>
      <c r="O60" s="23"/>
      <c r="P60" s="24"/>
      <c r="Q60" s="25">
        <f t="shared" si="13"/>
        <v>3257</v>
      </c>
    </row>
    <row r="61" spans="1:17" x14ac:dyDescent="0.25">
      <c r="A61" s="170"/>
      <c r="B61" s="243" t="s">
        <v>219</v>
      </c>
      <c r="C61" s="243" t="s">
        <v>230</v>
      </c>
      <c r="D61" s="260"/>
      <c r="E61" s="260">
        <v>1</v>
      </c>
      <c r="F61" s="260"/>
      <c r="G61" s="260"/>
      <c r="H61" s="260"/>
      <c r="I61" s="260"/>
      <c r="J61" s="260"/>
      <c r="K61" s="260">
        <v>1</v>
      </c>
      <c r="L61" s="260"/>
      <c r="M61" s="260"/>
      <c r="N61" s="260"/>
      <c r="O61" s="260"/>
      <c r="P61" s="261"/>
      <c r="Q61" s="25">
        <f t="shared" si="13"/>
        <v>2</v>
      </c>
    </row>
    <row r="62" spans="1:17" ht="26.4" x14ac:dyDescent="0.25">
      <c r="A62" s="170"/>
      <c r="B62" s="243" t="s">
        <v>266</v>
      </c>
      <c r="C62" s="243" t="s">
        <v>233</v>
      </c>
      <c r="D62" s="276"/>
      <c r="E62" s="276">
        <v>4000</v>
      </c>
      <c r="F62" s="276"/>
      <c r="G62" s="276">
        <v>9510</v>
      </c>
      <c r="H62" s="276"/>
      <c r="I62" s="276"/>
      <c r="J62" s="276"/>
      <c r="K62" s="276"/>
      <c r="L62" s="276"/>
      <c r="M62" s="276"/>
      <c r="N62" s="276"/>
      <c r="O62" s="277"/>
      <c r="P62" s="276"/>
      <c r="Q62" s="25">
        <f t="shared" si="13"/>
        <v>13510</v>
      </c>
    </row>
    <row r="63" spans="1:17" ht="26.4" x14ac:dyDescent="0.25">
      <c r="A63" s="170"/>
      <c r="B63" s="243" t="s">
        <v>203</v>
      </c>
      <c r="C63" s="243" t="s">
        <v>233</v>
      </c>
      <c r="D63" s="276"/>
      <c r="E63" s="276"/>
      <c r="F63" s="276"/>
      <c r="G63" s="276">
        <v>97</v>
      </c>
      <c r="H63" s="276"/>
      <c r="I63" s="276"/>
      <c r="J63" s="276"/>
      <c r="K63" s="276"/>
      <c r="L63" s="276"/>
      <c r="M63" s="276"/>
      <c r="N63" s="276"/>
      <c r="O63" s="277"/>
      <c r="P63" s="276">
        <v>1152</v>
      </c>
      <c r="Q63" s="25">
        <f t="shared" si="13"/>
        <v>1249</v>
      </c>
    </row>
    <row r="64" spans="1:17" s="6" customFormat="1" ht="13.8" thickBot="1" x14ac:dyDescent="0.3">
      <c r="A64" s="28" t="s">
        <v>117</v>
      </c>
      <c r="B64" s="29"/>
      <c r="C64" s="29"/>
      <c r="D64" s="31">
        <f t="shared" ref="D64:Q64" si="14">SUM(D57:D63)</f>
        <v>21560</v>
      </c>
      <c r="E64" s="31">
        <f t="shared" si="14"/>
        <v>4001</v>
      </c>
      <c r="F64" s="31">
        <f t="shared" si="14"/>
        <v>0</v>
      </c>
      <c r="G64" s="31">
        <f t="shared" si="14"/>
        <v>9607</v>
      </c>
      <c r="H64" s="31">
        <f t="shared" si="14"/>
        <v>0</v>
      </c>
      <c r="I64" s="31">
        <f t="shared" si="14"/>
        <v>0</v>
      </c>
      <c r="J64" s="31">
        <f t="shared" si="14"/>
        <v>0</v>
      </c>
      <c r="K64" s="31">
        <f t="shared" si="14"/>
        <v>2</v>
      </c>
      <c r="L64" s="31">
        <f t="shared" si="14"/>
        <v>10</v>
      </c>
      <c r="M64" s="31">
        <f t="shared" si="14"/>
        <v>0</v>
      </c>
      <c r="N64" s="31">
        <f t="shared" si="14"/>
        <v>0</v>
      </c>
      <c r="O64" s="31">
        <f t="shared" si="14"/>
        <v>0</v>
      </c>
      <c r="P64" s="31">
        <f t="shared" si="14"/>
        <v>1152</v>
      </c>
      <c r="Q64" s="31">
        <f t="shared" si="14"/>
        <v>36332</v>
      </c>
    </row>
    <row r="65" spans="1:17" s="160" customFormat="1" x14ac:dyDescent="0.25">
      <c r="A65" s="135" t="s">
        <v>40</v>
      </c>
      <c r="B65" s="156" t="s">
        <v>19</v>
      </c>
      <c r="C65" s="156" t="s">
        <v>228</v>
      </c>
      <c r="D65" s="157">
        <v>1715</v>
      </c>
      <c r="E65" s="157"/>
      <c r="F65" s="157"/>
      <c r="G65" s="157"/>
      <c r="H65" s="157"/>
      <c r="I65" s="157"/>
      <c r="J65" s="157"/>
      <c r="K65" s="157"/>
      <c r="L65" s="157"/>
      <c r="M65" s="157"/>
      <c r="N65" s="157"/>
      <c r="O65" s="157"/>
      <c r="P65" s="158"/>
      <c r="Q65" s="79">
        <f>SUM(D65:P65)</f>
        <v>1715</v>
      </c>
    </row>
    <row r="66" spans="1:17" s="160" customFormat="1" x14ac:dyDescent="0.25">
      <c r="A66" s="166"/>
      <c r="B66" s="156" t="s">
        <v>46</v>
      </c>
      <c r="C66" s="156" t="s">
        <v>241</v>
      </c>
      <c r="D66" s="157"/>
      <c r="E66" s="157"/>
      <c r="F66" s="157"/>
      <c r="G66" s="157"/>
      <c r="H66" s="157"/>
      <c r="I66" s="157"/>
      <c r="J66" s="157"/>
      <c r="K66" s="157"/>
      <c r="L66" s="157"/>
      <c r="M66" s="157"/>
      <c r="N66" s="157"/>
      <c r="O66" s="157"/>
      <c r="P66" s="158"/>
      <c r="Q66" s="79">
        <f>SUM(D66:P66)</f>
        <v>0</v>
      </c>
    </row>
    <row r="67" spans="1:17" s="154" customFormat="1" x14ac:dyDescent="0.25">
      <c r="B67" s="55" t="s">
        <v>42</v>
      </c>
      <c r="C67" s="55" t="s">
        <v>242</v>
      </c>
      <c r="D67" s="56">
        <v>444</v>
      </c>
      <c r="E67" s="56"/>
      <c r="F67" s="56"/>
      <c r="G67" s="56"/>
      <c r="H67" s="56"/>
      <c r="I67" s="56"/>
      <c r="J67" s="56"/>
      <c r="K67" s="56"/>
      <c r="L67" s="56"/>
      <c r="M67" s="56"/>
      <c r="N67" s="56"/>
      <c r="O67" s="56"/>
      <c r="P67" s="57"/>
      <c r="Q67" s="26">
        <f>SUM(D67:P67)</f>
        <v>444</v>
      </c>
    </row>
    <row r="68" spans="1:17" s="269" customFormat="1" x14ac:dyDescent="0.25">
      <c r="B68" s="55" t="s">
        <v>219</v>
      </c>
      <c r="C68" s="55" t="s">
        <v>230</v>
      </c>
      <c r="D68" s="56"/>
      <c r="E68" s="56"/>
      <c r="F68" s="56"/>
      <c r="G68" s="56"/>
      <c r="H68" s="56"/>
      <c r="I68" s="56"/>
      <c r="J68" s="56"/>
      <c r="K68" s="56">
        <v>1</v>
      </c>
      <c r="L68" s="56"/>
      <c r="M68" s="56"/>
      <c r="N68" s="56"/>
      <c r="O68" s="56"/>
      <c r="P68" s="56"/>
      <c r="Q68" s="26">
        <f>SUM(D68:P68)</f>
        <v>1</v>
      </c>
    </row>
    <row r="69" spans="1:17" s="6" customFormat="1" ht="13.8" thickBot="1" x14ac:dyDescent="0.3">
      <c r="A69" s="151" t="s">
        <v>118</v>
      </c>
      <c r="B69" s="152"/>
      <c r="C69" s="152"/>
      <c r="D69" s="153">
        <f t="shared" ref="D69:Q69" si="15">SUM(D65:D68)</f>
        <v>2159</v>
      </c>
      <c r="E69" s="153">
        <f t="shared" si="15"/>
        <v>0</v>
      </c>
      <c r="F69" s="153">
        <f t="shared" si="15"/>
        <v>0</v>
      </c>
      <c r="G69" s="153">
        <f t="shared" si="15"/>
        <v>0</v>
      </c>
      <c r="H69" s="153">
        <f t="shared" si="15"/>
        <v>0</v>
      </c>
      <c r="I69" s="153">
        <f t="shared" si="15"/>
        <v>0</v>
      </c>
      <c r="J69" s="153">
        <f t="shared" si="15"/>
        <v>0</v>
      </c>
      <c r="K69" s="153">
        <f t="shared" si="15"/>
        <v>1</v>
      </c>
      <c r="L69" s="153">
        <f t="shared" si="15"/>
        <v>0</v>
      </c>
      <c r="M69" s="153">
        <f t="shared" si="15"/>
        <v>0</v>
      </c>
      <c r="N69" s="153">
        <f t="shared" si="15"/>
        <v>0</v>
      </c>
      <c r="O69" s="153">
        <f t="shared" si="15"/>
        <v>0</v>
      </c>
      <c r="P69" s="153">
        <f t="shared" si="15"/>
        <v>0</v>
      </c>
      <c r="Q69" s="153">
        <f t="shared" si="15"/>
        <v>2160</v>
      </c>
    </row>
    <row r="70" spans="1:17" x14ac:dyDescent="0.25">
      <c r="A70" s="45" t="s">
        <v>43</v>
      </c>
      <c r="B70" s="46" t="s">
        <v>25</v>
      </c>
      <c r="C70" s="46" t="s">
        <v>243</v>
      </c>
      <c r="D70" s="274"/>
      <c r="E70" s="274"/>
      <c r="F70" s="274"/>
      <c r="G70" s="274"/>
      <c r="H70" s="274"/>
      <c r="I70" s="274"/>
      <c r="J70" s="274"/>
      <c r="K70" s="274"/>
      <c r="L70" s="274"/>
      <c r="M70" s="274"/>
      <c r="N70" s="274"/>
      <c r="O70" s="275"/>
      <c r="P70" s="275"/>
      <c r="Q70" s="25">
        <f t="shared" ref="Q70:Q76" si="16">SUM(D70:P70)</f>
        <v>0</v>
      </c>
    </row>
    <row r="71" spans="1:17" x14ac:dyDescent="0.25">
      <c r="A71" s="45"/>
      <c r="B71" s="46" t="s">
        <v>18</v>
      </c>
      <c r="C71" s="46" t="s">
        <v>234</v>
      </c>
      <c r="D71" s="47"/>
      <c r="E71" s="47"/>
      <c r="F71" s="47"/>
      <c r="G71" s="47"/>
      <c r="H71" s="47"/>
      <c r="I71" s="47"/>
      <c r="J71" s="47"/>
      <c r="K71" s="47">
        <v>12</v>
      </c>
      <c r="L71" s="47"/>
      <c r="M71" s="47"/>
      <c r="N71" s="47"/>
      <c r="O71" s="47"/>
      <c r="P71" s="48"/>
      <c r="Q71" s="25">
        <f t="shared" si="16"/>
        <v>12</v>
      </c>
    </row>
    <row r="72" spans="1:17" x14ac:dyDescent="0.25">
      <c r="A72" s="45"/>
      <c r="B72" s="46" t="s">
        <v>26</v>
      </c>
      <c r="C72" s="46" t="s">
        <v>229</v>
      </c>
      <c r="D72" s="47"/>
      <c r="E72" s="47"/>
      <c r="F72" s="47"/>
      <c r="G72" s="47"/>
      <c r="H72" s="47"/>
      <c r="I72" s="47"/>
      <c r="J72" s="47"/>
      <c r="K72" s="47"/>
      <c r="L72" s="47"/>
      <c r="M72" s="47"/>
      <c r="N72" s="47"/>
      <c r="O72" s="47"/>
      <c r="P72" s="48"/>
      <c r="Q72" s="25">
        <f t="shared" si="16"/>
        <v>0</v>
      </c>
    </row>
    <row r="73" spans="1:17" x14ac:dyDescent="0.25">
      <c r="A73" s="45"/>
      <c r="B73" s="46" t="s">
        <v>32</v>
      </c>
      <c r="C73" s="46" t="s">
        <v>229</v>
      </c>
      <c r="D73" s="47">
        <v>34167</v>
      </c>
      <c r="E73" s="47"/>
      <c r="F73" s="47"/>
      <c r="G73" s="47"/>
      <c r="H73" s="47"/>
      <c r="I73" s="47"/>
      <c r="J73" s="47"/>
      <c r="K73" s="47"/>
      <c r="L73" s="47"/>
      <c r="M73" s="47"/>
      <c r="N73" s="47"/>
      <c r="O73" s="47"/>
      <c r="P73" s="48"/>
      <c r="Q73" s="25">
        <f t="shared" si="16"/>
        <v>34167</v>
      </c>
    </row>
    <row r="74" spans="1:17" x14ac:dyDescent="0.25">
      <c r="A74" s="27"/>
      <c r="B74" s="21" t="s">
        <v>19</v>
      </c>
      <c r="C74" s="21" t="s">
        <v>228</v>
      </c>
      <c r="D74" s="23">
        <v>73952</v>
      </c>
      <c r="E74" s="23">
        <v>318</v>
      </c>
      <c r="F74" s="23">
        <v>1684</v>
      </c>
      <c r="G74" s="23"/>
      <c r="H74" s="23"/>
      <c r="I74" s="23"/>
      <c r="J74" s="23"/>
      <c r="K74" s="23">
        <v>29</v>
      </c>
      <c r="L74" s="23">
        <v>537</v>
      </c>
      <c r="M74" s="23"/>
      <c r="N74" s="23"/>
      <c r="O74" s="23"/>
      <c r="P74" s="24"/>
      <c r="Q74" s="25">
        <f t="shared" si="16"/>
        <v>76520</v>
      </c>
    </row>
    <row r="75" spans="1:17" ht="26.4" x14ac:dyDescent="0.25">
      <c r="A75" s="260"/>
      <c r="B75" s="243" t="s">
        <v>271</v>
      </c>
      <c r="C75" s="243"/>
      <c r="E75" s="260"/>
      <c r="F75" s="260"/>
      <c r="G75" s="260"/>
      <c r="H75" s="260"/>
      <c r="I75" s="260"/>
      <c r="J75" s="260"/>
      <c r="K75" s="260"/>
      <c r="L75" s="260"/>
      <c r="M75" s="260"/>
      <c r="N75" s="260"/>
      <c r="O75" s="260"/>
      <c r="P75" s="261"/>
      <c r="Q75" s="25">
        <f t="shared" si="16"/>
        <v>0</v>
      </c>
    </row>
    <row r="76" spans="1:17" x14ac:dyDescent="0.25">
      <c r="A76" s="170"/>
      <c r="B76" s="243" t="s">
        <v>219</v>
      </c>
      <c r="C76" s="243" t="s">
        <v>230</v>
      </c>
      <c r="D76" s="260"/>
      <c r="E76" s="260"/>
      <c r="F76" s="260"/>
      <c r="G76" s="260"/>
      <c r="H76" s="260"/>
      <c r="I76" s="260"/>
      <c r="J76" s="260"/>
      <c r="K76" s="260">
        <v>25</v>
      </c>
      <c r="L76" s="260">
        <v>6</v>
      </c>
      <c r="M76" s="260"/>
      <c r="N76" s="260"/>
      <c r="O76" s="260"/>
      <c r="P76" s="261">
        <v>16</v>
      </c>
      <c r="Q76" s="25">
        <f t="shared" si="16"/>
        <v>47</v>
      </c>
    </row>
    <row r="77" spans="1:17" s="6" customFormat="1" ht="12.75" customHeight="1" thickBot="1" x14ac:dyDescent="0.3">
      <c r="A77" s="28" t="s">
        <v>119</v>
      </c>
      <c r="B77" s="29"/>
      <c r="C77" s="31">
        <f t="shared" ref="C77:Q77" si="17">SUM(C70:C76)</f>
        <v>0</v>
      </c>
      <c r="D77" s="31">
        <f t="shared" si="17"/>
        <v>108119</v>
      </c>
      <c r="E77" s="31">
        <f t="shared" si="17"/>
        <v>318</v>
      </c>
      <c r="F77" s="31">
        <f t="shared" si="17"/>
        <v>1684</v>
      </c>
      <c r="G77" s="31">
        <f t="shared" si="17"/>
        <v>0</v>
      </c>
      <c r="H77" s="31">
        <f t="shared" si="17"/>
        <v>0</v>
      </c>
      <c r="I77" s="31">
        <f t="shared" si="17"/>
        <v>0</v>
      </c>
      <c r="J77" s="31">
        <f t="shared" si="17"/>
        <v>0</v>
      </c>
      <c r="K77" s="31">
        <f t="shared" si="17"/>
        <v>66</v>
      </c>
      <c r="L77" s="31">
        <f t="shared" si="17"/>
        <v>543</v>
      </c>
      <c r="M77" s="31">
        <f t="shared" si="17"/>
        <v>0</v>
      </c>
      <c r="N77" s="31">
        <f t="shared" si="17"/>
        <v>0</v>
      </c>
      <c r="O77" s="31">
        <f t="shared" si="17"/>
        <v>0</v>
      </c>
      <c r="P77" s="31">
        <f t="shared" si="17"/>
        <v>16</v>
      </c>
      <c r="Q77" s="31">
        <f t="shared" si="17"/>
        <v>110746</v>
      </c>
    </row>
    <row r="78" spans="1:17" s="162" customFormat="1" ht="12.75" customHeight="1" x14ac:dyDescent="0.25">
      <c r="A78" s="135" t="s">
        <v>44</v>
      </c>
      <c r="B78" s="36" t="s">
        <v>19</v>
      </c>
      <c r="C78" s="36" t="s">
        <v>228</v>
      </c>
      <c r="D78" s="82"/>
      <c r="E78" s="82"/>
      <c r="F78" s="82"/>
      <c r="G78" s="82"/>
      <c r="H78" s="82"/>
      <c r="I78" s="82"/>
      <c r="J78" s="82"/>
      <c r="K78" s="82"/>
      <c r="L78" s="82"/>
      <c r="M78" s="82"/>
      <c r="N78" s="82"/>
      <c r="O78" s="82"/>
      <c r="P78" s="83"/>
      <c r="Q78" s="40">
        <f>SUM(D78:P78)</f>
        <v>0</v>
      </c>
    </row>
    <row r="79" spans="1:17" s="160" customFormat="1" ht="13.65" customHeight="1" x14ac:dyDescent="0.25">
      <c r="B79" s="71" t="s">
        <v>21</v>
      </c>
      <c r="C79" s="71" t="s">
        <v>231</v>
      </c>
      <c r="D79" s="72">
        <v>1100</v>
      </c>
      <c r="E79" s="72"/>
      <c r="F79" s="72"/>
      <c r="G79" s="72"/>
      <c r="H79" s="72"/>
      <c r="I79" s="72"/>
      <c r="J79" s="72"/>
      <c r="K79" s="72"/>
      <c r="L79" s="72"/>
      <c r="M79" s="72"/>
      <c r="N79" s="72"/>
      <c r="O79" s="72"/>
      <c r="P79" s="73"/>
      <c r="Q79" s="270">
        <f>SUM(D79:P79)</f>
        <v>1100</v>
      </c>
    </row>
    <row r="80" spans="1:17" s="259" customFormat="1" ht="13.65" customHeight="1" x14ac:dyDescent="0.25">
      <c r="B80" s="76" t="s">
        <v>219</v>
      </c>
      <c r="C80" s="76" t="s">
        <v>230</v>
      </c>
      <c r="D80" s="77"/>
      <c r="E80" s="77"/>
      <c r="F80" s="77"/>
      <c r="G80" s="77"/>
      <c r="H80" s="77"/>
      <c r="I80" s="77"/>
      <c r="J80" s="77"/>
      <c r="K80" s="77">
        <v>3</v>
      </c>
      <c r="L80" s="77"/>
      <c r="M80" s="77"/>
      <c r="N80" s="77"/>
      <c r="O80" s="77"/>
      <c r="P80" s="77"/>
      <c r="Q80" s="270">
        <f>SUM(D80:P80)</f>
        <v>3</v>
      </c>
    </row>
    <row r="81" spans="1:17" s="259" customFormat="1" ht="13.65" customHeight="1" x14ac:dyDescent="0.25">
      <c r="B81" s="76" t="s">
        <v>212</v>
      </c>
      <c r="C81" s="76" t="s">
        <v>231</v>
      </c>
      <c r="D81" s="77"/>
      <c r="E81" s="77">
        <v>834</v>
      </c>
      <c r="F81" s="77"/>
      <c r="G81" s="77"/>
      <c r="H81" s="77"/>
      <c r="I81" s="77"/>
      <c r="J81" s="77"/>
      <c r="K81" s="77"/>
      <c r="L81" s="77"/>
      <c r="M81" s="77"/>
      <c r="N81" s="77"/>
      <c r="O81" s="77"/>
      <c r="P81" s="77"/>
      <c r="Q81" s="77">
        <f>SUM(D81:P81)</f>
        <v>834</v>
      </c>
    </row>
    <row r="82" spans="1:17" s="160" customFormat="1" ht="13.65" customHeight="1" x14ac:dyDescent="0.25">
      <c r="B82" s="71" t="s">
        <v>196</v>
      </c>
      <c r="C82" s="71" t="s">
        <v>244</v>
      </c>
      <c r="D82" s="72"/>
      <c r="E82" s="72"/>
      <c r="F82" s="72"/>
      <c r="G82" s="72"/>
      <c r="H82" s="72"/>
      <c r="I82" s="72"/>
      <c r="J82" s="72"/>
      <c r="K82" s="72"/>
      <c r="L82" s="72"/>
      <c r="M82" s="72"/>
      <c r="N82" s="72"/>
      <c r="O82" s="72"/>
      <c r="P82" s="82"/>
      <c r="Q82" s="40">
        <f>SUM(D82:P82)</f>
        <v>0</v>
      </c>
    </row>
    <row r="83" spans="1:17" s="6" customFormat="1" ht="13.65" customHeight="1" thickBot="1" x14ac:dyDescent="0.3">
      <c r="A83" s="41" t="s">
        <v>120</v>
      </c>
      <c r="B83" s="42"/>
      <c r="C83" s="42"/>
      <c r="D83" s="43">
        <f t="shared" ref="D83:Q83" si="18">SUM(D78:D82)</f>
        <v>1100</v>
      </c>
      <c r="E83" s="43">
        <f t="shared" si="18"/>
        <v>834</v>
      </c>
      <c r="F83" s="43">
        <f t="shared" si="18"/>
        <v>0</v>
      </c>
      <c r="G83" s="43">
        <f t="shared" si="18"/>
        <v>0</v>
      </c>
      <c r="H83" s="43">
        <f t="shared" si="18"/>
        <v>0</v>
      </c>
      <c r="I83" s="43">
        <f t="shared" si="18"/>
        <v>0</v>
      </c>
      <c r="J83" s="43">
        <f t="shared" si="18"/>
        <v>0</v>
      </c>
      <c r="K83" s="43">
        <f t="shared" si="18"/>
        <v>3</v>
      </c>
      <c r="L83" s="43">
        <f t="shared" si="18"/>
        <v>0</v>
      </c>
      <c r="M83" s="43">
        <f t="shared" si="18"/>
        <v>0</v>
      </c>
      <c r="N83" s="43">
        <f t="shared" si="18"/>
        <v>0</v>
      </c>
      <c r="O83" s="43">
        <f t="shared" si="18"/>
        <v>0</v>
      </c>
      <c r="P83" s="43">
        <f t="shared" si="18"/>
        <v>0</v>
      </c>
      <c r="Q83" s="43">
        <f t="shared" si="18"/>
        <v>1937</v>
      </c>
    </row>
    <row r="84" spans="1:17" x14ac:dyDescent="0.25">
      <c r="A84" s="45" t="s">
        <v>45</v>
      </c>
      <c r="B84" s="46" t="s">
        <v>46</v>
      </c>
      <c r="C84" s="46" t="s">
        <v>241</v>
      </c>
      <c r="D84" s="274">
        <v>4561</v>
      </c>
      <c r="E84" s="274">
        <v>500</v>
      </c>
      <c r="F84" s="274"/>
      <c r="G84" s="274">
        <v>625</v>
      </c>
      <c r="H84" s="274"/>
      <c r="I84" s="274"/>
      <c r="J84" s="274"/>
      <c r="K84" s="274"/>
      <c r="L84" s="274"/>
      <c r="M84" s="274"/>
      <c r="N84" s="274">
        <v>1</v>
      </c>
      <c r="O84" s="275"/>
      <c r="P84" s="275"/>
      <c r="Q84" s="25">
        <f t="shared" ref="Q84:Q91" si="19">SUM(D84:P84)</f>
        <v>5687</v>
      </c>
    </row>
    <row r="85" spans="1:17" x14ac:dyDescent="0.25">
      <c r="A85" s="27"/>
      <c r="B85" s="21" t="s">
        <v>47</v>
      </c>
      <c r="C85" s="21" t="s">
        <v>241</v>
      </c>
      <c r="D85" s="274">
        <v>66299</v>
      </c>
      <c r="E85" s="274"/>
      <c r="F85" s="274">
        <v>1739</v>
      </c>
      <c r="G85" s="274"/>
      <c r="H85" s="274"/>
      <c r="I85" s="274"/>
      <c r="J85" s="274"/>
      <c r="K85" s="274">
        <v>1</v>
      </c>
      <c r="L85" s="274"/>
      <c r="M85" s="274"/>
      <c r="N85" s="274">
        <v>94</v>
      </c>
      <c r="O85" s="275"/>
      <c r="P85" s="275">
        <v>318</v>
      </c>
      <c r="Q85" s="25">
        <f t="shared" si="19"/>
        <v>68451</v>
      </c>
    </row>
    <row r="86" spans="1:17" ht="11.25" customHeight="1" x14ac:dyDescent="0.25">
      <c r="A86" s="27"/>
      <c r="B86" s="21" t="s">
        <v>19</v>
      </c>
      <c r="C86" s="21" t="s">
        <v>228</v>
      </c>
      <c r="D86" s="23">
        <v>2</v>
      </c>
      <c r="E86" s="23"/>
      <c r="F86" s="23"/>
      <c r="G86" s="23"/>
      <c r="H86" s="23"/>
      <c r="I86" s="23"/>
      <c r="J86" s="23"/>
      <c r="K86" s="23"/>
      <c r="L86" s="23"/>
      <c r="M86" s="23"/>
      <c r="N86" s="23"/>
      <c r="O86" s="23"/>
      <c r="P86" s="24"/>
      <c r="Q86" s="25">
        <f t="shared" si="19"/>
        <v>2</v>
      </c>
    </row>
    <row r="87" spans="1:17" ht="11.25" customHeight="1" x14ac:dyDescent="0.25">
      <c r="A87" s="27"/>
      <c r="B87" s="21" t="s">
        <v>270</v>
      </c>
      <c r="C87" s="21" t="s">
        <v>228</v>
      </c>
      <c r="D87" s="23">
        <v>17</v>
      </c>
      <c r="E87" s="23"/>
      <c r="F87" s="23"/>
      <c r="G87" s="23"/>
      <c r="H87" s="23"/>
      <c r="I87" s="23"/>
      <c r="J87" s="23"/>
      <c r="K87" s="23"/>
      <c r="L87" s="23"/>
      <c r="M87" s="23"/>
      <c r="N87" s="23"/>
      <c r="O87" s="23"/>
      <c r="P87" s="24"/>
      <c r="Q87" s="25">
        <f t="shared" si="19"/>
        <v>17</v>
      </c>
    </row>
    <row r="88" spans="1:17" ht="26.4" x14ac:dyDescent="0.25">
      <c r="A88" s="27"/>
      <c r="B88" s="21" t="s">
        <v>275</v>
      </c>
      <c r="C88" s="21" t="s">
        <v>229</v>
      </c>
      <c r="D88" s="23">
        <v>13</v>
      </c>
      <c r="E88" s="23"/>
      <c r="F88" s="23"/>
      <c r="G88" s="23"/>
      <c r="H88" s="23"/>
      <c r="I88" s="23"/>
      <c r="J88" s="23"/>
      <c r="K88" s="23"/>
      <c r="L88" s="23"/>
      <c r="M88" s="23"/>
      <c r="N88" s="23"/>
      <c r="O88" s="23"/>
      <c r="P88" s="24"/>
      <c r="Q88" s="25">
        <f t="shared" si="19"/>
        <v>13</v>
      </c>
    </row>
    <row r="89" spans="1:17" x14ac:dyDescent="0.25">
      <c r="A89" s="27"/>
      <c r="B89" s="21" t="s">
        <v>26</v>
      </c>
      <c r="C89" s="21" t="s">
        <v>229</v>
      </c>
      <c r="D89" s="23"/>
      <c r="E89" s="23"/>
      <c r="F89" s="23">
        <v>164.31</v>
      </c>
      <c r="G89" s="23"/>
      <c r="H89" s="23"/>
      <c r="I89" s="23"/>
      <c r="J89" s="23"/>
      <c r="K89" s="23"/>
      <c r="L89" s="23">
        <v>12.25</v>
      </c>
      <c r="M89" s="23">
        <v>2.58</v>
      </c>
      <c r="N89" s="23"/>
      <c r="O89" s="23"/>
      <c r="P89" s="24"/>
      <c r="Q89" s="25">
        <f t="shared" si="19"/>
        <v>179.14000000000001</v>
      </c>
    </row>
    <row r="90" spans="1:17" x14ac:dyDescent="0.25">
      <c r="A90" s="27"/>
      <c r="B90" s="21" t="s">
        <v>24</v>
      </c>
      <c r="C90" s="21" t="s">
        <v>233</v>
      </c>
      <c r="D90" s="23">
        <v>1614</v>
      </c>
      <c r="E90" s="23"/>
      <c r="F90" s="23"/>
      <c r="G90" s="23"/>
      <c r="H90" s="23"/>
      <c r="I90" s="23"/>
      <c r="J90" s="23"/>
      <c r="K90" s="23">
        <v>2</v>
      </c>
      <c r="L90" s="23">
        <v>1679</v>
      </c>
      <c r="M90" s="23"/>
      <c r="N90" s="23"/>
      <c r="O90" s="23"/>
      <c r="P90" s="24"/>
      <c r="Q90" s="25">
        <f t="shared" si="19"/>
        <v>3295</v>
      </c>
    </row>
    <row r="91" spans="1:17" x14ac:dyDescent="0.25">
      <c r="A91" s="170"/>
      <c r="B91" s="243" t="s">
        <v>219</v>
      </c>
      <c r="C91" s="243" t="s">
        <v>230</v>
      </c>
      <c r="D91" s="260"/>
      <c r="E91" s="260">
        <v>36</v>
      </c>
      <c r="F91" s="260"/>
      <c r="G91" s="260"/>
      <c r="H91" s="260"/>
      <c r="I91" s="260"/>
      <c r="J91" s="260"/>
      <c r="K91" s="260">
        <v>16</v>
      </c>
      <c r="L91" s="260">
        <v>783</v>
      </c>
      <c r="M91" s="260"/>
      <c r="N91" s="260"/>
      <c r="O91" s="260"/>
      <c r="P91" s="261">
        <v>141</v>
      </c>
      <c r="Q91" s="25">
        <f t="shared" si="19"/>
        <v>976</v>
      </c>
    </row>
    <row r="92" spans="1:17" s="6" customFormat="1" ht="13.8" thickBot="1" x14ac:dyDescent="0.3">
      <c r="A92" s="28" t="s">
        <v>121</v>
      </c>
      <c r="B92" s="29"/>
      <c r="C92" s="29"/>
      <c r="D92" s="31">
        <f t="shared" ref="D92:Q92" si="20">SUM(D84:D91)</f>
        <v>72506</v>
      </c>
      <c r="E92" s="31">
        <f t="shared" si="20"/>
        <v>536</v>
      </c>
      <c r="F92" s="31">
        <f t="shared" si="20"/>
        <v>1903.31</v>
      </c>
      <c r="G92" s="31">
        <f t="shared" si="20"/>
        <v>625</v>
      </c>
      <c r="H92" s="31">
        <f t="shared" si="20"/>
        <v>0</v>
      </c>
      <c r="I92" s="31">
        <f t="shared" si="20"/>
        <v>0</v>
      </c>
      <c r="J92" s="31">
        <f t="shared" si="20"/>
        <v>0</v>
      </c>
      <c r="K92" s="31">
        <f t="shared" si="20"/>
        <v>19</v>
      </c>
      <c r="L92" s="31">
        <f t="shared" si="20"/>
        <v>2474.25</v>
      </c>
      <c r="M92" s="31">
        <f t="shared" si="20"/>
        <v>2.58</v>
      </c>
      <c r="N92" s="31">
        <f t="shared" si="20"/>
        <v>95</v>
      </c>
      <c r="O92" s="31">
        <f t="shared" si="20"/>
        <v>0</v>
      </c>
      <c r="P92" s="31">
        <f t="shared" si="20"/>
        <v>459</v>
      </c>
      <c r="Q92" s="31">
        <f t="shared" si="20"/>
        <v>78620.14</v>
      </c>
    </row>
    <row r="93" spans="1:17" x14ac:dyDescent="0.25">
      <c r="A93" s="35" t="s">
        <v>48</v>
      </c>
      <c r="B93" s="74"/>
      <c r="C93" s="74"/>
      <c r="D93" s="52"/>
      <c r="E93" s="52"/>
      <c r="F93" s="52"/>
      <c r="G93" s="52"/>
      <c r="H93" s="52"/>
      <c r="I93" s="52"/>
      <c r="J93" s="52"/>
      <c r="K93" s="52"/>
      <c r="L93" s="52"/>
      <c r="M93" s="52"/>
      <c r="N93" s="52"/>
      <c r="O93" s="52"/>
      <c r="P93" s="53"/>
      <c r="Q93" s="25">
        <f t="shared" ref="Q93:Q100" si="21">SUM(D93:P93)</f>
        <v>0</v>
      </c>
    </row>
    <row r="94" spans="1:17" s="6" customFormat="1" x14ac:dyDescent="0.25">
      <c r="A94" s="75"/>
      <c r="B94" s="76" t="s">
        <v>19</v>
      </c>
      <c r="C94" s="76" t="s">
        <v>228</v>
      </c>
      <c r="D94" s="77">
        <v>58822</v>
      </c>
      <c r="E94" s="77">
        <v>2571</v>
      </c>
      <c r="F94" s="77">
        <v>500</v>
      </c>
      <c r="G94" s="77"/>
      <c r="H94" s="77"/>
      <c r="I94" s="77"/>
      <c r="J94" s="77">
        <v>15</v>
      </c>
      <c r="K94" s="77">
        <v>66</v>
      </c>
      <c r="L94" s="77">
        <v>337</v>
      </c>
      <c r="M94" s="77"/>
      <c r="N94" s="77"/>
      <c r="O94" s="77"/>
      <c r="P94" s="78"/>
      <c r="Q94" s="26">
        <f t="shared" si="21"/>
        <v>62311</v>
      </c>
    </row>
    <row r="95" spans="1:17" s="6" customFormat="1" x14ac:dyDescent="0.25">
      <c r="A95" s="75"/>
      <c r="B95" s="76" t="s">
        <v>26</v>
      </c>
      <c r="C95" s="76" t="s">
        <v>229</v>
      </c>
      <c r="D95" s="77"/>
      <c r="E95" s="77"/>
      <c r="F95" s="77">
        <v>1</v>
      </c>
      <c r="G95" s="77"/>
      <c r="H95" s="77"/>
      <c r="I95" s="77"/>
      <c r="J95" s="77"/>
      <c r="K95" s="77"/>
      <c r="L95" s="77"/>
      <c r="M95" s="77"/>
      <c r="N95" s="77"/>
      <c r="O95" s="77"/>
      <c r="P95" s="77"/>
      <c r="Q95" s="26">
        <f t="shared" si="21"/>
        <v>1</v>
      </c>
    </row>
    <row r="96" spans="1:17" s="6" customFormat="1" x14ac:dyDescent="0.25">
      <c r="A96" s="75"/>
      <c r="B96" s="76" t="s">
        <v>55</v>
      </c>
      <c r="C96" s="76" t="s">
        <v>249</v>
      </c>
      <c r="D96" s="77"/>
      <c r="E96" s="77"/>
      <c r="F96" s="77"/>
      <c r="G96" s="77"/>
      <c r="H96" s="77"/>
      <c r="I96" s="77"/>
      <c r="J96" s="77"/>
      <c r="K96" s="77"/>
      <c r="L96" s="77"/>
      <c r="M96" s="77"/>
      <c r="N96" s="77"/>
      <c r="O96" s="77"/>
      <c r="P96" s="77"/>
      <c r="Q96" s="26">
        <f t="shared" si="21"/>
        <v>0</v>
      </c>
    </row>
    <row r="97" spans="1:17" s="6" customFormat="1" ht="26.4" x14ac:dyDescent="0.25">
      <c r="A97" s="75"/>
      <c r="B97" s="76" t="s">
        <v>223</v>
      </c>
      <c r="C97" s="76" t="s">
        <v>238</v>
      </c>
      <c r="D97" s="77"/>
      <c r="E97" s="77"/>
      <c r="F97" s="77"/>
      <c r="G97" s="77"/>
      <c r="H97" s="77"/>
      <c r="I97" s="77"/>
      <c r="J97" s="77"/>
      <c r="K97" s="77"/>
      <c r="L97" s="77"/>
      <c r="M97" s="77"/>
      <c r="N97" s="77"/>
      <c r="O97" s="77"/>
      <c r="P97" s="77"/>
      <c r="Q97" s="26">
        <f t="shared" si="21"/>
        <v>0</v>
      </c>
    </row>
    <row r="98" spans="1:17" s="6" customFormat="1" x14ac:dyDescent="0.25">
      <c r="A98" s="75"/>
      <c r="B98" s="76" t="s">
        <v>24</v>
      </c>
      <c r="C98" s="76" t="s">
        <v>233</v>
      </c>
      <c r="D98" s="77"/>
      <c r="E98" s="77"/>
      <c r="F98" s="77"/>
      <c r="G98" s="77"/>
      <c r="H98" s="77"/>
      <c r="I98" s="77"/>
      <c r="J98" s="77">
        <v>2126</v>
      </c>
      <c r="K98" s="77"/>
      <c r="L98" s="77"/>
      <c r="M98" s="77"/>
      <c r="N98" s="77"/>
      <c r="O98" s="77"/>
      <c r="P98" s="77"/>
      <c r="Q98" s="26">
        <f t="shared" si="21"/>
        <v>2126</v>
      </c>
    </row>
    <row r="99" spans="1:17" s="6" customFormat="1" x14ac:dyDescent="0.25">
      <c r="A99" s="75"/>
      <c r="B99" s="76" t="s">
        <v>179</v>
      </c>
      <c r="C99" s="76" t="s">
        <v>245</v>
      </c>
      <c r="D99" s="77"/>
      <c r="E99" s="77"/>
      <c r="F99" s="77"/>
      <c r="G99" s="77"/>
      <c r="H99" s="77"/>
      <c r="I99" s="77"/>
      <c r="J99" s="77"/>
      <c r="K99" s="77"/>
      <c r="L99" s="77"/>
      <c r="M99" s="77"/>
      <c r="N99" s="77"/>
      <c r="O99" s="77"/>
      <c r="P99" s="77">
        <v>2497</v>
      </c>
      <c r="Q99" s="26">
        <f t="shared" si="21"/>
        <v>2497</v>
      </c>
    </row>
    <row r="100" spans="1:17" s="6" customFormat="1" ht="26.4" x14ac:dyDescent="0.25">
      <c r="A100" s="75"/>
      <c r="B100" s="76" t="s">
        <v>178</v>
      </c>
      <c r="C100" s="76" t="s">
        <v>245</v>
      </c>
      <c r="D100" s="77"/>
      <c r="E100" s="77">
        <v>35194</v>
      </c>
      <c r="F100" s="77"/>
      <c r="G100" s="77"/>
      <c r="H100" s="77">
        <v>20199</v>
      </c>
      <c r="I100" s="77"/>
      <c r="J100" s="77"/>
      <c r="K100" s="77"/>
      <c r="L100" s="77"/>
      <c r="M100" s="77"/>
      <c r="N100" s="77"/>
      <c r="O100" s="77"/>
      <c r="P100" s="77"/>
      <c r="Q100" s="26">
        <f t="shared" si="21"/>
        <v>55393</v>
      </c>
    </row>
    <row r="101" spans="1:17" s="6" customFormat="1" ht="13.8" thickBot="1" x14ac:dyDescent="0.3">
      <c r="A101" s="41" t="s">
        <v>122</v>
      </c>
      <c r="B101" s="42"/>
      <c r="C101" s="42"/>
      <c r="D101" s="43">
        <f t="shared" ref="D101:Q101" si="22">SUM(D94:D100)</f>
        <v>58822</v>
      </c>
      <c r="E101" s="43">
        <f t="shared" si="22"/>
        <v>37765</v>
      </c>
      <c r="F101" s="43">
        <f t="shared" si="22"/>
        <v>501</v>
      </c>
      <c r="G101" s="43">
        <f t="shared" si="22"/>
        <v>0</v>
      </c>
      <c r="H101" s="43">
        <f t="shared" si="22"/>
        <v>20199</v>
      </c>
      <c r="I101" s="43">
        <f t="shared" si="22"/>
        <v>0</v>
      </c>
      <c r="J101" s="43">
        <f t="shared" si="22"/>
        <v>2141</v>
      </c>
      <c r="K101" s="43">
        <f t="shared" si="22"/>
        <v>66</v>
      </c>
      <c r="L101" s="43">
        <f t="shared" si="22"/>
        <v>337</v>
      </c>
      <c r="M101" s="43">
        <f t="shared" si="22"/>
        <v>0</v>
      </c>
      <c r="N101" s="43">
        <f t="shared" si="22"/>
        <v>0</v>
      </c>
      <c r="O101" s="43">
        <f t="shared" si="22"/>
        <v>0</v>
      </c>
      <c r="P101" s="43">
        <f t="shared" si="22"/>
        <v>2497</v>
      </c>
      <c r="Q101" s="43">
        <f t="shared" si="22"/>
        <v>122328</v>
      </c>
    </row>
    <row r="102" spans="1:17" x14ac:dyDescent="0.25">
      <c r="A102" s="45" t="s">
        <v>49</v>
      </c>
      <c r="B102" s="46" t="s">
        <v>19</v>
      </c>
      <c r="C102" s="46" t="s">
        <v>228</v>
      </c>
      <c r="D102" s="47">
        <v>1115</v>
      </c>
      <c r="E102" s="47">
        <v>260</v>
      </c>
      <c r="F102" s="47"/>
      <c r="G102" s="47"/>
      <c r="H102" s="47"/>
      <c r="I102" s="47"/>
      <c r="J102" s="47"/>
      <c r="K102" s="47">
        <v>1</v>
      </c>
      <c r="L102" s="47">
        <v>550</v>
      </c>
      <c r="M102" s="47"/>
      <c r="N102" s="47"/>
      <c r="O102" s="47"/>
      <c r="P102" s="48"/>
      <c r="Q102" s="25">
        <f>SUM(D102:P102)</f>
        <v>1926</v>
      </c>
    </row>
    <row r="103" spans="1:17" x14ac:dyDescent="0.25">
      <c r="A103" s="45"/>
      <c r="B103" s="46" t="s">
        <v>55</v>
      </c>
      <c r="C103" s="46" t="s">
        <v>249</v>
      </c>
      <c r="D103" s="47"/>
      <c r="E103" s="47"/>
      <c r="F103" s="47"/>
      <c r="G103" s="47"/>
      <c r="H103" s="47"/>
      <c r="I103" s="47"/>
      <c r="J103" s="47"/>
      <c r="K103" s="47"/>
      <c r="L103" s="47"/>
      <c r="M103" s="47"/>
      <c r="N103" s="47"/>
      <c r="O103" s="47"/>
      <c r="P103" s="48"/>
      <c r="Q103" s="25">
        <f>SUM(D103:P103)</f>
        <v>0</v>
      </c>
    </row>
    <row r="104" spans="1:17" x14ac:dyDescent="0.25">
      <c r="A104" s="45"/>
      <c r="B104" s="46" t="s">
        <v>209</v>
      </c>
      <c r="C104" s="46" t="s">
        <v>256</v>
      </c>
      <c r="D104" s="47"/>
      <c r="E104" s="47"/>
      <c r="F104" s="47"/>
      <c r="G104" s="47">
        <v>2850</v>
      </c>
      <c r="H104" s="47"/>
      <c r="I104" s="47"/>
      <c r="J104" s="47"/>
      <c r="K104" s="47"/>
      <c r="L104" s="47">
        <v>3313</v>
      </c>
      <c r="M104" s="47"/>
      <c r="N104" s="47"/>
      <c r="O104" s="47"/>
      <c r="P104" s="48"/>
      <c r="Q104" s="25">
        <f>SUM(D104:P104)</f>
        <v>6163</v>
      </c>
    </row>
    <row r="105" spans="1:17" x14ac:dyDescent="0.25">
      <c r="A105" s="27"/>
      <c r="B105" s="21" t="s">
        <v>26</v>
      </c>
      <c r="C105" s="21" t="s">
        <v>229</v>
      </c>
      <c r="D105" s="23">
        <v>46244.39</v>
      </c>
      <c r="E105" s="23">
        <v>539.69000000000005</v>
      </c>
      <c r="F105" s="23"/>
      <c r="G105" s="23"/>
      <c r="H105" s="23"/>
      <c r="I105" s="23"/>
      <c r="J105" s="23"/>
      <c r="K105" s="23">
        <v>14.27</v>
      </c>
      <c r="L105" s="23"/>
      <c r="M105" s="23"/>
      <c r="N105" s="23"/>
      <c r="O105" s="23"/>
      <c r="P105" s="24"/>
      <c r="Q105" s="25">
        <f>SUM(D105:P105)</f>
        <v>46798.35</v>
      </c>
    </row>
    <row r="106" spans="1:17" x14ac:dyDescent="0.25">
      <c r="A106" s="170"/>
      <c r="B106" s="243" t="s">
        <v>202</v>
      </c>
      <c r="C106" s="243" t="s">
        <v>246</v>
      </c>
      <c r="D106" s="276"/>
      <c r="E106" s="276"/>
      <c r="F106" s="276"/>
      <c r="G106" s="276"/>
      <c r="H106" s="276"/>
      <c r="I106" s="276"/>
      <c r="J106" s="276"/>
      <c r="K106" s="276"/>
      <c r="L106" s="276"/>
      <c r="M106" s="276"/>
      <c r="N106" s="276"/>
      <c r="O106" s="277"/>
      <c r="P106" s="276"/>
      <c r="Q106" s="25">
        <f>SUM(D106:P106)</f>
        <v>0</v>
      </c>
    </row>
    <row r="107" spans="1:17" s="6" customFormat="1" ht="13.65" customHeight="1" thickBot="1" x14ac:dyDescent="0.3">
      <c r="A107" s="28" t="s">
        <v>123</v>
      </c>
      <c r="B107" s="29"/>
      <c r="C107" s="29"/>
      <c r="D107" s="31">
        <f t="shared" ref="D107:Q107" si="23">SUM(D102:D106)</f>
        <v>47359.39</v>
      </c>
      <c r="E107" s="31">
        <f t="shared" si="23"/>
        <v>799.69</v>
      </c>
      <c r="F107" s="31">
        <f t="shared" si="23"/>
        <v>0</v>
      </c>
      <c r="G107" s="31">
        <f t="shared" si="23"/>
        <v>2850</v>
      </c>
      <c r="H107" s="31">
        <f t="shared" si="23"/>
        <v>0</v>
      </c>
      <c r="I107" s="31">
        <f t="shared" si="23"/>
        <v>0</v>
      </c>
      <c r="J107" s="31">
        <f t="shared" si="23"/>
        <v>0</v>
      </c>
      <c r="K107" s="31">
        <f t="shared" si="23"/>
        <v>15.27</v>
      </c>
      <c r="L107" s="31">
        <f t="shared" si="23"/>
        <v>3863</v>
      </c>
      <c r="M107" s="31">
        <f t="shared" si="23"/>
        <v>0</v>
      </c>
      <c r="N107" s="31">
        <f t="shared" si="23"/>
        <v>0</v>
      </c>
      <c r="O107" s="31">
        <f t="shared" si="23"/>
        <v>0</v>
      </c>
      <c r="P107" s="31">
        <f t="shared" si="23"/>
        <v>0</v>
      </c>
      <c r="Q107" s="31">
        <f t="shared" si="23"/>
        <v>54887.35</v>
      </c>
    </row>
    <row r="108" spans="1:17" s="164" customFormat="1" ht="13.65" customHeight="1" x14ac:dyDescent="0.25">
      <c r="A108" s="36" t="s">
        <v>50</v>
      </c>
      <c r="B108" s="265" t="s">
        <v>30</v>
      </c>
      <c r="C108" s="265" t="s">
        <v>247</v>
      </c>
      <c r="D108" s="82"/>
      <c r="E108" s="38"/>
      <c r="F108" s="38"/>
      <c r="G108" s="38"/>
      <c r="H108" s="38"/>
      <c r="I108" s="38"/>
      <c r="J108" s="38"/>
      <c r="K108" s="38"/>
      <c r="L108" s="38"/>
      <c r="M108" s="38"/>
      <c r="N108" s="38"/>
      <c r="O108" s="38"/>
      <c r="P108" s="39"/>
      <c r="Q108" s="26">
        <f t="shared" ref="Q108:Q113" si="24">SUM(D108:P108)</f>
        <v>0</v>
      </c>
    </row>
    <row r="109" spans="1:17" s="6" customFormat="1" ht="13.65" customHeight="1" x14ac:dyDescent="0.25">
      <c r="A109" s="273"/>
      <c r="B109" s="265" t="s">
        <v>55</v>
      </c>
      <c r="C109" s="265" t="s">
        <v>249</v>
      </c>
      <c r="D109" s="82"/>
      <c r="E109" s="82"/>
      <c r="F109" s="82"/>
      <c r="G109" s="82"/>
      <c r="H109" s="82"/>
      <c r="I109" s="82"/>
      <c r="J109" s="82"/>
      <c r="K109" s="82"/>
      <c r="L109" s="82"/>
      <c r="M109" s="82"/>
      <c r="N109" s="82"/>
      <c r="O109" s="82"/>
      <c r="P109" s="82"/>
      <c r="Q109" s="26">
        <f t="shared" si="24"/>
        <v>0</v>
      </c>
    </row>
    <row r="110" spans="1:17" s="6" customFormat="1" x14ac:dyDescent="0.25">
      <c r="A110" s="273"/>
      <c r="B110" s="265" t="s">
        <v>26</v>
      </c>
      <c r="C110" s="265" t="s">
        <v>229</v>
      </c>
      <c r="D110" s="82"/>
      <c r="E110" s="82">
        <v>58.86</v>
      </c>
      <c r="F110" s="82">
        <v>25.47</v>
      </c>
      <c r="G110" s="82"/>
      <c r="H110" s="38"/>
      <c r="I110" s="38"/>
      <c r="J110" s="38"/>
      <c r="K110" s="38">
        <v>3.75</v>
      </c>
      <c r="L110" s="38">
        <v>1594.68</v>
      </c>
      <c r="M110" s="38">
        <v>317.12</v>
      </c>
      <c r="N110" s="38"/>
      <c r="O110" s="38"/>
      <c r="P110" s="39"/>
      <c r="Q110" s="26">
        <f t="shared" si="24"/>
        <v>1999.88</v>
      </c>
    </row>
    <row r="111" spans="1:17" s="6" customFormat="1" x14ac:dyDescent="0.25">
      <c r="A111" s="138"/>
      <c r="B111" s="36" t="s">
        <v>19</v>
      </c>
      <c r="C111" s="36" t="s">
        <v>228</v>
      </c>
      <c r="D111" s="82">
        <v>17540</v>
      </c>
      <c r="E111" s="82">
        <v>5</v>
      </c>
      <c r="F111" s="82"/>
      <c r="G111" s="82"/>
      <c r="H111" s="82"/>
      <c r="I111" s="82"/>
      <c r="J111" s="82"/>
      <c r="K111" s="82">
        <v>67</v>
      </c>
      <c r="L111" s="82">
        <v>46</v>
      </c>
      <c r="M111" s="82"/>
      <c r="N111" s="82"/>
      <c r="O111" s="82"/>
      <c r="P111" s="83"/>
      <c r="Q111" s="50">
        <f t="shared" si="24"/>
        <v>17658</v>
      </c>
    </row>
    <row r="112" spans="1:17" s="6" customFormat="1" ht="26.4" x14ac:dyDescent="0.25">
      <c r="A112" s="138"/>
      <c r="B112" s="76" t="s">
        <v>260</v>
      </c>
      <c r="C112" s="76" t="s">
        <v>247</v>
      </c>
      <c r="D112" s="82"/>
      <c r="E112" s="82"/>
      <c r="F112" s="82">
        <v>1442</v>
      </c>
      <c r="G112" s="82"/>
      <c r="H112" s="82"/>
      <c r="I112" s="82">
        <v>7302</v>
      </c>
      <c r="J112" s="82"/>
      <c r="K112" s="82"/>
      <c r="L112" s="82"/>
      <c r="M112" s="82"/>
      <c r="N112" s="82"/>
      <c r="O112" s="82"/>
      <c r="P112" s="82"/>
      <c r="Q112" s="50">
        <f t="shared" si="24"/>
        <v>8744</v>
      </c>
    </row>
    <row r="113" spans="1:17" s="6" customFormat="1" x14ac:dyDescent="0.25">
      <c r="A113" s="138"/>
      <c r="B113" s="71" t="s">
        <v>205</v>
      </c>
      <c r="C113" s="71" t="s">
        <v>247</v>
      </c>
      <c r="D113" s="82"/>
      <c r="E113" s="82"/>
      <c r="F113" s="82"/>
      <c r="G113" s="82">
        <v>313</v>
      </c>
      <c r="H113" s="82"/>
      <c r="I113" s="82"/>
      <c r="J113" s="82"/>
      <c r="K113" s="82"/>
      <c r="L113" s="82"/>
      <c r="M113" s="82"/>
      <c r="N113" s="82"/>
      <c r="O113" s="82"/>
      <c r="P113" s="82"/>
      <c r="Q113" s="50">
        <f t="shared" si="24"/>
        <v>313</v>
      </c>
    </row>
    <row r="114" spans="1:17" s="6" customFormat="1" ht="13.8" thickBot="1" x14ac:dyDescent="0.3">
      <c r="A114" s="41" t="s">
        <v>124</v>
      </c>
      <c r="B114" s="42"/>
      <c r="C114" s="42"/>
      <c r="D114" s="43">
        <f t="shared" ref="D114:Q114" si="25">SUM(D108:D113)</f>
        <v>17540</v>
      </c>
      <c r="E114" s="43">
        <f t="shared" si="25"/>
        <v>63.86</v>
      </c>
      <c r="F114" s="43">
        <f t="shared" si="25"/>
        <v>1467.47</v>
      </c>
      <c r="G114" s="43">
        <f t="shared" si="25"/>
        <v>313</v>
      </c>
      <c r="H114" s="43">
        <f t="shared" si="25"/>
        <v>0</v>
      </c>
      <c r="I114" s="43">
        <f t="shared" si="25"/>
        <v>7302</v>
      </c>
      <c r="J114" s="43">
        <f t="shared" si="25"/>
        <v>0</v>
      </c>
      <c r="K114" s="43">
        <f t="shared" si="25"/>
        <v>70.75</v>
      </c>
      <c r="L114" s="43">
        <f t="shared" si="25"/>
        <v>1640.68</v>
      </c>
      <c r="M114" s="43">
        <f t="shared" si="25"/>
        <v>317.12</v>
      </c>
      <c r="N114" s="43">
        <f t="shared" si="25"/>
        <v>0</v>
      </c>
      <c r="O114" s="43">
        <f t="shared" si="25"/>
        <v>0</v>
      </c>
      <c r="P114" s="43">
        <f t="shared" si="25"/>
        <v>0</v>
      </c>
      <c r="Q114" s="43">
        <f t="shared" si="25"/>
        <v>28714.880000000001</v>
      </c>
    </row>
    <row r="115" spans="1:17" x14ac:dyDescent="0.25">
      <c r="A115" s="45" t="s">
        <v>51</v>
      </c>
      <c r="B115" s="46" t="s">
        <v>52</v>
      </c>
      <c r="C115" s="46" t="s">
        <v>248</v>
      </c>
      <c r="D115" s="274">
        <v>1003342</v>
      </c>
      <c r="E115" s="274"/>
      <c r="F115" s="274">
        <v>568</v>
      </c>
      <c r="G115" s="274"/>
      <c r="H115" s="274"/>
      <c r="I115" s="274"/>
      <c r="J115" s="274"/>
      <c r="K115" s="274">
        <v>45</v>
      </c>
      <c r="L115" s="274">
        <v>40</v>
      </c>
      <c r="M115" s="274"/>
      <c r="N115" s="274"/>
      <c r="O115" s="275"/>
      <c r="P115" s="275">
        <v>5803</v>
      </c>
      <c r="Q115" s="25">
        <f t="shared" ref="Q115:Q128" si="26">SUM(D115:P115)</f>
        <v>1009798</v>
      </c>
    </row>
    <row r="116" spans="1:17" x14ac:dyDescent="0.25">
      <c r="A116" s="45"/>
      <c r="B116" s="21" t="s">
        <v>24</v>
      </c>
      <c r="C116" s="46" t="s">
        <v>233</v>
      </c>
      <c r="D116" s="47"/>
      <c r="E116" s="47"/>
      <c r="F116" s="47"/>
      <c r="G116" s="47"/>
      <c r="H116" s="47"/>
      <c r="I116" s="47"/>
      <c r="J116" s="47"/>
      <c r="K116" s="47">
        <v>250</v>
      </c>
      <c r="L116" s="47"/>
      <c r="M116" s="47"/>
      <c r="N116" s="47"/>
      <c r="O116" s="47"/>
      <c r="P116" s="48"/>
      <c r="Q116" s="25">
        <f t="shared" si="26"/>
        <v>250</v>
      </c>
    </row>
    <row r="117" spans="1:17" x14ac:dyDescent="0.25">
      <c r="A117" s="27"/>
      <c r="B117" s="21" t="s">
        <v>72</v>
      </c>
      <c r="C117" s="21" t="s">
        <v>237</v>
      </c>
      <c r="D117" s="23"/>
      <c r="E117" s="23"/>
      <c r="F117" s="23"/>
      <c r="G117" s="23"/>
      <c r="H117" s="23"/>
      <c r="I117" s="23"/>
      <c r="J117" s="23"/>
      <c r="K117" s="23"/>
      <c r="L117" s="23"/>
      <c r="M117" s="23"/>
      <c r="N117" s="23"/>
      <c r="O117" s="23"/>
      <c r="P117" s="24"/>
      <c r="Q117" s="25">
        <f t="shared" si="26"/>
        <v>0</v>
      </c>
    </row>
    <row r="118" spans="1:17" x14ac:dyDescent="0.25">
      <c r="A118" s="27"/>
      <c r="B118" s="21" t="s">
        <v>55</v>
      </c>
      <c r="C118" s="21" t="s">
        <v>249</v>
      </c>
      <c r="D118" s="23"/>
      <c r="E118" s="23"/>
      <c r="F118" s="23"/>
      <c r="G118" s="23"/>
      <c r="H118" s="23"/>
      <c r="I118" s="23"/>
      <c r="J118" s="23"/>
      <c r="K118" s="23"/>
      <c r="L118" s="23"/>
      <c r="M118" s="23"/>
      <c r="N118" s="23"/>
      <c r="O118" s="23"/>
      <c r="P118" s="24"/>
      <c r="Q118" s="25">
        <f t="shared" si="26"/>
        <v>0</v>
      </c>
    </row>
    <row r="119" spans="1:17" x14ac:dyDescent="0.25">
      <c r="A119" s="27"/>
      <c r="B119" s="21" t="s">
        <v>19</v>
      </c>
      <c r="C119" s="21" t="s">
        <v>228</v>
      </c>
      <c r="D119" s="23">
        <v>2845</v>
      </c>
      <c r="E119" s="23">
        <v>224513</v>
      </c>
      <c r="F119" s="23">
        <v>479417</v>
      </c>
      <c r="G119" s="23"/>
      <c r="H119" s="23">
        <v>27</v>
      </c>
      <c r="I119" s="23"/>
      <c r="J119" s="23">
        <v>4912</v>
      </c>
      <c r="K119" s="23">
        <v>1740</v>
      </c>
      <c r="L119" s="23">
        <v>90872</v>
      </c>
      <c r="M119" s="23"/>
      <c r="N119" s="23"/>
      <c r="O119" s="23"/>
      <c r="P119" s="24">
        <v>101</v>
      </c>
      <c r="Q119" s="25">
        <f t="shared" si="26"/>
        <v>804427</v>
      </c>
    </row>
    <row r="120" spans="1:17" ht="26.4" x14ac:dyDescent="0.25">
      <c r="A120" s="27"/>
      <c r="B120" s="21" t="s">
        <v>270</v>
      </c>
      <c r="D120" s="5">
        <v>7</v>
      </c>
      <c r="E120" s="23"/>
      <c r="F120" s="23"/>
      <c r="G120" s="23"/>
      <c r="H120" s="23"/>
      <c r="I120" s="23"/>
      <c r="J120" s="23"/>
      <c r="K120" s="23"/>
      <c r="L120" s="23"/>
      <c r="M120" s="23"/>
      <c r="N120" s="23"/>
      <c r="O120" s="23"/>
      <c r="P120" s="24"/>
      <c r="Q120" s="25">
        <f t="shared" si="26"/>
        <v>7</v>
      </c>
    </row>
    <row r="121" spans="1:17" x14ac:dyDescent="0.25">
      <c r="A121" s="27"/>
      <c r="B121" s="21" t="s">
        <v>26</v>
      </c>
      <c r="C121" s="3" t="s">
        <v>229</v>
      </c>
      <c r="D121" s="5">
        <v>460459.75</v>
      </c>
      <c r="E121" s="23">
        <v>222529.19</v>
      </c>
      <c r="F121" s="23">
        <v>38761.800000000003</v>
      </c>
      <c r="G121" s="23">
        <v>7.25</v>
      </c>
      <c r="H121" s="23">
        <v>359.22</v>
      </c>
      <c r="I121" s="23"/>
      <c r="J121" s="23"/>
      <c r="K121" s="23">
        <v>853.26</v>
      </c>
      <c r="L121" s="23">
        <v>107732.93</v>
      </c>
      <c r="M121" s="23">
        <v>81250.7</v>
      </c>
      <c r="N121" s="23"/>
      <c r="O121" s="23">
        <v>45.29</v>
      </c>
      <c r="P121" s="24">
        <v>2290.87</v>
      </c>
      <c r="Q121" s="25">
        <f t="shared" si="26"/>
        <v>914290.25999999989</v>
      </c>
    </row>
    <row r="122" spans="1:17" ht="26.4" x14ac:dyDescent="0.25">
      <c r="A122" s="170"/>
      <c r="B122" s="243" t="s">
        <v>223</v>
      </c>
      <c r="C122" s="3" t="s">
        <v>238</v>
      </c>
      <c r="E122" s="260"/>
      <c r="F122" s="260"/>
      <c r="G122" s="260"/>
      <c r="H122" s="260"/>
      <c r="I122" s="260"/>
      <c r="J122" s="260"/>
      <c r="K122" s="260"/>
      <c r="L122" s="260"/>
      <c r="M122" s="260"/>
      <c r="N122" s="260"/>
      <c r="O122" s="260"/>
      <c r="P122" s="261"/>
      <c r="Q122" s="25">
        <f t="shared" si="26"/>
        <v>0</v>
      </c>
    </row>
    <row r="123" spans="1:17" x14ac:dyDescent="0.25">
      <c r="A123" s="170"/>
      <c r="B123" s="243" t="s">
        <v>219</v>
      </c>
      <c r="C123" s="3" t="s">
        <v>230</v>
      </c>
      <c r="E123" s="260"/>
      <c r="F123" s="260"/>
      <c r="G123" s="260"/>
      <c r="H123" s="260"/>
      <c r="I123" s="260"/>
      <c r="J123" s="260"/>
      <c r="K123" s="260">
        <v>11</v>
      </c>
      <c r="L123" s="260"/>
      <c r="M123" s="260"/>
      <c r="N123" s="260"/>
      <c r="O123" s="260"/>
      <c r="P123" s="261"/>
      <c r="Q123" s="25">
        <f t="shared" si="26"/>
        <v>11</v>
      </c>
    </row>
    <row r="124" spans="1:17" ht="26.4" x14ac:dyDescent="0.25">
      <c r="A124" s="170"/>
      <c r="B124" s="243" t="s">
        <v>217</v>
      </c>
      <c r="C124" s="3" t="s">
        <v>237</v>
      </c>
      <c r="E124" s="260"/>
      <c r="F124" s="260"/>
      <c r="G124" s="260"/>
      <c r="H124" s="260"/>
      <c r="I124" s="260"/>
      <c r="J124" s="260"/>
      <c r="K124" s="260"/>
      <c r="L124" s="260"/>
      <c r="M124" s="260"/>
      <c r="N124" s="260"/>
      <c r="O124" s="260"/>
      <c r="P124" s="261"/>
      <c r="Q124" s="25">
        <f t="shared" si="26"/>
        <v>0</v>
      </c>
    </row>
    <row r="125" spans="1:17" x14ac:dyDescent="0.25">
      <c r="A125" s="170"/>
      <c r="B125" s="243" t="s">
        <v>211</v>
      </c>
      <c r="C125" s="3" t="s">
        <v>250</v>
      </c>
      <c r="E125" s="260"/>
      <c r="F125" s="260"/>
      <c r="G125" s="260"/>
      <c r="H125" s="260"/>
      <c r="I125" s="260"/>
      <c r="J125" s="260"/>
      <c r="K125" s="260"/>
      <c r="L125" s="260"/>
      <c r="M125" s="260"/>
      <c r="N125" s="260"/>
      <c r="O125" s="260"/>
      <c r="P125" s="261"/>
      <c r="Q125" s="25">
        <f t="shared" si="26"/>
        <v>0</v>
      </c>
    </row>
    <row r="126" spans="1:17" x14ac:dyDescent="0.25">
      <c r="A126" s="170"/>
      <c r="B126" s="243" t="s">
        <v>209</v>
      </c>
      <c r="C126" s="3" t="s">
        <v>256</v>
      </c>
      <c r="E126" s="260"/>
      <c r="F126" s="260"/>
      <c r="G126" s="260">
        <v>17098</v>
      </c>
      <c r="H126" s="260"/>
      <c r="I126" s="260"/>
      <c r="J126" s="260"/>
      <c r="K126" s="260"/>
      <c r="L126" s="260">
        <v>19878</v>
      </c>
      <c r="M126" s="260"/>
      <c r="N126" s="260"/>
      <c r="O126" s="260"/>
      <c r="P126" s="261"/>
      <c r="Q126" s="25">
        <f t="shared" si="26"/>
        <v>36976</v>
      </c>
    </row>
    <row r="127" spans="1:17" x14ac:dyDescent="0.25">
      <c r="A127" s="170"/>
      <c r="B127" s="243" t="s">
        <v>207</v>
      </c>
      <c r="C127" s="3" t="s">
        <v>237</v>
      </c>
      <c r="E127" s="260"/>
      <c r="F127" s="260"/>
      <c r="G127" s="260"/>
      <c r="H127" s="260"/>
      <c r="I127" s="260"/>
      <c r="J127" s="260"/>
      <c r="K127" s="260"/>
      <c r="L127" s="260"/>
      <c r="M127" s="260"/>
      <c r="N127" s="260"/>
      <c r="O127" s="260"/>
      <c r="P127" s="261"/>
      <c r="Q127" s="25">
        <f t="shared" si="26"/>
        <v>0</v>
      </c>
    </row>
    <row r="128" spans="1:17" x14ac:dyDescent="0.25">
      <c r="A128" s="170"/>
      <c r="B128" s="243" t="s">
        <v>183</v>
      </c>
      <c r="C128" s="3" t="s">
        <v>250</v>
      </c>
      <c r="E128" s="260"/>
      <c r="F128" s="260"/>
      <c r="G128" s="260"/>
      <c r="H128" s="260"/>
      <c r="I128" s="260"/>
      <c r="J128" s="260"/>
      <c r="K128" s="260"/>
      <c r="L128" s="260"/>
      <c r="M128" s="260"/>
      <c r="N128" s="260"/>
      <c r="O128" s="260"/>
      <c r="P128" s="261"/>
      <c r="Q128" s="25">
        <f t="shared" si="26"/>
        <v>0</v>
      </c>
    </row>
    <row r="129" spans="1:17" s="6" customFormat="1" ht="12.75" customHeight="1" thickBot="1" x14ac:dyDescent="0.3">
      <c r="A129" s="28" t="s">
        <v>125</v>
      </c>
      <c r="B129" s="29"/>
      <c r="C129" s="29"/>
      <c r="D129" s="31">
        <f t="shared" ref="D129:Q129" si="27">SUM(D115:D128)</f>
        <v>1466653.75</v>
      </c>
      <c r="E129" s="31">
        <f t="shared" si="27"/>
        <v>447042.19</v>
      </c>
      <c r="F129" s="31">
        <f t="shared" si="27"/>
        <v>518746.8</v>
      </c>
      <c r="G129" s="31">
        <f t="shared" si="27"/>
        <v>17105.25</v>
      </c>
      <c r="H129" s="31">
        <f t="shared" si="27"/>
        <v>386.22</v>
      </c>
      <c r="I129" s="31">
        <f t="shared" si="27"/>
        <v>0</v>
      </c>
      <c r="J129" s="31">
        <f t="shared" si="27"/>
        <v>4912</v>
      </c>
      <c r="K129" s="31">
        <f t="shared" si="27"/>
        <v>2899.26</v>
      </c>
      <c r="L129" s="31">
        <f t="shared" si="27"/>
        <v>218522.93</v>
      </c>
      <c r="M129" s="31">
        <f t="shared" si="27"/>
        <v>81250.7</v>
      </c>
      <c r="N129" s="31">
        <f t="shared" si="27"/>
        <v>0</v>
      </c>
      <c r="O129" s="31">
        <f t="shared" si="27"/>
        <v>45.29</v>
      </c>
      <c r="P129" s="31">
        <f t="shared" si="27"/>
        <v>8194.869999999999</v>
      </c>
      <c r="Q129" s="31">
        <f t="shared" si="27"/>
        <v>2765759.26</v>
      </c>
    </row>
    <row r="130" spans="1:17" x14ac:dyDescent="0.25">
      <c r="A130" s="35" t="s">
        <v>54</v>
      </c>
      <c r="B130" s="51" t="s">
        <v>55</v>
      </c>
      <c r="C130" s="51" t="s">
        <v>249</v>
      </c>
      <c r="D130" s="52"/>
      <c r="E130" s="52"/>
      <c r="F130" s="52"/>
      <c r="G130" s="52"/>
      <c r="H130" s="52"/>
      <c r="I130" s="52"/>
      <c r="J130" s="52"/>
      <c r="K130" s="52"/>
      <c r="L130" s="52"/>
      <c r="M130" s="52"/>
      <c r="N130" s="52"/>
      <c r="O130" s="52"/>
      <c r="P130" s="53"/>
      <c r="Q130" s="26">
        <f>SUM(D130:P130)</f>
        <v>0</v>
      </c>
    </row>
    <row r="131" spans="1:17" x14ac:dyDescent="0.25">
      <c r="A131" s="35"/>
      <c r="B131" s="51" t="s">
        <v>26</v>
      </c>
      <c r="C131" s="51" t="s">
        <v>229</v>
      </c>
      <c r="D131" s="52">
        <v>208701.62</v>
      </c>
      <c r="E131" s="52">
        <v>3010.44</v>
      </c>
      <c r="F131" s="52">
        <v>4067.26</v>
      </c>
      <c r="G131" s="52"/>
      <c r="H131" s="52">
        <v>221.44</v>
      </c>
      <c r="I131" s="52"/>
      <c r="J131" s="52"/>
      <c r="K131" s="52">
        <v>1526.41</v>
      </c>
      <c r="L131" s="52">
        <v>7657.58</v>
      </c>
      <c r="M131" s="52">
        <v>10253.719999999999</v>
      </c>
      <c r="N131" s="52"/>
      <c r="O131" s="52"/>
      <c r="P131" s="53">
        <v>4556</v>
      </c>
      <c r="Q131" s="26">
        <f>SUM(D131:P131)</f>
        <v>239994.47</v>
      </c>
    </row>
    <row r="132" spans="1:17" ht="15.75" customHeight="1" x14ac:dyDescent="0.25">
      <c r="A132" s="54"/>
      <c r="B132" s="55" t="s">
        <v>19</v>
      </c>
      <c r="C132" s="55" t="s">
        <v>228</v>
      </c>
      <c r="D132" s="56"/>
      <c r="E132" s="56">
        <v>352</v>
      </c>
      <c r="F132" s="56"/>
      <c r="G132" s="56"/>
      <c r="H132" s="56"/>
      <c r="I132" s="56"/>
      <c r="J132" s="56"/>
      <c r="K132" s="56">
        <v>1</v>
      </c>
      <c r="L132" s="56">
        <v>26</v>
      </c>
      <c r="M132" s="56"/>
      <c r="N132" s="56"/>
      <c r="O132" s="56"/>
      <c r="P132" s="57"/>
      <c r="Q132" s="26">
        <f>SUM(D132:P132)</f>
        <v>379</v>
      </c>
    </row>
    <row r="133" spans="1:17" x14ac:dyDescent="0.25">
      <c r="A133" s="54"/>
      <c r="B133" s="55" t="s">
        <v>126</v>
      </c>
      <c r="C133" s="55" t="s">
        <v>237</v>
      </c>
      <c r="D133" s="56"/>
      <c r="E133" s="56"/>
      <c r="F133" s="56"/>
      <c r="G133" s="56"/>
      <c r="H133" s="56"/>
      <c r="I133" s="56"/>
      <c r="J133" s="56"/>
      <c r="K133" s="56"/>
      <c r="L133" s="56"/>
      <c r="M133" s="56"/>
      <c r="N133" s="56"/>
      <c r="O133" s="56"/>
      <c r="P133" s="57"/>
      <c r="Q133" s="26">
        <f>SUM(D133:P133)</f>
        <v>0</v>
      </c>
    </row>
    <row r="134" spans="1:17" s="6" customFormat="1" ht="13.8" thickBot="1" x14ac:dyDescent="0.3">
      <c r="A134" s="41" t="s">
        <v>127</v>
      </c>
      <c r="B134" s="42"/>
      <c r="C134" s="42"/>
      <c r="D134" s="43">
        <f t="shared" ref="D134:Q134" si="28">SUM(D130:D133)</f>
        <v>208701.62</v>
      </c>
      <c r="E134" s="43">
        <f t="shared" si="28"/>
        <v>3362.44</v>
      </c>
      <c r="F134" s="43">
        <f t="shared" si="28"/>
        <v>4067.26</v>
      </c>
      <c r="G134" s="43">
        <f t="shared" si="28"/>
        <v>0</v>
      </c>
      <c r="H134" s="43">
        <f t="shared" si="28"/>
        <v>221.44</v>
      </c>
      <c r="I134" s="43"/>
      <c r="J134" s="43">
        <f t="shared" si="28"/>
        <v>0</v>
      </c>
      <c r="K134" s="43">
        <f t="shared" si="28"/>
        <v>1527.41</v>
      </c>
      <c r="L134" s="43">
        <f t="shared" si="28"/>
        <v>7683.58</v>
      </c>
      <c r="M134" s="43">
        <f t="shared" si="28"/>
        <v>10253.719999999999</v>
      </c>
      <c r="N134" s="43">
        <f t="shared" si="28"/>
        <v>0</v>
      </c>
      <c r="O134" s="43">
        <f t="shared" si="28"/>
        <v>0</v>
      </c>
      <c r="P134" s="43">
        <f t="shared" si="28"/>
        <v>4556</v>
      </c>
      <c r="Q134" s="43">
        <f t="shared" si="28"/>
        <v>240373.47</v>
      </c>
    </row>
    <row r="135" spans="1:17" x14ac:dyDescent="0.25">
      <c r="A135" s="45" t="s">
        <v>56</v>
      </c>
      <c r="B135" s="46"/>
      <c r="C135" s="46"/>
      <c r="D135" s="47"/>
      <c r="E135" s="47"/>
      <c r="F135" s="47"/>
      <c r="G135" s="47"/>
      <c r="H135" s="47"/>
      <c r="I135" s="47"/>
      <c r="J135" s="47"/>
      <c r="K135" s="47"/>
      <c r="L135" s="47"/>
      <c r="M135" s="47"/>
      <c r="N135" s="47"/>
      <c r="O135" s="47"/>
      <c r="P135" s="48"/>
      <c r="Q135" s="25">
        <f t="shared" ref="Q135:Q142" si="29">SUM(D135:P135)</f>
        <v>0</v>
      </c>
    </row>
    <row r="136" spans="1:17" x14ac:dyDescent="0.25">
      <c r="A136" s="45"/>
      <c r="B136" s="21" t="s">
        <v>24</v>
      </c>
      <c r="C136" s="46" t="s">
        <v>233</v>
      </c>
      <c r="D136" s="47">
        <v>25171</v>
      </c>
      <c r="E136" s="47"/>
      <c r="F136" s="47"/>
      <c r="G136" s="47"/>
      <c r="H136" s="47"/>
      <c r="I136" s="47"/>
      <c r="J136" s="47">
        <v>263</v>
      </c>
      <c r="K136" s="47">
        <v>13</v>
      </c>
      <c r="L136" s="47">
        <v>2640</v>
      </c>
      <c r="M136" s="47"/>
      <c r="N136" s="47"/>
      <c r="O136" s="47"/>
      <c r="P136" s="48"/>
      <c r="Q136" s="25">
        <f t="shared" si="29"/>
        <v>28087</v>
      </c>
    </row>
    <row r="137" spans="1:17" x14ac:dyDescent="0.25">
      <c r="A137" s="27"/>
      <c r="B137" s="21" t="s">
        <v>19</v>
      </c>
      <c r="C137" s="21" t="s">
        <v>228</v>
      </c>
      <c r="D137" s="23"/>
      <c r="E137" s="23">
        <v>22</v>
      </c>
      <c r="F137" s="23"/>
      <c r="G137" s="23"/>
      <c r="H137" s="23"/>
      <c r="I137" s="23"/>
      <c r="J137" s="23"/>
      <c r="K137" s="23">
        <v>6</v>
      </c>
      <c r="L137" s="23"/>
      <c r="M137" s="23"/>
      <c r="N137" s="23"/>
      <c r="O137" s="23"/>
      <c r="P137" s="24"/>
      <c r="Q137" s="25">
        <f t="shared" si="29"/>
        <v>28</v>
      </c>
    </row>
    <row r="138" spans="1:17" x14ac:dyDescent="0.25">
      <c r="A138" s="27"/>
      <c r="B138" s="21" t="s">
        <v>26</v>
      </c>
      <c r="C138" s="21" t="s">
        <v>229</v>
      </c>
      <c r="D138" s="23"/>
      <c r="E138" s="23"/>
      <c r="F138" s="23"/>
      <c r="G138" s="23"/>
      <c r="H138" s="23"/>
      <c r="I138" s="23"/>
      <c r="J138" s="23"/>
      <c r="K138" s="23">
        <v>110.09</v>
      </c>
      <c r="L138" s="23"/>
      <c r="M138" s="23"/>
      <c r="N138" s="23"/>
      <c r="O138" s="23"/>
      <c r="P138" s="24"/>
      <c r="Q138" s="25">
        <f t="shared" si="29"/>
        <v>110.09</v>
      </c>
    </row>
    <row r="139" spans="1:17" x14ac:dyDescent="0.25">
      <c r="A139" s="170"/>
      <c r="B139" s="243" t="s">
        <v>183</v>
      </c>
      <c r="C139" s="243" t="s">
        <v>250</v>
      </c>
      <c r="D139" s="260"/>
      <c r="E139" s="260">
        <v>700</v>
      </c>
      <c r="F139" s="260"/>
      <c r="G139" s="260"/>
      <c r="H139" s="260"/>
      <c r="I139" s="260"/>
      <c r="J139" s="260"/>
      <c r="K139" s="260"/>
      <c r="L139" s="260"/>
      <c r="M139" s="260"/>
      <c r="N139" s="260"/>
      <c r="O139" s="260"/>
      <c r="P139" s="261"/>
      <c r="Q139" s="25">
        <f t="shared" si="29"/>
        <v>700</v>
      </c>
    </row>
    <row r="140" spans="1:17" x14ac:dyDescent="0.25">
      <c r="A140" s="170"/>
      <c r="B140" s="243" t="s">
        <v>211</v>
      </c>
      <c r="C140" s="243"/>
      <c r="D140" s="23"/>
      <c r="E140" s="23">
        <v>6069</v>
      </c>
      <c r="F140" s="23"/>
      <c r="G140" s="23"/>
      <c r="H140" s="23"/>
      <c r="I140" s="23"/>
      <c r="J140" s="23"/>
      <c r="K140" s="23"/>
      <c r="L140" s="23"/>
      <c r="M140" s="23"/>
      <c r="N140" s="23"/>
      <c r="O140" s="23"/>
      <c r="P140" s="23"/>
      <c r="Q140" s="25">
        <f t="shared" si="29"/>
        <v>6069</v>
      </c>
    </row>
    <row r="141" spans="1:17" x14ac:dyDescent="0.25">
      <c r="A141" s="170"/>
      <c r="B141" s="243" t="s">
        <v>219</v>
      </c>
      <c r="C141" s="243" t="s">
        <v>230</v>
      </c>
      <c r="D141" s="260"/>
      <c r="E141" s="260"/>
      <c r="F141" s="260"/>
      <c r="G141" s="260"/>
      <c r="H141" s="260"/>
      <c r="I141" s="260"/>
      <c r="J141" s="260"/>
      <c r="K141" s="260">
        <v>43</v>
      </c>
      <c r="N141" s="260"/>
      <c r="O141" s="260"/>
      <c r="P141" s="261"/>
      <c r="Q141" s="25">
        <f t="shared" si="29"/>
        <v>43</v>
      </c>
    </row>
    <row r="142" spans="1:17" x14ac:dyDescent="0.25">
      <c r="A142" s="170"/>
      <c r="B142" s="243" t="s">
        <v>206</v>
      </c>
      <c r="C142" s="23" t="s">
        <v>251</v>
      </c>
      <c r="D142" s="23"/>
      <c r="E142" s="23"/>
      <c r="F142" s="23"/>
      <c r="G142" s="23">
        <v>1976</v>
      </c>
      <c r="H142" s="23"/>
      <c r="I142" s="23"/>
      <c r="J142" s="23"/>
      <c r="K142" s="23"/>
      <c r="L142" s="23"/>
      <c r="M142" s="23"/>
      <c r="N142" s="276"/>
      <c r="O142" s="277"/>
      <c r="P142" s="276"/>
      <c r="Q142" s="25">
        <f t="shared" si="29"/>
        <v>1976</v>
      </c>
    </row>
    <row r="143" spans="1:17" s="6" customFormat="1" ht="13.8" thickBot="1" x14ac:dyDescent="0.3">
      <c r="A143" s="28" t="s">
        <v>128</v>
      </c>
      <c r="B143" s="29"/>
      <c r="C143" s="29"/>
      <c r="D143" s="31">
        <f t="shared" ref="D143:Q143" si="30">SUM(D135:D142)</f>
        <v>25171</v>
      </c>
      <c r="E143" s="31">
        <f t="shared" si="30"/>
        <v>6791</v>
      </c>
      <c r="F143" s="31">
        <f t="shared" si="30"/>
        <v>0</v>
      </c>
      <c r="G143" s="31">
        <f t="shared" si="30"/>
        <v>1976</v>
      </c>
      <c r="H143" s="31">
        <f t="shared" si="30"/>
        <v>0</v>
      </c>
      <c r="I143" s="31">
        <f t="shared" si="30"/>
        <v>0</v>
      </c>
      <c r="J143" s="31">
        <f t="shared" si="30"/>
        <v>263</v>
      </c>
      <c r="K143" s="31">
        <f t="shared" si="30"/>
        <v>172.09</v>
      </c>
      <c r="L143" s="31">
        <f t="shared" si="30"/>
        <v>2640</v>
      </c>
      <c r="M143" s="31">
        <f t="shared" si="30"/>
        <v>0</v>
      </c>
      <c r="N143" s="31">
        <f t="shared" si="30"/>
        <v>0</v>
      </c>
      <c r="O143" s="31">
        <f t="shared" si="30"/>
        <v>0</v>
      </c>
      <c r="P143" s="31">
        <f t="shared" si="30"/>
        <v>0</v>
      </c>
      <c r="Q143" s="31">
        <f t="shared" si="30"/>
        <v>37013.089999999997</v>
      </c>
    </row>
    <row r="144" spans="1:17" x14ac:dyDescent="0.25">
      <c r="A144" s="121" t="s">
        <v>58</v>
      </c>
      <c r="B144" s="122" t="s">
        <v>19</v>
      </c>
      <c r="C144" s="122" t="s">
        <v>228</v>
      </c>
      <c r="D144" s="123">
        <v>19807</v>
      </c>
      <c r="E144" s="123">
        <v>138</v>
      </c>
      <c r="F144" s="123">
        <v>3810</v>
      </c>
      <c r="G144" s="123"/>
      <c r="H144" s="123"/>
      <c r="I144" s="123"/>
      <c r="J144" s="123">
        <v>210</v>
      </c>
      <c r="K144" s="123">
        <v>11</v>
      </c>
      <c r="L144" s="123">
        <v>47</v>
      </c>
      <c r="M144" s="123"/>
      <c r="N144" s="123">
        <v>2</v>
      </c>
      <c r="O144" s="123"/>
      <c r="P144" s="124"/>
      <c r="Q144" s="257">
        <f>SUM(D144:P144)</f>
        <v>24025</v>
      </c>
    </row>
    <row r="145" spans="1:17" ht="26.4" x14ac:dyDescent="0.25">
      <c r="A145" s="285"/>
      <c r="B145" s="122" t="s">
        <v>276</v>
      </c>
      <c r="C145" s="122" t="s">
        <v>229</v>
      </c>
      <c r="D145" s="123">
        <v>14</v>
      </c>
      <c r="E145" s="123"/>
      <c r="F145" s="123"/>
      <c r="G145" s="123"/>
      <c r="H145" s="123"/>
      <c r="I145" s="123"/>
      <c r="J145" s="123"/>
      <c r="K145" s="123"/>
      <c r="L145" s="123"/>
      <c r="M145" s="123"/>
      <c r="N145" s="123"/>
      <c r="O145" s="123"/>
      <c r="P145" s="124"/>
      <c r="Q145" s="257">
        <f>SUM(D145:P145)</f>
        <v>14</v>
      </c>
    </row>
    <row r="146" spans="1:17" s="263" customFormat="1" x14ac:dyDescent="0.25">
      <c r="A146" s="258"/>
      <c r="B146" s="55" t="s">
        <v>26</v>
      </c>
      <c r="C146" s="55" t="s">
        <v>229</v>
      </c>
      <c r="D146" s="56"/>
      <c r="E146" s="56"/>
      <c r="F146" s="56">
        <v>15.78</v>
      </c>
      <c r="G146" s="56"/>
      <c r="H146" s="56"/>
      <c r="I146" s="56"/>
      <c r="J146" s="56"/>
      <c r="K146" s="56"/>
      <c r="L146" s="56"/>
      <c r="M146" s="56"/>
      <c r="N146" s="56"/>
      <c r="O146" s="56"/>
      <c r="P146" s="56"/>
      <c r="Q146" s="56">
        <f>SUM(D146:P146)</f>
        <v>15.78</v>
      </c>
    </row>
    <row r="147" spans="1:17" s="263" customFormat="1" x14ac:dyDescent="0.25">
      <c r="A147" s="258"/>
      <c r="B147" s="55" t="s">
        <v>219</v>
      </c>
      <c r="C147" s="55" t="s">
        <v>230</v>
      </c>
      <c r="D147" s="56"/>
      <c r="E147" s="56"/>
      <c r="F147" s="56"/>
      <c r="G147" s="56"/>
      <c r="H147" s="56"/>
      <c r="I147" s="56"/>
      <c r="J147" s="56"/>
      <c r="K147" s="56"/>
      <c r="L147" s="56"/>
      <c r="M147" s="56"/>
      <c r="N147" s="56"/>
      <c r="O147" s="56"/>
      <c r="P147" s="56"/>
      <c r="Q147" s="56">
        <f>SUM(D147:P147)</f>
        <v>0</v>
      </c>
    </row>
    <row r="148" spans="1:17" s="6" customFormat="1" ht="13.8" thickBot="1" x14ac:dyDescent="0.3">
      <c r="A148" s="151" t="s">
        <v>129</v>
      </c>
      <c r="B148" s="152"/>
      <c r="C148" s="152"/>
      <c r="D148" s="153">
        <f t="shared" ref="D148:Q148" si="31">SUM(D144:D147)</f>
        <v>19821</v>
      </c>
      <c r="E148" s="153">
        <f t="shared" si="31"/>
        <v>138</v>
      </c>
      <c r="F148" s="153">
        <f t="shared" si="31"/>
        <v>3825.78</v>
      </c>
      <c r="G148" s="153">
        <f t="shared" si="31"/>
        <v>0</v>
      </c>
      <c r="H148" s="153">
        <f t="shared" si="31"/>
        <v>0</v>
      </c>
      <c r="I148" s="153">
        <f t="shared" si="31"/>
        <v>0</v>
      </c>
      <c r="J148" s="153">
        <f t="shared" si="31"/>
        <v>210</v>
      </c>
      <c r="K148" s="153">
        <f t="shared" si="31"/>
        <v>11</v>
      </c>
      <c r="L148" s="153">
        <f t="shared" si="31"/>
        <v>47</v>
      </c>
      <c r="M148" s="153">
        <f t="shared" si="31"/>
        <v>0</v>
      </c>
      <c r="N148" s="153">
        <f t="shared" si="31"/>
        <v>2</v>
      </c>
      <c r="O148" s="153">
        <f t="shared" si="31"/>
        <v>0</v>
      </c>
      <c r="P148" s="153">
        <f t="shared" si="31"/>
        <v>0</v>
      </c>
      <c r="Q148" s="153">
        <f t="shared" si="31"/>
        <v>24054.78</v>
      </c>
    </row>
    <row r="149" spans="1:17" x14ac:dyDescent="0.25">
      <c r="A149" s="45" t="s">
        <v>59</v>
      </c>
      <c r="B149" s="21" t="s">
        <v>19</v>
      </c>
      <c r="C149" s="21" t="s">
        <v>228</v>
      </c>
      <c r="D149" s="23">
        <v>60161</v>
      </c>
      <c r="E149" s="23">
        <v>1065</v>
      </c>
      <c r="F149" s="23"/>
      <c r="G149" s="23"/>
      <c r="H149" s="23"/>
      <c r="I149" s="23"/>
      <c r="J149" s="23"/>
      <c r="K149" s="23">
        <v>7</v>
      </c>
      <c r="L149" s="23">
        <v>63</v>
      </c>
      <c r="M149" s="23"/>
      <c r="N149" s="23"/>
      <c r="O149" s="23"/>
      <c r="P149" s="24"/>
      <c r="Q149" s="25">
        <f t="shared" ref="Q149:Q154" si="32">SUM(D149:P149)</f>
        <v>61296</v>
      </c>
    </row>
    <row r="150" spans="1:17" x14ac:dyDescent="0.25">
      <c r="A150" s="45"/>
      <c r="B150" s="21" t="s">
        <v>55</v>
      </c>
      <c r="C150" s="21" t="s">
        <v>249</v>
      </c>
      <c r="D150" s="23"/>
      <c r="E150" s="23"/>
      <c r="F150" s="23"/>
      <c r="G150" s="23"/>
      <c r="H150" s="23"/>
      <c r="I150" s="23"/>
      <c r="J150" s="23"/>
      <c r="K150" s="23"/>
      <c r="L150" s="23"/>
      <c r="M150" s="23"/>
      <c r="N150" s="23"/>
      <c r="O150" s="23"/>
      <c r="P150" s="24"/>
      <c r="Q150" s="25">
        <f t="shared" si="32"/>
        <v>0</v>
      </c>
    </row>
    <row r="151" spans="1:17" x14ac:dyDescent="0.25">
      <c r="A151" s="45"/>
      <c r="B151" s="243" t="s">
        <v>219</v>
      </c>
      <c r="C151" s="243" t="s">
        <v>230</v>
      </c>
      <c r="D151" s="23"/>
      <c r="E151" s="23"/>
      <c r="F151" s="23"/>
      <c r="G151" s="23"/>
      <c r="H151" s="23"/>
      <c r="I151" s="23"/>
      <c r="J151" s="23"/>
      <c r="K151" s="23"/>
      <c r="L151" s="23"/>
      <c r="M151" s="23"/>
      <c r="N151" s="23"/>
      <c r="O151" s="23"/>
      <c r="P151" s="24"/>
      <c r="Q151" s="25">
        <f t="shared" si="32"/>
        <v>0</v>
      </c>
    </row>
    <row r="152" spans="1:17" x14ac:dyDescent="0.25">
      <c r="A152" s="45"/>
      <c r="B152" s="21" t="s">
        <v>26</v>
      </c>
      <c r="C152" s="21" t="s">
        <v>229</v>
      </c>
      <c r="D152" s="23"/>
      <c r="E152" s="23"/>
      <c r="F152" s="23"/>
      <c r="G152" s="23"/>
      <c r="H152" s="23"/>
      <c r="I152" s="23"/>
      <c r="J152" s="23"/>
      <c r="K152" s="23">
        <v>6.4</v>
      </c>
      <c r="L152" s="23"/>
      <c r="M152" s="23">
        <v>4.79</v>
      </c>
      <c r="N152" s="23"/>
      <c r="O152" s="23"/>
      <c r="P152" s="24"/>
      <c r="Q152" s="25">
        <f t="shared" si="32"/>
        <v>11.190000000000001</v>
      </c>
    </row>
    <row r="153" spans="1:17" ht="26.4" x14ac:dyDescent="0.25">
      <c r="A153" s="45"/>
      <c r="B153" s="21" t="s">
        <v>223</v>
      </c>
      <c r="C153" s="21" t="s">
        <v>238</v>
      </c>
      <c r="D153" s="23"/>
      <c r="E153" s="23">
        <v>278</v>
      </c>
      <c r="F153" s="23">
        <v>742</v>
      </c>
      <c r="G153" s="23"/>
      <c r="H153" s="23"/>
      <c r="I153" s="23"/>
      <c r="J153" s="23"/>
      <c r="K153" s="23"/>
      <c r="L153" s="23">
        <v>118</v>
      </c>
      <c r="M153" s="23"/>
      <c r="N153" s="23"/>
      <c r="O153" s="23"/>
      <c r="P153" s="24"/>
      <c r="Q153" s="25">
        <f t="shared" si="32"/>
        <v>1138</v>
      </c>
    </row>
    <row r="154" spans="1:17" ht="26.4" x14ac:dyDescent="0.25">
      <c r="A154" s="27"/>
      <c r="B154" s="21" t="s">
        <v>259</v>
      </c>
      <c r="C154" s="21" t="s">
        <v>252</v>
      </c>
      <c r="D154" s="23"/>
      <c r="E154" s="23">
        <v>249</v>
      </c>
      <c r="F154" s="23">
        <v>106798</v>
      </c>
      <c r="G154" s="23"/>
      <c r="H154" s="23"/>
      <c r="I154" s="23">
        <v>383090</v>
      </c>
      <c r="J154" s="23"/>
      <c r="K154" s="23"/>
      <c r="L154" s="23"/>
      <c r="M154" s="23"/>
      <c r="N154" s="23">
        <v>289</v>
      </c>
      <c r="O154" s="23"/>
      <c r="P154" s="23"/>
      <c r="Q154" s="25">
        <f t="shared" si="32"/>
        <v>490426</v>
      </c>
    </row>
    <row r="155" spans="1:17" s="6" customFormat="1" ht="13.8" thickBot="1" x14ac:dyDescent="0.3">
      <c r="A155" s="28" t="s">
        <v>130</v>
      </c>
      <c r="B155" s="29"/>
      <c r="C155" s="29"/>
      <c r="D155" s="31">
        <f t="shared" ref="D155:Q155" si="33">SUM(D149:D154)</f>
        <v>60161</v>
      </c>
      <c r="E155" s="31">
        <f t="shared" si="33"/>
        <v>1592</v>
      </c>
      <c r="F155" s="31">
        <f t="shared" si="33"/>
        <v>107540</v>
      </c>
      <c r="G155" s="31">
        <f t="shared" si="33"/>
        <v>0</v>
      </c>
      <c r="H155" s="31">
        <f t="shared" si="33"/>
        <v>0</v>
      </c>
      <c r="I155" s="31">
        <f t="shared" si="33"/>
        <v>383090</v>
      </c>
      <c r="J155" s="31">
        <f t="shared" si="33"/>
        <v>0</v>
      </c>
      <c r="K155" s="31">
        <f t="shared" si="33"/>
        <v>13.4</v>
      </c>
      <c r="L155" s="31">
        <f t="shared" si="33"/>
        <v>181</v>
      </c>
      <c r="M155" s="31">
        <f t="shared" si="33"/>
        <v>4.79</v>
      </c>
      <c r="N155" s="31">
        <f t="shared" si="33"/>
        <v>289</v>
      </c>
      <c r="O155" s="31">
        <f t="shared" si="33"/>
        <v>0</v>
      </c>
      <c r="P155" s="31">
        <f t="shared" si="33"/>
        <v>0</v>
      </c>
      <c r="Q155" s="31">
        <f t="shared" si="33"/>
        <v>552871.18999999994</v>
      </c>
    </row>
    <row r="156" spans="1:17" ht="12.15" customHeight="1" x14ac:dyDescent="0.25">
      <c r="A156" s="35" t="s">
        <v>61</v>
      </c>
      <c r="B156" s="55" t="s">
        <v>62</v>
      </c>
      <c r="C156" s="55" t="s">
        <v>230</v>
      </c>
      <c r="D156" s="56">
        <v>9</v>
      </c>
      <c r="E156" s="56"/>
      <c r="F156" s="56"/>
      <c r="G156" s="56"/>
      <c r="H156" s="56"/>
      <c r="I156" s="56"/>
      <c r="J156" s="56"/>
      <c r="K156" s="56"/>
      <c r="L156" s="56"/>
      <c r="M156" s="56"/>
      <c r="N156" s="56"/>
      <c r="O156" s="56"/>
      <c r="P156" s="57"/>
      <c r="Q156" s="26">
        <f t="shared" ref="Q156:Q161" si="34">SUM(D156:P156)</f>
        <v>9</v>
      </c>
    </row>
    <row r="157" spans="1:17" x14ac:dyDescent="0.25">
      <c r="A157" s="121"/>
      <c r="B157" s="21" t="s">
        <v>26</v>
      </c>
      <c r="C157" s="87"/>
      <c r="D157" s="88"/>
      <c r="E157" s="88"/>
      <c r="F157" s="88">
        <v>3</v>
      </c>
      <c r="G157" s="88"/>
      <c r="H157" s="88"/>
      <c r="I157" s="88"/>
      <c r="J157" s="88"/>
      <c r="K157" s="88"/>
      <c r="L157" s="88">
        <v>9</v>
      </c>
      <c r="M157" s="88"/>
      <c r="N157" s="88"/>
      <c r="O157" s="88"/>
      <c r="P157" s="89"/>
      <c r="Q157" s="26">
        <f t="shared" si="34"/>
        <v>12</v>
      </c>
    </row>
    <row r="158" spans="1:17" ht="12.15" customHeight="1" x14ac:dyDescent="0.25">
      <c r="A158" s="121"/>
      <c r="B158" s="87" t="s">
        <v>46</v>
      </c>
      <c r="C158" s="87" t="s">
        <v>241</v>
      </c>
      <c r="D158" s="88"/>
      <c r="E158" s="88"/>
      <c r="F158" s="88"/>
      <c r="G158" s="88"/>
      <c r="H158" s="88"/>
      <c r="I158" s="88"/>
      <c r="J158" s="88"/>
      <c r="K158" s="88"/>
      <c r="L158" s="88"/>
      <c r="M158" s="88"/>
      <c r="N158" s="88"/>
      <c r="O158" s="88"/>
      <c r="P158" s="89"/>
      <c r="Q158" s="26">
        <f t="shared" si="34"/>
        <v>0</v>
      </c>
    </row>
    <row r="159" spans="1:17" ht="12.15" customHeight="1" x14ac:dyDescent="0.25">
      <c r="A159" s="121"/>
      <c r="B159" s="87" t="s">
        <v>42</v>
      </c>
      <c r="C159" s="87" t="s">
        <v>242</v>
      </c>
      <c r="D159" s="88">
        <v>7</v>
      </c>
      <c r="E159" s="88"/>
      <c r="F159" s="88"/>
      <c r="G159" s="88"/>
      <c r="H159" s="88"/>
      <c r="I159" s="88"/>
      <c r="J159" s="88"/>
      <c r="K159" s="88"/>
      <c r="L159" s="88"/>
      <c r="M159" s="88"/>
      <c r="N159" s="88"/>
      <c r="O159" s="88"/>
      <c r="P159" s="89"/>
      <c r="Q159" s="26">
        <f t="shared" si="34"/>
        <v>7</v>
      </c>
    </row>
    <row r="160" spans="1:17" ht="12.15" customHeight="1" x14ac:dyDescent="0.25">
      <c r="A160" s="86"/>
      <c r="B160" s="87" t="s">
        <v>19</v>
      </c>
      <c r="C160" s="87" t="s">
        <v>228</v>
      </c>
      <c r="D160" s="88">
        <v>1600</v>
      </c>
      <c r="E160" s="88"/>
      <c r="F160" s="88"/>
      <c r="G160" s="88"/>
      <c r="H160" s="88"/>
      <c r="I160" s="88"/>
      <c r="J160" s="88"/>
      <c r="K160" s="88"/>
      <c r="L160" s="88"/>
      <c r="M160" s="88"/>
      <c r="N160" s="88"/>
      <c r="O160" s="88"/>
      <c r="P160" s="89"/>
      <c r="Q160" s="26">
        <f t="shared" si="34"/>
        <v>1600</v>
      </c>
    </row>
    <row r="161" spans="1:17" ht="12.15" customHeight="1" x14ac:dyDescent="0.25">
      <c r="A161" s="86"/>
      <c r="B161" s="87" t="s">
        <v>219</v>
      </c>
      <c r="C161" s="87" t="s">
        <v>230</v>
      </c>
      <c r="D161" s="88"/>
      <c r="E161" s="88"/>
      <c r="F161" s="88">
        <v>77</v>
      </c>
      <c r="G161" s="88"/>
      <c r="H161" s="88"/>
      <c r="I161" s="88"/>
      <c r="J161" s="88"/>
      <c r="K161" s="88">
        <v>6</v>
      </c>
      <c r="L161" s="88"/>
      <c r="M161" s="88"/>
      <c r="N161" s="88">
        <v>3</v>
      </c>
      <c r="O161" s="88"/>
      <c r="P161" s="89"/>
      <c r="Q161" s="26">
        <f t="shared" si="34"/>
        <v>86</v>
      </c>
    </row>
    <row r="162" spans="1:17" s="6" customFormat="1" ht="14.25" customHeight="1" thickBot="1" x14ac:dyDescent="0.3">
      <c r="A162" s="41" t="s">
        <v>131</v>
      </c>
      <c r="B162" s="42"/>
      <c r="C162" s="42"/>
      <c r="D162" s="43">
        <f t="shared" ref="D162:Q162" si="35">SUM(D156:D161)</f>
        <v>1616</v>
      </c>
      <c r="E162" s="43">
        <f t="shared" si="35"/>
        <v>0</v>
      </c>
      <c r="F162" s="43">
        <f t="shared" si="35"/>
        <v>80</v>
      </c>
      <c r="G162" s="43">
        <f t="shared" si="35"/>
        <v>0</v>
      </c>
      <c r="H162" s="43">
        <f t="shared" si="35"/>
        <v>0</v>
      </c>
      <c r="I162" s="43"/>
      <c r="J162" s="43">
        <f t="shared" si="35"/>
        <v>0</v>
      </c>
      <c r="K162" s="43">
        <f t="shared" si="35"/>
        <v>6</v>
      </c>
      <c r="L162" s="43">
        <f t="shared" si="35"/>
        <v>9</v>
      </c>
      <c r="M162" s="43">
        <f t="shared" si="35"/>
        <v>0</v>
      </c>
      <c r="N162" s="43">
        <f t="shared" si="35"/>
        <v>3</v>
      </c>
      <c r="O162" s="43">
        <f t="shared" si="35"/>
        <v>0</v>
      </c>
      <c r="P162" s="43">
        <f t="shared" si="35"/>
        <v>0</v>
      </c>
      <c r="Q162" s="43">
        <f t="shared" si="35"/>
        <v>1714</v>
      </c>
    </row>
    <row r="163" spans="1:17" s="6" customFormat="1" x14ac:dyDescent="0.25">
      <c r="A163" s="45" t="s">
        <v>63</v>
      </c>
      <c r="B163" s="90" t="s">
        <v>19</v>
      </c>
      <c r="C163" s="90" t="s">
        <v>228</v>
      </c>
      <c r="D163" s="91">
        <v>33381</v>
      </c>
      <c r="E163" s="91">
        <v>21</v>
      </c>
      <c r="F163" s="91"/>
      <c r="G163" s="91"/>
      <c r="H163" s="91"/>
      <c r="I163" s="91"/>
      <c r="J163" s="91"/>
      <c r="K163" s="91"/>
      <c r="L163" s="91">
        <v>421</v>
      </c>
      <c r="M163" s="91"/>
      <c r="N163" s="91"/>
      <c r="O163" s="91"/>
      <c r="P163" s="92"/>
      <c r="Q163" s="25">
        <f>SUM(D163:P163)</f>
        <v>33823</v>
      </c>
    </row>
    <row r="164" spans="1:17" s="6" customFormat="1" x14ac:dyDescent="0.25">
      <c r="A164" s="64"/>
      <c r="B164" s="60" t="s">
        <v>26</v>
      </c>
      <c r="C164" s="60" t="s">
        <v>229</v>
      </c>
      <c r="D164" s="61"/>
      <c r="E164" s="61"/>
      <c r="F164" s="61">
        <v>2.2799999999999998</v>
      </c>
      <c r="G164" s="61"/>
      <c r="H164" s="61"/>
      <c r="I164" s="61"/>
      <c r="J164" s="61"/>
      <c r="K164" s="61"/>
      <c r="L164" s="61"/>
      <c r="M164" s="61">
        <v>2.12</v>
      </c>
      <c r="N164" s="61"/>
      <c r="O164" s="61"/>
      <c r="P164" s="62"/>
      <c r="Q164" s="25">
        <f>SUM(D164:P164)</f>
        <v>4.4000000000000004</v>
      </c>
    </row>
    <row r="165" spans="1:17" s="6" customFormat="1" x14ac:dyDescent="0.25">
      <c r="A165" s="64"/>
      <c r="B165" s="60" t="s">
        <v>55</v>
      </c>
      <c r="C165" s="60" t="s">
        <v>253</v>
      </c>
      <c r="D165" s="61"/>
      <c r="E165" s="61"/>
      <c r="F165" s="61"/>
      <c r="G165" s="61"/>
      <c r="H165" s="61"/>
      <c r="I165" s="61"/>
      <c r="J165" s="61"/>
      <c r="K165" s="61"/>
      <c r="L165" s="61"/>
      <c r="M165" s="61"/>
      <c r="N165" s="61"/>
      <c r="O165" s="61"/>
      <c r="P165" s="62"/>
      <c r="Q165" s="25">
        <f>SUM(D165:P165)</f>
        <v>0</v>
      </c>
    </row>
    <row r="166" spans="1:17" s="6" customFormat="1" x14ac:dyDescent="0.25">
      <c r="A166" s="64"/>
      <c r="B166" s="60" t="s">
        <v>222</v>
      </c>
      <c r="C166" s="60" t="s">
        <v>254</v>
      </c>
      <c r="D166" s="91"/>
      <c r="E166" s="91"/>
      <c r="F166" s="91"/>
      <c r="G166" s="91"/>
      <c r="H166" s="91"/>
      <c r="I166" s="91">
        <v>1243</v>
      </c>
      <c r="J166" s="91"/>
      <c r="K166" s="91"/>
      <c r="L166" s="91"/>
      <c r="M166" s="91"/>
      <c r="N166" s="91"/>
      <c r="O166" s="91"/>
      <c r="P166" s="91"/>
      <c r="Q166" s="25">
        <f>SUM(D166:P166)</f>
        <v>1243</v>
      </c>
    </row>
    <row r="167" spans="1:17" s="6" customFormat="1" ht="13.8" thickBot="1" x14ac:dyDescent="0.3">
      <c r="A167" s="28" t="s">
        <v>132</v>
      </c>
      <c r="B167" s="29"/>
      <c r="C167" s="29"/>
      <c r="D167" s="31">
        <f t="shared" ref="D167:Q167" si="36">SUM(D163:D166)</f>
        <v>33381</v>
      </c>
      <c r="E167" s="31">
        <f t="shared" si="36"/>
        <v>21</v>
      </c>
      <c r="F167" s="31">
        <f t="shared" si="36"/>
        <v>2.2799999999999998</v>
      </c>
      <c r="G167" s="31">
        <f t="shared" si="36"/>
        <v>0</v>
      </c>
      <c r="H167" s="31">
        <f t="shared" si="36"/>
        <v>0</v>
      </c>
      <c r="I167" s="31">
        <f t="shared" si="36"/>
        <v>1243</v>
      </c>
      <c r="J167" s="31">
        <f t="shared" si="36"/>
        <v>0</v>
      </c>
      <c r="K167" s="31">
        <f t="shared" si="36"/>
        <v>0</v>
      </c>
      <c r="L167" s="31">
        <f t="shared" si="36"/>
        <v>421</v>
      </c>
      <c r="M167" s="31">
        <f t="shared" si="36"/>
        <v>2.12</v>
      </c>
      <c r="N167" s="31">
        <f t="shared" si="36"/>
        <v>0</v>
      </c>
      <c r="O167" s="31">
        <f t="shared" si="36"/>
        <v>0</v>
      </c>
      <c r="P167" s="31">
        <f t="shared" si="36"/>
        <v>0</v>
      </c>
      <c r="Q167" s="31">
        <f t="shared" si="36"/>
        <v>35070.400000000001</v>
      </c>
    </row>
    <row r="168" spans="1:17" x14ac:dyDescent="0.25">
      <c r="A168" s="35" t="s">
        <v>64</v>
      </c>
      <c r="B168" s="51" t="s">
        <v>39</v>
      </c>
      <c r="C168" s="51" t="s">
        <v>240</v>
      </c>
      <c r="D168" s="52">
        <v>21340</v>
      </c>
      <c r="E168" s="52"/>
      <c r="F168" s="52"/>
      <c r="G168" s="52"/>
      <c r="H168" s="52">
        <v>2</v>
      </c>
      <c r="I168" s="52"/>
      <c r="J168" s="52"/>
      <c r="K168" s="52">
        <v>3</v>
      </c>
      <c r="L168" s="52"/>
      <c r="M168" s="52"/>
      <c r="N168" s="52">
        <v>7</v>
      </c>
      <c r="O168" s="52">
        <v>1</v>
      </c>
      <c r="P168" s="53"/>
      <c r="Q168" s="26">
        <f>SUM(D168:P168)</f>
        <v>21353</v>
      </c>
    </row>
    <row r="169" spans="1:17" x14ac:dyDescent="0.25">
      <c r="A169" s="35"/>
      <c r="B169" s="51" t="s">
        <v>19</v>
      </c>
      <c r="C169" s="51" t="s">
        <v>228</v>
      </c>
      <c r="D169" s="52"/>
      <c r="E169" s="52"/>
      <c r="F169" s="52"/>
      <c r="G169" s="52"/>
      <c r="H169" s="52"/>
      <c r="I169" s="52"/>
      <c r="J169" s="52"/>
      <c r="K169" s="52"/>
      <c r="L169" s="52"/>
      <c r="M169" s="52"/>
      <c r="N169" s="52"/>
      <c r="O169" s="52"/>
      <c r="P169" s="53"/>
      <c r="Q169" s="26">
        <f>SUM(D169:P169)</f>
        <v>0</v>
      </c>
    </row>
    <row r="170" spans="1:17" x14ac:dyDescent="0.25">
      <c r="A170" s="35"/>
      <c r="B170" s="51" t="s">
        <v>46</v>
      </c>
      <c r="C170" s="51" t="s">
        <v>241</v>
      </c>
      <c r="D170" s="52"/>
      <c r="E170" s="52"/>
      <c r="F170" s="52"/>
      <c r="G170" s="52"/>
      <c r="H170" s="52"/>
      <c r="I170" s="52"/>
      <c r="J170" s="52"/>
      <c r="K170" s="52"/>
      <c r="L170" s="52"/>
      <c r="M170" s="52"/>
      <c r="N170" s="52"/>
      <c r="O170" s="52"/>
      <c r="P170" s="53"/>
      <c r="Q170" s="26">
        <f>SUM(D170:P170)</f>
        <v>0</v>
      </c>
    </row>
    <row r="171" spans="1:17" x14ac:dyDescent="0.25">
      <c r="A171" s="75"/>
      <c r="B171" s="55" t="s">
        <v>24</v>
      </c>
      <c r="C171" s="55" t="s">
        <v>233</v>
      </c>
      <c r="D171" s="56"/>
      <c r="E171" s="56"/>
      <c r="F171" s="56"/>
      <c r="G171" s="56"/>
      <c r="H171" s="56"/>
      <c r="I171" s="56"/>
      <c r="J171" s="56"/>
      <c r="K171" s="56"/>
      <c r="L171" s="56">
        <v>210</v>
      </c>
      <c r="M171" s="56"/>
      <c r="N171" s="56"/>
      <c r="O171" s="56"/>
      <c r="P171" s="57"/>
      <c r="Q171" s="26">
        <f>SUM(D171:P171)</f>
        <v>210</v>
      </c>
    </row>
    <row r="172" spans="1:17" x14ac:dyDescent="0.25">
      <c r="A172" s="271"/>
      <c r="B172" s="87" t="s">
        <v>219</v>
      </c>
      <c r="C172" s="87" t="s">
        <v>230</v>
      </c>
      <c r="D172" s="88"/>
      <c r="E172" s="88">
        <v>16</v>
      </c>
      <c r="F172" s="88"/>
      <c r="G172" s="88"/>
      <c r="H172" s="88"/>
      <c r="I172" s="88"/>
      <c r="J172" s="88"/>
      <c r="K172" s="88">
        <v>4</v>
      </c>
      <c r="L172" s="88"/>
      <c r="M172" s="88"/>
      <c r="N172" s="88"/>
      <c r="O172" s="88"/>
      <c r="P172" s="89"/>
      <c r="Q172" s="26">
        <f>SUM(D172:P172)</f>
        <v>20</v>
      </c>
    </row>
    <row r="173" spans="1:17" s="6" customFormat="1" ht="13.8" thickBot="1" x14ac:dyDescent="0.3">
      <c r="A173" s="41" t="s">
        <v>133</v>
      </c>
      <c r="B173" s="42"/>
      <c r="C173" s="42"/>
      <c r="D173" s="43">
        <f t="shared" ref="D173:Q173" si="37">SUM(D168:D172)</f>
        <v>21340</v>
      </c>
      <c r="E173" s="43">
        <f t="shared" si="37"/>
        <v>16</v>
      </c>
      <c r="F173" s="43">
        <f t="shared" si="37"/>
        <v>0</v>
      </c>
      <c r="G173" s="43">
        <f t="shared" si="37"/>
        <v>0</v>
      </c>
      <c r="H173" s="43">
        <f t="shared" si="37"/>
        <v>2</v>
      </c>
      <c r="I173" s="43"/>
      <c r="J173" s="43">
        <f t="shared" si="37"/>
        <v>0</v>
      </c>
      <c r="K173" s="43">
        <f t="shared" si="37"/>
        <v>7</v>
      </c>
      <c r="L173" s="43">
        <f t="shared" si="37"/>
        <v>210</v>
      </c>
      <c r="M173" s="43">
        <f t="shared" si="37"/>
        <v>0</v>
      </c>
      <c r="N173" s="43">
        <f t="shared" si="37"/>
        <v>7</v>
      </c>
      <c r="O173" s="43">
        <f t="shared" si="37"/>
        <v>1</v>
      </c>
      <c r="P173" s="43">
        <f t="shared" si="37"/>
        <v>0</v>
      </c>
      <c r="Q173" s="43">
        <f t="shared" si="37"/>
        <v>21583</v>
      </c>
    </row>
    <row r="174" spans="1:17" x14ac:dyDescent="0.25">
      <c r="A174" s="45" t="s">
        <v>66</v>
      </c>
      <c r="B174" s="46" t="s">
        <v>19</v>
      </c>
      <c r="C174" s="46" t="s">
        <v>228</v>
      </c>
      <c r="D174" s="47"/>
      <c r="E174" s="47"/>
      <c r="F174" s="47">
        <v>129</v>
      </c>
      <c r="G174" s="47"/>
      <c r="H174" s="47"/>
      <c r="I174" s="47"/>
      <c r="J174" s="47"/>
      <c r="K174" s="47"/>
      <c r="L174" s="47"/>
      <c r="M174" s="47"/>
      <c r="N174" s="47"/>
      <c r="O174" s="47"/>
      <c r="P174" s="48"/>
      <c r="Q174" s="25">
        <f>SUM(D174:P174)</f>
        <v>129</v>
      </c>
    </row>
    <row r="175" spans="1:17" x14ac:dyDescent="0.25">
      <c r="A175" s="45"/>
      <c r="B175" s="46" t="s">
        <v>26</v>
      </c>
      <c r="C175" s="46" t="s">
        <v>229</v>
      </c>
      <c r="D175" s="47"/>
      <c r="E175" s="47"/>
      <c r="F175" s="47"/>
      <c r="G175" s="47"/>
      <c r="H175" s="47"/>
      <c r="I175" s="47"/>
      <c r="J175" s="47"/>
      <c r="K175" s="47"/>
      <c r="L175" s="47"/>
      <c r="M175" s="47"/>
      <c r="N175" s="47"/>
      <c r="O175" s="47"/>
      <c r="P175" s="48"/>
      <c r="Q175" s="25">
        <f>SUM(D175:P175)</f>
        <v>0</v>
      </c>
    </row>
    <row r="176" spans="1:17" x14ac:dyDescent="0.25">
      <c r="A176" s="27"/>
      <c r="B176" s="21" t="s">
        <v>177</v>
      </c>
      <c r="C176" s="21" t="s">
        <v>229</v>
      </c>
      <c r="D176" s="23">
        <v>15384</v>
      </c>
      <c r="E176" s="23">
        <v>703</v>
      </c>
      <c r="F176" s="23"/>
      <c r="G176" s="23"/>
      <c r="H176" s="23">
        <v>112</v>
      </c>
      <c r="I176" s="23"/>
      <c r="J176" s="23"/>
      <c r="K176" s="23"/>
      <c r="L176" s="23"/>
      <c r="M176" s="23"/>
      <c r="N176" s="23"/>
      <c r="O176" s="23"/>
      <c r="P176" s="24"/>
      <c r="Q176" s="25">
        <f>SUM(D176:P176)</f>
        <v>16199</v>
      </c>
    </row>
    <row r="177" spans="1:17" ht="26.4" x14ac:dyDescent="0.25">
      <c r="A177" s="170"/>
      <c r="B177" s="243" t="s">
        <v>223</v>
      </c>
      <c r="C177" s="243" t="s">
        <v>238</v>
      </c>
      <c r="D177" s="260"/>
      <c r="E177" s="260"/>
      <c r="F177" s="260">
        <v>7401</v>
      </c>
      <c r="G177" s="260"/>
      <c r="H177" s="260">
        <v>27</v>
      </c>
      <c r="I177" s="260"/>
      <c r="J177" s="260"/>
      <c r="K177" s="260"/>
      <c r="L177" s="260">
        <v>18</v>
      </c>
      <c r="M177" s="260"/>
      <c r="N177" s="260"/>
      <c r="O177" s="260"/>
      <c r="P177" s="261"/>
      <c r="Q177" s="25">
        <f>SUM(D177:P177)</f>
        <v>7446</v>
      </c>
    </row>
    <row r="178" spans="1:17" s="6" customFormat="1" ht="13.8" thickBot="1" x14ac:dyDescent="0.3">
      <c r="A178" s="28" t="s">
        <v>134</v>
      </c>
      <c r="B178" s="29"/>
      <c r="C178" s="29"/>
      <c r="D178" s="31">
        <f t="shared" ref="D178:Q178" si="38">SUM(D174:D177)</f>
        <v>15384</v>
      </c>
      <c r="E178" s="31">
        <f t="shared" si="38"/>
        <v>703</v>
      </c>
      <c r="F178" s="31">
        <f t="shared" si="38"/>
        <v>7530</v>
      </c>
      <c r="G178" s="31">
        <f t="shared" si="38"/>
        <v>0</v>
      </c>
      <c r="H178" s="31">
        <f t="shared" si="38"/>
        <v>139</v>
      </c>
      <c r="I178" s="31">
        <f t="shared" si="38"/>
        <v>0</v>
      </c>
      <c r="J178" s="31">
        <f t="shared" si="38"/>
        <v>0</v>
      </c>
      <c r="K178" s="31">
        <f t="shared" si="38"/>
        <v>0</v>
      </c>
      <c r="L178" s="31">
        <f t="shared" si="38"/>
        <v>18</v>
      </c>
      <c r="M178" s="31">
        <f t="shared" si="38"/>
        <v>0</v>
      </c>
      <c r="N178" s="31">
        <f t="shared" si="38"/>
        <v>0</v>
      </c>
      <c r="O178" s="31">
        <f t="shared" si="38"/>
        <v>0</v>
      </c>
      <c r="P178" s="31">
        <f t="shared" si="38"/>
        <v>0</v>
      </c>
      <c r="Q178" s="31">
        <f t="shared" si="38"/>
        <v>23774</v>
      </c>
    </row>
    <row r="179" spans="1:17" x14ac:dyDescent="0.25">
      <c r="A179" s="35" t="s">
        <v>67</v>
      </c>
      <c r="B179" s="74"/>
      <c r="C179" s="74"/>
      <c r="D179" s="52"/>
      <c r="E179" s="52"/>
      <c r="F179" s="52"/>
      <c r="G179" s="52"/>
      <c r="H179" s="52"/>
      <c r="I179" s="52"/>
      <c r="J179" s="52"/>
      <c r="K179" s="52"/>
      <c r="L179" s="52"/>
      <c r="M179" s="52"/>
      <c r="N179" s="52"/>
      <c r="O179" s="52"/>
      <c r="P179" s="53"/>
      <c r="Q179" s="26">
        <f t="shared" ref="Q179:Q185" si="39">SUM(D179:P179)</f>
        <v>0</v>
      </c>
    </row>
    <row r="180" spans="1:17" x14ac:dyDescent="0.25">
      <c r="A180" s="54"/>
      <c r="B180" s="55" t="s">
        <v>42</v>
      </c>
      <c r="C180" s="55" t="s">
        <v>242</v>
      </c>
      <c r="D180" s="56">
        <v>7152</v>
      </c>
      <c r="E180" s="56">
        <v>26</v>
      </c>
      <c r="F180" s="56">
        <v>21</v>
      </c>
      <c r="G180" s="56"/>
      <c r="H180" s="56">
        <v>20</v>
      </c>
      <c r="I180" s="56"/>
      <c r="J180" s="56"/>
      <c r="K180" s="56"/>
      <c r="L180" s="56"/>
      <c r="M180" s="56"/>
      <c r="N180" s="56"/>
      <c r="O180" s="56"/>
      <c r="P180" s="57"/>
      <c r="Q180" s="26">
        <f t="shared" si="39"/>
        <v>7219</v>
      </c>
    </row>
    <row r="181" spans="1:17" x14ac:dyDescent="0.25">
      <c r="A181" s="54"/>
      <c r="B181" s="55" t="s">
        <v>19</v>
      </c>
      <c r="C181" s="55" t="s">
        <v>228</v>
      </c>
      <c r="D181" s="56"/>
      <c r="E181" s="56"/>
      <c r="F181" s="56"/>
      <c r="G181" s="56"/>
      <c r="H181" s="56"/>
      <c r="I181" s="56"/>
      <c r="J181" s="56"/>
      <c r="K181" s="56"/>
      <c r="L181" s="56"/>
      <c r="M181" s="56"/>
      <c r="N181" s="56"/>
      <c r="O181" s="56"/>
      <c r="P181" s="57"/>
      <c r="Q181" s="26">
        <f t="shared" si="39"/>
        <v>0</v>
      </c>
    </row>
    <row r="182" spans="1:17" x14ac:dyDescent="0.25">
      <c r="A182" s="54"/>
      <c r="B182" s="55" t="s">
        <v>26</v>
      </c>
      <c r="C182" s="55" t="s">
        <v>229</v>
      </c>
      <c r="D182" s="56"/>
      <c r="E182" s="56"/>
      <c r="F182" s="56"/>
      <c r="G182" s="56"/>
      <c r="H182" s="56"/>
      <c r="I182" s="56"/>
      <c r="J182" s="56"/>
      <c r="K182" s="56"/>
      <c r="L182" s="56"/>
      <c r="M182" s="56"/>
      <c r="N182" s="56"/>
      <c r="O182" s="56"/>
      <c r="P182" s="57"/>
      <c r="Q182" s="26">
        <f t="shared" si="39"/>
        <v>0</v>
      </c>
    </row>
    <row r="183" spans="1:17" ht="11.25" customHeight="1" x14ac:dyDescent="0.25">
      <c r="A183" s="54"/>
      <c r="B183" s="55" t="s">
        <v>62</v>
      </c>
      <c r="C183" s="56" t="s">
        <v>230</v>
      </c>
      <c r="D183" s="56">
        <v>4</v>
      </c>
      <c r="E183" s="56"/>
      <c r="F183" s="56"/>
      <c r="G183" s="56"/>
      <c r="H183" s="56"/>
      <c r="I183" s="56"/>
      <c r="J183" s="56"/>
      <c r="K183" s="56"/>
      <c r="L183" s="56"/>
      <c r="M183" s="56"/>
      <c r="N183" s="56"/>
      <c r="O183" s="56"/>
      <c r="P183" s="57"/>
      <c r="Q183" s="26">
        <f t="shared" si="39"/>
        <v>4</v>
      </c>
    </row>
    <row r="184" spans="1:17" ht="26.4" x14ac:dyDescent="0.25">
      <c r="A184" s="86"/>
      <c r="B184" s="87" t="s">
        <v>226</v>
      </c>
      <c r="C184" s="56" t="s">
        <v>255</v>
      </c>
      <c r="D184" s="56"/>
      <c r="E184" s="56"/>
      <c r="F184" s="56">
        <v>32430</v>
      </c>
      <c r="G184" s="56"/>
      <c r="H184" s="56">
        <v>10629</v>
      </c>
      <c r="I184" s="56"/>
      <c r="J184" s="56"/>
      <c r="K184" s="56"/>
      <c r="L184" s="56"/>
      <c r="M184" s="56"/>
      <c r="N184" s="56"/>
      <c r="O184" s="56"/>
      <c r="P184" s="56"/>
      <c r="Q184" s="26">
        <f t="shared" si="39"/>
        <v>43059</v>
      </c>
    </row>
    <row r="185" spans="1:17" ht="11.25" customHeight="1" x14ac:dyDescent="0.25">
      <c r="A185" s="86"/>
      <c r="B185" s="87" t="s">
        <v>219</v>
      </c>
      <c r="C185" s="87" t="s">
        <v>230</v>
      </c>
      <c r="D185" s="88"/>
      <c r="E185" s="88">
        <v>16</v>
      </c>
      <c r="F185" s="88"/>
      <c r="G185" s="88">
        <v>96</v>
      </c>
      <c r="H185" s="88"/>
      <c r="I185" s="88"/>
      <c r="J185" s="88"/>
      <c r="K185" s="88">
        <v>1</v>
      </c>
      <c r="L185" s="88">
        <v>35</v>
      </c>
      <c r="M185" s="88"/>
      <c r="N185" s="88"/>
      <c r="O185" s="88"/>
      <c r="P185" s="89">
        <v>32</v>
      </c>
      <c r="Q185" s="26">
        <f t="shared" si="39"/>
        <v>180</v>
      </c>
    </row>
    <row r="186" spans="1:17" s="6" customFormat="1" ht="15" customHeight="1" thickBot="1" x14ac:dyDescent="0.3">
      <c r="A186" s="41" t="s">
        <v>135</v>
      </c>
      <c r="B186" s="42"/>
      <c r="C186" s="42"/>
      <c r="D186" s="43">
        <f t="shared" ref="D186:Q186" si="40">SUM(D179:D185)</f>
        <v>7156</v>
      </c>
      <c r="E186" s="43">
        <f t="shared" si="40"/>
        <v>42</v>
      </c>
      <c r="F186" s="43">
        <f t="shared" si="40"/>
        <v>32451</v>
      </c>
      <c r="G186" s="43">
        <f t="shared" si="40"/>
        <v>96</v>
      </c>
      <c r="H186" s="43">
        <f t="shared" si="40"/>
        <v>10649</v>
      </c>
      <c r="I186" s="43">
        <f t="shared" si="40"/>
        <v>0</v>
      </c>
      <c r="J186" s="43">
        <f t="shared" si="40"/>
        <v>0</v>
      </c>
      <c r="K186" s="43">
        <f t="shared" si="40"/>
        <v>1</v>
      </c>
      <c r="L186" s="43">
        <f t="shared" si="40"/>
        <v>35</v>
      </c>
      <c r="M186" s="43">
        <f t="shared" si="40"/>
        <v>0</v>
      </c>
      <c r="N186" s="43">
        <f t="shared" si="40"/>
        <v>0</v>
      </c>
      <c r="O186" s="43">
        <f t="shared" si="40"/>
        <v>0</v>
      </c>
      <c r="P186" s="43">
        <f t="shared" si="40"/>
        <v>32</v>
      </c>
      <c r="Q186" s="43">
        <f t="shared" si="40"/>
        <v>50462</v>
      </c>
    </row>
    <row r="187" spans="1:17" x14ac:dyDescent="0.25">
      <c r="A187" s="45" t="s">
        <v>68</v>
      </c>
      <c r="B187" s="46"/>
      <c r="C187" s="46"/>
      <c r="D187" s="47"/>
      <c r="E187" s="47"/>
      <c r="F187" s="47"/>
      <c r="G187" s="47"/>
      <c r="H187" s="47"/>
      <c r="I187" s="47"/>
      <c r="J187" s="47"/>
      <c r="K187" s="47"/>
      <c r="L187" s="47"/>
      <c r="M187" s="47"/>
      <c r="N187" s="47"/>
      <c r="O187" s="47"/>
      <c r="P187" s="48"/>
      <c r="Q187" s="25">
        <f t="shared" ref="Q187:Q204" si="41">SUM(D187:P187)</f>
        <v>0</v>
      </c>
    </row>
    <row r="188" spans="1:17" x14ac:dyDescent="0.25">
      <c r="A188" s="27"/>
      <c r="B188" s="21" t="s">
        <v>19</v>
      </c>
      <c r="C188" s="21" t="s">
        <v>228</v>
      </c>
      <c r="D188" s="23">
        <v>25194</v>
      </c>
      <c r="E188" s="23">
        <v>12230</v>
      </c>
      <c r="F188" s="23">
        <v>442544</v>
      </c>
      <c r="G188" s="23"/>
      <c r="H188" s="23"/>
      <c r="I188" s="23"/>
      <c r="J188" s="23">
        <v>69</v>
      </c>
      <c r="K188" s="23">
        <v>6845</v>
      </c>
      <c r="L188" s="23">
        <v>10450</v>
      </c>
      <c r="M188" s="23"/>
      <c r="N188" s="23">
        <v>2508</v>
      </c>
      <c r="O188" s="23"/>
      <c r="P188" s="24">
        <v>7</v>
      </c>
      <c r="Q188" s="25">
        <f t="shared" si="41"/>
        <v>499847</v>
      </c>
    </row>
    <row r="189" spans="1:17" x14ac:dyDescent="0.25">
      <c r="A189" s="27"/>
      <c r="B189" s="21" t="s">
        <v>70</v>
      </c>
      <c r="C189" s="21" t="s">
        <v>237</v>
      </c>
      <c r="D189" s="23"/>
      <c r="E189" s="23"/>
      <c r="F189" s="23"/>
      <c r="G189" s="23"/>
      <c r="H189" s="23"/>
      <c r="I189" s="23"/>
      <c r="J189" s="23"/>
      <c r="K189" s="23"/>
      <c r="L189" s="23"/>
      <c r="M189" s="23"/>
      <c r="N189" s="23"/>
      <c r="O189" s="23"/>
      <c r="P189" s="24"/>
      <c r="Q189" s="25">
        <f t="shared" si="41"/>
        <v>0</v>
      </c>
    </row>
    <row r="190" spans="1:17" x14ac:dyDescent="0.25">
      <c r="A190" s="27"/>
      <c r="B190" s="21" t="s">
        <v>71</v>
      </c>
      <c r="C190" s="21" t="s">
        <v>237</v>
      </c>
      <c r="D190" s="274">
        <v>67</v>
      </c>
      <c r="E190" s="274">
        <v>382</v>
      </c>
      <c r="F190" s="274"/>
      <c r="G190" s="274"/>
      <c r="H190" s="274">
        <v>5623</v>
      </c>
      <c r="I190" s="274"/>
      <c r="J190" s="274"/>
      <c r="K190" s="274"/>
      <c r="L190" s="274"/>
      <c r="M190" s="274"/>
      <c r="N190" s="274"/>
      <c r="O190" s="275"/>
      <c r="P190" s="275"/>
      <c r="Q190" s="25">
        <f t="shared" si="41"/>
        <v>6072</v>
      </c>
    </row>
    <row r="191" spans="1:17" x14ac:dyDescent="0.25">
      <c r="A191" s="27"/>
      <c r="B191" s="21" t="s">
        <v>153</v>
      </c>
      <c r="C191" s="21" t="s">
        <v>237</v>
      </c>
      <c r="D191" s="274">
        <v>553074</v>
      </c>
      <c r="E191" s="274">
        <v>46660</v>
      </c>
      <c r="F191" s="274">
        <v>31862</v>
      </c>
      <c r="G191" s="274"/>
      <c r="H191" s="274"/>
      <c r="I191" s="274">
        <v>20</v>
      </c>
      <c r="J191" s="274"/>
      <c r="K191" s="274">
        <v>1180</v>
      </c>
      <c r="L191" s="274"/>
      <c r="M191" s="274">
        <v>49454</v>
      </c>
      <c r="N191" s="274"/>
      <c r="O191" s="275">
        <v>2511</v>
      </c>
      <c r="P191" s="275">
        <v>108081</v>
      </c>
      <c r="Q191" s="25">
        <f t="shared" si="41"/>
        <v>792842</v>
      </c>
    </row>
    <row r="192" spans="1:17" x14ac:dyDescent="0.25">
      <c r="A192" s="27"/>
      <c r="B192" s="21" t="s">
        <v>55</v>
      </c>
      <c r="C192" s="21" t="s">
        <v>253</v>
      </c>
      <c r="D192" s="274"/>
      <c r="E192" s="274"/>
      <c r="F192" s="274"/>
      <c r="G192" s="274"/>
      <c r="H192" s="274"/>
      <c r="I192" s="274"/>
      <c r="J192" s="274"/>
      <c r="K192" s="274"/>
      <c r="L192" s="274"/>
      <c r="M192" s="274"/>
      <c r="N192" s="274"/>
      <c r="O192" s="274"/>
      <c r="P192" s="274"/>
      <c r="Q192" s="25">
        <f t="shared" si="41"/>
        <v>0</v>
      </c>
    </row>
    <row r="193" spans="1:17" x14ac:dyDescent="0.25">
      <c r="A193" s="27"/>
      <c r="B193" s="21" t="s">
        <v>72</v>
      </c>
      <c r="C193" s="21" t="s">
        <v>237</v>
      </c>
      <c r="D193" s="23"/>
      <c r="E193" s="23"/>
      <c r="F193" s="23"/>
      <c r="G193" s="23"/>
      <c r="H193" s="23"/>
      <c r="I193" s="23"/>
      <c r="J193" s="23"/>
      <c r="K193" s="23"/>
      <c r="L193" s="23"/>
      <c r="M193" s="23"/>
      <c r="N193" s="23"/>
      <c r="O193" s="23"/>
      <c r="P193" s="24"/>
      <c r="Q193" s="25">
        <f t="shared" si="41"/>
        <v>0</v>
      </c>
    </row>
    <row r="194" spans="1:17" x14ac:dyDescent="0.25">
      <c r="A194" s="27"/>
      <c r="B194" s="21" t="s">
        <v>26</v>
      </c>
      <c r="C194" s="21" t="s">
        <v>229</v>
      </c>
      <c r="D194" s="23"/>
      <c r="E194" s="23">
        <v>3702</v>
      </c>
      <c r="F194" s="23">
        <v>9392.25</v>
      </c>
      <c r="G194" s="23">
        <v>32</v>
      </c>
      <c r="H194" s="23">
        <v>2875.67</v>
      </c>
      <c r="I194" s="23"/>
      <c r="J194" s="23"/>
      <c r="K194" s="23">
        <v>1471.27</v>
      </c>
      <c r="L194" s="23">
        <v>1285.8399999999999</v>
      </c>
      <c r="M194" s="23">
        <v>666.49</v>
      </c>
      <c r="N194" s="23"/>
      <c r="O194" s="23"/>
      <c r="P194" s="24">
        <v>86.52</v>
      </c>
      <c r="Q194" s="25">
        <f t="shared" si="41"/>
        <v>19512.04</v>
      </c>
    </row>
    <row r="195" spans="1:17" ht="26.4" x14ac:dyDescent="0.25">
      <c r="B195" s="3" t="s">
        <v>223</v>
      </c>
      <c r="C195" s="3" t="s">
        <v>238</v>
      </c>
      <c r="D195" s="252"/>
      <c r="E195" s="23">
        <v>9477</v>
      </c>
      <c r="F195" s="23"/>
      <c r="G195" s="23"/>
      <c r="H195" s="23"/>
      <c r="I195" s="23"/>
      <c r="J195" s="23"/>
      <c r="K195" s="23"/>
      <c r="L195" s="23"/>
      <c r="M195" s="23"/>
      <c r="N195" s="23"/>
      <c r="O195" s="23"/>
      <c r="P195" s="24"/>
      <c r="Q195" s="25">
        <f t="shared" si="41"/>
        <v>9477</v>
      </c>
    </row>
    <row r="196" spans="1:17" x14ac:dyDescent="0.25">
      <c r="B196" s="3" t="s">
        <v>225</v>
      </c>
      <c r="C196" s="3" t="s">
        <v>254</v>
      </c>
      <c r="D196" s="252"/>
      <c r="E196" s="23"/>
      <c r="F196" s="23"/>
      <c r="G196" s="23"/>
      <c r="H196" s="23"/>
      <c r="I196" s="23"/>
      <c r="J196" s="23"/>
      <c r="K196" s="23"/>
      <c r="L196" s="23"/>
      <c r="M196" s="23"/>
      <c r="N196" s="23"/>
      <c r="O196" s="23"/>
      <c r="P196" s="24"/>
      <c r="Q196" s="25">
        <f t="shared" si="41"/>
        <v>0</v>
      </c>
    </row>
    <row r="197" spans="1:17" x14ac:dyDescent="0.25">
      <c r="B197" s="3" t="s">
        <v>219</v>
      </c>
      <c r="C197" s="3" t="s">
        <v>230</v>
      </c>
      <c r="Q197" s="25">
        <f t="shared" si="41"/>
        <v>0</v>
      </c>
    </row>
    <row r="198" spans="1:17" x14ac:dyDescent="0.25">
      <c r="B198" s="3" t="s">
        <v>209</v>
      </c>
      <c r="C198" s="3" t="s">
        <v>256</v>
      </c>
      <c r="G198" s="5">
        <v>2850</v>
      </c>
      <c r="L198" s="5">
        <v>3313</v>
      </c>
      <c r="Q198" s="25">
        <f t="shared" si="41"/>
        <v>6163</v>
      </c>
    </row>
    <row r="199" spans="1:17" x14ac:dyDescent="0.25">
      <c r="B199" s="3" t="s">
        <v>183</v>
      </c>
      <c r="C199" s="3" t="s">
        <v>250</v>
      </c>
      <c r="Q199" s="25">
        <f t="shared" si="41"/>
        <v>0</v>
      </c>
    </row>
    <row r="200" spans="1:17" ht="26.4" x14ac:dyDescent="0.25">
      <c r="B200" s="3" t="s">
        <v>216</v>
      </c>
      <c r="C200" s="3" t="s">
        <v>237</v>
      </c>
      <c r="D200" s="5">
        <v>0</v>
      </c>
      <c r="H200" s="5">
        <v>0</v>
      </c>
      <c r="J200" s="5">
        <v>0</v>
      </c>
      <c r="K200" s="5">
        <v>0</v>
      </c>
      <c r="L200" s="5">
        <v>0</v>
      </c>
      <c r="N200" s="5">
        <v>0</v>
      </c>
      <c r="O200" s="5">
        <v>0</v>
      </c>
      <c r="P200" s="5">
        <v>388</v>
      </c>
      <c r="Q200" s="25">
        <f t="shared" si="41"/>
        <v>388</v>
      </c>
    </row>
    <row r="201" spans="1:17" ht="26.4" x14ac:dyDescent="0.25">
      <c r="B201" s="3" t="s">
        <v>217</v>
      </c>
      <c r="C201" s="3" t="s">
        <v>237</v>
      </c>
      <c r="G201" s="5">
        <v>89333</v>
      </c>
      <c r="P201" s="5">
        <v>13970</v>
      </c>
      <c r="Q201" s="25">
        <f t="shared" si="41"/>
        <v>103303</v>
      </c>
    </row>
    <row r="202" spans="1:17" x14ac:dyDescent="0.25">
      <c r="B202" s="3" t="s">
        <v>208</v>
      </c>
      <c r="C202" s="3" t="s">
        <v>237</v>
      </c>
      <c r="G202" s="5">
        <v>111</v>
      </c>
      <c r="P202" s="5">
        <v>40</v>
      </c>
      <c r="Q202" s="25">
        <f t="shared" si="41"/>
        <v>151</v>
      </c>
    </row>
    <row r="203" spans="1:17" x14ac:dyDescent="0.25">
      <c r="B203" s="3" t="s">
        <v>207</v>
      </c>
      <c r="C203" s="3" t="s">
        <v>237</v>
      </c>
      <c r="D203" s="276"/>
      <c r="E203" s="276"/>
      <c r="F203" s="276"/>
      <c r="G203" s="276"/>
      <c r="H203" s="276"/>
      <c r="I203" s="276"/>
      <c r="J203" s="276"/>
      <c r="K203" s="276"/>
      <c r="L203" s="276"/>
      <c r="M203" s="276"/>
      <c r="N203" s="276"/>
      <c r="O203" s="276"/>
      <c r="P203" s="276"/>
      <c r="Q203" s="25">
        <f t="shared" si="41"/>
        <v>0</v>
      </c>
    </row>
    <row r="204" spans="1:17" ht="26.4" x14ac:dyDescent="0.25">
      <c r="B204" s="3" t="s">
        <v>178</v>
      </c>
      <c r="C204" s="3" t="s">
        <v>245</v>
      </c>
      <c r="D204" s="252"/>
      <c r="E204" s="23"/>
      <c r="F204" s="23"/>
      <c r="G204" s="23"/>
      <c r="H204" s="23"/>
      <c r="I204" s="23"/>
      <c r="J204" s="23"/>
      <c r="K204" s="23"/>
      <c r="L204" s="23"/>
      <c r="M204" s="23"/>
      <c r="N204" s="23"/>
      <c r="O204" s="23"/>
      <c r="P204" s="253"/>
      <c r="Q204" s="25">
        <f t="shared" si="41"/>
        <v>0</v>
      </c>
    </row>
    <row r="205" spans="1:17" s="6" customFormat="1" ht="13.8" thickBot="1" x14ac:dyDescent="0.3">
      <c r="A205" s="28" t="s">
        <v>136</v>
      </c>
      <c r="B205" s="29"/>
      <c r="C205" s="29"/>
      <c r="D205" s="31">
        <f t="shared" ref="D205:Q205" si="42">SUM(D187:D204)</f>
        <v>578335</v>
      </c>
      <c r="E205" s="31">
        <f t="shared" si="42"/>
        <v>72451</v>
      </c>
      <c r="F205" s="31">
        <f t="shared" si="42"/>
        <v>483798.25</v>
      </c>
      <c r="G205" s="31">
        <f t="shared" si="42"/>
        <v>92326</v>
      </c>
      <c r="H205" s="31">
        <f t="shared" si="42"/>
        <v>8498.67</v>
      </c>
      <c r="I205" s="31">
        <f t="shared" si="42"/>
        <v>20</v>
      </c>
      <c r="J205" s="31">
        <f t="shared" si="42"/>
        <v>69</v>
      </c>
      <c r="K205" s="31">
        <f t="shared" si="42"/>
        <v>9496.27</v>
      </c>
      <c r="L205" s="31">
        <f t="shared" si="42"/>
        <v>15048.84</v>
      </c>
      <c r="M205" s="31">
        <f t="shared" si="42"/>
        <v>50120.49</v>
      </c>
      <c r="N205" s="31">
        <f t="shared" si="42"/>
        <v>2508</v>
      </c>
      <c r="O205" s="31">
        <f t="shared" si="42"/>
        <v>2511</v>
      </c>
      <c r="P205" s="31">
        <f t="shared" si="42"/>
        <v>122572.52</v>
      </c>
      <c r="Q205" s="31">
        <f t="shared" si="42"/>
        <v>1437755.04</v>
      </c>
    </row>
    <row r="206" spans="1:17" s="6" customFormat="1" x14ac:dyDescent="0.25">
      <c r="A206" s="35" t="s">
        <v>73</v>
      </c>
      <c r="B206" s="66" t="s">
        <v>19</v>
      </c>
      <c r="C206" s="66" t="s">
        <v>228</v>
      </c>
      <c r="D206" s="67"/>
      <c r="E206" s="67"/>
      <c r="F206" s="67"/>
      <c r="G206" s="67"/>
      <c r="H206" s="67"/>
      <c r="I206" s="67"/>
      <c r="J206" s="67"/>
      <c r="K206" s="67"/>
      <c r="L206" s="67"/>
      <c r="M206" s="67"/>
      <c r="N206" s="67"/>
      <c r="O206" s="67"/>
      <c r="P206" s="68"/>
      <c r="Q206" s="26">
        <f>SUM(D206:P206)</f>
        <v>0</v>
      </c>
    </row>
    <row r="207" spans="1:17" s="10" customFormat="1" x14ac:dyDescent="0.25">
      <c r="A207" s="93"/>
      <c r="B207" s="94" t="s">
        <v>26</v>
      </c>
      <c r="C207" s="94" t="s">
        <v>229</v>
      </c>
      <c r="D207" s="95">
        <v>11939.66</v>
      </c>
      <c r="E207" s="120"/>
      <c r="F207" s="95">
        <v>350.07</v>
      </c>
      <c r="G207" s="95"/>
      <c r="H207" s="95"/>
      <c r="I207" s="95"/>
      <c r="J207" s="95"/>
      <c r="K207" s="95"/>
      <c r="L207" s="95"/>
      <c r="M207" s="95"/>
      <c r="N207" s="95"/>
      <c r="O207" s="95"/>
      <c r="P207" s="97"/>
      <c r="Q207" s="26">
        <f>SUM(D207:P207)</f>
        <v>12289.73</v>
      </c>
    </row>
    <row r="208" spans="1:17" s="6" customFormat="1" ht="15" customHeight="1" thickBot="1" x14ac:dyDescent="0.3">
      <c r="A208" s="41" t="s">
        <v>137</v>
      </c>
      <c r="B208" s="42"/>
      <c r="C208" s="42"/>
      <c r="D208" s="43">
        <f t="shared" ref="D208:Q208" si="43">SUM(D206:D207)</f>
        <v>11939.66</v>
      </c>
      <c r="E208" s="43">
        <f t="shared" si="43"/>
        <v>0</v>
      </c>
      <c r="F208" s="43">
        <f t="shared" si="43"/>
        <v>350.07</v>
      </c>
      <c r="G208" s="43">
        <f t="shared" si="43"/>
        <v>0</v>
      </c>
      <c r="H208" s="43">
        <f t="shared" si="43"/>
        <v>0</v>
      </c>
      <c r="I208" s="43">
        <f t="shared" si="43"/>
        <v>0</v>
      </c>
      <c r="J208" s="43">
        <f t="shared" si="43"/>
        <v>0</v>
      </c>
      <c r="K208" s="43">
        <f t="shared" si="43"/>
        <v>0</v>
      </c>
      <c r="L208" s="43">
        <f t="shared" si="43"/>
        <v>0</v>
      </c>
      <c r="M208" s="43"/>
      <c r="N208" s="43">
        <f t="shared" si="43"/>
        <v>0</v>
      </c>
      <c r="O208" s="43">
        <f t="shared" si="43"/>
        <v>0</v>
      </c>
      <c r="P208" s="43">
        <f t="shared" si="43"/>
        <v>0</v>
      </c>
      <c r="Q208" s="43">
        <f t="shared" si="43"/>
        <v>12289.73</v>
      </c>
    </row>
    <row r="209" spans="1:17" s="6" customFormat="1" x14ac:dyDescent="0.25">
      <c r="A209" s="45" t="s">
        <v>74</v>
      </c>
      <c r="B209" s="90" t="s">
        <v>19</v>
      </c>
      <c r="C209" s="90" t="s">
        <v>228</v>
      </c>
      <c r="D209" s="91">
        <v>98336</v>
      </c>
      <c r="E209" s="91">
        <v>642</v>
      </c>
      <c r="F209" s="91">
        <v>156</v>
      </c>
      <c r="G209" s="91"/>
      <c r="H209" s="91"/>
      <c r="I209" s="91"/>
      <c r="J209" s="91"/>
      <c r="K209" s="91">
        <v>31</v>
      </c>
      <c r="L209" s="91">
        <v>230</v>
      </c>
      <c r="M209" s="91"/>
      <c r="N209" s="91"/>
      <c r="O209" s="91"/>
      <c r="P209" s="92"/>
      <c r="Q209" s="25">
        <f>SUM(D209:P209)</f>
        <v>99395</v>
      </c>
    </row>
    <row r="210" spans="1:17" s="6" customFormat="1" x14ac:dyDescent="0.25">
      <c r="A210" s="45"/>
      <c r="B210" s="90" t="s">
        <v>209</v>
      </c>
      <c r="C210" s="90" t="s">
        <v>256</v>
      </c>
      <c r="D210" s="91"/>
      <c r="E210" s="91"/>
      <c r="F210" s="91"/>
      <c r="G210" s="91">
        <v>8549</v>
      </c>
      <c r="H210" s="91"/>
      <c r="I210" s="91"/>
      <c r="J210" s="91"/>
      <c r="K210" s="91"/>
      <c r="L210" s="91">
        <v>9939</v>
      </c>
      <c r="M210" s="91"/>
      <c r="N210" s="91"/>
      <c r="O210" s="91"/>
      <c r="P210" s="92"/>
      <c r="Q210" s="25">
        <f>SUM(D210:P210)</f>
        <v>18488</v>
      </c>
    </row>
    <row r="211" spans="1:17" s="6" customFormat="1" ht="26.4" x14ac:dyDescent="0.25">
      <c r="A211" s="45"/>
      <c r="B211" s="90" t="s">
        <v>264</v>
      </c>
      <c r="C211" s="90" t="s">
        <v>265</v>
      </c>
      <c r="D211" s="91"/>
      <c r="E211" s="91"/>
      <c r="F211" s="91"/>
      <c r="G211" s="91"/>
      <c r="H211" s="91">
        <v>0</v>
      </c>
      <c r="I211" s="91"/>
      <c r="J211" s="91">
        <v>0</v>
      </c>
      <c r="K211" s="91"/>
      <c r="L211" s="91"/>
      <c r="M211" s="91"/>
      <c r="N211" s="91">
        <v>0</v>
      </c>
      <c r="O211" s="91">
        <v>0</v>
      </c>
      <c r="P211" s="92">
        <v>0</v>
      </c>
      <c r="Q211" s="25">
        <f>SUM(D211:P211)</f>
        <v>0</v>
      </c>
    </row>
    <row r="212" spans="1:17" s="6" customFormat="1" x14ac:dyDescent="0.25">
      <c r="A212" s="20"/>
      <c r="B212" s="99" t="s">
        <v>26</v>
      </c>
      <c r="C212" s="99" t="s">
        <v>229</v>
      </c>
      <c r="D212" s="100"/>
      <c r="E212" s="100">
        <v>1695.58</v>
      </c>
      <c r="F212" s="100">
        <v>843.87</v>
      </c>
      <c r="G212" s="100"/>
      <c r="H212" s="100"/>
      <c r="I212" s="100"/>
      <c r="J212" s="100"/>
      <c r="K212" s="100">
        <v>7.69</v>
      </c>
      <c r="L212" s="100"/>
      <c r="M212" s="100">
        <v>1075.52</v>
      </c>
      <c r="N212" s="100"/>
      <c r="O212" s="100"/>
      <c r="P212" s="101">
        <v>105.87</v>
      </c>
      <c r="Q212" s="25">
        <f>SUM(D212:P212)</f>
        <v>3728.5299999999997</v>
      </c>
    </row>
    <row r="213" spans="1:17" s="6" customFormat="1" ht="13.8" thickBot="1" x14ac:dyDescent="0.3">
      <c r="A213" s="28" t="s">
        <v>138</v>
      </c>
      <c r="B213" s="102"/>
      <c r="C213" s="102"/>
      <c r="D213" s="31">
        <f t="shared" ref="D213:P213" si="44">SUM(D209:D212)</f>
        <v>98336</v>
      </c>
      <c r="E213" s="31">
        <f t="shared" si="44"/>
        <v>2337.58</v>
      </c>
      <c r="F213" s="31">
        <f t="shared" si="44"/>
        <v>999.87</v>
      </c>
      <c r="G213" s="31">
        <f t="shared" si="44"/>
        <v>8549</v>
      </c>
      <c r="H213" s="31">
        <f t="shared" si="44"/>
        <v>0</v>
      </c>
      <c r="I213" s="31">
        <f t="shared" si="44"/>
        <v>0</v>
      </c>
      <c r="J213" s="31">
        <f t="shared" si="44"/>
        <v>0</v>
      </c>
      <c r="K213" s="31">
        <f t="shared" si="44"/>
        <v>38.69</v>
      </c>
      <c r="L213" s="31">
        <f t="shared" si="44"/>
        <v>10169</v>
      </c>
      <c r="M213" s="31">
        <f t="shared" si="44"/>
        <v>1075.52</v>
      </c>
      <c r="N213" s="31">
        <f t="shared" si="44"/>
        <v>0</v>
      </c>
      <c r="O213" s="31">
        <f t="shared" si="44"/>
        <v>0</v>
      </c>
      <c r="P213" s="31">
        <f t="shared" si="44"/>
        <v>105.87</v>
      </c>
      <c r="Q213" s="31">
        <f>SUM(Q209:Q212)</f>
        <v>121611.53</v>
      </c>
    </row>
    <row r="214" spans="1:17" s="6" customFormat="1" x14ac:dyDescent="0.25">
      <c r="A214" s="35" t="s">
        <v>75</v>
      </c>
      <c r="B214" s="66" t="s">
        <v>19</v>
      </c>
      <c r="C214" s="66" t="s">
        <v>228</v>
      </c>
      <c r="D214" s="67">
        <v>301</v>
      </c>
      <c r="E214" s="67">
        <v>171</v>
      </c>
      <c r="F214" s="67">
        <v>1185</v>
      </c>
      <c r="G214" s="67"/>
      <c r="H214" s="67"/>
      <c r="I214" s="67"/>
      <c r="J214" s="67"/>
      <c r="K214" s="67"/>
      <c r="L214" s="67"/>
      <c r="M214" s="67"/>
      <c r="N214" s="67"/>
      <c r="O214" s="67"/>
      <c r="P214" s="68"/>
      <c r="Q214" s="26">
        <f>SUM(D214:P214)</f>
        <v>1657</v>
      </c>
    </row>
    <row r="215" spans="1:17" s="6" customFormat="1" x14ac:dyDescent="0.25">
      <c r="A215" s="35"/>
      <c r="B215" s="66" t="s">
        <v>152</v>
      </c>
      <c r="C215" s="66" t="s">
        <v>229</v>
      </c>
      <c r="D215" s="67">
        <v>1860</v>
      </c>
      <c r="E215" s="67"/>
      <c r="F215" s="67"/>
      <c r="G215" s="67"/>
      <c r="H215" s="67"/>
      <c r="I215" s="67"/>
      <c r="J215" s="67"/>
      <c r="K215" s="67"/>
      <c r="L215" s="67"/>
      <c r="M215" s="67"/>
      <c r="N215" s="67"/>
      <c r="O215" s="67"/>
      <c r="P215" s="68">
        <v>17</v>
      </c>
      <c r="Q215" s="26">
        <f>SUM(D215:P215)</f>
        <v>1877</v>
      </c>
    </row>
    <row r="216" spans="1:17" s="10" customFormat="1" x14ac:dyDescent="0.25">
      <c r="A216" s="93"/>
      <c r="B216" s="94" t="s">
        <v>26</v>
      </c>
      <c r="C216" s="94" t="s">
        <v>229</v>
      </c>
      <c r="D216" s="95"/>
      <c r="E216" s="95"/>
      <c r="F216" s="95"/>
      <c r="G216" s="95"/>
      <c r="H216" s="95"/>
      <c r="I216" s="95"/>
      <c r="J216" s="95"/>
      <c r="K216" s="95"/>
      <c r="L216" s="95"/>
      <c r="M216" s="95"/>
      <c r="N216" s="95"/>
      <c r="O216" s="95"/>
      <c r="P216" s="97"/>
      <c r="Q216" s="26">
        <f>SUM(D216:P216)</f>
        <v>0</v>
      </c>
    </row>
    <row r="217" spans="1:17" s="6" customFormat="1" ht="13.8" thickBot="1" x14ac:dyDescent="0.3">
      <c r="A217" s="41" t="s">
        <v>139</v>
      </c>
      <c r="B217" s="42"/>
      <c r="C217" s="42"/>
      <c r="D217" s="43">
        <f t="shared" ref="D217:Q217" si="45">SUM(D214:D216)</f>
        <v>2161</v>
      </c>
      <c r="E217" s="43">
        <f t="shared" si="45"/>
        <v>171</v>
      </c>
      <c r="F217" s="43">
        <f t="shared" si="45"/>
        <v>1185</v>
      </c>
      <c r="G217" s="43">
        <f t="shared" si="45"/>
        <v>0</v>
      </c>
      <c r="H217" s="43">
        <f t="shared" si="45"/>
        <v>0</v>
      </c>
      <c r="I217" s="43">
        <f t="shared" si="45"/>
        <v>0</v>
      </c>
      <c r="J217" s="43">
        <f t="shared" si="45"/>
        <v>0</v>
      </c>
      <c r="K217" s="43">
        <f t="shared" si="45"/>
        <v>0</v>
      </c>
      <c r="L217" s="43">
        <f t="shared" si="45"/>
        <v>0</v>
      </c>
      <c r="M217" s="43">
        <f t="shared" si="45"/>
        <v>0</v>
      </c>
      <c r="N217" s="43">
        <f t="shared" si="45"/>
        <v>0</v>
      </c>
      <c r="O217" s="43">
        <f t="shared" si="45"/>
        <v>0</v>
      </c>
      <c r="P217" s="43">
        <f t="shared" si="45"/>
        <v>17</v>
      </c>
      <c r="Q217" s="43">
        <f t="shared" si="45"/>
        <v>3534</v>
      </c>
    </row>
    <row r="218" spans="1:17" x14ac:dyDescent="0.25">
      <c r="A218" s="45" t="s">
        <v>140</v>
      </c>
      <c r="B218" s="46" t="s">
        <v>19</v>
      </c>
      <c r="C218" s="46" t="s">
        <v>228</v>
      </c>
      <c r="D218" s="47">
        <v>444923</v>
      </c>
      <c r="E218" s="47">
        <v>13203</v>
      </c>
      <c r="F218" s="47">
        <v>4356</v>
      </c>
      <c r="G218" s="47"/>
      <c r="H218" s="47">
        <v>19844</v>
      </c>
      <c r="I218" s="47"/>
      <c r="J218" s="47">
        <v>339</v>
      </c>
      <c r="K218" s="47">
        <v>551</v>
      </c>
      <c r="L218" s="47">
        <v>13077</v>
      </c>
      <c r="M218" s="47"/>
      <c r="N218" s="47"/>
      <c r="O218" s="47"/>
      <c r="P218" s="48"/>
      <c r="Q218" s="25">
        <f t="shared" ref="Q218:Q225" si="46">SUM(D218:P218)</f>
        <v>496293</v>
      </c>
    </row>
    <row r="219" spans="1:17" x14ac:dyDescent="0.25">
      <c r="A219" s="45"/>
      <c r="B219" s="46" t="s">
        <v>55</v>
      </c>
      <c r="C219" s="46" t="s">
        <v>253</v>
      </c>
      <c r="D219" s="47"/>
      <c r="E219" s="47"/>
      <c r="F219" s="47"/>
      <c r="G219" s="47"/>
      <c r="H219" s="47"/>
      <c r="I219" s="47"/>
      <c r="J219" s="47"/>
      <c r="K219" s="47"/>
      <c r="L219" s="47"/>
      <c r="M219" s="47"/>
      <c r="N219" s="47"/>
      <c r="O219" s="47"/>
      <c r="P219" s="48"/>
      <c r="Q219" s="25">
        <f t="shared" si="46"/>
        <v>0</v>
      </c>
    </row>
    <row r="220" spans="1:17" x14ac:dyDescent="0.25">
      <c r="A220" s="45"/>
      <c r="B220" s="46" t="s">
        <v>72</v>
      </c>
      <c r="C220" s="46" t="s">
        <v>237</v>
      </c>
      <c r="D220" s="47"/>
      <c r="E220" s="47"/>
      <c r="F220" s="47"/>
      <c r="G220" s="47"/>
      <c r="H220" s="47"/>
      <c r="I220" s="47"/>
      <c r="J220" s="47"/>
      <c r="K220" s="47"/>
      <c r="L220" s="47"/>
      <c r="M220" s="47"/>
      <c r="N220" s="47"/>
      <c r="O220" s="47"/>
      <c r="P220" s="48"/>
      <c r="Q220" s="25">
        <f t="shared" si="46"/>
        <v>0</v>
      </c>
    </row>
    <row r="221" spans="1:17" x14ac:dyDescent="0.25">
      <c r="A221" s="27"/>
      <c r="B221" s="21" t="s">
        <v>26</v>
      </c>
      <c r="C221" s="21" t="s">
        <v>229</v>
      </c>
      <c r="D221" s="23">
        <v>12956.7</v>
      </c>
      <c r="E221" s="23">
        <v>7944.15</v>
      </c>
      <c r="F221" s="23">
        <v>1520.98</v>
      </c>
      <c r="G221" s="23"/>
      <c r="H221" s="23"/>
      <c r="I221" s="23"/>
      <c r="J221" s="23"/>
      <c r="K221" s="23">
        <v>389.21</v>
      </c>
      <c r="L221" s="23">
        <v>1464.59</v>
      </c>
      <c r="M221" s="23">
        <v>38.68</v>
      </c>
      <c r="N221" s="23"/>
      <c r="O221" s="23"/>
      <c r="P221" s="24"/>
      <c r="Q221" s="25">
        <f t="shared" si="46"/>
        <v>24314.309999999998</v>
      </c>
    </row>
    <row r="222" spans="1:17" x14ac:dyDescent="0.25">
      <c r="A222" s="170"/>
      <c r="B222" s="243" t="s">
        <v>24</v>
      </c>
      <c r="C222" s="243" t="s">
        <v>233</v>
      </c>
      <c r="D222" s="260">
        <v>7890</v>
      </c>
      <c r="E222" s="260"/>
      <c r="F222" s="260"/>
      <c r="G222" s="260"/>
      <c r="H222" s="260"/>
      <c r="I222" s="260"/>
      <c r="J222" s="260"/>
      <c r="K222" s="260"/>
      <c r="L222" s="260"/>
      <c r="M222" s="260"/>
      <c r="N222" s="260"/>
      <c r="O222" s="260"/>
      <c r="P222" s="261"/>
      <c r="Q222" s="25">
        <f t="shared" si="46"/>
        <v>7890</v>
      </c>
    </row>
    <row r="223" spans="1:17" ht="26.4" x14ac:dyDescent="0.25">
      <c r="A223" s="170"/>
      <c r="B223" s="243" t="s">
        <v>223</v>
      </c>
      <c r="C223" s="243" t="s">
        <v>238</v>
      </c>
      <c r="D223" s="260"/>
      <c r="E223" s="260"/>
      <c r="F223" s="260"/>
      <c r="G223" s="260"/>
      <c r="H223" s="260"/>
      <c r="I223" s="260"/>
      <c r="J223" s="260"/>
      <c r="K223" s="260"/>
      <c r="L223" s="260"/>
      <c r="M223" s="260"/>
      <c r="N223" s="260"/>
      <c r="O223" s="260"/>
      <c r="P223" s="261"/>
      <c r="Q223" s="25">
        <f t="shared" si="46"/>
        <v>0</v>
      </c>
    </row>
    <row r="224" spans="1:17" x14ac:dyDescent="0.25">
      <c r="A224" s="170"/>
      <c r="B224" s="243" t="s">
        <v>219</v>
      </c>
      <c r="C224" s="243" t="s">
        <v>230</v>
      </c>
      <c r="D224" s="260"/>
      <c r="E224" s="260">
        <v>1</v>
      </c>
      <c r="F224" s="260"/>
      <c r="G224" s="260"/>
      <c r="H224" s="260"/>
      <c r="I224" s="260"/>
      <c r="J224" s="260"/>
      <c r="K224" s="260"/>
      <c r="L224" s="260"/>
      <c r="M224" s="260"/>
      <c r="N224" s="260"/>
      <c r="O224" s="260"/>
      <c r="P224" s="261"/>
      <c r="Q224" s="25">
        <f t="shared" si="46"/>
        <v>1</v>
      </c>
    </row>
    <row r="225" spans="1:17" x14ac:dyDescent="0.25">
      <c r="A225" s="170"/>
      <c r="B225" s="243" t="s">
        <v>209</v>
      </c>
      <c r="C225" s="243" t="s">
        <v>256</v>
      </c>
      <c r="D225" s="23"/>
      <c r="E225" s="23"/>
      <c r="F225" s="23"/>
      <c r="G225" s="23">
        <v>22797</v>
      </c>
      <c r="H225" s="23"/>
      <c r="I225" s="23"/>
      <c r="J225" s="23"/>
      <c r="K225" s="23"/>
      <c r="L225" s="23">
        <v>26504</v>
      </c>
      <c r="M225" s="23"/>
      <c r="N225" s="23"/>
      <c r="O225" s="23"/>
      <c r="P225" s="276"/>
      <c r="Q225" s="25">
        <f t="shared" si="46"/>
        <v>49301</v>
      </c>
    </row>
    <row r="226" spans="1:17" s="6" customFormat="1" ht="13.8" thickBot="1" x14ac:dyDescent="0.3">
      <c r="A226" s="28" t="s">
        <v>141</v>
      </c>
      <c r="B226" s="29"/>
      <c r="C226" s="29"/>
      <c r="D226" s="31">
        <f t="shared" ref="D226:Q226" si="47">SUM(D218:D225)</f>
        <v>465769.7</v>
      </c>
      <c r="E226" s="31">
        <f t="shared" si="47"/>
        <v>21148.15</v>
      </c>
      <c r="F226" s="31">
        <f t="shared" si="47"/>
        <v>5876.98</v>
      </c>
      <c r="G226" s="31">
        <f t="shared" si="47"/>
        <v>22797</v>
      </c>
      <c r="H226" s="31">
        <f t="shared" si="47"/>
        <v>19844</v>
      </c>
      <c r="I226" s="31">
        <f t="shared" si="47"/>
        <v>0</v>
      </c>
      <c r="J226" s="31">
        <f t="shared" si="47"/>
        <v>339</v>
      </c>
      <c r="K226" s="31">
        <f t="shared" si="47"/>
        <v>940.21</v>
      </c>
      <c r="L226" s="31">
        <f t="shared" si="47"/>
        <v>41045.589999999997</v>
      </c>
      <c r="M226" s="31">
        <f t="shared" si="47"/>
        <v>38.68</v>
      </c>
      <c r="N226" s="31">
        <f t="shared" si="47"/>
        <v>0</v>
      </c>
      <c r="O226" s="31">
        <f t="shared" si="47"/>
        <v>0</v>
      </c>
      <c r="P226" s="31">
        <f t="shared" si="47"/>
        <v>0</v>
      </c>
      <c r="Q226" s="31">
        <f t="shared" si="47"/>
        <v>577799.31000000006</v>
      </c>
    </row>
    <row r="227" spans="1:17" x14ac:dyDescent="0.25">
      <c r="A227" s="35" t="s">
        <v>76</v>
      </c>
      <c r="B227" s="51" t="s">
        <v>77</v>
      </c>
      <c r="C227" s="51" t="s">
        <v>230</v>
      </c>
      <c r="D227" s="56">
        <v>3052</v>
      </c>
      <c r="E227" s="56">
        <v>9213</v>
      </c>
      <c r="F227" s="56"/>
      <c r="G227" s="56"/>
      <c r="H227" s="56"/>
      <c r="I227" s="56"/>
      <c r="J227" s="56">
        <v>157</v>
      </c>
      <c r="K227" s="56"/>
      <c r="L227" s="56"/>
      <c r="M227" s="56"/>
      <c r="N227" s="56"/>
      <c r="O227" s="56">
        <v>2</v>
      </c>
      <c r="P227" s="56"/>
      <c r="Q227" s="26">
        <f t="shared" ref="Q227:Q240" si="48">SUM(D227:P227)</f>
        <v>12424</v>
      </c>
    </row>
    <row r="228" spans="1:17" x14ac:dyDescent="0.25">
      <c r="A228" s="54"/>
      <c r="B228" s="55" t="s">
        <v>19</v>
      </c>
      <c r="C228" s="55" t="s">
        <v>228</v>
      </c>
      <c r="D228" s="56">
        <v>41918</v>
      </c>
      <c r="E228" s="56">
        <v>29189</v>
      </c>
      <c r="F228" s="56">
        <v>1251</v>
      </c>
      <c r="G228" s="56"/>
      <c r="H228" s="56">
        <v>41</v>
      </c>
      <c r="I228" s="56"/>
      <c r="J228" s="56">
        <v>320</v>
      </c>
      <c r="K228" s="56"/>
      <c r="L228" s="56">
        <v>2054</v>
      </c>
      <c r="M228" s="56"/>
      <c r="N228" s="56"/>
      <c r="O228" s="56"/>
      <c r="P228" s="56"/>
      <c r="Q228" s="26">
        <f t="shared" si="48"/>
        <v>74773</v>
      </c>
    </row>
    <row r="229" spans="1:17" ht="18.75" customHeight="1" x14ac:dyDescent="0.25">
      <c r="A229" s="54"/>
      <c r="B229" s="55" t="s">
        <v>24</v>
      </c>
      <c r="C229" s="55" t="s">
        <v>233</v>
      </c>
      <c r="D229" s="56"/>
      <c r="E229" s="56"/>
      <c r="F229" s="56"/>
      <c r="G229" s="56"/>
      <c r="H229" s="56"/>
      <c r="I229" s="56"/>
      <c r="J229" s="56"/>
      <c r="K229" s="56"/>
      <c r="L229" s="56">
        <v>85</v>
      </c>
      <c r="M229" s="56"/>
      <c r="N229" s="56"/>
      <c r="O229" s="56"/>
      <c r="P229" s="57"/>
      <c r="Q229" s="26">
        <f t="shared" si="48"/>
        <v>85</v>
      </c>
    </row>
    <row r="230" spans="1:17" x14ac:dyDescent="0.25">
      <c r="A230" s="54"/>
      <c r="B230" s="55" t="s">
        <v>26</v>
      </c>
      <c r="C230" s="55" t="s">
        <v>229</v>
      </c>
      <c r="D230" s="56"/>
      <c r="E230" s="56"/>
      <c r="F230" s="56">
        <v>106.58</v>
      </c>
      <c r="G230" s="56"/>
      <c r="H230" s="56"/>
      <c r="I230" s="56"/>
      <c r="J230" s="56"/>
      <c r="K230" s="56"/>
      <c r="L230" s="56">
        <v>18.97</v>
      </c>
      <c r="M230" s="56">
        <v>61.25</v>
      </c>
      <c r="N230" s="56"/>
      <c r="O230" s="56">
        <v>1</v>
      </c>
      <c r="P230" s="57"/>
      <c r="Q230" s="26">
        <f t="shared" si="48"/>
        <v>187.8</v>
      </c>
    </row>
    <row r="231" spans="1:17" x14ac:dyDescent="0.25">
      <c r="A231" s="54"/>
      <c r="B231" s="55" t="s">
        <v>79</v>
      </c>
      <c r="C231" s="55" t="s">
        <v>230</v>
      </c>
      <c r="D231" s="56">
        <v>268876</v>
      </c>
      <c r="E231" s="56"/>
      <c r="F231" s="56"/>
      <c r="G231" s="56"/>
      <c r="H231" s="56"/>
      <c r="I231" s="56"/>
      <c r="J231" s="56"/>
      <c r="K231" s="56"/>
      <c r="L231" s="56"/>
      <c r="M231" s="56"/>
      <c r="N231" s="56"/>
      <c r="O231" s="56">
        <v>14</v>
      </c>
      <c r="P231" s="56"/>
      <c r="Q231" s="26">
        <f t="shared" si="48"/>
        <v>268890</v>
      </c>
    </row>
    <row r="232" spans="1:17" x14ac:dyDescent="0.25">
      <c r="A232" s="54"/>
      <c r="B232" s="55" t="s">
        <v>78</v>
      </c>
      <c r="C232" s="55" t="s">
        <v>230</v>
      </c>
      <c r="D232" s="56"/>
      <c r="E232" s="56"/>
      <c r="F232" s="56"/>
      <c r="G232" s="56"/>
      <c r="H232" s="56">
        <v>14410</v>
      </c>
      <c r="I232" s="56"/>
      <c r="J232" s="56"/>
      <c r="K232" s="56"/>
      <c r="L232" s="56"/>
      <c r="M232" s="56"/>
      <c r="N232" s="56"/>
      <c r="O232" s="56"/>
      <c r="P232" s="56"/>
      <c r="Q232" s="26">
        <f t="shared" si="48"/>
        <v>14410</v>
      </c>
    </row>
    <row r="233" spans="1:17" x14ac:dyDescent="0.25">
      <c r="A233" s="54"/>
      <c r="B233" s="55" t="s">
        <v>219</v>
      </c>
      <c r="C233" s="55" t="s">
        <v>230</v>
      </c>
      <c r="D233" s="56"/>
      <c r="E233" s="56">
        <v>52387</v>
      </c>
      <c r="F233" s="56">
        <v>653</v>
      </c>
      <c r="G233" s="56">
        <v>12621</v>
      </c>
      <c r="H233" s="56"/>
      <c r="I233" s="56"/>
      <c r="J233" s="56"/>
      <c r="K233" s="56">
        <v>1334</v>
      </c>
      <c r="L233" s="56">
        <v>18182</v>
      </c>
      <c r="M233" s="56"/>
      <c r="N233" s="56">
        <v>417</v>
      </c>
      <c r="O233" s="56"/>
      <c r="P233" s="56">
        <v>12788</v>
      </c>
      <c r="Q233" s="26">
        <f t="shared" si="48"/>
        <v>98382</v>
      </c>
    </row>
    <row r="234" spans="1:17" ht="26.4" x14ac:dyDescent="0.25">
      <c r="A234" s="54"/>
      <c r="B234" s="55" t="s">
        <v>194</v>
      </c>
      <c r="C234" s="55" t="s">
        <v>230</v>
      </c>
      <c r="D234" s="56"/>
      <c r="E234" s="56"/>
      <c r="F234" s="56"/>
      <c r="G234" s="56">
        <v>3166</v>
      </c>
      <c r="H234" s="56"/>
      <c r="I234" s="56"/>
      <c r="J234" s="56"/>
      <c r="K234" s="56"/>
      <c r="L234" s="56"/>
      <c r="M234" s="56"/>
      <c r="N234" s="56"/>
      <c r="O234" s="56"/>
      <c r="P234" s="56">
        <v>293</v>
      </c>
      <c r="Q234" s="26">
        <f t="shared" si="48"/>
        <v>3459</v>
      </c>
    </row>
    <row r="235" spans="1:17" x14ac:dyDescent="0.25">
      <c r="A235" s="54"/>
      <c r="B235" s="55" t="s">
        <v>193</v>
      </c>
      <c r="C235" s="55" t="s">
        <v>230</v>
      </c>
      <c r="D235" s="56"/>
      <c r="E235" s="56"/>
      <c r="F235" s="56"/>
      <c r="G235" s="56"/>
      <c r="H235" s="56"/>
      <c r="I235" s="56"/>
      <c r="J235" s="56"/>
      <c r="K235" s="56"/>
      <c r="L235" s="56"/>
      <c r="M235" s="56"/>
      <c r="N235" s="56"/>
      <c r="O235" s="56"/>
      <c r="P235" s="56"/>
      <c r="Q235" s="26">
        <f t="shared" si="48"/>
        <v>0</v>
      </c>
    </row>
    <row r="236" spans="1:17" ht="26.4" x14ac:dyDescent="0.25">
      <c r="A236" s="54"/>
      <c r="B236" s="55" t="s">
        <v>192</v>
      </c>
      <c r="C236" s="55" t="s">
        <v>230</v>
      </c>
      <c r="D236" s="56"/>
      <c r="E236" s="56"/>
      <c r="F236" s="56"/>
      <c r="G236" s="56">
        <v>120000</v>
      </c>
      <c r="H236" s="56"/>
      <c r="I236" s="56"/>
      <c r="J236" s="56"/>
      <c r="K236" s="56"/>
      <c r="L236" s="56"/>
      <c r="M236" s="56"/>
      <c r="N236" s="56"/>
      <c r="O236" s="56"/>
      <c r="P236" s="56"/>
      <c r="Q236" s="26">
        <f t="shared" si="48"/>
        <v>120000</v>
      </c>
    </row>
    <row r="237" spans="1:17" x14ac:dyDescent="0.25">
      <c r="A237" s="54"/>
      <c r="B237" s="55" t="s">
        <v>191</v>
      </c>
      <c r="C237" s="55" t="s">
        <v>230</v>
      </c>
      <c r="D237" s="56"/>
      <c r="E237" s="56"/>
      <c r="F237" s="56"/>
      <c r="G237" s="56">
        <v>70000</v>
      </c>
      <c r="H237" s="56"/>
      <c r="I237" s="56"/>
      <c r="J237" s="56"/>
      <c r="K237" s="56"/>
      <c r="L237" s="56"/>
      <c r="M237" s="56"/>
      <c r="N237" s="56"/>
      <c r="O237" s="56"/>
      <c r="P237" s="56"/>
      <c r="Q237" s="26">
        <f t="shared" si="48"/>
        <v>70000</v>
      </c>
    </row>
    <row r="238" spans="1:17" x14ac:dyDescent="0.25">
      <c r="A238" s="54"/>
      <c r="B238" s="55" t="s">
        <v>190</v>
      </c>
      <c r="C238" s="55" t="s">
        <v>230</v>
      </c>
      <c r="D238" s="56"/>
      <c r="E238" s="56"/>
      <c r="F238" s="56"/>
      <c r="G238" s="56"/>
      <c r="H238" s="56"/>
      <c r="I238" s="56"/>
      <c r="J238" s="56"/>
      <c r="K238" s="56"/>
      <c r="L238" s="56"/>
      <c r="M238" s="56"/>
      <c r="N238" s="56"/>
      <c r="O238" s="56"/>
      <c r="P238" s="56"/>
      <c r="Q238" s="26">
        <f t="shared" si="48"/>
        <v>0</v>
      </c>
    </row>
    <row r="239" spans="1:17" ht="26.4" x14ac:dyDescent="0.25">
      <c r="A239" s="54"/>
      <c r="B239" s="55" t="s">
        <v>263</v>
      </c>
      <c r="C239" s="55" t="s">
        <v>230</v>
      </c>
      <c r="D239" s="56"/>
      <c r="E239" s="56"/>
      <c r="F239" s="56"/>
      <c r="G239" s="56">
        <v>6000</v>
      </c>
      <c r="H239" s="56"/>
      <c r="I239" s="56"/>
      <c r="J239" s="56"/>
      <c r="K239" s="56"/>
      <c r="L239" s="56"/>
      <c r="M239" s="56"/>
      <c r="N239" s="56"/>
      <c r="O239" s="56"/>
      <c r="P239" s="56"/>
      <c r="Q239" s="26">
        <f t="shared" si="48"/>
        <v>6000</v>
      </c>
    </row>
    <row r="240" spans="1:17" ht="27" customHeight="1" x14ac:dyDescent="0.25">
      <c r="A240" s="54"/>
      <c r="B240" s="55" t="s">
        <v>188</v>
      </c>
      <c r="C240" s="55" t="s">
        <v>230</v>
      </c>
      <c r="D240" s="56"/>
      <c r="E240" s="56">
        <v>5280</v>
      </c>
      <c r="F240" s="56"/>
      <c r="G240" s="56">
        <v>6600</v>
      </c>
      <c r="H240" s="56"/>
      <c r="I240" s="56"/>
      <c r="J240" s="56"/>
      <c r="K240" s="56"/>
      <c r="L240" s="56"/>
      <c r="M240" s="56"/>
      <c r="N240" s="56"/>
      <c r="O240" s="56"/>
      <c r="P240" s="56"/>
      <c r="Q240" s="26">
        <f t="shared" si="48"/>
        <v>11880</v>
      </c>
    </row>
    <row r="241" spans="1:17" s="6" customFormat="1" ht="13.8" thickBot="1" x14ac:dyDescent="0.3">
      <c r="A241" s="41" t="s">
        <v>142</v>
      </c>
      <c r="B241" s="42"/>
      <c r="C241" s="42"/>
      <c r="D241" s="43">
        <f t="shared" ref="D241:Q241" si="49">SUM(D227:D240)</f>
        <v>313846</v>
      </c>
      <c r="E241" s="43">
        <f t="shared" si="49"/>
        <v>96069</v>
      </c>
      <c r="F241" s="43">
        <f t="shared" si="49"/>
        <v>2010.58</v>
      </c>
      <c r="G241" s="43">
        <f t="shared" si="49"/>
        <v>218387</v>
      </c>
      <c r="H241" s="43">
        <f t="shared" si="49"/>
        <v>14451</v>
      </c>
      <c r="I241" s="43">
        <f t="shared" si="49"/>
        <v>0</v>
      </c>
      <c r="J241" s="43">
        <f t="shared" si="49"/>
        <v>477</v>
      </c>
      <c r="K241" s="43">
        <f t="shared" si="49"/>
        <v>1334</v>
      </c>
      <c r="L241" s="43">
        <f t="shared" si="49"/>
        <v>20339.97</v>
      </c>
      <c r="M241" s="43">
        <f t="shared" si="49"/>
        <v>61.25</v>
      </c>
      <c r="N241" s="43">
        <f t="shared" si="49"/>
        <v>417</v>
      </c>
      <c r="O241" s="43">
        <f t="shared" si="49"/>
        <v>17</v>
      </c>
      <c r="P241" s="43">
        <f t="shared" si="49"/>
        <v>13081</v>
      </c>
      <c r="Q241" s="43">
        <f t="shared" si="49"/>
        <v>680490.8</v>
      </c>
    </row>
    <row r="242" spans="1:17" x14ac:dyDescent="0.25">
      <c r="A242" s="45" t="s">
        <v>80</v>
      </c>
      <c r="B242" s="46" t="s">
        <v>42</v>
      </c>
      <c r="C242" s="46" t="s">
        <v>242</v>
      </c>
      <c r="D242" s="47">
        <v>25798</v>
      </c>
      <c r="E242" s="47">
        <v>1180</v>
      </c>
      <c r="F242" s="47">
        <v>2586</v>
      </c>
      <c r="G242" s="47"/>
      <c r="H242" s="47"/>
      <c r="I242" s="47">
        <v>3424</v>
      </c>
      <c r="J242" s="47"/>
      <c r="K242" s="47"/>
      <c r="L242" s="47">
        <v>12</v>
      </c>
      <c r="M242" s="47"/>
      <c r="N242" s="47">
        <v>5</v>
      </c>
      <c r="O242" s="47"/>
      <c r="P242" s="48"/>
      <c r="Q242" s="25">
        <f t="shared" ref="Q242:Q248" si="50">SUM(D242:P242)</f>
        <v>33005</v>
      </c>
    </row>
    <row r="243" spans="1:17" x14ac:dyDescent="0.25">
      <c r="A243" s="45"/>
      <c r="B243" s="46" t="s">
        <v>19</v>
      </c>
      <c r="C243" s="46" t="s">
        <v>228</v>
      </c>
      <c r="D243" s="47"/>
      <c r="E243" s="47"/>
      <c r="F243" s="47">
        <v>415</v>
      </c>
      <c r="G243" s="47"/>
      <c r="H243" s="47"/>
      <c r="I243" s="47"/>
      <c r="J243" s="47"/>
      <c r="K243" s="47"/>
      <c r="L243" s="47">
        <v>31</v>
      </c>
      <c r="M243" s="47"/>
      <c r="N243" s="47"/>
      <c r="O243" s="47"/>
      <c r="P243" s="48"/>
      <c r="Q243" s="25">
        <f t="shared" si="50"/>
        <v>446</v>
      </c>
    </row>
    <row r="244" spans="1:17" x14ac:dyDescent="0.25">
      <c r="A244" s="45"/>
      <c r="B244" s="46" t="s">
        <v>24</v>
      </c>
      <c r="C244" s="46" t="s">
        <v>233</v>
      </c>
      <c r="D244" s="47"/>
      <c r="E244" s="47"/>
      <c r="F244" s="47"/>
      <c r="G244" s="47"/>
      <c r="H244" s="47"/>
      <c r="I244" s="47"/>
      <c r="J244" s="47"/>
      <c r="K244" s="47"/>
      <c r="L244" s="47"/>
      <c r="M244" s="47"/>
      <c r="N244" s="47"/>
      <c r="O244" s="47"/>
      <c r="P244" s="48"/>
      <c r="Q244" s="25">
        <f t="shared" si="50"/>
        <v>0</v>
      </c>
    </row>
    <row r="245" spans="1:17" x14ac:dyDescent="0.25">
      <c r="A245" s="27"/>
      <c r="B245" s="21" t="s">
        <v>62</v>
      </c>
      <c r="C245" s="21" t="s">
        <v>230</v>
      </c>
      <c r="D245" s="5">
        <v>41</v>
      </c>
      <c r="E245" s="23"/>
      <c r="F245" s="23"/>
      <c r="G245" s="23"/>
      <c r="H245" s="23"/>
      <c r="I245" s="23"/>
      <c r="J245" s="23"/>
      <c r="K245" s="23"/>
      <c r="L245" s="23"/>
      <c r="M245" s="23"/>
      <c r="N245" s="23"/>
      <c r="O245" s="23"/>
      <c r="P245" s="24"/>
      <c r="Q245" s="25">
        <f t="shared" si="50"/>
        <v>41</v>
      </c>
    </row>
    <row r="246" spans="1:17" x14ac:dyDescent="0.25">
      <c r="A246" s="27"/>
      <c r="B246" s="21" t="s">
        <v>26</v>
      </c>
      <c r="C246" s="21" t="s">
        <v>229</v>
      </c>
      <c r="D246" s="23"/>
      <c r="E246" s="23"/>
      <c r="F246" s="23"/>
      <c r="G246" s="23"/>
      <c r="H246" s="23"/>
      <c r="I246" s="23"/>
      <c r="J246" s="23"/>
      <c r="K246" s="23"/>
      <c r="L246" s="23"/>
      <c r="M246" s="23">
        <v>20.25</v>
      </c>
      <c r="N246" s="23"/>
      <c r="O246" s="23"/>
      <c r="P246" s="24"/>
      <c r="Q246" s="25">
        <f t="shared" si="50"/>
        <v>20.25</v>
      </c>
    </row>
    <row r="247" spans="1:17" x14ac:dyDescent="0.25">
      <c r="A247" s="170"/>
      <c r="B247" s="243" t="s">
        <v>219</v>
      </c>
      <c r="C247" s="243" t="s">
        <v>230</v>
      </c>
      <c r="D247" s="260"/>
      <c r="E247" s="260">
        <v>63</v>
      </c>
      <c r="F247" s="260"/>
      <c r="G247" s="260">
        <v>4</v>
      </c>
      <c r="H247" s="260"/>
      <c r="I247" s="260"/>
      <c r="J247" s="260"/>
      <c r="K247" s="260">
        <v>7</v>
      </c>
      <c r="L247" s="260"/>
      <c r="M247" s="260"/>
      <c r="N247" s="260"/>
      <c r="O247" s="260"/>
      <c r="P247" s="261"/>
      <c r="Q247" s="25">
        <f t="shared" si="50"/>
        <v>74</v>
      </c>
    </row>
    <row r="248" spans="1:17" ht="26.4" x14ac:dyDescent="0.25">
      <c r="A248" s="170"/>
      <c r="B248" s="243" t="s">
        <v>218</v>
      </c>
      <c r="C248" s="243" t="s">
        <v>242</v>
      </c>
      <c r="D248" s="276"/>
      <c r="E248" s="276"/>
      <c r="F248" s="276"/>
      <c r="G248" s="276"/>
      <c r="H248" s="276"/>
      <c r="I248" s="260">
        <v>31760</v>
      </c>
      <c r="J248" s="276"/>
      <c r="K248" s="276"/>
      <c r="L248" s="276"/>
      <c r="M248" s="276"/>
      <c r="N248" s="276"/>
      <c r="O248" s="277"/>
      <c r="P248" s="280"/>
      <c r="Q248" s="25">
        <f t="shared" si="50"/>
        <v>31760</v>
      </c>
    </row>
    <row r="249" spans="1:17" s="6" customFormat="1" ht="13.8" thickBot="1" x14ac:dyDescent="0.3">
      <c r="A249" s="28" t="s">
        <v>143</v>
      </c>
      <c r="B249" s="29"/>
      <c r="C249" s="29"/>
      <c r="D249" s="31">
        <f t="shared" ref="D249:Q249" si="51">SUM(D242:D248)</f>
        <v>25839</v>
      </c>
      <c r="E249" s="31">
        <f t="shared" si="51"/>
        <v>1243</v>
      </c>
      <c r="F249" s="31">
        <f t="shared" si="51"/>
        <v>3001</v>
      </c>
      <c r="G249" s="31">
        <f t="shared" si="51"/>
        <v>4</v>
      </c>
      <c r="H249" s="31">
        <f t="shared" si="51"/>
        <v>0</v>
      </c>
      <c r="I249" s="31">
        <f t="shared" si="51"/>
        <v>35184</v>
      </c>
      <c r="J249" s="31">
        <f t="shared" si="51"/>
        <v>0</v>
      </c>
      <c r="K249" s="31">
        <f t="shared" si="51"/>
        <v>7</v>
      </c>
      <c r="L249" s="31">
        <f t="shared" si="51"/>
        <v>43</v>
      </c>
      <c r="M249" s="31">
        <f t="shared" si="51"/>
        <v>20.25</v>
      </c>
      <c r="N249" s="31">
        <f t="shared" si="51"/>
        <v>5</v>
      </c>
      <c r="O249" s="31">
        <f t="shared" si="51"/>
        <v>0</v>
      </c>
      <c r="P249" s="31">
        <f t="shared" si="51"/>
        <v>0</v>
      </c>
      <c r="Q249" s="31">
        <f t="shared" si="51"/>
        <v>65346.25</v>
      </c>
    </row>
    <row r="250" spans="1:17" x14ac:dyDescent="0.25">
      <c r="A250" s="35" t="s">
        <v>81</v>
      </c>
      <c r="B250" s="51"/>
      <c r="C250" s="51"/>
      <c r="D250" s="52"/>
      <c r="E250" s="52"/>
      <c r="F250" s="52"/>
      <c r="G250" s="52"/>
      <c r="H250" s="52"/>
      <c r="I250" s="52"/>
      <c r="J250" s="52"/>
      <c r="K250" s="52"/>
      <c r="L250" s="52"/>
      <c r="M250" s="52"/>
      <c r="N250" s="52"/>
      <c r="O250" s="52"/>
      <c r="P250" s="53"/>
      <c r="Q250" s="26">
        <f t="shared" ref="Q250:Q256" si="52">SUM(D250:P250)</f>
        <v>0</v>
      </c>
    </row>
    <row r="251" spans="1:17" x14ac:dyDescent="0.25">
      <c r="A251" s="35"/>
      <c r="B251" s="51" t="s">
        <v>55</v>
      </c>
      <c r="C251" s="51" t="s">
        <v>253</v>
      </c>
      <c r="D251" s="52"/>
      <c r="E251" s="52"/>
      <c r="F251" s="52"/>
      <c r="G251" s="52"/>
      <c r="H251" s="52"/>
      <c r="I251" s="52"/>
      <c r="J251" s="52"/>
      <c r="K251" s="52"/>
      <c r="L251" s="52"/>
      <c r="M251" s="52"/>
      <c r="N251" s="52"/>
      <c r="O251" s="52"/>
      <c r="P251" s="53"/>
      <c r="Q251" s="26">
        <f t="shared" si="52"/>
        <v>0</v>
      </c>
    </row>
    <row r="252" spans="1:17" x14ac:dyDescent="0.25">
      <c r="A252" s="35"/>
      <c r="B252" s="51" t="s">
        <v>72</v>
      </c>
      <c r="C252" s="51" t="s">
        <v>237</v>
      </c>
      <c r="D252" s="52"/>
      <c r="E252" s="52"/>
      <c r="F252" s="52"/>
      <c r="G252" s="52"/>
      <c r="H252" s="52"/>
      <c r="I252" s="52"/>
      <c r="J252" s="52"/>
      <c r="K252" s="52"/>
      <c r="L252" s="52"/>
      <c r="M252" s="52"/>
      <c r="N252" s="52"/>
      <c r="O252" s="52"/>
      <c r="P252" s="53"/>
      <c r="Q252" s="26">
        <f t="shared" si="52"/>
        <v>0</v>
      </c>
    </row>
    <row r="253" spans="1:17" x14ac:dyDescent="0.25">
      <c r="A253" s="54"/>
      <c r="B253" s="55" t="s">
        <v>19</v>
      </c>
      <c r="C253" s="55" t="s">
        <v>228</v>
      </c>
      <c r="D253" s="56">
        <v>169759</v>
      </c>
      <c r="E253" s="56">
        <v>228</v>
      </c>
      <c r="F253" s="56">
        <v>87</v>
      </c>
      <c r="G253" s="56"/>
      <c r="H253" s="56"/>
      <c r="I253" s="56"/>
      <c r="J253" s="56"/>
      <c r="K253" s="56">
        <v>25</v>
      </c>
      <c r="L253" s="56"/>
      <c r="M253" s="56"/>
      <c r="N253" s="56"/>
      <c r="O253" s="56"/>
      <c r="P253" s="57"/>
      <c r="Q253" s="26">
        <f t="shared" si="52"/>
        <v>170099</v>
      </c>
    </row>
    <row r="254" spans="1:17" x14ac:dyDescent="0.25">
      <c r="A254" s="54"/>
      <c r="B254" s="55" t="s">
        <v>26</v>
      </c>
      <c r="C254" s="55" t="s">
        <v>229</v>
      </c>
      <c r="D254" s="56"/>
      <c r="E254" s="56">
        <v>667.68</v>
      </c>
      <c r="F254" s="56">
        <v>87.41</v>
      </c>
      <c r="G254" s="56"/>
      <c r="H254" s="56"/>
      <c r="I254" s="56"/>
      <c r="J254" s="56"/>
      <c r="K254" s="56">
        <v>7.2</v>
      </c>
      <c r="L254" s="56">
        <v>525.54</v>
      </c>
      <c r="M254" s="56"/>
      <c r="N254" s="56"/>
      <c r="O254" s="56"/>
      <c r="P254" s="57"/>
      <c r="Q254" s="26">
        <f t="shared" si="52"/>
        <v>1287.83</v>
      </c>
    </row>
    <row r="255" spans="1:17" ht="26.4" x14ac:dyDescent="0.25">
      <c r="A255" s="254"/>
      <c r="B255" s="55" t="s">
        <v>223</v>
      </c>
      <c r="C255" s="55" t="s">
        <v>238</v>
      </c>
      <c r="D255" s="56"/>
      <c r="E255" s="56">
        <v>19</v>
      </c>
      <c r="F255" s="56">
        <v>239</v>
      </c>
      <c r="G255" s="56"/>
      <c r="H255" s="56"/>
      <c r="I255" s="56"/>
      <c r="J255" s="56"/>
      <c r="K255" s="56"/>
      <c r="L255" s="56"/>
      <c r="M255" s="56"/>
      <c r="N255" s="56"/>
      <c r="O255" s="56"/>
      <c r="P255" s="57"/>
      <c r="Q255" s="26">
        <f t="shared" si="52"/>
        <v>258</v>
      </c>
    </row>
    <row r="256" spans="1:17" ht="26.4" x14ac:dyDescent="0.25">
      <c r="A256" s="254"/>
      <c r="B256" s="55" t="s">
        <v>178</v>
      </c>
      <c r="C256" s="55" t="s">
        <v>245</v>
      </c>
      <c r="D256" s="56"/>
      <c r="E256" s="56">
        <v>4800</v>
      </c>
      <c r="F256" s="56"/>
      <c r="G256" s="56"/>
      <c r="H256" s="56"/>
      <c r="I256" s="56"/>
      <c r="J256" s="56"/>
      <c r="K256" s="56"/>
      <c r="L256" s="56"/>
      <c r="M256" s="56"/>
      <c r="N256" s="56"/>
      <c r="O256" s="56"/>
      <c r="P256" s="56"/>
      <c r="Q256" s="26">
        <f t="shared" si="52"/>
        <v>4800</v>
      </c>
    </row>
    <row r="257" spans="1:17" s="6" customFormat="1" ht="13.8" thickBot="1" x14ac:dyDescent="0.3">
      <c r="A257" s="41" t="s">
        <v>144</v>
      </c>
      <c r="B257" s="42"/>
      <c r="C257" s="42"/>
      <c r="D257" s="43">
        <f t="shared" ref="D257:Q257" si="53">SUM(D250:D256)</f>
        <v>169759</v>
      </c>
      <c r="E257" s="43">
        <f t="shared" si="53"/>
        <v>5714.68</v>
      </c>
      <c r="F257" s="43">
        <f t="shared" si="53"/>
        <v>413.40999999999997</v>
      </c>
      <c r="G257" s="43">
        <f t="shared" si="53"/>
        <v>0</v>
      </c>
      <c r="H257" s="43">
        <f t="shared" si="53"/>
        <v>0</v>
      </c>
      <c r="I257" s="43">
        <f t="shared" si="53"/>
        <v>0</v>
      </c>
      <c r="J257" s="43">
        <f t="shared" si="53"/>
        <v>0</v>
      </c>
      <c r="K257" s="43">
        <f t="shared" si="53"/>
        <v>32.200000000000003</v>
      </c>
      <c r="L257" s="43">
        <f t="shared" si="53"/>
        <v>525.54</v>
      </c>
      <c r="M257" s="43">
        <f t="shared" si="53"/>
        <v>0</v>
      </c>
      <c r="N257" s="43">
        <f t="shared" si="53"/>
        <v>0</v>
      </c>
      <c r="O257" s="43">
        <f t="shared" si="53"/>
        <v>0</v>
      </c>
      <c r="P257" s="43">
        <f t="shared" si="53"/>
        <v>0</v>
      </c>
      <c r="Q257" s="43">
        <f t="shared" si="53"/>
        <v>176444.83</v>
      </c>
    </row>
    <row r="258" spans="1:17" s="14" customFormat="1" x14ac:dyDescent="0.25">
      <c r="A258" s="137" t="s">
        <v>83</v>
      </c>
      <c r="B258" s="90" t="s">
        <v>33</v>
      </c>
      <c r="C258" s="90" t="s">
        <v>238</v>
      </c>
      <c r="D258" s="91">
        <v>1796</v>
      </c>
      <c r="E258" s="91"/>
      <c r="F258" s="91"/>
      <c r="G258" s="91"/>
      <c r="H258" s="91"/>
      <c r="I258" s="91"/>
      <c r="J258" s="91"/>
      <c r="K258" s="91"/>
      <c r="L258" s="91"/>
      <c r="M258" s="91"/>
      <c r="N258" s="91"/>
      <c r="O258" s="91"/>
      <c r="P258" s="136"/>
      <c r="Q258" s="134">
        <f>SUM(D258:P258)</f>
        <v>1796</v>
      </c>
    </row>
    <row r="259" spans="1:17" s="14" customFormat="1" x14ac:dyDescent="0.25">
      <c r="A259" s="226"/>
      <c r="B259" s="60" t="s">
        <v>19</v>
      </c>
      <c r="C259" s="60" t="s">
        <v>228</v>
      </c>
      <c r="D259" s="61"/>
      <c r="E259" s="61"/>
      <c r="F259" s="61"/>
      <c r="G259" s="61"/>
      <c r="H259" s="61"/>
      <c r="I259" s="61"/>
      <c r="J259" s="61"/>
      <c r="K259" s="61"/>
      <c r="L259" s="61"/>
      <c r="M259" s="61"/>
      <c r="N259" s="61"/>
      <c r="O259" s="61"/>
      <c r="P259" s="142"/>
      <c r="Q259" s="134">
        <f>SUM(D259:P259)</f>
        <v>0</v>
      </c>
    </row>
    <row r="260" spans="1:17" s="14" customFormat="1" ht="26.4" x14ac:dyDescent="0.25">
      <c r="A260" s="226"/>
      <c r="B260" s="60" t="s">
        <v>223</v>
      </c>
      <c r="C260" s="60" t="s">
        <v>238</v>
      </c>
      <c r="D260" s="61"/>
      <c r="E260" s="61"/>
      <c r="F260" s="61"/>
      <c r="G260" s="61"/>
      <c r="H260" s="61"/>
      <c r="I260" s="61"/>
      <c r="J260" s="61"/>
      <c r="K260" s="61"/>
      <c r="L260" s="61"/>
      <c r="M260" s="61"/>
      <c r="N260" s="61"/>
      <c r="O260" s="61"/>
      <c r="P260" s="142"/>
      <c r="Q260" s="134">
        <f>SUM(D260:P260)</f>
        <v>0</v>
      </c>
    </row>
    <row r="261" spans="1:17" s="6" customFormat="1" ht="13.8" thickBot="1" x14ac:dyDescent="0.3">
      <c r="A261" s="28" t="s">
        <v>145</v>
      </c>
      <c r="B261" s="29"/>
      <c r="C261" s="29"/>
      <c r="D261" s="31">
        <f t="shared" ref="D261:Q261" si="54">SUM(D258:D260)</f>
        <v>1796</v>
      </c>
      <c r="E261" s="31">
        <f t="shared" si="54"/>
        <v>0</v>
      </c>
      <c r="F261" s="31">
        <f t="shared" si="54"/>
        <v>0</v>
      </c>
      <c r="G261" s="31">
        <f t="shared" si="54"/>
        <v>0</v>
      </c>
      <c r="H261" s="31">
        <f t="shared" si="54"/>
        <v>0</v>
      </c>
      <c r="I261" s="31">
        <f t="shared" si="54"/>
        <v>0</v>
      </c>
      <c r="J261" s="31">
        <f t="shared" si="54"/>
        <v>0</v>
      </c>
      <c r="K261" s="31">
        <f t="shared" si="54"/>
        <v>0</v>
      </c>
      <c r="L261" s="31">
        <f t="shared" si="54"/>
        <v>0</v>
      </c>
      <c r="M261" s="31">
        <f t="shared" si="54"/>
        <v>0</v>
      </c>
      <c r="N261" s="31">
        <f t="shared" si="54"/>
        <v>0</v>
      </c>
      <c r="O261" s="31">
        <f t="shared" si="54"/>
        <v>0</v>
      </c>
      <c r="P261" s="31">
        <f t="shared" si="54"/>
        <v>0</v>
      </c>
      <c r="Q261" s="31">
        <f t="shared" si="54"/>
        <v>1796</v>
      </c>
    </row>
    <row r="262" spans="1:17" x14ac:dyDescent="0.25">
      <c r="A262" s="35" t="s">
        <v>84</v>
      </c>
      <c r="B262" s="74"/>
      <c r="C262" s="74"/>
      <c r="D262" s="52"/>
      <c r="E262" s="52"/>
      <c r="F262" s="52"/>
      <c r="G262" s="52"/>
      <c r="H262" s="52"/>
      <c r="I262" s="52"/>
      <c r="J262" s="52"/>
      <c r="K262" s="52"/>
      <c r="L262" s="52"/>
      <c r="M262" s="52"/>
      <c r="N262" s="52"/>
      <c r="O262" s="52"/>
      <c r="P262" s="53"/>
      <c r="Q262" s="26">
        <f t="shared" ref="Q262:Q270" si="55">SUM(D262:P262)</f>
        <v>0</v>
      </c>
    </row>
    <row r="263" spans="1:17" x14ac:dyDescent="0.25">
      <c r="A263" s="54"/>
      <c r="B263" s="55" t="s">
        <v>18</v>
      </c>
      <c r="C263" s="55" t="s">
        <v>234</v>
      </c>
      <c r="D263" s="56">
        <v>55000</v>
      </c>
      <c r="E263" s="56"/>
      <c r="F263" s="56"/>
      <c r="G263" s="56"/>
      <c r="H263" s="56"/>
      <c r="I263" s="56"/>
      <c r="J263" s="56"/>
      <c r="K263" s="56">
        <v>66</v>
      </c>
      <c r="L263" s="56"/>
      <c r="M263" s="56"/>
      <c r="N263" s="56">
        <v>30</v>
      </c>
      <c r="O263" s="56">
        <v>50</v>
      </c>
      <c r="P263" s="57"/>
      <c r="Q263" s="26">
        <f t="shared" si="55"/>
        <v>55146</v>
      </c>
    </row>
    <row r="264" spans="1:17" x14ac:dyDescent="0.25">
      <c r="A264" s="54"/>
      <c r="B264" s="55" t="s">
        <v>19</v>
      </c>
      <c r="C264" s="55" t="s">
        <v>228</v>
      </c>
      <c r="D264" s="56">
        <v>4</v>
      </c>
      <c r="E264" s="56"/>
      <c r="F264" s="56">
        <v>95</v>
      </c>
      <c r="G264" s="56"/>
      <c r="H264" s="56"/>
      <c r="I264" s="56"/>
      <c r="J264" s="56"/>
      <c r="K264" s="56">
        <v>9</v>
      </c>
      <c r="L264" s="56"/>
      <c r="M264" s="56"/>
      <c r="N264" s="56"/>
      <c r="O264" s="56"/>
      <c r="P264" s="57"/>
      <c r="Q264" s="26">
        <f t="shared" si="55"/>
        <v>108</v>
      </c>
    </row>
    <row r="265" spans="1:17" ht="26.4" x14ac:dyDescent="0.25">
      <c r="A265" s="54"/>
      <c r="B265" s="55" t="s">
        <v>270</v>
      </c>
      <c r="C265" s="55" t="s">
        <v>228</v>
      </c>
      <c r="D265" s="56">
        <v>5178</v>
      </c>
      <c r="E265" s="56"/>
      <c r="F265" s="56"/>
      <c r="G265" s="56"/>
      <c r="H265" s="56"/>
      <c r="I265" s="56"/>
      <c r="J265" s="56"/>
      <c r="K265" s="56"/>
      <c r="L265" s="56"/>
      <c r="M265" s="56"/>
      <c r="N265" s="56"/>
      <c r="O265" s="56"/>
      <c r="P265" s="57"/>
      <c r="Q265" s="26">
        <f t="shared" si="55"/>
        <v>5178</v>
      </c>
    </row>
    <row r="266" spans="1:17" ht="26.4" x14ac:dyDescent="0.25">
      <c r="A266" s="54"/>
      <c r="B266" s="55" t="s">
        <v>277</v>
      </c>
      <c r="C266" s="55" t="s">
        <v>229</v>
      </c>
      <c r="D266" s="56">
        <v>3749</v>
      </c>
      <c r="E266" s="56"/>
      <c r="F266" s="56"/>
      <c r="G266" s="56"/>
      <c r="H266" s="56"/>
      <c r="I266" s="56"/>
      <c r="J266" s="56"/>
      <c r="K266" s="56"/>
      <c r="L266" s="56"/>
      <c r="M266" s="56"/>
      <c r="N266" s="56"/>
      <c r="O266" s="56"/>
      <c r="P266" s="57"/>
      <c r="Q266" s="26">
        <f t="shared" si="55"/>
        <v>3749</v>
      </c>
    </row>
    <row r="267" spans="1:17" x14ac:dyDescent="0.25">
      <c r="A267" s="54"/>
      <c r="B267" s="55" t="s">
        <v>26</v>
      </c>
      <c r="C267" s="55" t="s">
        <v>229</v>
      </c>
      <c r="D267" s="56"/>
      <c r="E267" s="56"/>
      <c r="F267" s="56"/>
      <c r="G267" s="56"/>
      <c r="H267" s="56"/>
      <c r="I267" s="56"/>
      <c r="J267" s="56"/>
      <c r="K267" s="56"/>
      <c r="L267" s="56">
        <v>170.73</v>
      </c>
      <c r="M267" s="56"/>
      <c r="N267" s="56"/>
      <c r="O267" s="56"/>
      <c r="P267" s="57"/>
      <c r="Q267" s="26">
        <f t="shared" si="55"/>
        <v>170.73</v>
      </c>
    </row>
    <row r="268" spans="1:17" x14ac:dyDescent="0.25">
      <c r="A268" s="86"/>
      <c r="B268" s="87" t="s">
        <v>219</v>
      </c>
      <c r="C268" s="87" t="s">
        <v>230</v>
      </c>
      <c r="D268" s="88"/>
      <c r="E268" s="88">
        <v>1</v>
      </c>
      <c r="F268" s="88"/>
      <c r="G268" s="88"/>
      <c r="H268" s="88"/>
      <c r="I268" s="88"/>
      <c r="J268" s="88"/>
      <c r="K268" s="88">
        <v>10</v>
      </c>
      <c r="L268" s="88"/>
      <c r="M268" s="88"/>
      <c r="N268" s="88"/>
      <c r="O268" s="88"/>
      <c r="P268" s="89"/>
      <c r="Q268" s="26">
        <f t="shared" si="55"/>
        <v>11</v>
      </c>
    </row>
    <row r="269" spans="1:17" x14ac:dyDescent="0.25">
      <c r="A269" s="86"/>
      <c r="B269" s="87" t="s">
        <v>200</v>
      </c>
      <c r="C269" s="87" t="s">
        <v>234</v>
      </c>
      <c r="D269" s="88"/>
      <c r="E269" s="88"/>
      <c r="F269" s="88"/>
      <c r="G269" s="88">
        <v>918</v>
      </c>
      <c r="H269" s="88"/>
      <c r="I269" s="88"/>
      <c r="J269" s="88"/>
      <c r="K269" s="88"/>
      <c r="L269" s="88"/>
      <c r="M269" s="88"/>
      <c r="N269" s="88"/>
      <c r="O269" s="88"/>
      <c r="P269" s="88">
        <v>296</v>
      </c>
      <c r="Q269" s="26">
        <f t="shared" si="55"/>
        <v>1214</v>
      </c>
    </row>
    <row r="270" spans="1:17" x14ac:dyDescent="0.25">
      <c r="A270" s="86"/>
      <c r="B270" s="87" t="s">
        <v>201</v>
      </c>
      <c r="C270" s="87" t="s">
        <v>234</v>
      </c>
      <c r="D270" s="88"/>
      <c r="E270" s="88"/>
      <c r="F270" s="88"/>
      <c r="G270" s="88"/>
      <c r="H270" s="88"/>
      <c r="I270" s="88"/>
      <c r="J270" s="88"/>
      <c r="K270" s="88"/>
      <c r="L270" s="88"/>
      <c r="M270" s="88"/>
      <c r="N270" s="88"/>
      <c r="O270" s="88"/>
      <c r="P270" s="89"/>
      <c r="Q270" s="26">
        <f t="shared" si="55"/>
        <v>0</v>
      </c>
    </row>
    <row r="271" spans="1:17" s="6" customFormat="1" ht="13.8" thickBot="1" x14ac:dyDescent="0.3">
      <c r="A271" s="41" t="s">
        <v>146</v>
      </c>
      <c r="B271" s="42"/>
      <c r="C271" s="42"/>
      <c r="D271" s="43">
        <f t="shared" ref="D271:Q271" si="56">SUM(D263:D270)</f>
        <v>63931</v>
      </c>
      <c r="E271" s="43">
        <f t="shared" si="56"/>
        <v>1</v>
      </c>
      <c r="F271" s="43">
        <f t="shared" si="56"/>
        <v>95</v>
      </c>
      <c r="G271" s="43">
        <f t="shared" si="56"/>
        <v>918</v>
      </c>
      <c r="H271" s="43">
        <f t="shared" si="56"/>
        <v>0</v>
      </c>
      <c r="I271" s="43">
        <f t="shared" si="56"/>
        <v>0</v>
      </c>
      <c r="J271" s="43">
        <f t="shared" si="56"/>
        <v>0</v>
      </c>
      <c r="K271" s="43">
        <f t="shared" si="56"/>
        <v>85</v>
      </c>
      <c r="L271" s="43">
        <f t="shared" si="56"/>
        <v>170.73</v>
      </c>
      <c r="M271" s="43">
        <f t="shared" si="56"/>
        <v>0</v>
      </c>
      <c r="N271" s="43">
        <f t="shared" si="56"/>
        <v>30</v>
      </c>
      <c r="O271" s="43">
        <f t="shared" si="56"/>
        <v>50</v>
      </c>
      <c r="P271" s="43">
        <f t="shared" si="56"/>
        <v>296</v>
      </c>
      <c r="Q271" s="43">
        <f t="shared" si="56"/>
        <v>65576.73000000001</v>
      </c>
    </row>
    <row r="272" spans="1:17" x14ac:dyDescent="0.25">
      <c r="A272" s="45" t="s">
        <v>85</v>
      </c>
      <c r="B272" s="46" t="s">
        <v>19</v>
      </c>
      <c r="C272" s="46" t="s">
        <v>228</v>
      </c>
      <c r="D272" s="47">
        <v>78005</v>
      </c>
      <c r="E272" s="47">
        <v>921</v>
      </c>
      <c r="F272" s="47">
        <v>7343</v>
      </c>
      <c r="G272" s="47"/>
      <c r="H272" s="47">
        <v>19</v>
      </c>
      <c r="I272" s="47"/>
      <c r="J272" s="47">
        <v>363</v>
      </c>
      <c r="K272" s="47">
        <v>419</v>
      </c>
      <c r="L272" s="47">
        <v>4443</v>
      </c>
      <c r="M272" s="47"/>
      <c r="N272" s="47"/>
      <c r="O272" s="47"/>
      <c r="P272" s="48"/>
      <c r="Q272" s="25">
        <f t="shared" ref="Q272:Q279" si="57">SUM(D272:P272)</f>
        <v>91513</v>
      </c>
    </row>
    <row r="273" spans="1:17" x14ac:dyDescent="0.25">
      <c r="A273" s="45"/>
      <c r="B273" s="46" t="s">
        <v>55</v>
      </c>
      <c r="C273" s="46" t="s">
        <v>253</v>
      </c>
      <c r="D273" s="47"/>
      <c r="E273" s="47"/>
      <c r="F273" s="47"/>
      <c r="G273" s="47"/>
      <c r="H273" s="47"/>
      <c r="I273" s="47"/>
      <c r="J273" s="47"/>
      <c r="K273" s="47"/>
      <c r="L273" s="47"/>
      <c r="M273" s="47"/>
      <c r="N273" s="47"/>
      <c r="O273" s="47"/>
      <c r="P273" s="48"/>
      <c r="Q273" s="25">
        <f t="shared" si="57"/>
        <v>0</v>
      </c>
    </row>
    <row r="274" spans="1:17" x14ac:dyDescent="0.25">
      <c r="A274" s="45"/>
      <c r="B274" s="46" t="s">
        <v>26</v>
      </c>
      <c r="C274" s="46" t="s">
        <v>229</v>
      </c>
      <c r="D274" s="47">
        <v>62908.19</v>
      </c>
      <c r="E274" s="47">
        <v>1030.56</v>
      </c>
      <c r="F274" s="47">
        <v>3047.42</v>
      </c>
      <c r="G274" s="47"/>
      <c r="H274" s="47"/>
      <c r="I274" s="47"/>
      <c r="J274" s="47"/>
      <c r="K274" s="47">
        <v>52.88</v>
      </c>
      <c r="L274" s="47">
        <v>2009.37</v>
      </c>
      <c r="M274" s="47">
        <v>3386.06</v>
      </c>
      <c r="N274" s="47"/>
      <c r="O274" s="47"/>
      <c r="P274" s="48">
        <v>1490.42</v>
      </c>
      <c r="Q274" s="25">
        <f t="shared" si="57"/>
        <v>73924.899999999994</v>
      </c>
    </row>
    <row r="275" spans="1:17" x14ac:dyDescent="0.25">
      <c r="A275" s="64"/>
      <c r="B275" s="125" t="s">
        <v>219</v>
      </c>
      <c r="C275" s="125" t="s">
        <v>230</v>
      </c>
      <c r="D275" s="126"/>
      <c r="E275" s="126"/>
      <c r="F275" s="126"/>
      <c r="G275" s="126"/>
      <c r="H275" s="126"/>
      <c r="I275" s="126"/>
      <c r="J275" s="126"/>
      <c r="K275" s="126">
        <v>1</v>
      </c>
      <c r="L275" s="126"/>
      <c r="M275" s="126"/>
      <c r="N275" s="126"/>
      <c r="O275" s="126"/>
      <c r="P275" s="127"/>
      <c r="Q275" s="25">
        <f t="shared" si="57"/>
        <v>1</v>
      </c>
    </row>
    <row r="276" spans="1:17" x14ac:dyDescent="0.25">
      <c r="A276" s="64"/>
      <c r="B276" s="125" t="s">
        <v>209</v>
      </c>
      <c r="C276" s="125" t="s">
        <v>256</v>
      </c>
      <c r="D276" s="126"/>
      <c r="E276" s="126"/>
      <c r="F276" s="126"/>
      <c r="G276" s="126">
        <v>2850</v>
      </c>
      <c r="H276" s="126"/>
      <c r="I276" s="126"/>
      <c r="J276" s="126"/>
      <c r="K276" s="126"/>
      <c r="L276" s="126">
        <v>3313</v>
      </c>
      <c r="M276" s="126"/>
      <c r="N276" s="126"/>
      <c r="Q276" s="25">
        <f t="shared" si="57"/>
        <v>6163</v>
      </c>
    </row>
    <row r="277" spans="1:17" x14ac:dyDescent="0.25">
      <c r="A277" s="64"/>
      <c r="B277" s="125" t="s">
        <v>215</v>
      </c>
      <c r="C277" s="125" t="s">
        <v>257</v>
      </c>
      <c r="D277" s="47"/>
      <c r="E277" s="47"/>
      <c r="F277" s="47">
        <v>6437</v>
      </c>
      <c r="G277" s="47"/>
      <c r="H277" s="47"/>
      <c r="I277" s="47"/>
      <c r="J277" s="47"/>
      <c r="K277" s="47"/>
      <c r="L277" s="47"/>
      <c r="M277" s="47"/>
      <c r="N277" s="47"/>
      <c r="O277" s="277"/>
      <c r="P277" s="280"/>
      <c r="Q277" s="25">
        <f t="shared" si="57"/>
        <v>6437</v>
      </c>
    </row>
    <row r="278" spans="1:17" x14ac:dyDescent="0.25">
      <c r="A278" s="64"/>
      <c r="B278" s="125" t="s">
        <v>214</v>
      </c>
      <c r="C278" s="125" t="s">
        <v>257</v>
      </c>
      <c r="D278" s="276"/>
      <c r="E278" s="276"/>
      <c r="F278" s="276"/>
      <c r="G278" s="276"/>
      <c r="H278" s="276"/>
      <c r="I278" s="276"/>
      <c r="J278" s="276"/>
      <c r="K278" s="276"/>
      <c r="L278" s="276"/>
      <c r="M278" s="276"/>
      <c r="N278" s="276"/>
      <c r="O278" s="277"/>
      <c r="P278" s="280"/>
      <c r="Q278" s="25">
        <f t="shared" si="57"/>
        <v>0</v>
      </c>
    </row>
    <row r="279" spans="1:17" x14ac:dyDescent="0.25">
      <c r="A279" s="64"/>
      <c r="B279" s="125" t="s">
        <v>199</v>
      </c>
      <c r="C279" s="125" t="s">
        <v>257</v>
      </c>
      <c r="D279" s="276"/>
      <c r="E279" s="5">
        <v>22360</v>
      </c>
      <c r="F279" s="276"/>
      <c r="G279" s="5">
        <v>3063</v>
      </c>
      <c r="H279" s="276"/>
      <c r="I279" s="276"/>
      <c r="J279" s="276"/>
      <c r="K279" s="276"/>
      <c r="L279" s="276"/>
      <c r="M279" s="276"/>
      <c r="N279" s="276"/>
      <c r="O279" s="277"/>
      <c r="P279" s="276"/>
      <c r="Q279" s="25">
        <f t="shared" si="57"/>
        <v>25423</v>
      </c>
    </row>
    <row r="280" spans="1:17" s="6" customFormat="1" ht="13.8" thickBot="1" x14ac:dyDescent="0.3">
      <c r="A280" s="28" t="s">
        <v>147</v>
      </c>
      <c r="B280" s="29"/>
      <c r="C280" s="29"/>
      <c r="D280" s="31">
        <f t="shared" ref="D280:Q280" si="58">SUM(D272:D279)</f>
        <v>140913.19</v>
      </c>
      <c r="E280" s="31">
        <f t="shared" si="58"/>
        <v>24311.56</v>
      </c>
      <c r="F280" s="31">
        <f t="shared" si="58"/>
        <v>16827.419999999998</v>
      </c>
      <c r="G280" s="31">
        <f t="shared" si="58"/>
        <v>5913</v>
      </c>
      <c r="H280" s="31">
        <f t="shared" si="58"/>
        <v>19</v>
      </c>
      <c r="I280" s="31">
        <f t="shared" si="58"/>
        <v>0</v>
      </c>
      <c r="J280" s="31">
        <f t="shared" si="58"/>
        <v>363</v>
      </c>
      <c r="K280" s="31">
        <f t="shared" si="58"/>
        <v>472.88</v>
      </c>
      <c r="L280" s="31">
        <f t="shared" si="58"/>
        <v>9765.369999999999</v>
      </c>
      <c r="M280" s="31">
        <f t="shared" si="58"/>
        <v>3386.06</v>
      </c>
      <c r="N280" s="31">
        <f t="shared" si="58"/>
        <v>0</v>
      </c>
      <c r="O280" s="31">
        <f t="shared" si="58"/>
        <v>0</v>
      </c>
      <c r="P280" s="31">
        <f t="shared" si="58"/>
        <v>1490.42</v>
      </c>
      <c r="Q280" s="31">
        <f t="shared" si="58"/>
        <v>203461.9</v>
      </c>
    </row>
    <row r="281" spans="1:17" x14ac:dyDescent="0.25">
      <c r="A281" s="35" t="s">
        <v>88</v>
      </c>
      <c r="B281" s="51" t="s">
        <v>62</v>
      </c>
      <c r="C281" s="51" t="s">
        <v>230</v>
      </c>
      <c r="D281" s="51">
        <v>11</v>
      </c>
      <c r="E281" s="52"/>
      <c r="F281" s="52"/>
      <c r="G281" s="52"/>
      <c r="H281" s="52"/>
      <c r="I281" s="52"/>
      <c r="J281" s="52"/>
      <c r="K281" s="52"/>
      <c r="L281" s="52"/>
      <c r="M281" s="52"/>
      <c r="N281" s="52"/>
      <c r="O281" s="52"/>
      <c r="P281" s="53"/>
      <c r="Q281" s="26">
        <f t="shared" ref="Q281:Q288" si="59">SUM(D281:P281)</f>
        <v>11</v>
      </c>
    </row>
    <row r="282" spans="1:17" x14ac:dyDescent="0.25">
      <c r="A282" s="35"/>
      <c r="B282" s="51" t="s">
        <v>24</v>
      </c>
      <c r="C282" s="51" t="s">
        <v>233</v>
      </c>
      <c r="D282" s="52"/>
      <c r="E282" s="52"/>
      <c r="F282" s="52"/>
      <c r="G282" s="52"/>
      <c r="H282" s="52"/>
      <c r="I282" s="52"/>
      <c r="J282" s="52"/>
      <c r="K282" s="52"/>
      <c r="L282" s="52"/>
      <c r="M282" s="52"/>
      <c r="N282" s="52">
        <v>6</v>
      </c>
      <c r="O282" s="52"/>
      <c r="P282" s="53"/>
      <c r="Q282" s="26">
        <f t="shared" si="59"/>
        <v>6</v>
      </c>
    </row>
    <row r="283" spans="1:17" x14ac:dyDescent="0.25">
      <c r="A283" s="54"/>
      <c r="B283" s="55" t="s">
        <v>19</v>
      </c>
      <c r="C283" s="55" t="s">
        <v>228</v>
      </c>
      <c r="D283" s="56"/>
      <c r="E283" s="56"/>
      <c r="F283" s="56"/>
      <c r="G283" s="56"/>
      <c r="H283" s="56"/>
      <c r="I283" s="56"/>
      <c r="J283" s="56"/>
      <c r="K283" s="56"/>
      <c r="L283" s="56"/>
      <c r="M283" s="56"/>
      <c r="N283" s="56"/>
      <c r="O283" s="56"/>
      <c r="P283" s="57"/>
      <c r="Q283" s="26">
        <f t="shared" si="59"/>
        <v>0</v>
      </c>
    </row>
    <row r="284" spans="1:17" ht="24.75" customHeight="1" x14ac:dyDescent="0.25">
      <c r="A284" s="54"/>
      <c r="B284" s="55" t="s">
        <v>26</v>
      </c>
      <c r="C284" s="55" t="s">
        <v>229</v>
      </c>
      <c r="D284" s="56">
        <v>25685.82</v>
      </c>
      <c r="E284" s="56"/>
      <c r="F284" s="56"/>
      <c r="G284" s="56"/>
      <c r="H284" s="56"/>
      <c r="I284" s="56"/>
      <c r="J284" s="56"/>
      <c r="K284" s="56"/>
      <c r="L284" s="56"/>
      <c r="M284" s="56"/>
      <c r="N284" s="56"/>
      <c r="O284" s="56"/>
      <c r="P284" s="57"/>
      <c r="Q284" s="26">
        <f t="shared" si="59"/>
        <v>25685.82</v>
      </c>
    </row>
    <row r="285" spans="1:17" ht="24.75" customHeight="1" x14ac:dyDescent="0.25">
      <c r="A285" s="86"/>
      <c r="B285" s="87" t="s">
        <v>219</v>
      </c>
      <c r="C285" s="87" t="s">
        <v>230</v>
      </c>
      <c r="D285" s="88"/>
      <c r="E285" s="88">
        <v>44</v>
      </c>
      <c r="F285" s="88"/>
      <c r="G285" s="88"/>
      <c r="H285" s="88"/>
      <c r="I285" s="88"/>
      <c r="J285" s="88"/>
      <c r="K285" s="88">
        <v>22</v>
      </c>
      <c r="L285" s="88">
        <v>35</v>
      </c>
      <c r="M285" s="88"/>
      <c r="N285" s="88">
        <v>3</v>
      </c>
      <c r="O285" s="88"/>
      <c r="P285" s="89">
        <v>1</v>
      </c>
      <c r="Q285" s="26">
        <f t="shared" si="59"/>
        <v>105</v>
      </c>
    </row>
    <row r="286" spans="1:17" ht="24.75" customHeight="1" x14ac:dyDescent="0.25">
      <c r="A286" s="86"/>
      <c r="B286" s="87" t="s">
        <v>224</v>
      </c>
      <c r="C286" s="87" t="s">
        <v>258</v>
      </c>
      <c r="D286" s="88"/>
      <c r="E286" s="88">
        <v>896</v>
      </c>
      <c r="F286" s="88"/>
      <c r="G286" s="88"/>
      <c r="H286" s="88"/>
      <c r="I286" s="88"/>
      <c r="J286" s="88"/>
      <c r="K286" s="88">
        <v>121</v>
      </c>
      <c r="L286" s="88"/>
      <c r="M286" s="88"/>
      <c r="N286" s="88"/>
      <c r="O286" s="88"/>
      <c r="P286" s="88"/>
      <c r="Q286" s="26">
        <f t="shared" si="59"/>
        <v>1017</v>
      </c>
    </row>
    <row r="287" spans="1:17" ht="24.75" customHeight="1" x14ac:dyDescent="0.25">
      <c r="A287" s="86"/>
      <c r="B287" s="87" t="s">
        <v>267</v>
      </c>
      <c r="C287" s="87" t="s">
        <v>258</v>
      </c>
      <c r="D287" s="88"/>
      <c r="E287" s="88"/>
      <c r="F287" s="88"/>
      <c r="G287" s="88">
        <v>724</v>
      </c>
      <c r="H287" s="88"/>
      <c r="I287" s="88"/>
      <c r="J287" s="88"/>
      <c r="K287" s="88"/>
      <c r="L287" s="88"/>
      <c r="M287" s="88"/>
      <c r="N287" s="88"/>
      <c r="O287" s="88"/>
      <c r="P287" s="88"/>
      <c r="Q287" s="26">
        <f t="shared" si="59"/>
        <v>724</v>
      </c>
    </row>
    <row r="288" spans="1:17" ht="24.75" customHeight="1" x14ac:dyDescent="0.25">
      <c r="A288" s="86"/>
      <c r="B288" s="87" t="s">
        <v>210</v>
      </c>
      <c r="C288" s="87" t="s">
        <v>258</v>
      </c>
      <c r="D288" s="88"/>
      <c r="E288" s="88"/>
      <c r="F288" s="88"/>
      <c r="G288" s="88"/>
      <c r="H288" s="88"/>
      <c r="I288" s="88"/>
      <c r="J288" s="88"/>
      <c r="K288" s="88"/>
      <c r="L288" s="88"/>
      <c r="M288" s="88"/>
      <c r="N288" s="88"/>
      <c r="O288" s="88"/>
      <c r="P288" s="88">
        <v>75</v>
      </c>
      <c r="Q288" s="26">
        <f t="shared" si="59"/>
        <v>75</v>
      </c>
    </row>
    <row r="289" spans="1:17" s="6" customFormat="1" ht="16.5" customHeight="1" thickBot="1" x14ac:dyDescent="0.3">
      <c r="A289" s="41" t="s">
        <v>148</v>
      </c>
      <c r="B289" s="42"/>
      <c r="C289" s="42"/>
      <c r="D289" s="43">
        <f t="shared" ref="D289:Q289" si="60">SUM(D281:D288)</f>
        <v>25696.82</v>
      </c>
      <c r="E289" s="43">
        <f t="shared" si="60"/>
        <v>940</v>
      </c>
      <c r="F289" s="43">
        <f t="shared" si="60"/>
        <v>0</v>
      </c>
      <c r="G289" s="43">
        <f t="shared" si="60"/>
        <v>724</v>
      </c>
      <c r="H289" s="43">
        <f t="shared" si="60"/>
        <v>0</v>
      </c>
      <c r="I289" s="43">
        <f t="shared" si="60"/>
        <v>0</v>
      </c>
      <c r="J289" s="43">
        <f t="shared" si="60"/>
        <v>0</v>
      </c>
      <c r="K289" s="43">
        <f t="shared" si="60"/>
        <v>143</v>
      </c>
      <c r="L289" s="43">
        <f t="shared" si="60"/>
        <v>35</v>
      </c>
      <c r="M289" s="43">
        <f t="shared" si="60"/>
        <v>0</v>
      </c>
      <c r="N289" s="43">
        <f t="shared" si="60"/>
        <v>9</v>
      </c>
      <c r="O289" s="43">
        <f t="shared" si="60"/>
        <v>0</v>
      </c>
      <c r="P289" s="43">
        <f t="shared" si="60"/>
        <v>76</v>
      </c>
      <c r="Q289" s="43">
        <f t="shared" si="60"/>
        <v>27623.82</v>
      </c>
    </row>
    <row r="290" spans="1:17" x14ac:dyDescent="0.25">
      <c r="A290" s="45" t="s">
        <v>89</v>
      </c>
      <c r="B290" s="46" t="s">
        <v>90</v>
      </c>
      <c r="C290" s="46" t="s">
        <v>250</v>
      </c>
      <c r="D290" s="274">
        <v>68548</v>
      </c>
      <c r="E290" s="274"/>
      <c r="F290" s="274"/>
      <c r="G290" s="274"/>
      <c r="H290" s="274"/>
      <c r="I290" s="274"/>
      <c r="J290" s="274"/>
      <c r="K290" s="274"/>
      <c r="L290" s="274"/>
      <c r="M290" s="274"/>
      <c r="N290" s="274"/>
      <c r="O290" s="275"/>
      <c r="P290" s="275"/>
      <c r="Q290" s="25">
        <f t="shared" ref="Q290:Q300" si="61">SUM(D290:P290)</f>
        <v>68548</v>
      </c>
    </row>
    <row r="291" spans="1:17" x14ac:dyDescent="0.25">
      <c r="A291" s="27"/>
      <c r="B291" s="21" t="s">
        <v>91</v>
      </c>
      <c r="C291" s="21" t="s">
        <v>250</v>
      </c>
      <c r="D291" s="274">
        <v>166284</v>
      </c>
      <c r="E291" s="274"/>
      <c r="F291" s="274"/>
      <c r="G291" s="274"/>
      <c r="H291" s="274"/>
      <c r="I291" s="274"/>
      <c r="J291" s="274"/>
      <c r="K291" s="274">
        <v>373</v>
      </c>
      <c r="L291" s="274"/>
      <c r="M291" s="274"/>
      <c r="N291" s="274"/>
      <c r="O291" s="275"/>
      <c r="P291" s="275"/>
      <c r="Q291" s="25">
        <f t="shared" si="61"/>
        <v>166657</v>
      </c>
    </row>
    <row r="292" spans="1:17" x14ac:dyDescent="0.25">
      <c r="A292" s="27"/>
      <c r="B292" s="21" t="s">
        <v>18</v>
      </c>
      <c r="C292" s="21" t="s">
        <v>234</v>
      </c>
      <c r="D292" s="23"/>
      <c r="E292" s="23"/>
      <c r="F292" s="23"/>
      <c r="G292" s="23"/>
      <c r="H292" s="23"/>
      <c r="I292" s="23"/>
      <c r="J292" s="23"/>
      <c r="K292" s="23"/>
      <c r="L292" s="23"/>
      <c r="M292" s="23"/>
      <c r="N292" s="23"/>
      <c r="O292" s="23"/>
      <c r="P292" s="24"/>
      <c r="Q292" s="25">
        <f t="shared" si="61"/>
        <v>0</v>
      </c>
    </row>
    <row r="293" spans="1:17" x14ac:dyDescent="0.25">
      <c r="A293" s="27"/>
      <c r="B293" s="21" t="s">
        <v>24</v>
      </c>
      <c r="C293" s="21" t="s">
        <v>233</v>
      </c>
      <c r="D293" s="23"/>
      <c r="E293" s="23"/>
      <c r="F293" s="23"/>
      <c r="G293" s="23"/>
      <c r="H293" s="23"/>
      <c r="I293" s="23"/>
      <c r="J293" s="23"/>
      <c r="K293" s="23"/>
      <c r="L293" s="23">
        <v>125064</v>
      </c>
      <c r="M293" s="23"/>
      <c r="N293" s="23"/>
      <c r="O293" s="23"/>
      <c r="P293" s="24"/>
      <c r="Q293" s="25">
        <f t="shared" si="61"/>
        <v>125064</v>
      </c>
    </row>
    <row r="294" spans="1:17" x14ac:dyDescent="0.25">
      <c r="A294" s="27"/>
      <c r="B294" s="21" t="s">
        <v>19</v>
      </c>
      <c r="C294" s="21" t="s">
        <v>228</v>
      </c>
      <c r="D294" s="23">
        <v>1372</v>
      </c>
      <c r="E294" s="23">
        <v>116</v>
      </c>
      <c r="F294" s="23">
        <v>186</v>
      </c>
      <c r="G294" s="23"/>
      <c r="H294" s="23"/>
      <c r="I294" s="23"/>
      <c r="J294" s="23"/>
      <c r="K294" s="23"/>
      <c r="L294" s="23">
        <v>12920</v>
      </c>
      <c r="M294" s="23"/>
      <c r="N294" s="23"/>
      <c r="O294" s="23"/>
      <c r="P294" s="24"/>
      <c r="Q294" s="25">
        <f t="shared" si="61"/>
        <v>14594</v>
      </c>
    </row>
    <row r="295" spans="1:17" x14ac:dyDescent="0.25">
      <c r="A295" s="170"/>
      <c r="B295" s="243" t="s">
        <v>26</v>
      </c>
      <c r="C295" s="243" t="s">
        <v>229</v>
      </c>
      <c r="D295" s="260"/>
      <c r="E295" s="260"/>
      <c r="F295" s="260">
        <v>5653.96</v>
      </c>
      <c r="G295" s="260"/>
      <c r="H295" s="260"/>
      <c r="I295" s="260"/>
      <c r="J295" s="260"/>
      <c r="K295" s="260"/>
      <c r="L295" s="260"/>
      <c r="M295" s="260">
        <v>21.06</v>
      </c>
      <c r="N295" s="260"/>
      <c r="O295" s="260"/>
      <c r="P295" s="261"/>
      <c r="Q295" s="262">
        <f t="shared" si="61"/>
        <v>5675.02</v>
      </c>
    </row>
    <row r="296" spans="1:17" x14ac:dyDescent="0.25">
      <c r="A296" s="264"/>
      <c r="B296" s="243" t="s">
        <v>219</v>
      </c>
      <c r="C296" s="243" t="s">
        <v>230</v>
      </c>
      <c r="D296" s="260"/>
      <c r="E296" s="260"/>
      <c r="F296" s="260"/>
      <c r="G296" s="260"/>
      <c r="H296" s="260"/>
      <c r="I296" s="260"/>
      <c r="J296" s="260"/>
      <c r="K296" s="260">
        <v>6</v>
      </c>
      <c r="L296" s="260"/>
      <c r="M296" s="260"/>
      <c r="N296" s="260"/>
      <c r="O296" s="260"/>
      <c r="P296" s="261">
        <v>2</v>
      </c>
      <c r="Q296" s="262">
        <f t="shared" si="61"/>
        <v>8</v>
      </c>
    </row>
    <row r="297" spans="1:17" ht="26.4" x14ac:dyDescent="0.25">
      <c r="A297" s="264"/>
      <c r="B297" s="243" t="s">
        <v>186</v>
      </c>
      <c r="C297" s="243" t="s">
        <v>250</v>
      </c>
      <c r="D297" s="260"/>
      <c r="E297" s="260">
        <v>1240</v>
      </c>
      <c r="F297" s="260"/>
      <c r="G297" s="260"/>
      <c r="H297" s="260"/>
      <c r="I297" s="260"/>
      <c r="J297" s="260"/>
      <c r="K297" s="260"/>
      <c r="L297" s="260"/>
      <c r="M297" s="260"/>
      <c r="N297" s="260"/>
      <c r="O297" s="260"/>
      <c r="P297" s="260"/>
      <c r="Q297" s="262">
        <f t="shared" si="61"/>
        <v>1240</v>
      </c>
    </row>
    <row r="298" spans="1:17" x14ac:dyDescent="0.25">
      <c r="A298" s="264"/>
      <c r="B298" s="243" t="s">
        <v>185</v>
      </c>
      <c r="C298" s="243" t="s">
        <v>250</v>
      </c>
      <c r="D298" s="260"/>
      <c r="E298" s="260">
        <v>2280</v>
      </c>
      <c r="F298" s="260"/>
      <c r="G298" s="260">
        <v>5410</v>
      </c>
      <c r="H298" s="260">
        <v>2526</v>
      </c>
      <c r="I298" s="260"/>
      <c r="J298" s="260"/>
      <c r="K298" s="260"/>
      <c r="L298" s="260"/>
      <c r="M298" s="260"/>
      <c r="N298" s="260"/>
      <c r="O298" s="260"/>
      <c r="P298" s="260"/>
      <c r="Q298" s="262">
        <f t="shared" si="61"/>
        <v>10216</v>
      </c>
    </row>
    <row r="299" spans="1:17" s="263" customFormat="1" ht="26.4" x14ac:dyDescent="0.25">
      <c r="B299" s="21" t="s">
        <v>184</v>
      </c>
      <c r="C299" s="21" t="s">
        <v>250</v>
      </c>
      <c r="D299" s="276"/>
      <c r="E299" s="5">
        <v>15186</v>
      </c>
      <c r="F299" s="276"/>
      <c r="G299" s="276"/>
      <c r="H299" s="5">
        <v>651</v>
      </c>
      <c r="I299" s="5"/>
      <c r="J299" s="276"/>
      <c r="K299" s="276"/>
      <c r="L299" s="276"/>
      <c r="M299" s="276"/>
      <c r="N299" s="276"/>
      <c r="O299" s="277"/>
      <c r="P299" s="276"/>
      <c r="Q299" s="23">
        <f t="shared" si="61"/>
        <v>15837</v>
      </c>
    </row>
    <row r="300" spans="1:17" x14ac:dyDescent="0.25">
      <c r="A300" s="128"/>
      <c r="B300" s="3" t="s">
        <v>183</v>
      </c>
      <c r="C300" s="3" t="s">
        <v>250</v>
      </c>
      <c r="D300" s="278"/>
      <c r="E300" s="278">
        <v>20618</v>
      </c>
      <c r="F300" s="278"/>
      <c r="G300" s="278">
        <v>20069</v>
      </c>
      <c r="H300" s="278"/>
      <c r="I300" s="278"/>
      <c r="J300" s="278"/>
      <c r="K300" s="278"/>
      <c r="L300" s="278"/>
      <c r="M300" s="278"/>
      <c r="N300" s="278"/>
      <c r="O300" s="279"/>
      <c r="P300" s="278">
        <v>8340</v>
      </c>
      <c r="Q300" s="23">
        <f t="shared" si="61"/>
        <v>49027</v>
      </c>
    </row>
    <row r="301" spans="1:17" s="6" customFormat="1" x14ac:dyDescent="0.25">
      <c r="A301" s="110" t="s">
        <v>149</v>
      </c>
      <c r="B301" s="111"/>
      <c r="C301" s="111"/>
      <c r="D301" s="112">
        <f t="shared" ref="D301:Q301" si="62">SUM(D290:D300)</f>
        <v>236204</v>
      </c>
      <c r="E301" s="112">
        <f t="shared" si="62"/>
        <v>39440</v>
      </c>
      <c r="F301" s="112">
        <f t="shared" si="62"/>
        <v>5839.96</v>
      </c>
      <c r="G301" s="112">
        <f t="shared" si="62"/>
        <v>25479</v>
      </c>
      <c r="H301" s="112">
        <f t="shared" si="62"/>
        <v>3177</v>
      </c>
      <c r="I301" s="112">
        <f t="shared" si="62"/>
        <v>0</v>
      </c>
      <c r="J301" s="112">
        <f t="shared" si="62"/>
        <v>0</v>
      </c>
      <c r="K301" s="112">
        <f t="shared" si="62"/>
        <v>379</v>
      </c>
      <c r="L301" s="112">
        <f t="shared" si="62"/>
        <v>137984</v>
      </c>
      <c r="M301" s="112">
        <f t="shared" si="62"/>
        <v>21.06</v>
      </c>
      <c r="N301" s="112">
        <f t="shared" si="62"/>
        <v>0</v>
      </c>
      <c r="O301" s="112">
        <f t="shared" si="62"/>
        <v>0</v>
      </c>
      <c r="P301" s="112">
        <f t="shared" si="62"/>
        <v>8342</v>
      </c>
      <c r="Q301" s="112">
        <f t="shared" si="62"/>
        <v>456866.02</v>
      </c>
    </row>
    <row r="302" spans="1:17" s="6" customFormat="1" ht="22.65" customHeight="1" thickBot="1" x14ac:dyDescent="0.3">
      <c r="A302" s="41" t="s">
        <v>92</v>
      </c>
      <c r="B302" s="42"/>
      <c r="C302" s="42"/>
      <c r="D302" s="43">
        <f t="shared" ref="D302:Q302" si="63">SUM(D5+D10+D21+D29+D36+D44+D51+D56+D64+D69+D77+D83+D92+D101+D107+D114+D129+D134+D143+D148+D155+D162+D167+D173+D178+D186+D205+D208+D213+D217+D226+D241+D249+D257+D261+D271+D280+D289+D301)</f>
        <v>4917870.3350000018</v>
      </c>
      <c r="E302" s="43">
        <f t="shared" si="63"/>
        <v>884567.42</v>
      </c>
      <c r="F302" s="43">
        <f t="shared" si="63"/>
        <v>1356415.31</v>
      </c>
      <c r="G302" s="43">
        <f t="shared" si="63"/>
        <v>419115.25</v>
      </c>
      <c r="H302" s="43">
        <f t="shared" si="63"/>
        <v>89905.33</v>
      </c>
      <c r="I302" s="43">
        <f t="shared" si="63"/>
        <v>536651</v>
      </c>
      <c r="J302" s="43">
        <f t="shared" si="63"/>
        <v>8853</v>
      </c>
      <c r="K302" s="43">
        <f t="shared" si="63"/>
        <v>18251.710000000003</v>
      </c>
      <c r="L302" s="43">
        <f t="shared" si="63"/>
        <v>489384.91999999987</v>
      </c>
      <c r="M302" s="43">
        <f t="shared" si="63"/>
        <v>146554.33999999997</v>
      </c>
      <c r="N302" s="43">
        <f t="shared" si="63"/>
        <v>3482</v>
      </c>
      <c r="O302" s="43">
        <f t="shared" si="63"/>
        <v>2624.29</v>
      </c>
      <c r="P302" s="43">
        <f t="shared" si="63"/>
        <v>196793.14</v>
      </c>
      <c r="Q302" s="43">
        <f t="shared" si="63"/>
        <v>9070468.0449999999</v>
      </c>
    </row>
    <row r="304" spans="1:17" x14ac:dyDescent="0.25">
      <c r="A304" s="309" t="s">
        <v>370</v>
      </c>
    </row>
  </sheetData>
  <phoneticPr fontId="0" type="noConversion"/>
  <conditionalFormatting sqref="A304">
    <cfRule type="cellIs" dxfId="1" priority="1" stopIfTrue="1" operator="equal">
      <formula>0</formula>
    </cfRule>
  </conditionalFormatting>
  <printOptions gridLines="1" gridLinesSet="0"/>
  <pageMargins left="0" right="0" top="0.63" bottom="1.25" header="0.38" footer="0.35"/>
  <pageSetup paperSize="5" scale="95" orientation="landscape" verticalDpi="300" r:id="rId1"/>
  <headerFooter alignWithMargins="0">
    <oddHeader xml:space="preserve">&amp;C&amp;"Arial,Bold"&amp;14DISPOSAL SUMMARY BY COUNTY - 2004
(Includes all landfills and energy recovery)&amp;"Arial,Regular"&amp;10
</oddHeader>
    <oddFooter>&amp;L&amp;8CountyTotalsl04.xls 
Total04
Sept 05, Nov 05
&amp;CPage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83"/>
  <sheetViews>
    <sheetView zoomScale="90" zoomScaleNormal="100" workbookViewId="0">
      <pane xSplit="2" ySplit="1" topLeftCell="C252" activePane="bottomRight" state="frozen"/>
      <selection pane="topRight" activeCell="C1" sqref="C1"/>
      <selection pane="bottomLeft" activeCell="A2" sqref="A2"/>
      <selection pane="bottomRight" activeCell="J279" sqref="J279"/>
    </sheetView>
  </sheetViews>
  <sheetFormatPr defaultRowHeight="13.2" x14ac:dyDescent="0.25"/>
  <cols>
    <col min="1" max="1" width="12.6640625" customWidth="1"/>
    <col min="2" max="3" width="17.88671875" style="3" customWidth="1"/>
    <col min="4" max="4" width="10.33203125" style="5" customWidth="1"/>
    <col min="5" max="5" width="10" style="5" customWidth="1"/>
    <col min="6" max="6" width="9.109375" style="5"/>
    <col min="7" max="8" width="9.6640625" style="5" customWidth="1"/>
    <col min="9" max="9" width="8.33203125" style="5" customWidth="1"/>
    <col min="10" max="10" width="10.33203125" style="5" customWidth="1"/>
    <col min="11" max="11" width="9" style="5" customWidth="1"/>
    <col min="12" max="12" width="9.88671875" style="5" bestFit="1" customWidth="1"/>
    <col min="13" max="13" width="7.6640625" style="5" customWidth="1"/>
    <col min="14" max="14" width="7.109375" style="5" customWidth="1"/>
    <col min="15" max="15" width="9" style="5" customWidth="1"/>
    <col min="16" max="16" width="10.33203125" style="5" customWidth="1"/>
  </cols>
  <sheetData>
    <row r="1" spans="1:16" s="2" customFormat="1" ht="46.8" x14ac:dyDescent="0.3">
      <c r="A1" s="15" t="s">
        <v>0</v>
      </c>
      <c r="B1" s="16" t="s">
        <v>1</v>
      </c>
      <c r="C1" s="16" t="s">
        <v>227</v>
      </c>
      <c r="D1" s="116" t="s">
        <v>2</v>
      </c>
      <c r="E1" s="116" t="s">
        <v>3</v>
      </c>
      <c r="F1" s="116" t="s">
        <v>4</v>
      </c>
      <c r="G1" s="116" t="s">
        <v>5</v>
      </c>
      <c r="H1" s="116" t="s">
        <v>6</v>
      </c>
      <c r="I1" s="116" t="s">
        <v>7</v>
      </c>
      <c r="J1" s="116" t="s">
        <v>262</v>
      </c>
      <c r="K1" s="116" t="s">
        <v>108</v>
      </c>
      <c r="L1" s="116" t="s">
        <v>10</v>
      </c>
      <c r="M1" s="116" t="s">
        <v>372</v>
      </c>
      <c r="N1" s="116" t="s">
        <v>12</v>
      </c>
      <c r="O1" s="117" t="s">
        <v>13</v>
      </c>
      <c r="P1" s="19" t="s">
        <v>14</v>
      </c>
    </row>
    <row r="2" spans="1:16" x14ac:dyDescent="0.25">
      <c r="A2" s="20" t="s">
        <v>16</v>
      </c>
      <c r="B2" s="21" t="s">
        <v>19</v>
      </c>
      <c r="C2" s="21" t="s">
        <v>228</v>
      </c>
      <c r="D2" s="23">
        <v>14017</v>
      </c>
      <c r="E2" s="23"/>
      <c r="F2" s="23"/>
      <c r="G2" s="23"/>
      <c r="H2" s="23"/>
      <c r="I2" s="23"/>
      <c r="J2" s="23"/>
      <c r="K2" s="23"/>
      <c r="L2" s="23">
        <v>8</v>
      </c>
      <c r="M2" s="23"/>
      <c r="N2" s="23"/>
      <c r="O2" s="24"/>
      <c r="P2" s="25">
        <f>SUM(D2:O2)</f>
        <v>14025</v>
      </c>
    </row>
    <row r="3" spans="1:16" x14ac:dyDescent="0.25">
      <c r="A3" s="110"/>
      <c r="B3" s="21" t="s">
        <v>26</v>
      </c>
      <c r="C3" s="21" t="s">
        <v>229</v>
      </c>
      <c r="D3" s="260"/>
      <c r="E3" s="260">
        <v>2</v>
      </c>
      <c r="F3" s="260"/>
      <c r="G3" s="260"/>
      <c r="H3" s="260"/>
      <c r="I3" s="260"/>
      <c r="J3" s="260"/>
      <c r="K3" s="260"/>
      <c r="L3" s="260"/>
      <c r="M3" s="260"/>
      <c r="N3" s="260"/>
      <c r="O3" s="261"/>
      <c r="P3" s="25">
        <f>SUM(D3:O3)</f>
        <v>2</v>
      </c>
    </row>
    <row r="4" spans="1:16" x14ac:dyDescent="0.25">
      <c r="A4" s="170"/>
      <c r="B4" s="3" t="s">
        <v>219</v>
      </c>
      <c r="C4" s="3" t="s">
        <v>230</v>
      </c>
      <c r="D4" s="260"/>
      <c r="E4" s="260">
        <v>5</v>
      </c>
      <c r="F4" s="260"/>
      <c r="G4" s="260"/>
      <c r="H4" s="260"/>
      <c r="I4" s="260"/>
      <c r="J4" s="260"/>
      <c r="K4" s="260">
        <v>11</v>
      </c>
      <c r="L4" s="260"/>
      <c r="M4" s="260"/>
      <c r="N4" s="260"/>
      <c r="O4" s="261"/>
      <c r="P4" s="25">
        <f>SUM(D4:O4)</f>
        <v>16</v>
      </c>
    </row>
    <row r="5" spans="1:16" s="6" customFormat="1" ht="13.8" thickBot="1" x14ac:dyDescent="0.3">
      <c r="A5" s="28" t="s">
        <v>109</v>
      </c>
      <c r="B5" s="29"/>
      <c r="C5" s="29"/>
      <c r="D5" s="31">
        <f t="shared" ref="D5:O5" si="0">SUM(D2:D4)</f>
        <v>14017</v>
      </c>
      <c r="E5" s="31">
        <f t="shared" si="0"/>
        <v>7</v>
      </c>
      <c r="F5" s="31">
        <f t="shared" si="0"/>
        <v>0</v>
      </c>
      <c r="G5" s="31">
        <f t="shared" si="0"/>
        <v>0</v>
      </c>
      <c r="H5" s="31">
        <f t="shared" si="0"/>
        <v>0</v>
      </c>
      <c r="I5" s="31">
        <f t="shared" si="0"/>
        <v>0</v>
      </c>
      <c r="J5" s="31">
        <f t="shared" si="0"/>
        <v>0</v>
      </c>
      <c r="K5" s="31">
        <f t="shared" si="0"/>
        <v>11</v>
      </c>
      <c r="L5" s="31">
        <f t="shared" si="0"/>
        <v>8</v>
      </c>
      <c r="M5" s="31">
        <f t="shared" si="0"/>
        <v>0</v>
      </c>
      <c r="N5" s="31">
        <f t="shared" si="0"/>
        <v>0</v>
      </c>
      <c r="O5" s="31">
        <f t="shared" si="0"/>
        <v>0</v>
      </c>
      <c r="P5" s="31">
        <f>SUM(P2:P4)</f>
        <v>14043</v>
      </c>
    </row>
    <row r="6" spans="1:16" s="14" customFormat="1" x14ac:dyDescent="0.25">
      <c r="A6" s="176" t="s">
        <v>20</v>
      </c>
      <c r="B6" s="71" t="s">
        <v>21</v>
      </c>
      <c r="C6" s="71" t="s">
        <v>231</v>
      </c>
      <c r="D6" s="77">
        <v>14800</v>
      </c>
      <c r="E6" s="77"/>
      <c r="F6" s="77"/>
      <c r="G6" s="77"/>
      <c r="H6" s="77"/>
      <c r="I6" s="77"/>
      <c r="J6" s="77"/>
      <c r="K6" s="77"/>
      <c r="L6" s="77"/>
      <c r="M6" s="77"/>
      <c r="N6" s="77"/>
      <c r="O6" s="77"/>
      <c r="P6" s="266">
        <f>SUM(D6:O6)</f>
        <v>14800</v>
      </c>
    </row>
    <row r="7" spans="1:16" s="268" customFormat="1" x14ac:dyDescent="0.25">
      <c r="A7" s="267"/>
      <c r="B7" s="76" t="s">
        <v>219</v>
      </c>
      <c r="C7" s="76" t="s">
        <v>230</v>
      </c>
      <c r="D7" s="77"/>
      <c r="E7" s="77">
        <v>1</v>
      </c>
      <c r="F7" s="77"/>
      <c r="G7" s="77"/>
      <c r="H7" s="77"/>
      <c r="I7" s="77"/>
      <c r="J7" s="77"/>
      <c r="K7" s="77">
        <v>17</v>
      </c>
      <c r="L7" s="77">
        <v>110</v>
      </c>
      <c r="M7" s="77"/>
      <c r="N7" s="77"/>
      <c r="O7" s="77"/>
      <c r="P7" s="266">
        <f>SUM(D7:O7)</f>
        <v>128</v>
      </c>
    </row>
    <row r="8" spans="1:16" s="14" customFormat="1" ht="26.4" x14ac:dyDescent="0.25">
      <c r="A8" s="176"/>
      <c r="B8" s="71" t="s">
        <v>187</v>
      </c>
      <c r="C8" s="71" t="s">
        <v>231</v>
      </c>
      <c r="D8" s="77">
        <v>0</v>
      </c>
      <c r="E8" s="77">
        <v>0</v>
      </c>
      <c r="F8" s="77">
        <v>0</v>
      </c>
      <c r="G8" s="77">
        <v>0</v>
      </c>
      <c r="H8" s="77">
        <v>0</v>
      </c>
      <c r="I8" s="77">
        <v>0</v>
      </c>
      <c r="J8" s="77">
        <v>0</v>
      </c>
      <c r="K8" s="77">
        <v>0</v>
      </c>
      <c r="L8" s="77">
        <v>0</v>
      </c>
      <c r="M8" s="77">
        <v>0</v>
      </c>
      <c r="N8" s="77">
        <v>0</v>
      </c>
      <c r="O8" s="77">
        <v>0</v>
      </c>
      <c r="P8" s="40">
        <f>SUM(D8:O8)</f>
        <v>0</v>
      </c>
    </row>
    <row r="9" spans="1:16" s="6" customFormat="1" ht="13.8" thickBot="1" x14ac:dyDescent="0.3">
      <c r="A9" s="41" t="s">
        <v>110</v>
      </c>
      <c r="B9" s="42"/>
      <c r="C9" s="42"/>
      <c r="D9" s="43">
        <f>SUM(D6:D8)</f>
        <v>14800</v>
      </c>
      <c r="E9" s="43">
        <f>SUM(E6:E8)</f>
        <v>1</v>
      </c>
      <c r="F9" s="43">
        <f>SUM(F6:F8)</f>
        <v>0</v>
      </c>
      <c r="G9" s="43">
        <f>SUM(G6:G8)</f>
        <v>0</v>
      </c>
      <c r="H9" s="43">
        <f>SUM(H6:H8)</f>
        <v>0</v>
      </c>
      <c r="I9" s="43">
        <f t="shared" ref="I9:O9" si="1">SUM(I6:I8)</f>
        <v>0</v>
      </c>
      <c r="J9" s="43">
        <f t="shared" si="1"/>
        <v>0</v>
      </c>
      <c r="K9" s="43">
        <f t="shared" si="1"/>
        <v>17</v>
      </c>
      <c r="L9" s="43">
        <f t="shared" si="1"/>
        <v>110</v>
      </c>
      <c r="M9" s="43">
        <f t="shared" si="1"/>
        <v>0</v>
      </c>
      <c r="N9" s="43">
        <f t="shared" si="1"/>
        <v>0</v>
      </c>
      <c r="O9" s="43">
        <f t="shared" si="1"/>
        <v>0</v>
      </c>
      <c r="P9" s="43">
        <f>SUM(P6:P8)</f>
        <v>14928</v>
      </c>
    </row>
    <row r="10" spans="1:16" x14ac:dyDescent="0.25">
      <c r="A10" s="20" t="s">
        <v>22</v>
      </c>
      <c r="B10" s="21" t="s">
        <v>150</v>
      </c>
      <c r="C10" s="21" t="s">
        <v>232</v>
      </c>
      <c r="D10" s="274">
        <v>35556</v>
      </c>
      <c r="E10" s="274">
        <v>7239</v>
      </c>
      <c r="F10" s="274">
        <v>2099</v>
      </c>
      <c r="G10" s="274">
        <v>1977</v>
      </c>
      <c r="H10" s="274">
        <v>18286</v>
      </c>
      <c r="I10" s="274"/>
      <c r="J10" s="274"/>
      <c r="K10" s="274"/>
      <c r="L10" s="274">
        <v>20</v>
      </c>
      <c r="M10" s="274"/>
      <c r="N10" s="275"/>
      <c r="O10" s="275"/>
      <c r="P10" s="25">
        <f t="shared" ref="P10:P17" si="2">SUM(D10:O10)</f>
        <v>65177</v>
      </c>
    </row>
    <row r="11" spans="1:16" ht="12.75" customHeight="1" x14ac:dyDescent="0.25">
      <c r="A11" s="128"/>
      <c r="B11" s="46" t="s">
        <v>19</v>
      </c>
      <c r="C11" s="46" t="s">
        <v>228</v>
      </c>
      <c r="D11" s="47">
        <v>159</v>
      </c>
      <c r="E11" s="47">
        <v>29</v>
      </c>
      <c r="F11" s="47">
        <v>3</v>
      </c>
      <c r="G11" s="47"/>
      <c r="H11" s="47"/>
      <c r="I11" s="47"/>
      <c r="J11" s="47"/>
      <c r="K11" s="47">
        <v>100</v>
      </c>
      <c r="L11" s="47"/>
      <c r="M11" s="47"/>
      <c r="N11" s="47"/>
      <c r="O11" s="48"/>
      <c r="P11" s="49">
        <f t="shared" si="2"/>
        <v>291</v>
      </c>
    </row>
    <row r="12" spans="1:16" ht="12.75" customHeight="1" x14ac:dyDescent="0.25">
      <c r="A12" s="27"/>
      <c r="B12" s="21" t="s">
        <v>24</v>
      </c>
      <c r="C12" s="21" t="s">
        <v>233</v>
      </c>
      <c r="D12" s="23"/>
      <c r="E12" s="23"/>
      <c r="F12" s="23"/>
      <c r="G12" s="23"/>
      <c r="H12" s="23"/>
      <c r="I12" s="23"/>
      <c r="J12" s="23"/>
      <c r="K12" s="23"/>
      <c r="L12" s="23"/>
      <c r="M12" s="23"/>
      <c r="N12" s="23"/>
      <c r="O12" s="24"/>
      <c r="P12" s="25">
        <f t="shared" si="2"/>
        <v>0</v>
      </c>
    </row>
    <row r="13" spans="1:16" x14ac:dyDescent="0.25">
      <c r="A13" s="27"/>
      <c r="B13" s="21" t="s">
        <v>26</v>
      </c>
      <c r="C13" s="21" t="s">
        <v>229</v>
      </c>
      <c r="D13" s="23">
        <v>75173</v>
      </c>
      <c r="E13" s="23">
        <v>1</v>
      </c>
      <c r="F13" s="23">
        <v>40</v>
      </c>
      <c r="G13" s="23"/>
      <c r="H13" s="23"/>
      <c r="I13" s="23"/>
      <c r="J13" s="23"/>
      <c r="K13" s="23"/>
      <c r="L13" s="23">
        <v>6417</v>
      </c>
      <c r="M13" s="23"/>
      <c r="N13" s="23"/>
      <c r="O13" s="24">
        <v>200</v>
      </c>
      <c r="P13" s="25">
        <f t="shared" si="2"/>
        <v>81831</v>
      </c>
    </row>
    <row r="14" spans="1:16" x14ac:dyDescent="0.25">
      <c r="A14" s="27"/>
      <c r="B14" s="21" t="s">
        <v>18</v>
      </c>
      <c r="C14" s="21" t="s">
        <v>234</v>
      </c>
      <c r="D14" s="23"/>
      <c r="E14" s="23"/>
      <c r="F14" s="23"/>
      <c r="G14" s="23"/>
      <c r="H14" s="23"/>
      <c r="I14" s="23"/>
      <c r="J14" s="23"/>
      <c r="K14" s="23">
        <v>7</v>
      </c>
      <c r="L14" s="23"/>
      <c r="M14" s="23"/>
      <c r="N14" s="23"/>
      <c r="O14" s="24"/>
      <c r="P14" s="25">
        <f t="shared" si="2"/>
        <v>7</v>
      </c>
    </row>
    <row r="15" spans="1:16" x14ac:dyDescent="0.25">
      <c r="A15" s="170"/>
      <c r="B15" s="243" t="s">
        <v>219</v>
      </c>
      <c r="C15" s="243" t="s">
        <v>230</v>
      </c>
      <c r="D15" s="260"/>
      <c r="E15" s="260">
        <v>2</v>
      </c>
      <c r="F15" s="260"/>
      <c r="G15" s="260"/>
      <c r="H15" s="260"/>
      <c r="I15" s="260"/>
      <c r="J15" s="260"/>
      <c r="K15" s="260">
        <v>13</v>
      </c>
      <c r="L15" s="260"/>
      <c r="M15" s="260"/>
      <c r="N15" s="260"/>
      <c r="O15" s="261"/>
      <c r="P15" s="25">
        <f t="shared" si="2"/>
        <v>15</v>
      </c>
    </row>
    <row r="16" spans="1:16" ht="15" customHeight="1" x14ac:dyDescent="0.25">
      <c r="A16" s="170"/>
      <c r="B16" s="243" t="s">
        <v>198</v>
      </c>
      <c r="C16" s="243" t="s">
        <v>232</v>
      </c>
      <c r="D16" s="276"/>
      <c r="E16" s="276">
        <v>96</v>
      </c>
      <c r="F16" s="276"/>
      <c r="G16" s="276"/>
      <c r="H16" s="276"/>
      <c r="I16" s="276"/>
      <c r="J16" s="276"/>
      <c r="K16" s="276"/>
      <c r="L16" s="276"/>
      <c r="M16" s="276"/>
      <c r="N16" s="277"/>
      <c r="O16" s="276"/>
      <c r="P16" s="25">
        <f t="shared" si="2"/>
        <v>96</v>
      </c>
    </row>
    <row r="17" spans="1:16" ht="26.4" x14ac:dyDescent="0.25">
      <c r="A17" s="170"/>
      <c r="B17" s="243" t="s">
        <v>197</v>
      </c>
      <c r="C17" s="243" t="s">
        <v>232</v>
      </c>
      <c r="D17" s="276"/>
      <c r="E17" s="276"/>
      <c r="F17" s="276"/>
      <c r="G17" s="276">
        <v>450</v>
      </c>
      <c r="H17" s="276"/>
      <c r="I17" s="276"/>
      <c r="J17" s="276"/>
      <c r="K17" s="276"/>
      <c r="L17" s="276"/>
      <c r="M17" s="276"/>
      <c r="N17" s="277"/>
      <c r="O17" s="276">
        <v>2668</v>
      </c>
      <c r="P17" s="25">
        <f t="shared" si="2"/>
        <v>3118</v>
      </c>
    </row>
    <row r="18" spans="1:16" s="6" customFormat="1" ht="14.25" customHeight="1" thickBot="1" x14ac:dyDescent="0.3">
      <c r="A18" s="28" t="s">
        <v>111</v>
      </c>
      <c r="B18" s="29"/>
      <c r="C18" s="29"/>
      <c r="D18" s="31">
        <f t="shared" ref="D18:O18" si="3">SUM(D10:D17)</f>
        <v>110888</v>
      </c>
      <c r="E18" s="31">
        <f t="shared" si="3"/>
        <v>7367</v>
      </c>
      <c r="F18" s="31">
        <f t="shared" si="3"/>
        <v>2142</v>
      </c>
      <c r="G18" s="31">
        <f t="shared" si="3"/>
        <v>2427</v>
      </c>
      <c r="H18" s="31">
        <f t="shared" si="3"/>
        <v>18286</v>
      </c>
      <c r="I18" s="31">
        <f t="shared" si="3"/>
        <v>0</v>
      </c>
      <c r="J18" s="31">
        <f t="shared" si="3"/>
        <v>0</v>
      </c>
      <c r="K18" s="31">
        <f t="shared" si="3"/>
        <v>120</v>
      </c>
      <c r="L18" s="31">
        <f t="shared" si="3"/>
        <v>6437</v>
      </c>
      <c r="M18" s="31">
        <f t="shared" si="3"/>
        <v>0</v>
      </c>
      <c r="N18" s="31">
        <f t="shared" si="3"/>
        <v>0</v>
      </c>
      <c r="O18" s="31">
        <f t="shared" si="3"/>
        <v>2868</v>
      </c>
      <c r="P18" s="31">
        <f>SUM(P10:P17)</f>
        <v>150535</v>
      </c>
    </row>
    <row r="19" spans="1:16" s="160" customFormat="1" ht="24" customHeight="1" x14ac:dyDescent="0.25">
      <c r="A19" s="35" t="s">
        <v>27</v>
      </c>
      <c r="B19" s="156" t="s">
        <v>26</v>
      </c>
      <c r="C19" s="156" t="s">
        <v>229</v>
      </c>
      <c r="D19" s="157"/>
      <c r="E19" s="157"/>
      <c r="F19" s="157"/>
      <c r="G19" s="157"/>
      <c r="H19" s="157"/>
      <c r="I19" s="157"/>
      <c r="J19" s="157"/>
      <c r="K19" s="157"/>
      <c r="L19" s="157"/>
      <c r="M19" s="157"/>
      <c r="N19" s="157"/>
      <c r="O19" s="158"/>
      <c r="P19" s="26">
        <f t="shared" ref="P19:P25" si="4">SUM(D19:O19)</f>
        <v>0</v>
      </c>
    </row>
    <row r="20" spans="1:16" s="160" customFormat="1" ht="14.25" customHeight="1" x14ac:dyDescent="0.25">
      <c r="A20" s="138"/>
      <c r="B20" s="156" t="s">
        <v>19</v>
      </c>
      <c r="C20" s="156" t="s">
        <v>228</v>
      </c>
      <c r="D20" s="157"/>
      <c r="E20" s="157">
        <v>1</v>
      </c>
      <c r="F20" s="157"/>
      <c r="G20" s="157"/>
      <c r="H20" s="157"/>
      <c r="I20" s="157"/>
      <c r="J20" s="157"/>
      <c r="K20" s="157"/>
      <c r="L20" s="157">
        <v>482</v>
      </c>
      <c r="M20" s="157"/>
      <c r="N20" s="157"/>
      <c r="O20" s="158"/>
      <c r="P20" s="26">
        <f t="shared" si="4"/>
        <v>483</v>
      </c>
    </row>
    <row r="21" spans="1:16" s="160" customFormat="1" ht="14.25" customHeight="1" x14ac:dyDescent="0.25">
      <c r="A21" s="138"/>
      <c r="B21" s="87" t="s">
        <v>24</v>
      </c>
      <c r="C21" s="87" t="s">
        <v>233</v>
      </c>
      <c r="D21" s="88">
        <v>83575</v>
      </c>
      <c r="E21" s="88"/>
      <c r="F21" s="88"/>
      <c r="G21" s="88"/>
      <c r="H21" s="88"/>
      <c r="I21" s="88"/>
      <c r="J21" s="88">
        <v>874</v>
      </c>
      <c r="K21" s="88">
        <v>104</v>
      </c>
      <c r="L21" s="88">
        <v>6164</v>
      </c>
      <c r="M21" s="88"/>
      <c r="N21" s="88"/>
      <c r="O21" s="89">
        <v>662</v>
      </c>
      <c r="P21" s="257">
        <f t="shared" si="4"/>
        <v>91379</v>
      </c>
    </row>
    <row r="22" spans="1:16" s="160" customFormat="1" ht="14.25" customHeight="1" x14ac:dyDescent="0.25">
      <c r="A22" s="138"/>
      <c r="B22" s="87" t="s">
        <v>219</v>
      </c>
      <c r="C22" s="87" t="s">
        <v>230</v>
      </c>
      <c r="D22" s="88"/>
      <c r="E22" s="88">
        <v>1</v>
      </c>
      <c r="F22" s="88"/>
      <c r="G22" s="88"/>
      <c r="H22" s="88"/>
      <c r="I22" s="88"/>
      <c r="J22" s="88"/>
      <c r="K22" s="88">
        <v>6</v>
      </c>
      <c r="L22" s="88"/>
      <c r="M22" s="88"/>
      <c r="N22" s="88"/>
      <c r="O22" s="89"/>
      <c r="P22" s="257">
        <f t="shared" si="4"/>
        <v>7</v>
      </c>
    </row>
    <row r="23" spans="1:16" s="160" customFormat="1" ht="14.25" customHeight="1" x14ac:dyDescent="0.25">
      <c r="A23" s="138"/>
      <c r="B23" s="87" t="s">
        <v>182</v>
      </c>
      <c r="C23" s="87" t="s">
        <v>235</v>
      </c>
      <c r="D23" s="88"/>
      <c r="E23" s="88">
        <v>2330</v>
      </c>
      <c r="F23" s="88"/>
      <c r="G23" s="88">
        <v>3175</v>
      </c>
      <c r="H23" s="88"/>
      <c r="I23" s="88"/>
      <c r="J23" s="88"/>
      <c r="K23" s="88"/>
      <c r="L23" s="88"/>
      <c r="M23" s="88"/>
      <c r="N23" s="88"/>
      <c r="O23" s="88"/>
      <c r="P23" s="257">
        <f t="shared" si="4"/>
        <v>5505</v>
      </c>
    </row>
    <row r="24" spans="1:16" s="259" customFormat="1" ht="14.25" customHeight="1" x14ac:dyDescent="0.25">
      <c r="A24" s="258"/>
      <c r="B24" s="55" t="s">
        <v>268</v>
      </c>
      <c r="C24" s="55" t="s">
        <v>235</v>
      </c>
      <c r="D24" s="88"/>
      <c r="E24" s="88"/>
      <c r="F24" s="88"/>
      <c r="G24" s="88">
        <v>9215</v>
      </c>
      <c r="H24" s="88"/>
      <c r="I24" s="88"/>
      <c r="J24" s="88"/>
      <c r="K24" s="88"/>
      <c r="L24" s="88"/>
      <c r="M24" s="88"/>
      <c r="N24" s="88"/>
      <c r="O24" s="88"/>
      <c r="P24" s="257">
        <f t="shared" si="4"/>
        <v>9215</v>
      </c>
    </row>
    <row r="25" spans="1:16" s="256" customFormat="1" x14ac:dyDescent="0.25">
      <c r="A25" s="255"/>
      <c r="B25" s="122" t="s">
        <v>180</v>
      </c>
      <c r="C25" s="122" t="s">
        <v>235</v>
      </c>
      <c r="D25" s="88"/>
      <c r="E25" s="88"/>
      <c r="F25" s="88"/>
      <c r="G25" s="88">
        <v>273</v>
      </c>
      <c r="H25" s="88"/>
      <c r="I25" s="88"/>
      <c r="J25" s="88"/>
      <c r="K25" s="88">
        <v>11</v>
      </c>
      <c r="L25" s="88"/>
      <c r="M25" s="88"/>
      <c r="N25" s="88"/>
      <c r="O25" s="88"/>
      <c r="P25" s="50">
        <f t="shared" si="4"/>
        <v>284</v>
      </c>
    </row>
    <row r="26" spans="1:16" s="6" customFormat="1" ht="13.8" thickBot="1" x14ac:dyDescent="0.3">
      <c r="A26" s="41" t="s">
        <v>112</v>
      </c>
      <c r="B26" s="42"/>
      <c r="C26" s="42"/>
      <c r="D26" s="43">
        <f t="shared" ref="D26:O26" si="5">SUM(D19:D25)</f>
        <v>83575</v>
      </c>
      <c r="E26" s="43">
        <f t="shared" si="5"/>
        <v>2332</v>
      </c>
      <c r="F26" s="43">
        <f t="shared" si="5"/>
        <v>0</v>
      </c>
      <c r="G26" s="43">
        <f t="shared" si="5"/>
        <v>12663</v>
      </c>
      <c r="H26" s="43">
        <f t="shared" si="5"/>
        <v>0</v>
      </c>
      <c r="I26" s="43">
        <f t="shared" si="5"/>
        <v>0</v>
      </c>
      <c r="J26" s="43">
        <f t="shared" si="5"/>
        <v>874</v>
      </c>
      <c r="K26" s="43">
        <f t="shared" si="5"/>
        <v>121</v>
      </c>
      <c r="L26" s="43">
        <f t="shared" si="5"/>
        <v>6646</v>
      </c>
      <c r="M26" s="43">
        <f t="shared" si="5"/>
        <v>0</v>
      </c>
      <c r="N26" s="43">
        <f t="shared" si="5"/>
        <v>0</v>
      </c>
      <c r="O26" s="43">
        <f t="shared" si="5"/>
        <v>662</v>
      </c>
      <c r="P26" s="43">
        <f>SUM(P19:P25)</f>
        <v>106873</v>
      </c>
    </row>
    <row r="27" spans="1:16" x14ac:dyDescent="0.25">
      <c r="A27" s="45" t="s">
        <v>29</v>
      </c>
      <c r="B27" s="46" t="s">
        <v>30</v>
      </c>
      <c r="C27" s="46" t="s">
        <v>236</v>
      </c>
      <c r="D27" s="274">
        <v>35963</v>
      </c>
      <c r="E27" s="274"/>
      <c r="F27" s="274">
        <v>2660</v>
      </c>
      <c r="G27" s="274"/>
      <c r="H27" s="274">
        <v>7922</v>
      </c>
      <c r="I27" s="274"/>
      <c r="J27" s="274"/>
      <c r="K27" s="274">
        <v>2</v>
      </c>
      <c r="L27" s="274">
        <v>4042</v>
      </c>
      <c r="M27" s="274"/>
      <c r="N27" s="275"/>
      <c r="O27" s="275"/>
      <c r="P27" s="25">
        <f t="shared" ref="P27:P32" si="6">SUM(D27:O27)</f>
        <v>50589</v>
      </c>
    </row>
    <row r="28" spans="1:16" x14ac:dyDescent="0.25">
      <c r="A28" s="27"/>
      <c r="B28" s="21" t="s">
        <v>19</v>
      </c>
      <c r="C28" s="21" t="s">
        <v>228</v>
      </c>
      <c r="D28" s="23"/>
      <c r="E28" s="23"/>
      <c r="F28" s="23">
        <v>1397</v>
      </c>
      <c r="G28" s="23"/>
      <c r="H28" s="23"/>
      <c r="I28" s="23"/>
      <c r="J28" s="23"/>
      <c r="K28" s="23"/>
      <c r="L28" s="23"/>
      <c r="M28" s="23"/>
      <c r="N28" s="23"/>
      <c r="O28" s="24"/>
      <c r="P28" s="25">
        <f t="shared" si="6"/>
        <v>1397</v>
      </c>
    </row>
    <row r="29" spans="1:16" x14ac:dyDescent="0.25">
      <c r="A29" s="281"/>
      <c r="B29" s="125" t="s">
        <v>55</v>
      </c>
      <c r="C29" s="125" t="s">
        <v>249</v>
      </c>
      <c r="D29" s="126"/>
      <c r="E29" s="126"/>
      <c r="F29" s="126"/>
      <c r="G29" s="126"/>
      <c r="H29" s="126"/>
      <c r="I29" s="126"/>
      <c r="J29" s="126"/>
      <c r="K29" s="126"/>
      <c r="L29" s="126">
        <v>3982</v>
      </c>
      <c r="M29" s="126"/>
      <c r="N29" s="126"/>
      <c r="O29" s="127"/>
      <c r="P29" s="25">
        <f t="shared" si="6"/>
        <v>3982</v>
      </c>
    </row>
    <row r="30" spans="1:16" x14ac:dyDescent="0.25">
      <c r="A30" s="64"/>
      <c r="B30" s="125" t="s">
        <v>26</v>
      </c>
      <c r="C30" s="125" t="s">
        <v>229</v>
      </c>
      <c r="D30" s="126"/>
      <c r="E30" s="126">
        <v>118</v>
      </c>
      <c r="F30" s="126"/>
      <c r="G30" s="126"/>
      <c r="H30" s="126"/>
      <c r="I30" s="126"/>
      <c r="J30" s="126"/>
      <c r="K30" s="126"/>
      <c r="L30" s="126">
        <v>267</v>
      </c>
      <c r="M30" s="126"/>
      <c r="N30" s="126"/>
      <c r="O30" s="127"/>
      <c r="P30" s="25">
        <f t="shared" si="6"/>
        <v>385</v>
      </c>
    </row>
    <row r="31" spans="1:16" x14ac:dyDescent="0.25">
      <c r="A31" s="64"/>
      <c r="B31" s="125" t="s">
        <v>220</v>
      </c>
      <c r="C31" s="125" t="s">
        <v>236</v>
      </c>
      <c r="D31" s="276"/>
      <c r="E31" s="276"/>
      <c r="F31" s="276">
        <v>27178</v>
      </c>
      <c r="G31" s="276"/>
      <c r="H31" s="276"/>
      <c r="I31" s="276"/>
      <c r="J31" s="276"/>
      <c r="K31" s="276"/>
      <c r="L31" s="276"/>
      <c r="M31" s="276"/>
      <c r="N31" s="277"/>
      <c r="O31" s="280"/>
      <c r="P31" s="25">
        <f t="shared" si="6"/>
        <v>27178</v>
      </c>
    </row>
    <row r="32" spans="1:16" x14ac:dyDescent="0.25">
      <c r="A32" s="64"/>
      <c r="B32" s="125" t="s">
        <v>221</v>
      </c>
      <c r="C32" s="125" t="s">
        <v>236</v>
      </c>
      <c r="D32" s="126"/>
      <c r="E32" s="126"/>
      <c r="F32" s="126"/>
      <c r="G32" s="126"/>
      <c r="H32" s="126"/>
      <c r="I32" s="126"/>
      <c r="J32" s="126"/>
      <c r="K32" s="126"/>
      <c r="L32" s="126"/>
      <c r="M32" s="126"/>
      <c r="N32" s="126"/>
      <c r="O32" s="127"/>
      <c r="P32" s="25">
        <f t="shared" si="6"/>
        <v>0</v>
      </c>
    </row>
    <row r="33" spans="1:16" s="6" customFormat="1" ht="17.399999999999999" customHeight="1" thickBot="1" x14ac:dyDescent="0.3">
      <c r="A33" s="28" t="s">
        <v>113</v>
      </c>
      <c r="B33" s="29"/>
      <c r="C33" s="29"/>
      <c r="D33" s="31">
        <f t="shared" ref="D33:O33" si="7">SUM(D27:D32)</f>
        <v>35963</v>
      </c>
      <c r="E33" s="31">
        <f t="shared" si="7"/>
        <v>118</v>
      </c>
      <c r="F33" s="31">
        <f t="shared" si="7"/>
        <v>31235</v>
      </c>
      <c r="G33" s="31">
        <f t="shared" si="7"/>
        <v>0</v>
      </c>
      <c r="H33" s="31">
        <f t="shared" si="7"/>
        <v>7922</v>
      </c>
      <c r="I33" s="31">
        <f t="shared" si="7"/>
        <v>0</v>
      </c>
      <c r="J33" s="31">
        <f t="shared" si="7"/>
        <v>0</v>
      </c>
      <c r="K33" s="31">
        <f t="shared" si="7"/>
        <v>2</v>
      </c>
      <c r="L33" s="31">
        <f t="shared" si="7"/>
        <v>8291</v>
      </c>
      <c r="M33" s="31">
        <f t="shared" si="7"/>
        <v>0</v>
      </c>
      <c r="N33" s="31">
        <f t="shared" si="7"/>
        <v>0</v>
      </c>
      <c r="O33" s="31">
        <f t="shared" si="7"/>
        <v>0</v>
      </c>
      <c r="P33" s="31">
        <f>SUM(P27:P32)</f>
        <v>83531</v>
      </c>
    </row>
    <row r="34" spans="1:16" ht="12.75" customHeight="1" x14ac:dyDescent="0.25">
      <c r="A34" s="35" t="s">
        <v>31</v>
      </c>
      <c r="B34" s="51" t="s">
        <v>19</v>
      </c>
      <c r="C34" s="51" t="s">
        <v>228</v>
      </c>
      <c r="D34" s="52"/>
      <c r="E34" s="52">
        <v>67</v>
      </c>
      <c r="F34" s="52">
        <v>6</v>
      </c>
      <c r="G34" s="52"/>
      <c r="H34" s="52"/>
      <c r="I34" s="52"/>
      <c r="J34" s="52"/>
      <c r="K34" s="52">
        <v>24</v>
      </c>
      <c r="L34" s="52">
        <v>49</v>
      </c>
      <c r="M34" s="52"/>
      <c r="N34" s="52"/>
      <c r="O34" s="53"/>
      <c r="P34" s="26">
        <f t="shared" ref="P34:P40" si="8">SUM(D34:O34)</f>
        <v>146</v>
      </c>
    </row>
    <row r="35" spans="1:16" ht="12.75" customHeight="1" x14ac:dyDescent="0.25">
      <c r="A35" s="35"/>
      <c r="B35" s="51" t="s">
        <v>72</v>
      </c>
      <c r="C35" s="51" t="s">
        <v>237</v>
      </c>
      <c r="D35" s="52"/>
      <c r="E35" s="52"/>
      <c r="F35" s="52"/>
      <c r="G35" s="52"/>
      <c r="H35" s="52"/>
      <c r="I35" s="52"/>
      <c r="J35" s="52"/>
      <c r="K35" s="52"/>
      <c r="L35" s="52"/>
      <c r="M35" s="52"/>
      <c r="N35" s="52"/>
      <c r="O35" s="53"/>
      <c r="P35" s="26">
        <f t="shared" si="8"/>
        <v>0</v>
      </c>
    </row>
    <row r="36" spans="1:16" x14ac:dyDescent="0.25">
      <c r="A36" s="54"/>
      <c r="B36" s="55" t="s">
        <v>26</v>
      </c>
      <c r="C36" s="272" t="s">
        <v>229</v>
      </c>
      <c r="D36" s="119"/>
      <c r="E36" s="56">
        <v>290</v>
      </c>
      <c r="F36" s="56">
        <v>26424</v>
      </c>
      <c r="G36" s="56"/>
      <c r="H36" s="56"/>
      <c r="I36" s="56"/>
      <c r="J36" s="56"/>
      <c r="K36" s="56">
        <v>53</v>
      </c>
      <c r="L36" s="56">
        <v>8</v>
      </c>
      <c r="M36" s="56"/>
      <c r="N36" s="56"/>
      <c r="O36" s="57">
        <v>39</v>
      </c>
      <c r="P36" s="26">
        <f t="shared" si="8"/>
        <v>26814</v>
      </c>
    </row>
    <row r="37" spans="1:16" ht="12.75" customHeight="1" x14ac:dyDescent="0.25">
      <c r="A37" s="54"/>
      <c r="B37" s="55" t="s">
        <v>32</v>
      </c>
      <c r="C37" s="55" t="s">
        <v>229</v>
      </c>
      <c r="D37" s="56">
        <v>238788</v>
      </c>
      <c r="E37" s="56"/>
      <c r="F37" s="56">
        <v>5258</v>
      </c>
      <c r="G37" s="56"/>
      <c r="H37" s="56"/>
      <c r="I37" s="56"/>
      <c r="J37" s="56"/>
      <c r="K37" s="56">
        <v>36</v>
      </c>
      <c r="L37" s="56">
        <v>7</v>
      </c>
      <c r="M37" s="56"/>
      <c r="N37" s="56"/>
      <c r="O37" s="57">
        <v>1917</v>
      </c>
      <c r="P37" s="26">
        <f t="shared" si="8"/>
        <v>246006</v>
      </c>
    </row>
    <row r="38" spans="1:16" ht="12.75" customHeight="1" x14ac:dyDescent="0.25">
      <c r="A38" s="86"/>
      <c r="B38" s="87" t="s">
        <v>219</v>
      </c>
      <c r="C38" s="87" t="s">
        <v>230</v>
      </c>
      <c r="D38" s="88"/>
      <c r="E38" s="88"/>
      <c r="F38" s="88"/>
      <c r="G38" s="88"/>
      <c r="H38" s="88"/>
      <c r="I38" s="88"/>
      <c r="J38" s="88"/>
      <c r="K38" s="88"/>
      <c r="L38" s="88"/>
      <c r="M38" s="88"/>
      <c r="N38" s="88"/>
      <c r="O38" s="89"/>
      <c r="P38" s="26">
        <f t="shared" si="8"/>
        <v>0</v>
      </c>
    </row>
    <row r="39" spans="1:16" ht="12.75" customHeight="1" x14ac:dyDescent="0.25">
      <c r="A39" s="86"/>
      <c r="B39" s="87" t="s">
        <v>223</v>
      </c>
      <c r="C39" s="87" t="s">
        <v>238</v>
      </c>
      <c r="D39" s="88"/>
      <c r="E39" s="88">
        <v>1040</v>
      </c>
      <c r="F39" s="88"/>
      <c r="G39" s="88"/>
      <c r="H39" s="88"/>
      <c r="I39" s="88"/>
      <c r="J39" s="88"/>
      <c r="K39" s="88"/>
      <c r="L39" s="88"/>
      <c r="M39" s="88"/>
      <c r="N39" s="88"/>
      <c r="O39" s="89"/>
      <c r="P39" s="26">
        <f t="shared" si="8"/>
        <v>1040</v>
      </c>
    </row>
    <row r="40" spans="1:16" ht="12.75" customHeight="1" x14ac:dyDescent="0.25">
      <c r="A40" s="86"/>
      <c r="B40" s="87" t="s">
        <v>213</v>
      </c>
      <c r="C40" s="87" t="s">
        <v>239</v>
      </c>
      <c r="D40" s="56"/>
      <c r="E40" s="56"/>
      <c r="F40" s="56"/>
      <c r="G40" s="56">
        <v>3561</v>
      </c>
      <c r="H40" s="56"/>
      <c r="I40" s="56">
        <v>6535</v>
      </c>
      <c r="J40" s="56"/>
      <c r="K40" s="56"/>
      <c r="L40" s="56"/>
      <c r="M40" s="56"/>
      <c r="N40" s="56"/>
      <c r="O40" s="56"/>
      <c r="P40" s="26">
        <f t="shared" si="8"/>
        <v>10096</v>
      </c>
    </row>
    <row r="41" spans="1:16" s="6" customFormat="1" ht="13.65" customHeight="1" thickBot="1" x14ac:dyDescent="0.3">
      <c r="A41" s="41" t="s">
        <v>114</v>
      </c>
      <c r="B41" s="42"/>
      <c r="C41" s="42"/>
      <c r="D41" s="43">
        <f t="shared" ref="D41:O41" si="9">SUM(D34:D40)</f>
        <v>238788</v>
      </c>
      <c r="E41" s="43">
        <f t="shared" si="9"/>
        <v>1397</v>
      </c>
      <c r="F41" s="43">
        <f t="shared" si="9"/>
        <v>31688</v>
      </c>
      <c r="G41" s="43">
        <f t="shared" si="9"/>
        <v>3561</v>
      </c>
      <c r="H41" s="43">
        <f t="shared" si="9"/>
        <v>0</v>
      </c>
      <c r="I41" s="43">
        <f t="shared" si="9"/>
        <v>6535</v>
      </c>
      <c r="J41" s="43">
        <f t="shared" si="9"/>
        <v>0</v>
      </c>
      <c r="K41" s="43">
        <f t="shared" si="9"/>
        <v>113</v>
      </c>
      <c r="L41" s="43">
        <f t="shared" si="9"/>
        <v>64</v>
      </c>
      <c r="M41" s="43">
        <f t="shared" si="9"/>
        <v>0</v>
      </c>
      <c r="N41" s="43">
        <f t="shared" si="9"/>
        <v>0</v>
      </c>
      <c r="O41" s="43">
        <f t="shared" si="9"/>
        <v>1956</v>
      </c>
      <c r="P41" s="43">
        <f>SUM(P34:P40)</f>
        <v>284102</v>
      </c>
    </row>
    <row r="42" spans="1:16" x14ac:dyDescent="0.25">
      <c r="A42" s="45" t="s">
        <v>34</v>
      </c>
      <c r="B42" s="46" t="s">
        <v>19</v>
      </c>
      <c r="C42" s="46" t="s">
        <v>228</v>
      </c>
      <c r="D42" s="47">
        <v>1766</v>
      </c>
      <c r="E42" s="47"/>
      <c r="F42" s="47"/>
      <c r="G42" s="47"/>
      <c r="H42" s="47"/>
      <c r="I42" s="47"/>
      <c r="J42" s="47"/>
      <c r="K42" s="47"/>
      <c r="L42" s="47"/>
      <c r="M42" s="47"/>
      <c r="N42" s="47"/>
      <c r="O42" s="48"/>
      <c r="P42" s="25">
        <f>SUM(D42:O42)</f>
        <v>1766</v>
      </c>
    </row>
    <row r="43" spans="1:16" x14ac:dyDescent="0.25">
      <c r="A43" s="164"/>
      <c r="B43" s="46" t="s">
        <v>219</v>
      </c>
      <c r="C43" s="46" t="s">
        <v>230</v>
      </c>
      <c r="D43" s="47"/>
      <c r="E43" s="47"/>
      <c r="F43" s="47"/>
      <c r="G43" s="47"/>
      <c r="H43" s="47"/>
      <c r="I43" s="47"/>
      <c r="J43" s="47"/>
      <c r="K43" s="47"/>
      <c r="L43" s="47"/>
      <c r="M43" s="47"/>
      <c r="N43" s="47"/>
      <c r="O43" s="48"/>
      <c r="P43" s="25">
        <f>SUM(D43:O43)</f>
        <v>0</v>
      </c>
    </row>
    <row r="44" spans="1:16" s="251" customFormat="1" ht="29.25" customHeight="1" x14ac:dyDescent="0.25">
      <c r="A44" s="248"/>
      <c r="B44" s="249" t="s">
        <v>26</v>
      </c>
      <c r="C44" s="249" t="s">
        <v>229</v>
      </c>
      <c r="D44" s="250"/>
      <c r="E44" s="250"/>
      <c r="F44" s="250"/>
      <c r="G44" s="250"/>
      <c r="H44" s="250"/>
      <c r="I44" s="250"/>
      <c r="J44" s="250"/>
      <c r="K44" s="250"/>
      <c r="L44" s="250"/>
      <c r="M44" s="250"/>
      <c r="N44" s="250"/>
      <c r="O44" s="136"/>
      <c r="P44" s="134">
        <f>SUM(D44:O44)</f>
        <v>0</v>
      </c>
    </row>
    <row r="45" spans="1:16" s="139" customFormat="1" x14ac:dyDescent="0.25">
      <c r="B45" s="140" t="s">
        <v>18</v>
      </c>
      <c r="C45" s="140" t="s">
        <v>234</v>
      </c>
      <c r="D45" s="141">
        <v>558</v>
      </c>
      <c r="E45" s="141"/>
      <c r="F45" s="141"/>
      <c r="G45" s="141"/>
      <c r="H45" s="141"/>
      <c r="I45" s="141"/>
      <c r="J45" s="141"/>
      <c r="K45" s="141">
        <v>3</v>
      </c>
      <c r="L45" s="141"/>
      <c r="M45" s="141"/>
      <c r="N45" s="141"/>
      <c r="O45" s="142"/>
      <c r="P45" s="144">
        <f>SUM(D45:O45)</f>
        <v>561</v>
      </c>
    </row>
    <row r="46" spans="1:16" s="6" customFormat="1" ht="13.8" thickBot="1" x14ac:dyDescent="0.3">
      <c r="A46" s="28" t="s">
        <v>115</v>
      </c>
      <c r="B46" s="29"/>
      <c r="C46" s="29"/>
      <c r="D46" s="31">
        <f t="shared" ref="D46:O46" si="10">SUM(D42:D45)</f>
        <v>2324</v>
      </c>
      <c r="E46" s="31">
        <f t="shared" si="10"/>
        <v>0</v>
      </c>
      <c r="F46" s="31">
        <f t="shared" si="10"/>
        <v>0</v>
      </c>
      <c r="G46" s="31">
        <f t="shared" si="10"/>
        <v>0</v>
      </c>
      <c r="H46" s="31">
        <f t="shared" si="10"/>
        <v>0</v>
      </c>
      <c r="I46" s="31">
        <f t="shared" si="10"/>
        <v>0</v>
      </c>
      <c r="J46" s="31">
        <f t="shared" si="10"/>
        <v>0</v>
      </c>
      <c r="K46" s="31">
        <f t="shared" si="10"/>
        <v>3</v>
      </c>
      <c r="L46" s="31">
        <f t="shared" si="10"/>
        <v>0</v>
      </c>
      <c r="M46" s="31">
        <f t="shared" si="10"/>
        <v>0</v>
      </c>
      <c r="N46" s="31">
        <f t="shared" si="10"/>
        <v>0</v>
      </c>
      <c r="O46" s="31">
        <f t="shared" si="10"/>
        <v>0</v>
      </c>
      <c r="P46" s="31">
        <f>SUM(P42:P45)</f>
        <v>2327</v>
      </c>
    </row>
    <row r="47" spans="1:16" s="10" customFormat="1" x14ac:dyDescent="0.25">
      <c r="A47" s="35" t="s">
        <v>36</v>
      </c>
      <c r="B47" s="66" t="s">
        <v>37</v>
      </c>
      <c r="C47" s="66" t="s">
        <v>238</v>
      </c>
      <c r="D47" s="67">
        <v>48075</v>
      </c>
      <c r="E47" s="67">
        <v>5141</v>
      </c>
      <c r="F47" s="67">
        <v>2565</v>
      </c>
      <c r="G47" s="67"/>
      <c r="H47" s="67">
        <v>28307</v>
      </c>
      <c r="I47" s="67"/>
      <c r="J47" s="67"/>
      <c r="K47" s="67">
        <v>7</v>
      </c>
      <c r="L47" s="67"/>
      <c r="M47" s="67">
        <v>7</v>
      </c>
      <c r="N47" s="67"/>
      <c r="O47" s="68"/>
      <c r="P47" s="26">
        <f>SUM(D47:O47)</f>
        <v>84102</v>
      </c>
    </row>
    <row r="48" spans="1:16" ht="11.25" customHeight="1" x14ac:dyDescent="0.25">
      <c r="A48" s="54"/>
      <c r="B48" s="55" t="s">
        <v>19</v>
      </c>
      <c r="C48" s="55" t="s">
        <v>228</v>
      </c>
      <c r="D48" s="56"/>
      <c r="E48" s="56">
        <v>43</v>
      </c>
      <c r="F48" s="56">
        <v>14666</v>
      </c>
      <c r="G48" s="56"/>
      <c r="H48" s="56"/>
      <c r="I48" s="56"/>
      <c r="J48" s="56"/>
      <c r="K48" s="56">
        <v>18</v>
      </c>
      <c r="L48" s="56">
        <v>22</v>
      </c>
      <c r="M48" s="56"/>
      <c r="N48" s="56"/>
      <c r="O48" s="57"/>
      <c r="P48" s="26">
        <f>SUM(D48:O48)</f>
        <v>14749</v>
      </c>
    </row>
    <row r="49" spans="1:16" x14ac:dyDescent="0.25">
      <c r="A49" s="54"/>
      <c r="B49" s="55" t="s">
        <v>26</v>
      </c>
      <c r="C49" s="55" t="s">
        <v>229</v>
      </c>
      <c r="D49" s="56"/>
      <c r="E49" s="56">
        <v>221</v>
      </c>
      <c r="F49" s="56">
        <v>46</v>
      </c>
      <c r="G49" s="56"/>
      <c r="H49" s="56"/>
      <c r="I49" s="56"/>
      <c r="J49" s="56"/>
      <c r="K49" s="56">
        <v>186</v>
      </c>
      <c r="L49" s="56"/>
      <c r="M49" s="56"/>
      <c r="N49" s="56"/>
      <c r="O49" s="57"/>
      <c r="P49" s="26">
        <f>SUM(D49:O49)</f>
        <v>453</v>
      </c>
    </row>
    <row r="50" spans="1:16" ht="26.4" x14ac:dyDescent="0.25">
      <c r="A50" s="86"/>
      <c r="B50" s="87" t="s">
        <v>223</v>
      </c>
      <c r="C50" s="87" t="s">
        <v>238</v>
      </c>
      <c r="D50" s="56"/>
      <c r="E50" s="56">
        <v>8036</v>
      </c>
      <c r="F50" s="56">
        <v>228685</v>
      </c>
      <c r="G50" s="56">
        <v>328</v>
      </c>
      <c r="H50" s="56"/>
      <c r="I50" s="56"/>
      <c r="J50" s="56"/>
      <c r="K50" s="56"/>
      <c r="L50" s="56">
        <v>236</v>
      </c>
      <c r="M50" s="56"/>
      <c r="N50" s="56"/>
      <c r="O50" s="56"/>
      <c r="P50" s="26">
        <f>SUM(D50:O50)</f>
        <v>237285</v>
      </c>
    </row>
    <row r="51" spans="1:16" s="6" customFormat="1" ht="13.65" customHeight="1" thickBot="1" x14ac:dyDescent="0.3">
      <c r="A51" s="41" t="s">
        <v>116</v>
      </c>
      <c r="B51" s="42"/>
      <c r="C51" s="42"/>
      <c r="D51" s="43">
        <f>SUM(D47:D50)</f>
        <v>48075</v>
      </c>
      <c r="E51" s="43">
        <f>SUM(E47:E50)</f>
        <v>13441</v>
      </c>
      <c r="F51" s="43">
        <f t="shared" ref="F51:O51" si="11">SUM(F47:F50)</f>
        <v>245962</v>
      </c>
      <c r="G51" s="43">
        <f t="shared" si="11"/>
        <v>328</v>
      </c>
      <c r="H51" s="43">
        <f t="shared" si="11"/>
        <v>28307</v>
      </c>
      <c r="I51" s="43">
        <f t="shared" si="11"/>
        <v>0</v>
      </c>
      <c r="J51" s="43">
        <f t="shared" si="11"/>
        <v>0</v>
      </c>
      <c r="K51" s="43">
        <f t="shared" si="11"/>
        <v>211</v>
      </c>
      <c r="L51" s="43">
        <f t="shared" si="11"/>
        <v>258</v>
      </c>
      <c r="M51" s="43">
        <f t="shared" si="11"/>
        <v>7</v>
      </c>
      <c r="N51" s="43">
        <f t="shared" si="11"/>
        <v>0</v>
      </c>
      <c r="O51" s="43">
        <f t="shared" si="11"/>
        <v>0</v>
      </c>
      <c r="P51" s="43">
        <f>SUM(P47:P50)</f>
        <v>336589</v>
      </c>
    </row>
    <row r="52" spans="1:16" x14ac:dyDescent="0.25">
      <c r="A52" s="45" t="s">
        <v>38</v>
      </c>
      <c r="B52" s="46" t="s">
        <v>24</v>
      </c>
      <c r="C52" s="46" t="s">
        <v>233</v>
      </c>
      <c r="D52" s="47">
        <v>18009</v>
      </c>
      <c r="E52" s="47"/>
      <c r="F52" s="47"/>
      <c r="G52" s="47"/>
      <c r="H52" s="47"/>
      <c r="I52" s="47"/>
      <c r="J52" s="47"/>
      <c r="K52" s="47">
        <v>2</v>
      </c>
      <c r="L52" s="47">
        <v>15</v>
      </c>
      <c r="M52" s="47">
        <v>5</v>
      </c>
      <c r="N52" s="47"/>
      <c r="O52" s="48">
        <v>47</v>
      </c>
      <c r="P52" s="25">
        <f t="shared" ref="P52:P58" si="12">SUM(D52:O52)</f>
        <v>18078</v>
      </c>
    </row>
    <row r="53" spans="1:16" x14ac:dyDescent="0.25">
      <c r="A53" s="45"/>
      <c r="B53" s="46" t="s">
        <v>26</v>
      </c>
      <c r="C53" s="46" t="s">
        <v>229</v>
      </c>
      <c r="D53" s="47"/>
      <c r="E53" s="47"/>
      <c r="F53" s="47"/>
      <c r="G53" s="47"/>
      <c r="H53" s="47"/>
      <c r="I53" s="47"/>
      <c r="J53" s="47"/>
      <c r="K53" s="47"/>
      <c r="L53" s="47"/>
      <c r="M53" s="47"/>
      <c r="N53" s="47"/>
      <c r="O53" s="48"/>
      <c r="P53" s="25">
        <f t="shared" si="12"/>
        <v>0</v>
      </c>
    </row>
    <row r="54" spans="1:16" x14ac:dyDescent="0.25">
      <c r="A54" s="20"/>
      <c r="B54" s="21" t="s">
        <v>19</v>
      </c>
      <c r="C54" s="21" t="s">
        <v>228</v>
      </c>
      <c r="D54" s="23"/>
      <c r="E54" s="23"/>
      <c r="F54" s="23"/>
      <c r="G54" s="23"/>
      <c r="H54" s="23"/>
      <c r="I54" s="23"/>
      <c r="J54" s="23"/>
      <c r="K54" s="23"/>
      <c r="L54" s="23"/>
      <c r="M54" s="23"/>
      <c r="N54" s="23"/>
      <c r="O54" s="24"/>
      <c r="P54" s="25">
        <f t="shared" si="12"/>
        <v>0</v>
      </c>
    </row>
    <row r="55" spans="1:16" x14ac:dyDescent="0.25">
      <c r="A55" s="27"/>
      <c r="B55" s="21" t="s">
        <v>39</v>
      </c>
      <c r="C55" s="21" t="s">
        <v>240</v>
      </c>
      <c r="D55" s="23"/>
      <c r="E55" s="23"/>
      <c r="F55" s="23"/>
      <c r="G55" s="23"/>
      <c r="H55" s="23"/>
      <c r="I55" s="23"/>
      <c r="J55" s="23"/>
      <c r="K55" s="23"/>
      <c r="L55" s="23"/>
      <c r="M55" s="23"/>
      <c r="N55" s="23"/>
      <c r="O55" s="24"/>
      <c r="P55" s="25">
        <f t="shared" si="12"/>
        <v>0</v>
      </c>
    </row>
    <row r="56" spans="1:16" x14ac:dyDescent="0.25">
      <c r="A56" s="170"/>
      <c r="B56" s="243" t="s">
        <v>219</v>
      </c>
      <c r="C56" s="243" t="s">
        <v>230</v>
      </c>
      <c r="D56" s="260"/>
      <c r="E56" s="260">
        <v>3</v>
      </c>
      <c r="F56" s="260"/>
      <c r="G56" s="260"/>
      <c r="H56" s="260"/>
      <c r="I56" s="260"/>
      <c r="J56" s="260"/>
      <c r="K56" s="260">
        <v>3</v>
      </c>
      <c r="L56" s="260"/>
      <c r="M56" s="260"/>
      <c r="N56" s="260"/>
      <c r="O56" s="261"/>
      <c r="P56" s="25">
        <f t="shared" si="12"/>
        <v>6</v>
      </c>
    </row>
    <row r="57" spans="1:16" ht="26.4" x14ac:dyDescent="0.25">
      <c r="A57" s="170"/>
      <c r="B57" s="243" t="s">
        <v>266</v>
      </c>
      <c r="C57" s="243" t="s">
        <v>233</v>
      </c>
      <c r="D57" s="276"/>
      <c r="E57" s="276"/>
      <c r="F57" s="276"/>
      <c r="G57" s="276">
        <v>8674</v>
      </c>
      <c r="H57" s="276"/>
      <c r="I57" s="276"/>
      <c r="J57" s="276"/>
      <c r="K57" s="276"/>
      <c r="L57" s="276"/>
      <c r="M57" s="276"/>
      <c r="N57" s="277"/>
      <c r="O57" s="276"/>
      <c r="P57" s="25">
        <f t="shared" si="12"/>
        <v>8674</v>
      </c>
    </row>
    <row r="58" spans="1:16" ht="26.4" x14ac:dyDescent="0.25">
      <c r="A58" s="170"/>
      <c r="B58" s="243" t="s">
        <v>203</v>
      </c>
      <c r="C58" s="243" t="s">
        <v>233</v>
      </c>
      <c r="D58" s="276"/>
      <c r="E58" s="276"/>
      <c r="F58" s="276"/>
      <c r="G58" s="276">
        <v>1444</v>
      </c>
      <c r="H58" s="276"/>
      <c r="I58" s="276"/>
      <c r="J58" s="276"/>
      <c r="K58" s="276"/>
      <c r="L58" s="276"/>
      <c r="M58" s="276"/>
      <c r="N58" s="277"/>
      <c r="O58" s="276"/>
      <c r="P58" s="25">
        <f t="shared" si="12"/>
        <v>1444</v>
      </c>
    </row>
    <row r="59" spans="1:16" s="6" customFormat="1" ht="13.8" thickBot="1" x14ac:dyDescent="0.3">
      <c r="A59" s="28" t="s">
        <v>117</v>
      </c>
      <c r="B59" s="29"/>
      <c r="C59" s="29"/>
      <c r="D59" s="31">
        <f t="shared" ref="D59:O59" si="13">SUM(D52:D58)</f>
        <v>18009</v>
      </c>
      <c r="E59" s="31">
        <f t="shared" si="13"/>
        <v>3</v>
      </c>
      <c r="F59" s="31">
        <f t="shared" si="13"/>
        <v>0</v>
      </c>
      <c r="G59" s="31">
        <f t="shared" si="13"/>
        <v>10118</v>
      </c>
      <c r="H59" s="31">
        <f t="shared" si="13"/>
        <v>0</v>
      </c>
      <c r="I59" s="31">
        <f t="shared" si="13"/>
        <v>0</v>
      </c>
      <c r="J59" s="31">
        <f t="shared" si="13"/>
        <v>0</v>
      </c>
      <c r="K59" s="31">
        <f t="shared" si="13"/>
        <v>5</v>
      </c>
      <c r="L59" s="31">
        <f t="shared" si="13"/>
        <v>15</v>
      </c>
      <c r="M59" s="31">
        <f t="shared" si="13"/>
        <v>5</v>
      </c>
      <c r="N59" s="31">
        <f t="shared" si="13"/>
        <v>0</v>
      </c>
      <c r="O59" s="31">
        <f t="shared" si="13"/>
        <v>47</v>
      </c>
      <c r="P59" s="31">
        <f>SUM(P52:P58)</f>
        <v>28202</v>
      </c>
    </row>
    <row r="60" spans="1:16" s="160" customFormat="1" x14ac:dyDescent="0.25">
      <c r="A60" s="135" t="s">
        <v>40</v>
      </c>
      <c r="B60" s="156" t="s">
        <v>19</v>
      </c>
      <c r="C60" s="156" t="s">
        <v>228</v>
      </c>
      <c r="D60" s="157">
        <v>1748</v>
      </c>
      <c r="E60" s="157"/>
      <c r="F60" s="157"/>
      <c r="G60" s="157"/>
      <c r="H60" s="157"/>
      <c r="I60" s="157"/>
      <c r="J60" s="157">
        <v>22</v>
      </c>
      <c r="K60" s="157"/>
      <c r="L60" s="157"/>
      <c r="M60" s="157"/>
      <c r="N60" s="157"/>
      <c r="O60" s="158"/>
      <c r="P60" s="79">
        <f>SUM(D60:O60)</f>
        <v>1770</v>
      </c>
    </row>
    <row r="61" spans="1:16" s="160" customFormat="1" x14ac:dyDescent="0.25">
      <c r="A61" s="166"/>
      <c r="B61" s="156" t="s">
        <v>46</v>
      </c>
      <c r="C61" s="156" t="s">
        <v>241</v>
      </c>
      <c r="D61" s="157"/>
      <c r="E61" s="157"/>
      <c r="F61" s="157"/>
      <c r="G61" s="157"/>
      <c r="H61" s="157"/>
      <c r="I61" s="157"/>
      <c r="J61" s="157"/>
      <c r="K61" s="157"/>
      <c r="L61" s="157"/>
      <c r="M61" s="157"/>
      <c r="N61" s="157"/>
      <c r="O61" s="158"/>
      <c r="P61" s="79">
        <f>SUM(D61:O61)</f>
        <v>0</v>
      </c>
    </row>
    <row r="62" spans="1:16" s="154" customFormat="1" x14ac:dyDescent="0.25">
      <c r="B62" s="55" t="s">
        <v>42</v>
      </c>
      <c r="C62" s="55" t="s">
        <v>242</v>
      </c>
      <c r="D62" s="56">
        <v>634</v>
      </c>
      <c r="E62" s="56"/>
      <c r="F62" s="56"/>
      <c r="G62" s="56"/>
      <c r="H62" s="56"/>
      <c r="I62" s="56"/>
      <c r="J62" s="56"/>
      <c r="K62" s="56"/>
      <c r="L62" s="56"/>
      <c r="M62" s="56"/>
      <c r="N62" s="56"/>
      <c r="O62" s="57"/>
      <c r="P62" s="26">
        <f>SUM(D62:O62)</f>
        <v>634</v>
      </c>
    </row>
    <row r="63" spans="1:16" s="269" customFormat="1" x14ac:dyDescent="0.25">
      <c r="B63" s="55" t="s">
        <v>219</v>
      </c>
      <c r="C63" s="55" t="s">
        <v>230</v>
      </c>
      <c r="D63" s="56"/>
      <c r="E63" s="56"/>
      <c r="F63" s="56"/>
      <c r="G63" s="56"/>
      <c r="H63" s="56"/>
      <c r="I63" s="56"/>
      <c r="J63" s="56"/>
      <c r="K63" s="56">
        <v>2</v>
      </c>
      <c r="L63" s="56"/>
      <c r="M63" s="56"/>
      <c r="N63" s="56"/>
      <c r="O63" s="56"/>
      <c r="P63" s="26">
        <f>SUM(D63:O63)</f>
        <v>2</v>
      </c>
    </row>
    <row r="64" spans="1:16" s="6" customFormat="1" ht="13.8" thickBot="1" x14ac:dyDescent="0.3">
      <c r="A64" s="151" t="s">
        <v>118</v>
      </c>
      <c r="B64" s="152"/>
      <c r="C64" s="152"/>
      <c r="D64" s="153">
        <f t="shared" ref="D64:O64" si="14">SUM(D60:D63)</f>
        <v>2382</v>
      </c>
      <c r="E64" s="153">
        <f t="shared" si="14"/>
        <v>0</v>
      </c>
      <c r="F64" s="153">
        <f t="shared" si="14"/>
        <v>0</v>
      </c>
      <c r="G64" s="153">
        <f t="shared" si="14"/>
        <v>0</v>
      </c>
      <c r="H64" s="153">
        <f t="shared" si="14"/>
        <v>0</v>
      </c>
      <c r="I64" s="153">
        <f t="shared" si="14"/>
        <v>0</v>
      </c>
      <c r="J64" s="153">
        <f t="shared" si="14"/>
        <v>22</v>
      </c>
      <c r="K64" s="153">
        <f t="shared" si="14"/>
        <v>2</v>
      </c>
      <c r="L64" s="153">
        <f t="shared" si="14"/>
        <v>0</v>
      </c>
      <c r="M64" s="153">
        <f t="shared" si="14"/>
        <v>0</v>
      </c>
      <c r="N64" s="153">
        <f t="shared" si="14"/>
        <v>0</v>
      </c>
      <c r="O64" s="153">
        <f t="shared" si="14"/>
        <v>0</v>
      </c>
      <c r="P64" s="153">
        <f>SUM(P60:P63)</f>
        <v>2406</v>
      </c>
    </row>
    <row r="65" spans="1:16" x14ac:dyDescent="0.25">
      <c r="A65" s="45" t="s">
        <v>43</v>
      </c>
      <c r="B65" s="46" t="s">
        <v>25</v>
      </c>
      <c r="C65" s="46" t="s">
        <v>243</v>
      </c>
      <c r="D65" s="274"/>
      <c r="E65" s="274"/>
      <c r="F65" s="274"/>
      <c r="G65" s="274"/>
      <c r="H65" s="274"/>
      <c r="I65" s="274"/>
      <c r="J65" s="274"/>
      <c r="K65" s="274"/>
      <c r="L65" s="274"/>
      <c r="M65" s="274"/>
      <c r="N65" s="275"/>
      <c r="O65" s="275"/>
      <c r="P65" s="25">
        <f>SUM(D65:O65)</f>
        <v>0</v>
      </c>
    </row>
    <row r="66" spans="1:16" x14ac:dyDescent="0.25">
      <c r="A66" s="45"/>
      <c r="B66" s="46" t="s">
        <v>18</v>
      </c>
      <c r="C66" s="46" t="s">
        <v>234</v>
      </c>
      <c r="D66" s="47"/>
      <c r="E66" s="47"/>
      <c r="F66" s="47"/>
      <c r="G66" s="47"/>
      <c r="H66" s="47"/>
      <c r="I66" s="47"/>
      <c r="J66" s="47"/>
      <c r="K66" s="47">
        <v>10</v>
      </c>
      <c r="L66" s="47"/>
      <c r="M66" s="47"/>
      <c r="N66" s="47"/>
      <c r="O66" s="48"/>
      <c r="P66" s="25">
        <f>SUM(D66:O66)</f>
        <v>10</v>
      </c>
    </row>
    <row r="67" spans="1:16" x14ac:dyDescent="0.25">
      <c r="A67" s="45"/>
      <c r="B67" s="46" t="s">
        <v>26</v>
      </c>
      <c r="C67" s="46" t="s">
        <v>229</v>
      </c>
      <c r="D67" s="47"/>
      <c r="E67" s="47"/>
      <c r="F67" s="47"/>
      <c r="G67" s="47"/>
      <c r="H67" s="47"/>
      <c r="I67" s="47"/>
      <c r="J67" s="47"/>
      <c r="K67" s="47"/>
      <c r="L67" s="47">
        <v>20</v>
      </c>
      <c r="M67" s="47"/>
      <c r="N67" s="47"/>
      <c r="O67" s="48"/>
      <c r="P67" s="25">
        <f>SUM(D67:O67)</f>
        <v>20</v>
      </c>
    </row>
    <row r="68" spans="1:16" x14ac:dyDescent="0.25">
      <c r="A68" s="27"/>
      <c r="B68" s="21" t="s">
        <v>19</v>
      </c>
      <c r="C68" s="21" t="s">
        <v>228</v>
      </c>
      <c r="D68" s="23">
        <v>112883</v>
      </c>
      <c r="E68" s="23"/>
      <c r="F68" s="23">
        <v>2025</v>
      </c>
      <c r="G68" s="23"/>
      <c r="H68" s="23"/>
      <c r="I68" s="23"/>
      <c r="J68" s="23"/>
      <c r="K68" s="23">
        <v>86</v>
      </c>
      <c r="L68" s="23">
        <v>834</v>
      </c>
      <c r="M68" s="23"/>
      <c r="N68" s="23"/>
      <c r="O68" s="24"/>
      <c r="P68" s="25">
        <f>SUM(D68:O68)</f>
        <v>115828</v>
      </c>
    </row>
    <row r="69" spans="1:16" x14ac:dyDescent="0.25">
      <c r="A69" s="170"/>
      <c r="B69" s="243" t="s">
        <v>219</v>
      </c>
      <c r="C69" s="243" t="s">
        <v>230</v>
      </c>
      <c r="D69" s="260"/>
      <c r="E69" s="260">
        <v>4</v>
      </c>
      <c r="F69" s="260"/>
      <c r="G69" s="260"/>
      <c r="H69" s="260"/>
      <c r="I69" s="260"/>
      <c r="J69" s="260"/>
      <c r="K69" s="260">
        <v>4</v>
      </c>
      <c r="L69" s="260"/>
      <c r="M69" s="260"/>
      <c r="N69" s="260"/>
      <c r="O69" s="261">
        <v>34</v>
      </c>
      <c r="P69" s="25">
        <f>SUM(D69:O69)</f>
        <v>42</v>
      </c>
    </row>
    <row r="70" spans="1:16" s="6" customFormat="1" ht="12.75" customHeight="1" thickBot="1" x14ac:dyDescent="0.3">
      <c r="A70" s="28" t="s">
        <v>119</v>
      </c>
      <c r="B70" s="29"/>
      <c r="C70" s="31">
        <f t="shared" ref="C70:O70" si="15">SUM(C65:C69)</f>
        <v>0</v>
      </c>
      <c r="D70" s="31">
        <f t="shared" si="15"/>
        <v>112883</v>
      </c>
      <c r="E70" s="31">
        <f t="shared" si="15"/>
        <v>4</v>
      </c>
      <c r="F70" s="31">
        <f t="shared" si="15"/>
        <v>2025</v>
      </c>
      <c r="G70" s="31">
        <f t="shared" si="15"/>
        <v>0</v>
      </c>
      <c r="H70" s="31">
        <f t="shared" si="15"/>
        <v>0</v>
      </c>
      <c r="I70" s="31">
        <f t="shared" si="15"/>
        <v>0</v>
      </c>
      <c r="J70" s="31">
        <f t="shared" si="15"/>
        <v>0</v>
      </c>
      <c r="K70" s="31">
        <f t="shared" si="15"/>
        <v>100</v>
      </c>
      <c r="L70" s="31">
        <f t="shared" si="15"/>
        <v>854</v>
      </c>
      <c r="M70" s="31">
        <f t="shared" si="15"/>
        <v>0</v>
      </c>
      <c r="N70" s="31">
        <f t="shared" si="15"/>
        <v>0</v>
      </c>
      <c r="O70" s="31">
        <f t="shared" si="15"/>
        <v>34</v>
      </c>
      <c r="P70" s="31">
        <f>SUM(P65:P69)</f>
        <v>115900</v>
      </c>
    </row>
    <row r="71" spans="1:16" s="162" customFormat="1" ht="12.75" customHeight="1" x14ac:dyDescent="0.25">
      <c r="A71" s="135" t="s">
        <v>44</v>
      </c>
      <c r="B71" s="36" t="s">
        <v>19</v>
      </c>
      <c r="C71" s="36" t="s">
        <v>228</v>
      </c>
      <c r="D71" s="82"/>
      <c r="E71" s="82"/>
      <c r="F71" s="82">
        <v>14</v>
      </c>
      <c r="G71" s="82"/>
      <c r="H71" s="82"/>
      <c r="I71" s="82"/>
      <c r="J71" s="82"/>
      <c r="K71" s="82">
        <v>3</v>
      </c>
      <c r="L71" s="82"/>
      <c r="M71" s="82"/>
      <c r="N71" s="82"/>
      <c r="O71" s="83"/>
      <c r="P71" s="40">
        <f>SUM(D71:O71)</f>
        <v>17</v>
      </c>
    </row>
    <row r="72" spans="1:16" s="160" customFormat="1" ht="13.65" customHeight="1" x14ac:dyDescent="0.25">
      <c r="B72" s="71" t="s">
        <v>21</v>
      </c>
      <c r="C72" s="71" t="s">
        <v>231</v>
      </c>
      <c r="D72" s="72">
        <v>1000</v>
      </c>
      <c r="E72" s="72"/>
      <c r="F72" s="72"/>
      <c r="G72" s="72"/>
      <c r="H72" s="72"/>
      <c r="I72" s="72"/>
      <c r="J72" s="72"/>
      <c r="K72" s="72"/>
      <c r="L72" s="72"/>
      <c r="M72" s="72"/>
      <c r="N72" s="72"/>
      <c r="O72" s="73"/>
      <c r="P72" s="270">
        <f>SUM(D72:O72)</f>
        <v>1000</v>
      </c>
    </row>
    <row r="73" spans="1:16" s="259" customFormat="1" ht="13.65" customHeight="1" x14ac:dyDescent="0.25">
      <c r="B73" s="76" t="s">
        <v>219</v>
      </c>
      <c r="C73" s="76" t="s">
        <v>230</v>
      </c>
      <c r="D73" s="77"/>
      <c r="E73" s="77"/>
      <c r="F73" s="77"/>
      <c r="G73" s="77"/>
      <c r="H73" s="77"/>
      <c r="I73" s="77"/>
      <c r="J73" s="77"/>
      <c r="K73" s="77">
        <v>2</v>
      </c>
      <c r="L73" s="77">
        <v>2</v>
      </c>
      <c r="M73" s="77"/>
      <c r="N73" s="77"/>
      <c r="O73" s="77"/>
      <c r="P73" s="270">
        <f>SUM(D73:O73)</f>
        <v>4</v>
      </c>
    </row>
    <row r="74" spans="1:16" s="259" customFormat="1" ht="13.65" customHeight="1" x14ac:dyDescent="0.25">
      <c r="B74" s="76" t="s">
        <v>212</v>
      </c>
      <c r="C74" s="76" t="s">
        <v>231</v>
      </c>
      <c r="D74" s="77"/>
      <c r="E74" s="77">
        <v>1347</v>
      </c>
      <c r="F74" s="77"/>
      <c r="G74" s="77"/>
      <c r="H74" s="77"/>
      <c r="I74" s="77"/>
      <c r="J74" s="77"/>
      <c r="K74" s="77"/>
      <c r="L74" s="77"/>
      <c r="M74" s="77"/>
      <c r="N74" s="77"/>
      <c r="O74" s="77"/>
      <c r="P74" s="77">
        <f>SUM(D74:O74)</f>
        <v>1347</v>
      </c>
    </row>
    <row r="75" spans="1:16" s="160" customFormat="1" ht="13.65" customHeight="1" x14ac:dyDescent="0.25">
      <c r="B75" s="71" t="s">
        <v>196</v>
      </c>
      <c r="C75" s="71" t="s">
        <v>244</v>
      </c>
      <c r="D75" s="72"/>
      <c r="E75" s="72"/>
      <c r="F75" s="72"/>
      <c r="G75" s="72"/>
      <c r="H75" s="72"/>
      <c r="I75" s="72"/>
      <c r="J75" s="72"/>
      <c r="K75" s="72"/>
      <c r="L75" s="72"/>
      <c r="M75" s="72"/>
      <c r="N75" s="72"/>
      <c r="O75" s="82"/>
      <c r="P75" s="40">
        <f>SUM(D75:O75)</f>
        <v>0</v>
      </c>
    </row>
    <row r="76" spans="1:16" s="6" customFormat="1" ht="13.65" customHeight="1" thickBot="1" x14ac:dyDescent="0.3">
      <c r="A76" s="41" t="s">
        <v>120</v>
      </c>
      <c r="B76" s="42"/>
      <c r="C76" s="42"/>
      <c r="D76" s="43">
        <f t="shared" ref="D76:O76" si="16">SUM(D71:D75)</f>
        <v>1000</v>
      </c>
      <c r="E76" s="43">
        <f t="shared" si="16"/>
        <v>1347</v>
      </c>
      <c r="F76" s="43">
        <f t="shared" si="16"/>
        <v>14</v>
      </c>
      <c r="G76" s="43">
        <f t="shared" si="16"/>
        <v>0</v>
      </c>
      <c r="H76" s="43">
        <f t="shared" si="16"/>
        <v>0</v>
      </c>
      <c r="I76" s="43">
        <f t="shared" si="16"/>
        <v>0</v>
      </c>
      <c r="J76" s="43">
        <f t="shared" si="16"/>
        <v>0</v>
      </c>
      <c r="K76" s="43">
        <f t="shared" si="16"/>
        <v>5</v>
      </c>
      <c r="L76" s="43">
        <f t="shared" si="16"/>
        <v>2</v>
      </c>
      <c r="M76" s="43">
        <f t="shared" si="16"/>
        <v>0</v>
      </c>
      <c r="N76" s="43">
        <f t="shared" si="16"/>
        <v>0</v>
      </c>
      <c r="O76" s="43">
        <f t="shared" si="16"/>
        <v>0</v>
      </c>
      <c r="P76" s="43">
        <f>SUM(P71:P75)</f>
        <v>2368</v>
      </c>
    </row>
    <row r="77" spans="1:16" x14ac:dyDescent="0.25">
      <c r="A77" s="45" t="s">
        <v>45</v>
      </c>
      <c r="B77" s="46" t="s">
        <v>46</v>
      </c>
      <c r="C77" s="46" t="s">
        <v>241</v>
      </c>
      <c r="D77" s="274">
        <v>2830</v>
      </c>
      <c r="E77" s="274">
        <v>1500</v>
      </c>
      <c r="F77" s="274"/>
      <c r="G77" s="274">
        <v>625</v>
      </c>
      <c r="H77" s="274">
        <v>525</v>
      </c>
      <c r="I77" s="274"/>
      <c r="J77" s="274"/>
      <c r="K77" s="274"/>
      <c r="L77" s="274"/>
      <c r="M77" s="274"/>
      <c r="N77" s="275"/>
      <c r="O77" s="275"/>
      <c r="P77" s="25">
        <f t="shared" ref="P77:P82" si="17">SUM(D77:O77)</f>
        <v>5480</v>
      </c>
    </row>
    <row r="78" spans="1:16" x14ac:dyDescent="0.25">
      <c r="A78" s="27"/>
      <c r="B78" s="21" t="s">
        <v>47</v>
      </c>
      <c r="C78" s="21" t="s">
        <v>241</v>
      </c>
      <c r="D78" s="274">
        <v>60501</v>
      </c>
      <c r="E78" s="274"/>
      <c r="F78" s="274">
        <v>4125</v>
      </c>
      <c r="G78" s="274"/>
      <c r="H78" s="274"/>
      <c r="I78" s="274"/>
      <c r="J78" s="274"/>
      <c r="K78" s="274">
        <v>1</v>
      </c>
      <c r="L78" s="274"/>
      <c r="M78" s="274">
        <v>134</v>
      </c>
      <c r="N78" s="275"/>
      <c r="O78" s="275">
        <v>242</v>
      </c>
      <c r="P78" s="25">
        <f t="shared" si="17"/>
        <v>65003</v>
      </c>
    </row>
    <row r="79" spans="1:16" ht="11.25" customHeight="1" x14ac:dyDescent="0.25">
      <c r="A79" s="27"/>
      <c r="B79" s="21" t="s">
        <v>19</v>
      </c>
      <c r="C79" s="21" t="s">
        <v>228</v>
      </c>
      <c r="D79" s="23">
        <v>40</v>
      </c>
      <c r="E79" s="23"/>
      <c r="F79" s="23">
        <v>4</v>
      </c>
      <c r="G79" s="23"/>
      <c r="H79" s="23"/>
      <c r="I79" s="23"/>
      <c r="J79" s="23"/>
      <c r="K79" s="23"/>
      <c r="L79" s="23"/>
      <c r="M79" s="23"/>
      <c r="N79" s="23"/>
      <c r="O79" s="24"/>
      <c r="P79" s="25">
        <f t="shared" si="17"/>
        <v>44</v>
      </c>
    </row>
    <row r="80" spans="1:16" x14ac:dyDescent="0.25">
      <c r="A80" s="27"/>
      <c r="B80" s="21" t="s">
        <v>26</v>
      </c>
      <c r="C80" s="21" t="s">
        <v>229</v>
      </c>
      <c r="D80" s="23"/>
      <c r="E80" s="23"/>
      <c r="F80" s="23">
        <v>259</v>
      </c>
      <c r="G80" s="23"/>
      <c r="H80" s="23"/>
      <c r="I80" s="23"/>
      <c r="J80" s="23"/>
      <c r="K80" s="23"/>
      <c r="L80" s="23">
        <v>3</v>
      </c>
      <c r="M80" s="23"/>
      <c r="N80" s="23"/>
      <c r="O80" s="24">
        <v>14</v>
      </c>
      <c r="P80" s="25">
        <f t="shared" si="17"/>
        <v>276</v>
      </c>
    </row>
    <row r="81" spans="1:16" x14ac:dyDescent="0.25">
      <c r="A81" s="27"/>
      <c r="B81" s="21" t="s">
        <v>24</v>
      </c>
      <c r="C81" s="21" t="s">
        <v>233</v>
      </c>
      <c r="D81" s="23">
        <v>1100</v>
      </c>
      <c r="E81" s="23"/>
      <c r="F81" s="23"/>
      <c r="G81" s="23"/>
      <c r="H81" s="23"/>
      <c r="I81" s="23"/>
      <c r="J81" s="23"/>
      <c r="K81" s="23">
        <v>2</v>
      </c>
      <c r="L81" s="23">
        <v>25</v>
      </c>
      <c r="M81" s="23">
        <v>5</v>
      </c>
      <c r="N81" s="23"/>
      <c r="O81" s="24">
        <v>428</v>
      </c>
      <c r="P81" s="25">
        <f t="shared" si="17"/>
        <v>1560</v>
      </c>
    </row>
    <row r="82" spans="1:16" x14ac:dyDescent="0.25">
      <c r="A82" s="170"/>
      <c r="B82" s="243" t="s">
        <v>219</v>
      </c>
      <c r="C82" s="243" t="s">
        <v>230</v>
      </c>
      <c r="D82" s="260"/>
      <c r="E82" s="260">
        <v>7</v>
      </c>
      <c r="F82" s="260"/>
      <c r="G82" s="260">
        <v>1</v>
      </c>
      <c r="H82" s="260"/>
      <c r="I82" s="260"/>
      <c r="J82" s="260"/>
      <c r="K82" s="260">
        <v>14</v>
      </c>
      <c r="L82" s="260"/>
      <c r="M82" s="260"/>
      <c r="N82" s="260"/>
      <c r="O82" s="261">
        <v>160</v>
      </c>
      <c r="P82" s="25">
        <f t="shared" si="17"/>
        <v>182</v>
      </c>
    </row>
    <row r="83" spans="1:16" s="6" customFormat="1" ht="13.8" thickBot="1" x14ac:dyDescent="0.3">
      <c r="A83" s="28" t="s">
        <v>121</v>
      </c>
      <c r="B83" s="29"/>
      <c r="C83" s="29"/>
      <c r="D83" s="31">
        <f t="shared" ref="D83:O83" si="18">SUM(D77:D82)</f>
        <v>64471</v>
      </c>
      <c r="E83" s="31">
        <f t="shared" si="18"/>
        <v>1507</v>
      </c>
      <c r="F83" s="31">
        <f t="shared" si="18"/>
        <v>4388</v>
      </c>
      <c r="G83" s="31">
        <f t="shared" si="18"/>
        <v>626</v>
      </c>
      <c r="H83" s="31">
        <f t="shared" si="18"/>
        <v>525</v>
      </c>
      <c r="I83" s="31">
        <f t="shared" si="18"/>
        <v>0</v>
      </c>
      <c r="J83" s="31">
        <f t="shared" si="18"/>
        <v>0</v>
      </c>
      <c r="K83" s="31">
        <f t="shared" si="18"/>
        <v>17</v>
      </c>
      <c r="L83" s="31">
        <f t="shared" si="18"/>
        <v>28</v>
      </c>
      <c r="M83" s="31">
        <f t="shared" si="18"/>
        <v>139</v>
      </c>
      <c r="N83" s="31">
        <f t="shared" si="18"/>
        <v>0</v>
      </c>
      <c r="O83" s="31">
        <f t="shared" si="18"/>
        <v>844</v>
      </c>
      <c r="P83" s="31">
        <f>SUM(P77:P82)</f>
        <v>72545</v>
      </c>
    </row>
    <row r="84" spans="1:16" x14ac:dyDescent="0.25">
      <c r="A84" s="35" t="s">
        <v>48</v>
      </c>
      <c r="B84" s="74"/>
      <c r="C84" s="74"/>
      <c r="D84" s="52"/>
      <c r="E84" s="52"/>
      <c r="F84" s="52"/>
      <c r="G84" s="52"/>
      <c r="H84" s="52"/>
      <c r="I84" s="52"/>
      <c r="J84" s="52"/>
      <c r="K84" s="52"/>
      <c r="L84" s="52"/>
      <c r="M84" s="52"/>
      <c r="N84" s="52"/>
      <c r="O84" s="53"/>
      <c r="P84" s="25">
        <f t="shared" ref="P84:P90" si="19">SUM(D84:O84)</f>
        <v>0</v>
      </c>
    </row>
    <row r="85" spans="1:16" s="6" customFormat="1" x14ac:dyDescent="0.25">
      <c r="A85" s="75"/>
      <c r="B85" s="76" t="s">
        <v>19</v>
      </c>
      <c r="C85" s="76" t="s">
        <v>228</v>
      </c>
      <c r="D85" s="77">
        <v>57022</v>
      </c>
      <c r="E85" s="77">
        <v>1262</v>
      </c>
      <c r="F85" s="77">
        <v>853</v>
      </c>
      <c r="G85" s="77"/>
      <c r="H85" s="77"/>
      <c r="I85" s="77"/>
      <c r="J85" s="77"/>
      <c r="K85" s="77">
        <v>90</v>
      </c>
      <c r="L85" s="77">
        <v>1705</v>
      </c>
      <c r="M85" s="77"/>
      <c r="N85" s="77"/>
      <c r="O85" s="78"/>
      <c r="P85" s="26">
        <f t="shared" si="19"/>
        <v>60932</v>
      </c>
    </row>
    <row r="86" spans="1:16" s="6" customFormat="1" x14ac:dyDescent="0.25">
      <c r="A86" s="75"/>
      <c r="B86" s="76" t="s">
        <v>26</v>
      </c>
      <c r="C86" s="76" t="s">
        <v>229</v>
      </c>
      <c r="D86" s="77"/>
      <c r="E86" s="77"/>
      <c r="F86" s="77"/>
      <c r="G86" s="77"/>
      <c r="H86" s="77"/>
      <c r="I86" s="77"/>
      <c r="J86" s="77"/>
      <c r="K86" s="77"/>
      <c r="L86" s="77"/>
      <c r="M86" s="77"/>
      <c r="N86" s="77"/>
      <c r="O86" s="77"/>
      <c r="P86" s="26">
        <f t="shared" si="19"/>
        <v>0</v>
      </c>
    </row>
    <row r="87" spans="1:16" s="6" customFormat="1" x14ac:dyDescent="0.25">
      <c r="A87" s="75"/>
      <c r="B87" s="76" t="s">
        <v>55</v>
      </c>
      <c r="C87" s="76" t="s">
        <v>249</v>
      </c>
      <c r="D87" s="77"/>
      <c r="E87" s="77"/>
      <c r="F87" s="77"/>
      <c r="G87" s="77"/>
      <c r="H87" s="77"/>
      <c r="I87" s="77"/>
      <c r="J87" s="77"/>
      <c r="K87" s="77"/>
      <c r="L87" s="77"/>
      <c r="M87" s="77"/>
      <c r="N87" s="77"/>
      <c r="O87" s="77"/>
      <c r="P87" s="26">
        <f t="shared" si="19"/>
        <v>0</v>
      </c>
    </row>
    <row r="88" spans="1:16" s="6" customFormat="1" ht="26.4" x14ac:dyDescent="0.25">
      <c r="A88" s="75"/>
      <c r="B88" s="76" t="s">
        <v>223</v>
      </c>
      <c r="C88" s="76" t="s">
        <v>238</v>
      </c>
      <c r="D88" s="77"/>
      <c r="E88" s="77">
        <v>8</v>
      </c>
      <c r="F88" s="77">
        <v>7599</v>
      </c>
      <c r="G88" s="77"/>
      <c r="H88" s="77"/>
      <c r="I88" s="77">
        <v>20</v>
      </c>
      <c r="J88" s="77"/>
      <c r="K88" s="77"/>
      <c r="L88" s="77"/>
      <c r="M88" s="77"/>
      <c r="N88" s="77"/>
      <c r="O88" s="77"/>
      <c r="P88" s="26">
        <f t="shared" si="19"/>
        <v>7627</v>
      </c>
    </row>
    <row r="89" spans="1:16" s="6" customFormat="1" x14ac:dyDescent="0.25">
      <c r="A89" s="75"/>
      <c r="B89" s="76" t="s">
        <v>179</v>
      </c>
      <c r="C89" s="76" t="s">
        <v>245</v>
      </c>
      <c r="D89" s="77"/>
      <c r="E89" s="77"/>
      <c r="F89" s="77"/>
      <c r="G89" s="77">
        <v>1310</v>
      </c>
      <c r="H89" s="77"/>
      <c r="I89" s="77"/>
      <c r="J89" s="77"/>
      <c r="K89" s="77"/>
      <c r="L89" s="77"/>
      <c r="M89" s="77"/>
      <c r="N89" s="77"/>
      <c r="O89" s="77"/>
      <c r="P89" s="26">
        <f t="shared" si="19"/>
        <v>1310</v>
      </c>
    </row>
    <row r="90" spans="1:16" s="6" customFormat="1" ht="26.4" x14ac:dyDescent="0.25">
      <c r="A90" s="75"/>
      <c r="B90" s="76" t="s">
        <v>178</v>
      </c>
      <c r="C90" s="76" t="s">
        <v>245</v>
      </c>
      <c r="D90" s="77"/>
      <c r="E90" s="77">
        <v>20695</v>
      </c>
      <c r="F90" s="77"/>
      <c r="G90" s="77"/>
      <c r="H90" s="77"/>
      <c r="I90" s="77">
        <v>10693</v>
      </c>
      <c r="J90" s="77"/>
      <c r="K90" s="77"/>
      <c r="L90" s="77"/>
      <c r="M90" s="77"/>
      <c r="N90" s="77"/>
      <c r="O90" s="77"/>
      <c r="P90" s="26">
        <f t="shared" si="19"/>
        <v>31388</v>
      </c>
    </row>
    <row r="91" spans="1:16" s="6" customFormat="1" ht="13.8" thickBot="1" x14ac:dyDescent="0.3">
      <c r="A91" s="41" t="s">
        <v>122</v>
      </c>
      <c r="B91" s="42"/>
      <c r="C91" s="42"/>
      <c r="D91" s="43">
        <f t="shared" ref="D91:O91" si="20">SUM(D85:D90)</f>
        <v>57022</v>
      </c>
      <c r="E91" s="43">
        <f t="shared" si="20"/>
        <v>21965</v>
      </c>
      <c r="F91" s="43">
        <f t="shared" si="20"/>
        <v>8452</v>
      </c>
      <c r="G91" s="43">
        <f t="shared" si="20"/>
        <v>1310</v>
      </c>
      <c r="H91" s="43">
        <f t="shared" si="20"/>
        <v>0</v>
      </c>
      <c r="I91" s="43">
        <f t="shared" si="20"/>
        <v>10713</v>
      </c>
      <c r="J91" s="43">
        <f t="shared" si="20"/>
        <v>0</v>
      </c>
      <c r="K91" s="43">
        <f t="shared" si="20"/>
        <v>90</v>
      </c>
      <c r="L91" s="43">
        <f t="shared" si="20"/>
        <v>1705</v>
      </c>
      <c r="M91" s="43">
        <f t="shared" si="20"/>
        <v>0</v>
      </c>
      <c r="N91" s="43">
        <f t="shared" si="20"/>
        <v>0</v>
      </c>
      <c r="O91" s="43">
        <f t="shared" si="20"/>
        <v>0</v>
      </c>
      <c r="P91" s="43">
        <f>SUM(P85:P90)</f>
        <v>101257</v>
      </c>
    </row>
    <row r="92" spans="1:16" x14ac:dyDescent="0.25">
      <c r="A92" s="45" t="s">
        <v>49</v>
      </c>
      <c r="B92" s="46" t="s">
        <v>19</v>
      </c>
      <c r="C92" s="46" t="s">
        <v>228</v>
      </c>
      <c r="D92" s="47">
        <v>164</v>
      </c>
      <c r="E92" s="47">
        <v>94</v>
      </c>
      <c r="F92" s="47">
        <v>54</v>
      </c>
      <c r="G92" s="47"/>
      <c r="H92" s="47"/>
      <c r="I92" s="47"/>
      <c r="J92" s="47"/>
      <c r="K92" s="47">
        <v>14</v>
      </c>
      <c r="L92" s="47">
        <v>1215</v>
      </c>
      <c r="M92" s="47"/>
      <c r="N92" s="47"/>
      <c r="O92" s="48"/>
      <c r="P92" s="25">
        <f>SUM(D92:O92)</f>
        <v>1541</v>
      </c>
    </row>
    <row r="93" spans="1:16" x14ac:dyDescent="0.25">
      <c r="A93" s="45"/>
      <c r="B93" s="46" t="s">
        <v>55</v>
      </c>
      <c r="C93" s="46" t="s">
        <v>249</v>
      </c>
      <c r="D93" s="47"/>
      <c r="E93" s="47"/>
      <c r="F93" s="47"/>
      <c r="G93" s="47"/>
      <c r="H93" s="47"/>
      <c r="I93" s="47"/>
      <c r="J93" s="47"/>
      <c r="K93" s="47"/>
      <c r="L93" s="47"/>
      <c r="M93" s="47"/>
      <c r="N93" s="47"/>
      <c r="O93" s="48"/>
      <c r="P93" s="25">
        <f>SUM(D93:O93)</f>
        <v>0</v>
      </c>
    </row>
    <row r="94" spans="1:16" x14ac:dyDescent="0.25">
      <c r="A94" s="27"/>
      <c r="B94" s="21" t="s">
        <v>26</v>
      </c>
      <c r="C94" s="21" t="s">
        <v>229</v>
      </c>
      <c r="D94" s="23">
        <v>43605</v>
      </c>
      <c r="E94" s="23">
        <v>452</v>
      </c>
      <c r="F94" s="23"/>
      <c r="G94" s="23"/>
      <c r="H94" s="23"/>
      <c r="I94" s="23"/>
      <c r="J94" s="23"/>
      <c r="K94" s="23">
        <v>1269</v>
      </c>
      <c r="L94" s="23">
        <v>740</v>
      </c>
      <c r="M94" s="23"/>
      <c r="N94" s="23"/>
      <c r="O94" s="24"/>
      <c r="P94" s="25">
        <f>SUM(D94:O94)</f>
        <v>46066</v>
      </c>
    </row>
    <row r="95" spans="1:16" x14ac:dyDescent="0.25">
      <c r="A95" s="170"/>
      <c r="B95" s="243" t="s">
        <v>202</v>
      </c>
      <c r="C95" s="243" t="s">
        <v>246</v>
      </c>
      <c r="D95" s="276"/>
      <c r="E95" s="276"/>
      <c r="F95" s="276"/>
      <c r="G95" s="276"/>
      <c r="H95" s="276"/>
      <c r="I95" s="276"/>
      <c r="J95" s="276"/>
      <c r="K95" s="276"/>
      <c r="L95" s="276"/>
      <c r="M95" s="276"/>
      <c r="N95" s="277"/>
      <c r="O95" s="276"/>
      <c r="P95" s="25">
        <f>SUM(D95:O95)</f>
        <v>0</v>
      </c>
    </row>
    <row r="96" spans="1:16" s="6" customFormat="1" ht="13.65" customHeight="1" thickBot="1" x14ac:dyDescent="0.3">
      <c r="A96" s="28" t="s">
        <v>123</v>
      </c>
      <c r="B96" s="29"/>
      <c r="C96" s="29"/>
      <c r="D96" s="31">
        <f t="shared" ref="D96:P96" si="21">SUM(D92:D95)</f>
        <v>43769</v>
      </c>
      <c r="E96" s="31">
        <f t="shared" si="21"/>
        <v>546</v>
      </c>
      <c r="F96" s="31">
        <f t="shared" si="21"/>
        <v>54</v>
      </c>
      <c r="G96" s="31">
        <f t="shared" si="21"/>
        <v>0</v>
      </c>
      <c r="H96" s="31">
        <f t="shared" si="21"/>
        <v>0</v>
      </c>
      <c r="I96" s="31">
        <f t="shared" si="21"/>
        <v>0</v>
      </c>
      <c r="J96" s="31">
        <f t="shared" si="21"/>
        <v>0</v>
      </c>
      <c r="K96" s="31">
        <f t="shared" si="21"/>
        <v>1283</v>
      </c>
      <c r="L96" s="31">
        <f t="shared" si="21"/>
        <v>1955</v>
      </c>
      <c r="M96" s="31">
        <f t="shared" si="21"/>
        <v>0</v>
      </c>
      <c r="N96" s="31">
        <f t="shared" si="21"/>
        <v>0</v>
      </c>
      <c r="O96" s="31">
        <f t="shared" si="21"/>
        <v>0</v>
      </c>
      <c r="P96" s="31">
        <f t="shared" si="21"/>
        <v>47607</v>
      </c>
    </row>
    <row r="97" spans="1:16" s="164" customFormat="1" ht="13.65" customHeight="1" x14ac:dyDescent="0.25">
      <c r="A97" s="36" t="s">
        <v>50</v>
      </c>
      <c r="B97" s="265" t="s">
        <v>30</v>
      </c>
      <c r="C97" s="265" t="s">
        <v>247</v>
      </c>
      <c r="D97" s="82"/>
      <c r="E97" s="38"/>
      <c r="F97" s="38"/>
      <c r="G97" s="38"/>
      <c r="H97" s="38"/>
      <c r="I97" s="38"/>
      <c r="J97" s="38"/>
      <c r="K97" s="38"/>
      <c r="L97" s="38"/>
      <c r="M97" s="38"/>
      <c r="N97" s="38"/>
      <c r="O97" s="39"/>
      <c r="P97" s="26">
        <f t="shared" ref="P97:P102" si="22">SUM(D97:O97)</f>
        <v>0</v>
      </c>
    </row>
    <row r="98" spans="1:16" s="6" customFormat="1" ht="13.65" customHeight="1" x14ac:dyDescent="0.25">
      <c r="A98" s="273"/>
      <c r="B98" s="265" t="s">
        <v>55</v>
      </c>
      <c r="C98" s="265" t="s">
        <v>249</v>
      </c>
      <c r="D98" s="82"/>
      <c r="E98" s="82"/>
      <c r="F98" s="82"/>
      <c r="G98" s="82"/>
      <c r="H98" s="82"/>
      <c r="I98" s="82"/>
      <c r="J98" s="82"/>
      <c r="K98" s="82"/>
      <c r="L98" s="82"/>
      <c r="M98" s="82"/>
      <c r="N98" s="82"/>
      <c r="O98" s="82"/>
      <c r="P98" s="26">
        <f t="shared" si="22"/>
        <v>0</v>
      </c>
    </row>
    <row r="99" spans="1:16" s="6" customFormat="1" x14ac:dyDescent="0.25">
      <c r="A99" s="273"/>
      <c r="B99" s="265" t="s">
        <v>26</v>
      </c>
      <c r="C99" s="265" t="s">
        <v>229</v>
      </c>
      <c r="D99" s="82"/>
      <c r="E99" s="82">
        <v>53</v>
      </c>
      <c r="F99" s="82"/>
      <c r="G99" s="82"/>
      <c r="H99" s="38"/>
      <c r="I99" s="38"/>
      <c r="J99" s="38"/>
      <c r="K99" s="38"/>
      <c r="L99" s="38"/>
      <c r="M99" s="38"/>
      <c r="N99" s="38"/>
      <c r="O99" s="39"/>
      <c r="P99" s="26">
        <f t="shared" si="22"/>
        <v>53</v>
      </c>
    </row>
    <row r="100" spans="1:16" s="6" customFormat="1" x14ac:dyDescent="0.25">
      <c r="A100" s="138"/>
      <c r="B100" s="36" t="s">
        <v>19</v>
      </c>
      <c r="C100" s="36" t="s">
        <v>228</v>
      </c>
      <c r="D100" s="82">
        <v>16323</v>
      </c>
      <c r="E100" s="82">
        <v>28</v>
      </c>
      <c r="F100" s="82">
        <v>92</v>
      </c>
      <c r="G100" s="82"/>
      <c r="H100" s="82"/>
      <c r="I100" s="82"/>
      <c r="J100" s="82"/>
      <c r="K100" s="82"/>
      <c r="L100" s="82"/>
      <c r="M100" s="82"/>
      <c r="N100" s="82"/>
      <c r="O100" s="83"/>
      <c r="P100" s="50">
        <f t="shared" si="22"/>
        <v>16443</v>
      </c>
    </row>
    <row r="101" spans="1:16" s="6" customFormat="1" ht="26.4" x14ac:dyDescent="0.25">
      <c r="A101" s="138"/>
      <c r="B101" s="76" t="s">
        <v>260</v>
      </c>
      <c r="C101" s="76" t="s">
        <v>247</v>
      </c>
      <c r="D101" s="82"/>
      <c r="E101" s="82"/>
      <c r="F101" s="82">
        <v>8880</v>
      </c>
      <c r="G101" s="82"/>
      <c r="H101" s="82"/>
      <c r="I101" s="82"/>
      <c r="J101" s="82"/>
      <c r="K101" s="82"/>
      <c r="L101" s="82"/>
      <c r="M101" s="82"/>
      <c r="N101" s="82"/>
      <c r="O101" s="82"/>
      <c r="P101" s="50">
        <f t="shared" si="22"/>
        <v>8880</v>
      </c>
    </row>
    <row r="102" spans="1:16" s="6" customFormat="1" x14ac:dyDescent="0.25">
      <c r="A102" s="138"/>
      <c r="B102" s="71" t="s">
        <v>205</v>
      </c>
      <c r="C102" s="71" t="s">
        <v>247</v>
      </c>
      <c r="D102" s="82"/>
      <c r="E102" s="82">
        <v>1389</v>
      </c>
      <c r="F102" s="82"/>
      <c r="G102" s="82"/>
      <c r="H102" s="82"/>
      <c r="I102" s="82"/>
      <c r="J102" s="82"/>
      <c r="K102" s="82"/>
      <c r="L102" s="82"/>
      <c r="M102" s="82"/>
      <c r="N102" s="82"/>
      <c r="O102" s="82"/>
      <c r="P102" s="50">
        <f t="shared" si="22"/>
        <v>1389</v>
      </c>
    </row>
    <row r="103" spans="1:16" s="6" customFormat="1" ht="13.8" thickBot="1" x14ac:dyDescent="0.3">
      <c r="A103" s="41" t="s">
        <v>124</v>
      </c>
      <c r="B103" s="42"/>
      <c r="C103" s="42"/>
      <c r="D103" s="43">
        <f t="shared" ref="D103:O103" si="23">SUM(D97:D102)</f>
        <v>16323</v>
      </c>
      <c r="E103" s="43">
        <f t="shared" si="23"/>
        <v>1470</v>
      </c>
      <c r="F103" s="43">
        <f t="shared" si="23"/>
        <v>8972</v>
      </c>
      <c r="G103" s="43">
        <f t="shared" si="23"/>
        <v>0</v>
      </c>
      <c r="H103" s="43">
        <f t="shared" si="23"/>
        <v>0</v>
      </c>
      <c r="I103" s="43">
        <f t="shared" si="23"/>
        <v>0</v>
      </c>
      <c r="J103" s="43">
        <f t="shared" si="23"/>
        <v>0</v>
      </c>
      <c r="K103" s="43">
        <f t="shared" si="23"/>
        <v>0</v>
      </c>
      <c r="L103" s="43">
        <f t="shared" si="23"/>
        <v>0</v>
      </c>
      <c r="M103" s="43">
        <f t="shared" si="23"/>
        <v>0</v>
      </c>
      <c r="N103" s="43">
        <f t="shared" si="23"/>
        <v>0</v>
      </c>
      <c r="O103" s="43">
        <f t="shared" si="23"/>
        <v>0</v>
      </c>
      <c r="P103" s="43">
        <f>SUM(P97:P102)</f>
        <v>26765</v>
      </c>
    </row>
    <row r="104" spans="1:16" x14ac:dyDescent="0.25">
      <c r="A104" s="45" t="s">
        <v>51</v>
      </c>
      <c r="B104" s="46" t="s">
        <v>52</v>
      </c>
      <c r="C104" s="46" t="s">
        <v>248</v>
      </c>
      <c r="D104" s="274">
        <v>976424</v>
      </c>
      <c r="E104" s="274"/>
      <c r="F104" s="274">
        <v>617</v>
      </c>
      <c r="G104" s="274"/>
      <c r="H104" s="274"/>
      <c r="I104" s="274"/>
      <c r="J104" s="274"/>
      <c r="K104" s="274">
        <v>150</v>
      </c>
      <c r="L104" s="274"/>
      <c r="M104" s="274"/>
      <c r="N104" s="275"/>
      <c r="O104" s="275">
        <v>2787</v>
      </c>
      <c r="P104" s="25">
        <f t="shared" ref="P104:P115" si="24">SUM(D104:O104)</f>
        <v>979978</v>
      </c>
    </row>
    <row r="105" spans="1:16" x14ac:dyDescent="0.25">
      <c r="A105" s="45"/>
      <c r="B105" s="21" t="s">
        <v>24</v>
      </c>
      <c r="C105" s="46" t="s">
        <v>233</v>
      </c>
      <c r="D105" s="47"/>
      <c r="E105" s="47"/>
      <c r="F105" s="47"/>
      <c r="G105" s="47"/>
      <c r="H105" s="47"/>
      <c r="I105" s="47"/>
      <c r="J105" s="47"/>
      <c r="K105" s="47">
        <v>618</v>
      </c>
      <c r="L105" s="47"/>
      <c r="M105" s="47"/>
      <c r="N105" s="47"/>
      <c r="O105" s="48"/>
      <c r="P105" s="25">
        <f t="shared" si="24"/>
        <v>618</v>
      </c>
    </row>
    <row r="106" spans="1:16" x14ac:dyDescent="0.25">
      <c r="A106" s="27"/>
      <c r="B106" s="21" t="s">
        <v>72</v>
      </c>
      <c r="C106" s="21" t="s">
        <v>237</v>
      </c>
      <c r="D106" s="23"/>
      <c r="E106" s="23"/>
      <c r="F106" s="23"/>
      <c r="G106" s="23"/>
      <c r="H106" s="23"/>
      <c r="I106" s="23"/>
      <c r="J106" s="23"/>
      <c r="K106" s="23"/>
      <c r="L106" s="23"/>
      <c r="M106" s="23"/>
      <c r="N106" s="23"/>
      <c r="O106" s="24"/>
      <c r="P106" s="25">
        <f t="shared" si="24"/>
        <v>0</v>
      </c>
    </row>
    <row r="107" spans="1:16" x14ac:dyDescent="0.25">
      <c r="A107" s="27"/>
      <c r="B107" s="21" t="s">
        <v>55</v>
      </c>
      <c r="C107" s="21" t="s">
        <v>249</v>
      </c>
      <c r="D107" s="23"/>
      <c r="E107" s="23"/>
      <c r="F107" s="23"/>
      <c r="G107" s="23"/>
      <c r="H107" s="23"/>
      <c r="I107" s="23"/>
      <c r="J107" s="23"/>
      <c r="K107" s="23"/>
      <c r="L107" s="23">
        <v>8819</v>
      </c>
      <c r="M107" s="23"/>
      <c r="N107" s="23"/>
      <c r="O107" s="24"/>
      <c r="P107" s="25">
        <f t="shared" si="24"/>
        <v>8819</v>
      </c>
    </row>
    <row r="108" spans="1:16" x14ac:dyDescent="0.25">
      <c r="A108" s="27"/>
      <c r="B108" s="21" t="s">
        <v>19</v>
      </c>
      <c r="C108" s="21" t="s">
        <v>228</v>
      </c>
      <c r="D108" s="23">
        <v>3995</v>
      </c>
      <c r="E108" s="23">
        <v>236641</v>
      </c>
      <c r="F108" s="23">
        <v>67029</v>
      </c>
      <c r="G108" s="23"/>
      <c r="H108" s="23"/>
      <c r="I108" s="23">
        <v>104</v>
      </c>
      <c r="J108" s="23">
        <v>17372</v>
      </c>
      <c r="K108" s="23">
        <v>1416</v>
      </c>
      <c r="L108" s="23">
        <v>57732</v>
      </c>
      <c r="M108" s="23">
        <v>925</v>
      </c>
      <c r="N108" s="23"/>
      <c r="O108" s="24"/>
      <c r="P108" s="25">
        <f t="shared" si="24"/>
        <v>385214</v>
      </c>
    </row>
    <row r="109" spans="1:16" x14ac:dyDescent="0.25">
      <c r="A109" s="27"/>
      <c r="B109" s="21" t="s">
        <v>26</v>
      </c>
      <c r="C109" s="3" t="s">
        <v>229</v>
      </c>
      <c r="D109" s="5">
        <v>456124</v>
      </c>
      <c r="E109" s="23">
        <v>123799</v>
      </c>
      <c r="F109" s="23">
        <v>48902</v>
      </c>
      <c r="G109" s="23"/>
      <c r="H109" s="23"/>
      <c r="I109" s="23">
        <v>638</v>
      </c>
      <c r="J109" s="23">
        <v>6</v>
      </c>
      <c r="K109" s="23">
        <v>1751</v>
      </c>
      <c r="L109" s="23">
        <v>41049</v>
      </c>
      <c r="M109" s="23"/>
      <c r="N109" s="23">
        <v>36</v>
      </c>
      <c r="O109" s="24">
        <v>40856</v>
      </c>
      <c r="P109" s="25">
        <f t="shared" si="24"/>
        <v>713161</v>
      </c>
    </row>
    <row r="110" spans="1:16" ht="26.4" x14ac:dyDescent="0.25">
      <c r="A110" s="170"/>
      <c r="B110" s="243" t="s">
        <v>223</v>
      </c>
      <c r="C110" s="3" t="s">
        <v>238</v>
      </c>
      <c r="E110" s="260">
        <v>2065</v>
      </c>
      <c r="F110" s="260"/>
      <c r="G110" s="260"/>
      <c r="H110" s="260"/>
      <c r="I110" s="260"/>
      <c r="J110" s="260"/>
      <c r="K110" s="260"/>
      <c r="L110" s="260"/>
      <c r="M110" s="260"/>
      <c r="N110" s="260"/>
      <c r="O110" s="261"/>
      <c r="P110" s="25">
        <f t="shared" si="24"/>
        <v>2065</v>
      </c>
    </row>
    <row r="111" spans="1:16" x14ac:dyDescent="0.25">
      <c r="A111" s="170"/>
      <c r="B111" s="243" t="s">
        <v>219</v>
      </c>
      <c r="C111" s="3" t="s">
        <v>230</v>
      </c>
      <c r="E111" s="260"/>
      <c r="F111" s="260"/>
      <c r="G111" s="260"/>
      <c r="H111" s="260"/>
      <c r="I111" s="260"/>
      <c r="J111" s="260"/>
      <c r="K111" s="260">
        <v>68</v>
      </c>
      <c r="L111" s="260"/>
      <c r="M111" s="260"/>
      <c r="N111" s="260"/>
      <c r="O111" s="261"/>
      <c r="P111" s="25">
        <f t="shared" si="24"/>
        <v>68</v>
      </c>
    </row>
    <row r="112" spans="1:16" ht="26.4" x14ac:dyDescent="0.25">
      <c r="A112" s="170"/>
      <c r="B112" s="243" t="s">
        <v>217</v>
      </c>
      <c r="C112" s="3" t="s">
        <v>237</v>
      </c>
      <c r="E112" s="260"/>
      <c r="F112" s="260"/>
      <c r="G112" s="260"/>
      <c r="H112" s="260"/>
      <c r="I112" s="260"/>
      <c r="J112" s="260"/>
      <c r="K112" s="260"/>
      <c r="L112" s="260"/>
      <c r="M112" s="260"/>
      <c r="N112" s="260"/>
      <c r="O112" s="261"/>
      <c r="P112" s="25">
        <f t="shared" si="24"/>
        <v>0</v>
      </c>
    </row>
    <row r="113" spans="1:16" x14ac:dyDescent="0.25">
      <c r="A113" s="170"/>
      <c r="B113" s="243" t="s">
        <v>211</v>
      </c>
      <c r="C113" s="3" t="s">
        <v>250</v>
      </c>
      <c r="E113" s="260"/>
      <c r="F113" s="260"/>
      <c r="G113" s="260"/>
      <c r="H113" s="260"/>
      <c r="I113" s="260"/>
      <c r="J113" s="260"/>
      <c r="K113" s="260"/>
      <c r="L113" s="260"/>
      <c r="M113" s="260"/>
      <c r="N113" s="260"/>
      <c r="O113" s="261"/>
      <c r="P113" s="25">
        <f t="shared" si="24"/>
        <v>0</v>
      </c>
    </row>
    <row r="114" spans="1:16" x14ac:dyDescent="0.25">
      <c r="A114" s="170"/>
      <c r="B114" s="243" t="s">
        <v>207</v>
      </c>
      <c r="C114" s="3" t="s">
        <v>237</v>
      </c>
      <c r="E114" s="260"/>
      <c r="F114" s="260"/>
      <c r="G114" s="260"/>
      <c r="H114" s="260"/>
      <c r="I114" s="260"/>
      <c r="J114" s="260"/>
      <c r="K114" s="260"/>
      <c r="L114" s="260"/>
      <c r="M114" s="260"/>
      <c r="N114" s="260"/>
      <c r="O114" s="261"/>
      <c r="P114" s="25">
        <f t="shared" si="24"/>
        <v>0</v>
      </c>
    </row>
    <row r="115" spans="1:16" x14ac:dyDescent="0.25">
      <c r="A115" s="170"/>
      <c r="B115" s="243" t="s">
        <v>183</v>
      </c>
      <c r="C115" s="3" t="s">
        <v>250</v>
      </c>
      <c r="E115" s="260"/>
      <c r="F115" s="260"/>
      <c r="G115" s="260"/>
      <c r="H115" s="260"/>
      <c r="I115" s="260"/>
      <c r="J115" s="260"/>
      <c r="K115" s="260"/>
      <c r="L115" s="260"/>
      <c r="M115" s="260"/>
      <c r="N115" s="260"/>
      <c r="O115" s="261"/>
      <c r="P115" s="25">
        <f t="shared" si="24"/>
        <v>0</v>
      </c>
    </row>
    <row r="116" spans="1:16" s="6" customFormat="1" ht="12.75" customHeight="1" thickBot="1" x14ac:dyDescent="0.3">
      <c r="A116" s="28" t="s">
        <v>125</v>
      </c>
      <c r="B116" s="29"/>
      <c r="C116" s="29"/>
      <c r="D116" s="31">
        <f t="shared" ref="D116:O116" si="25">SUM(D104:D115)</f>
        <v>1436543</v>
      </c>
      <c r="E116" s="31">
        <f t="shared" si="25"/>
        <v>362505</v>
      </c>
      <c r="F116" s="31">
        <f t="shared" si="25"/>
        <v>116548</v>
      </c>
      <c r="G116" s="31">
        <f t="shared" si="25"/>
        <v>0</v>
      </c>
      <c r="H116" s="31">
        <f t="shared" si="25"/>
        <v>0</v>
      </c>
      <c r="I116" s="31">
        <f t="shared" si="25"/>
        <v>742</v>
      </c>
      <c r="J116" s="31">
        <f t="shared" si="25"/>
        <v>17378</v>
      </c>
      <c r="K116" s="31">
        <f t="shared" si="25"/>
        <v>4003</v>
      </c>
      <c r="L116" s="31">
        <f t="shared" si="25"/>
        <v>107600</v>
      </c>
      <c r="M116" s="31">
        <f t="shared" si="25"/>
        <v>925</v>
      </c>
      <c r="N116" s="31">
        <f t="shared" si="25"/>
        <v>36</v>
      </c>
      <c r="O116" s="31">
        <f t="shared" si="25"/>
        <v>43643</v>
      </c>
      <c r="P116" s="31">
        <f>SUM(P104:P115)</f>
        <v>2089923</v>
      </c>
    </row>
    <row r="117" spans="1:16" x14ac:dyDescent="0.25">
      <c r="A117" s="35" t="s">
        <v>54</v>
      </c>
      <c r="B117" s="51" t="s">
        <v>55</v>
      </c>
      <c r="C117" s="51" t="s">
        <v>249</v>
      </c>
      <c r="D117" s="52"/>
      <c r="E117" s="52"/>
      <c r="F117" s="52"/>
      <c r="G117" s="52"/>
      <c r="H117" s="52"/>
      <c r="I117" s="52"/>
      <c r="J117" s="52"/>
      <c r="K117" s="52"/>
      <c r="L117" s="52">
        <v>28955</v>
      </c>
      <c r="M117" s="52"/>
      <c r="N117" s="52"/>
      <c r="O117" s="53"/>
      <c r="P117" s="26">
        <f>SUM(D117:O117)</f>
        <v>28955</v>
      </c>
    </row>
    <row r="118" spans="1:16" x14ac:dyDescent="0.25">
      <c r="A118" s="35"/>
      <c r="B118" s="51" t="s">
        <v>26</v>
      </c>
      <c r="C118" s="51" t="s">
        <v>229</v>
      </c>
      <c r="D118" s="52">
        <v>197998</v>
      </c>
      <c r="E118" s="52">
        <v>920</v>
      </c>
      <c r="F118" s="52">
        <v>1</v>
      </c>
      <c r="G118" s="52"/>
      <c r="H118" s="52"/>
      <c r="I118" s="52"/>
      <c r="J118" s="52"/>
      <c r="K118" s="52">
        <v>691</v>
      </c>
      <c r="L118" s="52">
        <v>1239</v>
      </c>
      <c r="M118" s="52"/>
      <c r="N118" s="52"/>
      <c r="O118" s="53">
        <v>7575</v>
      </c>
      <c r="P118" s="26">
        <f>SUM(D118:O118)</f>
        <v>208424</v>
      </c>
    </row>
    <row r="119" spans="1:16" ht="15.75" customHeight="1" x14ac:dyDescent="0.25">
      <c r="A119" s="54"/>
      <c r="B119" s="55" t="s">
        <v>19</v>
      </c>
      <c r="C119" s="55" t="s">
        <v>228</v>
      </c>
      <c r="D119" s="56"/>
      <c r="E119" s="56">
        <v>327</v>
      </c>
      <c r="F119" s="56">
        <v>20</v>
      </c>
      <c r="G119" s="56"/>
      <c r="H119" s="56"/>
      <c r="I119" s="56"/>
      <c r="J119" s="56"/>
      <c r="K119" s="56">
        <v>64</v>
      </c>
      <c r="L119" s="56"/>
      <c r="M119" s="56"/>
      <c r="N119" s="56"/>
      <c r="O119" s="57"/>
      <c r="P119" s="26">
        <f>SUM(D119:O119)</f>
        <v>411</v>
      </c>
    </row>
    <row r="120" spans="1:16" x14ac:dyDescent="0.25">
      <c r="A120" s="54"/>
      <c r="B120" s="55" t="s">
        <v>126</v>
      </c>
      <c r="C120" s="55" t="s">
        <v>237</v>
      </c>
      <c r="D120" s="56"/>
      <c r="E120" s="56"/>
      <c r="F120" s="56"/>
      <c r="G120" s="56"/>
      <c r="H120" s="56"/>
      <c r="I120" s="56"/>
      <c r="J120" s="56"/>
      <c r="K120" s="56"/>
      <c r="L120" s="56"/>
      <c r="M120" s="56"/>
      <c r="N120" s="56"/>
      <c r="O120" s="57"/>
      <c r="P120" s="26">
        <f>SUM(D120:O120)</f>
        <v>0</v>
      </c>
    </row>
    <row r="121" spans="1:16" s="6" customFormat="1" ht="13.8" thickBot="1" x14ac:dyDescent="0.3">
      <c r="A121" s="41" t="s">
        <v>127</v>
      </c>
      <c r="B121" s="42"/>
      <c r="C121" s="42"/>
      <c r="D121" s="43">
        <f>SUM(D117:D120)</f>
        <v>197998</v>
      </c>
      <c r="E121" s="43">
        <f>SUM(E117:E120)</f>
        <v>1247</v>
      </c>
      <c r="F121" s="43">
        <f t="shared" ref="F121:O121" si="26">SUM(F117:F120)</f>
        <v>21</v>
      </c>
      <c r="G121" s="43">
        <f t="shared" si="26"/>
        <v>0</v>
      </c>
      <c r="H121" s="43">
        <f t="shared" si="26"/>
        <v>0</v>
      </c>
      <c r="I121" s="43">
        <f t="shared" si="26"/>
        <v>0</v>
      </c>
      <c r="J121" s="43">
        <f t="shared" si="26"/>
        <v>0</v>
      </c>
      <c r="K121" s="43">
        <f t="shared" si="26"/>
        <v>755</v>
      </c>
      <c r="L121" s="43">
        <f t="shared" si="26"/>
        <v>30194</v>
      </c>
      <c r="M121" s="43">
        <f t="shared" si="26"/>
        <v>0</v>
      </c>
      <c r="N121" s="43">
        <f t="shared" si="26"/>
        <v>0</v>
      </c>
      <c r="O121" s="43">
        <f t="shared" si="26"/>
        <v>7575</v>
      </c>
      <c r="P121" s="43">
        <f>SUM(P117:P120)</f>
        <v>237790</v>
      </c>
    </row>
    <row r="122" spans="1:16" x14ac:dyDescent="0.25">
      <c r="A122" s="45" t="s">
        <v>56</v>
      </c>
      <c r="B122" s="46"/>
      <c r="C122" s="46"/>
      <c r="D122" s="47"/>
      <c r="E122" s="47"/>
      <c r="F122" s="47"/>
      <c r="G122" s="47"/>
      <c r="H122" s="47"/>
      <c r="I122" s="47"/>
      <c r="J122" s="47"/>
      <c r="K122" s="47"/>
      <c r="L122" s="47"/>
      <c r="M122" s="47"/>
      <c r="N122" s="47"/>
      <c r="O122" s="48"/>
      <c r="P122" s="25">
        <f t="shared" ref="P122:P128" si="27">SUM(D122:O122)</f>
        <v>0</v>
      </c>
    </row>
    <row r="123" spans="1:16" x14ac:dyDescent="0.25">
      <c r="A123" s="45"/>
      <c r="B123" s="21" t="s">
        <v>24</v>
      </c>
      <c r="C123" s="46" t="s">
        <v>233</v>
      </c>
      <c r="D123" s="47">
        <v>27489</v>
      </c>
      <c r="E123" s="47"/>
      <c r="F123" s="47"/>
      <c r="G123" s="47"/>
      <c r="H123" s="47"/>
      <c r="I123" s="47"/>
      <c r="J123" s="47"/>
      <c r="K123" s="47">
        <v>239</v>
      </c>
      <c r="L123" s="47">
        <v>833</v>
      </c>
      <c r="M123" s="47"/>
      <c r="N123" s="47"/>
      <c r="O123" s="48"/>
      <c r="P123" s="25">
        <f t="shared" si="27"/>
        <v>28561</v>
      </c>
    </row>
    <row r="124" spans="1:16" x14ac:dyDescent="0.25">
      <c r="A124" s="27"/>
      <c r="B124" s="21" t="s">
        <v>19</v>
      </c>
      <c r="C124" s="21" t="s">
        <v>228</v>
      </c>
      <c r="D124" s="23"/>
      <c r="E124" s="23">
        <v>25</v>
      </c>
      <c r="F124" s="23"/>
      <c r="G124" s="23"/>
      <c r="H124" s="23"/>
      <c r="I124" s="23"/>
      <c r="J124" s="23"/>
      <c r="K124" s="23">
        <v>2</v>
      </c>
      <c r="L124" s="23">
        <v>27</v>
      </c>
      <c r="M124" s="23"/>
      <c r="N124" s="23"/>
      <c r="O124" s="24"/>
      <c r="P124" s="25">
        <f t="shared" si="27"/>
        <v>54</v>
      </c>
    </row>
    <row r="125" spans="1:16" x14ac:dyDescent="0.25">
      <c r="A125" s="27"/>
      <c r="B125" s="21" t="s">
        <v>26</v>
      </c>
      <c r="C125" s="21" t="s">
        <v>229</v>
      </c>
      <c r="D125" s="23"/>
      <c r="E125" s="23"/>
      <c r="F125" s="23"/>
      <c r="G125" s="23"/>
      <c r="H125" s="23"/>
      <c r="I125" s="23"/>
      <c r="J125" s="23"/>
      <c r="K125" s="23"/>
      <c r="L125" s="23"/>
      <c r="M125" s="23"/>
      <c r="N125" s="23"/>
      <c r="O125" s="24"/>
      <c r="P125" s="25">
        <f t="shared" si="27"/>
        <v>0</v>
      </c>
    </row>
    <row r="126" spans="1:16" x14ac:dyDescent="0.25">
      <c r="A126" s="170"/>
      <c r="B126" s="243" t="s">
        <v>183</v>
      </c>
      <c r="C126" s="243" t="s">
        <v>250</v>
      </c>
      <c r="D126" s="260"/>
      <c r="E126" s="260">
        <v>1800</v>
      </c>
      <c r="F126" s="260"/>
      <c r="G126" s="260"/>
      <c r="H126" s="260"/>
      <c r="I126" s="260"/>
      <c r="J126" s="260"/>
      <c r="K126" s="260"/>
      <c r="L126" s="260"/>
      <c r="M126" s="260"/>
      <c r="N126" s="260"/>
      <c r="O126" s="261"/>
      <c r="P126" s="25">
        <f t="shared" si="27"/>
        <v>1800</v>
      </c>
    </row>
    <row r="127" spans="1:16" x14ac:dyDescent="0.25">
      <c r="A127" s="170"/>
      <c r="B127" s="243" t="s">
        <v>219</v>
      </c>
      <c r="C127" s="243" t="s">
        <v>230</v>
      </c>
      <c r="D127" s="260"/>
      <c r="F127" s="260"/>
      <c r="G127" s="260"/>
      <c r="H127" s="260"/>
      <c r="I127" s="260"/>
      <c r="J127" s="260"/>
      <c r="K127" s="260">
        <v>17</v>
      </c>
      <c r="M127" s="260"/>
      <c r="N127" s="260"/>
      <c r="O127" s="261"/>
      <c r="P127" s="25">
        <f t="shared" si="27"/>
        <v>17</v>
      </c>
    </row>
    <row r="128" spans="1:16" x14ac:dyDescent="0.25">
      <c r="A128" s="170"/>
      <c r="B128" s="243" t="s">
        <v>206</v>
      </c>
      <c r="C128" s="243" t="s">
        <v>251</v>
      </c>
      <c r="D128" s="276"/>
      <c r="E128" s="276">
        <v>16529</v>
      </c>
      <c r="F128" s="276"/>
      <c r="G128" s="276"/>
      <c r="H128" s="276"/>
      <c r="I128" s="276"/>
      <c r="J128" s="276"/>
      <c r="K128" s="276"/>
      <c r="L128" s="276"/>
      <c r="M128" s="276"/>
      <c r="N128" s="277"/>
      <c r="O128" s="276"/>
      <c r="P128" s="25">
        <f t="shared" si="27"/>
        <v>16529</v>
      </c>
    </row>
    <row r="129" spans="1:16" s="6" customFormat="1" ht="13.8" thickBot="1" x14ac:dyDescent="0.3">
      <c r="A129" s="28" t="s">
        <v>128</v>
      </c>
      <c r="B129" s="29"/>
      <c r="C129" s="29"/>
      <c r="D129" s="31">
        <f t="shared" ref="D129:O129" si="28">SUM(D122:D128)</f>
        <v>27489</v>
      </c>
      <c r="E129" s="31">
        <f t="shared" si="28"/>
        <v>18354</v>
      </c>
      <c r="F129" s="31">
        <f t="shared" si="28"/>
        <v>0</v>
      </c>
      <c r="G129" s="31">
        <f t="shared" si="28"/>
        <v>0</v>
      </c>
      <c r="H129" s="31">
        <f t="shared" si="28"/>
        <v>0</v>
      </c>
      <c r="I129" s="31">
        <f t="shared" si="28"/>
        <v>0</v>
      </c>
      <c r="J129" s="31">
        <f t="shared" si="28"/>
        <v>0</v>
      </c>
      <c r="K129" s="31">
        <f t="shared" si="28"/>
        <v>258</v>
      </c>
      <c r="L129" s="31">
        <f t="shared" si="28"/>
        <v>860</v>
      </c>
      <c r="M129" s="31">
        <f t="shared" si="28"/>
        <v>0</v>
      </c>
      <c r="N129" s="31">
        <f t="shared" si="28"/>
        <v>0</v>
      </c>
      <c r="O129" s="31">
        <f t="shared" si="28"/>
        <v>0</v>
      </c>
      <c r="P129" s="31">
        <f>SUM(P122:P128)</f>
        <v>46961</v>
      </c>
    </row>
    <row r="130" spans="1:16" x14ac:dyDescent="0.25">
      <c r="A130" s="121" t="s">
        <v>58</v>
      </c>
      <c r="B130" s="122" t="s">
        <v>19</v>
      </c>
      <c r="C130" s="122" t="s">
        <v>228</v>
      </c>
      <c r="D130" s="123">
        <v>19167</v>
      </c>
      <c r="E130" s="123">
        <v>52</v>
      </c>
      <c r="F130" s="123">
        <v>4359</v>
      </c>
      <c r="G130" s="123"/>
      <c r="H130" s="123"/>
      <c r="I130" s="123"/>
      <c r="J130" s="123"/>
      <c r="K130" s="123">
        <v>4</v>
      </c>
      <c r="L130" s="123">
        <v>2</v>
      </c>
      <c r="M130" s="123"/>
      <c r="N130" s="123"/>
      <c r="O130" s="124"/>
      <c r="P130" s="257">
        <f>SUM(D130:O130)</f>
        <v>23584</v>
      </c>
    </row>
    <row r="131" spans="1:16" s="263" customFormat="1" x14ac:dyDescent="0.25">
      <c r="A131" s="258"/>
      <c r="B131" s="55" t="s">
        <v>26</v>
      </c>
      <c r="C131" s="55" t="s">
        <v>229</v>
      </c>
      <c r="D131" s="56"/>
      <c r="E131" s="56"/>
      <c r="F131" s="56">
        <v>16</v>
      </c>
      <c r="G131" s="56"/>
      <c r="H131" s="56"/>
      <c r="I131" s="56"/>
      <c r="J131" s="56"/>
      <c r="K131" s="56"/>
      <c r="L131" s="56"/>
      <c r="M131" s="56"/>
      <c r="N131" s="56"/>
      <c r="O131" s="56"/>
      <c r="P131" s="56">
        <f>SUM(D131:O131)</f>
        <v>16</v>
      </c>
    </row>
    <row r="132" spans="1:16" s="263" customFormat="1" x14ac:dyDescent="0.25">
      <c r="A132" s="258"/>
      <c r="B132" s="55" t="s">
        <v>219</v>
      </c>
      <c r="C132" s="55" t="s">
        <v>230</v>
      </c>
      <c r="D132" s="56"/>
      <c r="E132" s="56"/>
      <c r="F132" s="56"/>
      <c r="G132" s="56"/>
      <c r="H132" s="56"/>
      <c r="I132" s="56"/>
      <c r="J132" s="56"/>
      <c r="K132" s="56"/>
      <c r="L132" s="56"/>
      <c r="M132" s="56"/>
      <c r="N132" s="56"/>
      <c r="O132" s="56"/>
      <c r="P132" s="56">
        <f>SUM(D132:O132)</f>
        <v>0</v>
      </c>
    </row>
    <row r="133" spans="1:16" s="6" customFormat="1" ht="13.8" thickBot="1" x14ac:dyDescent="0.3">
      <c r="A133" s="151" t="s">
        <v>129</v>
      </c>
      <c r="B133" s="152"/>
      <c r="C133" s="152"/>
      <c r="D133" s="153">
        <f t="shared" ref="D133:O133" si="29">SUM(D130:D132)</f>
        <v>19167</v>
      </c>
      <c r="E133" s="153">
        <f t="shared" si="29"/>
        <v>52</v>
      </c>
      <c r="F133" s="153">
        <f t="shared" si="29"/>
        <v>4375</v>
      </c>
      <c r="G133" s="153">
        <f t="shared" si="29"/>
        <v>0</v>
      </c>
      <c r="H133" s="153">
        <f t="shared" si="29"/>
        <v>0</v>
      </c>
      <c r="I133" s="153">
        <f t="shared" si="29"/>
        <v>0</v>
      </c>
      <c r="J133" s="153">
        <f t="shared" si="29"/>
        <v>0</v>
      </c>
      <c r="K133" s="153">
        <f t="shared" si="29"/>
        <v>4</v>
      </c>
      <c r="L133" s="153">
        <f t="shared" si="29"/>
        <v>2</v>
      </c>
      <c r="M133" s="153">
        <f t="shared" si="29"/>
        <v>0</v>
      </c>
      <c r="N133" s="153">
        <f t="shared" si="29"/>
        <v>0</v>
      </c>
      <c r="O133" s="153">
        <f t="shared" si="29"/>
        <v>0</v>
      </c>
      <c r="P133" s="153">
        <f>SUM(P130:P132)</f>
        <v>23600</v>
      </c>
    </row>
    <row r="134" spans="1:16" x14ac:dyDescent="0.25">
      <c r="A134" s="45" t="s">
        <v>59</v>
      </c>
      <c r="B134" s="21" t="s">
        <v>19</v>
      </c>
      <c r="C134" s="21" t="s">
        <v>228</v>
      </c>
      <c r="D134" s="23">
        <v>57007</v>
      </c>
      <c r="E134" s="23">
        <v>47</v>
      </c>
      <c r="F134" s="23">
        <v>203</v>
      </c>
      <c r="G134" s="23"/>
      <c r="H134" s="23"/>
      <c r="I134" s="23"/>
      <c r="J134" s="23"/>
      <c r="K134" s="23">
        <v>12</v>
      </c>
      <c r="L134" s="23"/>
      <c r="M134" s="23"/>
      <c r="N134" s="23"/>
      <c r="O134" s="24"/>
      <c r="P134" s="25">
        <f t="shared" ref="P134:P139" si="30">SUM(D134:O134)</f>
        <v>57269</v>
      </c>
    </row>
    <row r="135" spans="1:16" x14ac:dyDescent="0.25">
      <c r="A135" s="45"/>
      <c r="B135" s="21" t="s">
        <v>55</v>
      </c>
      <c r="C135" s="21" t="s">
        <v>249</v>
      </c>
      <c r="D135" s="23"/>
      <c r="E135" s="23"/>
      <c r="F135" s="23"/>
      <c r="G135" s="23"/>
      <c r="H135" s="23"/>
      <c r="I135" s="23"/>
      <c r="J135" s="23"/>
      <c r="K135" s="23"/>
      <c r="L135" s="23"/>
      <c r="M135" s="23"/>
      <c r="N135" s="23"/>
      <c r="O135" s="24"/>
      <c r="P135" s="25">
        <f t="shared" si="30"/>
        <v>0</v>
      </c>
    </row>
    <row r="136" spans="1:16" x14ac:dyDescent="0.25">
      <c r="A136" s="45"/>
      <c r="B136" s="243" t="s">
        <v>219</v>
      </c>
      <c r="C136" s="243" t="s">
        <v>230</v>
      </c>
      <c r="D136" s="23"/>
      <c r="E136" s="23"/>
      <c r="F136" s="23"/>
      <c r="G136" s="23"/>
      <c r="H136" s="23"/>
      <c r="I136" s="23"/>
      <c r="J136" s="23"/>
      <c r="K136" s="23">
        <v>1</v>
      </c>
      <c r="L136" s="23"/>
      <c r="M136" s="23"/>
      <c r="N136" s="23"/>
      <c r="O136" s="24"/>
      <c r="P136" s="25">
        <f t="shared" si="30"/>
        <v>1</v>
      </c>
    </row>
    <row r="137" spans="1:16" x14ac:dyDescent="0.25">
      <c r="A137" s="45"/>
      <c r="B137" s="21" t="s">
        <v>26</v>
      </c>
      <c r="C137" s="21" t="s">
        <v>229</v>
      </c>
      <c r="D137" s="23"/>
      <c r="E137" s="23">
        <v>98</v>
      </c>
      <c r="F137" s="23">
        <v>17</v>
      </c>
      <c r="G137" s="23"/>
      <c r="H137" s="23"/>
      <c r="I137" s="23"/>
      <c r="J137" s="23"/>
      <c r="K137" s="23"/>
      <c r="L137" s="23"/>
      <c r="M137" s="23"/>
      <c r="N137" s="23"/>
      <c r="O137" s="24">
        <v>1</v>
      </c>
      <c r="P137" s="25">
        <f t="shared" si="30"/>
        <v>116</v>
      </c>
    </row>
    <row r="138" spans="1:16" ht="26.4" x14ac:dyDescent="0.25">
      <c r="A138" s="45"/>
      <c r="B138" s="21" t="s">
        <v>223</v>
      </c>
      <c r="C138" s="21" t="s">
        <v>238</v>
      </c>
      <c r="D138" s="23"/>
      <c r="E138" s="23">
        <v>2275</v>
      </c>
      <c r="F138" s="23"/>
      <c r="G138" s="23"/>
      <c r="H138" s="23"/>
      <c r="I138" s="23"/>
      <c r="J138" s="23"/>
      <c r="K138" s="23"/>
      <c r="L138" s="23">
        <v>27</v>
      </c>
      <c r="M138" s="23"/>
      <c r="N138" s="23"/>
      <c r="O138" s="24"/>
      <c r="P138" s="25">
        <f t="shared" si="30"/>
        <v>2302</v>
      </c>
    </row>
    <row r="139" spans="1:16" ht="26.4" x14ac:dyDescent="0.25">
      <c r="A139" s="27"/>
      <c r="B139" s="21" t="s">
        <v>259</v>
      </c>
      <c r="C139" s="21" t="s">
        <v>252</v>
      </c>
      <c r="D139" s="276"/>
      <c r="E139" s="276">
        <v>400</v>
      </c>
      <c r="F139" s="276">
        <v>79027</v>
      </c>
      <c r="G139" s="276">
        <v>347</v>
      </c>
      <c r="H139" s="276"/>
      <c r="I139" s="276"/>
      <c r="J139" s="276"/>
      <c r="K139" s="276"/>
      <c r="L139" s="276"/>
      <c r="M139" s="276">
        <v>664</v>
      </c>
      <c r="N139" s="277"/>
      <c r="O139" s="276"/>
      <c r="P139" s="25">
        <f t="shared" si="30"/>
        <v>80438</v>
      </c>
    </row>
    <row r="140" spans="1:16" s="6" customFormat="1" ht="13.8" thickBot="1" x14ac:dyDescent="0.3">
      <c r="A140" s="28" t="s">
        <v>130</v>
      </c>
      <c r="B140" s="29"/>
      <c r="C140" s="29"/>
      <c r="D140" s="31">
        <f t="shared" ref="D140:O140" si="31">SUM(D134:D139)</f>
        <v>57007</v>
      </c>
      <c r="E140" s="31">
        <f t="shared" si="31"/>
        <v>2820</v>
      </c>
      <c r="F140" s="31">
        <f t="shared" si="31"/>
        <v>79247</v>
      </c>
      <c r="G140" s="31">
        <f t="shared" si="31"/>
        <v>347</v>
      </c>
      <c r="H140" s="31">
        <f t="shared" si="31"/>
        <v>0</v>
      </c>
      <c r="I140" s="31">
        <f t="shared" si="31"/>
        <v>0</v>
      </c>
      <c r="J140" s="31">
        <f t="shared" si="31"/>
        <v>0</v>
      </c>
      <c r="K140" s="31">
        <f t="shared" si="31"/>
        <v>13</v>
      </c>
      <c r="L140" s="31">
        <f t="shared" si="31"/>
        <v>27</v>
      </c>
      <c r="M140" s="31">
        <f t="shared" si="31"/>
        <v>664</v>
      </c>
      <c r="N140" s="31">
        <f t="shared" si="31"/>
        <v>0</v>
      </c>
      <c r="O140" s="31">
        <f t="shared" si="31"/>
        <v>1</v>
      </c>
      <c r="P140" s="31">
        <f>SUM(P134:P139)</f>
        <v>140126</v>
      </c>
    </row>
    <row r="141" spans="1:16" ht="12.15" customHeight="1" x14ac:dyDescent="0.25">
      <c r="A141" s="35" t="s">
        <v>61</v>
      </c>
      <c r="B141" s="55" t="s">
        <v>62</v>
      </c>
      <c r="C141" s="55" t="s">
        <v>230</v>
      </c>
      <c r="D141" s="56">
        <v>12</v>
      </c>
      <c r="E141" s="56"/>
      <c r="F141" s="56"/>
      <c r="G141" s="56"/>
      <c r="H141" s="56"/>
      <c r="I141" s="56"/>
      <c r="J141" s="56"/>
      <c r="K141" s="56"/>
      <c r="L141" s="56"/>
      <c r="M141" s="56"/>
      <c r="N141" s="56"/>
      <c r="O141" s="57"/>
      <c r="P141" s="26">
        <f>SUM(D141:O141)</f>
        <v>12</v>
      </c>
    </row>
    <row r="142" spans="1:16" ht="12.15" customHeight="1" x14ac:dyDescent="0.25">
      <c r="A142" s="121"/>
      <c r="B142" s="87" t="s">
        <v>46</v>
      </c>
      <c r="C142" s="87" t="s">
        <v>241</v>
      </c>
      <c r="D142" s="88"/>
      <c r="E142" s="88"/>
      <c r="F142" s="88"/>
      <c r="G142" s="88"/>
      <c r="H142" s="88"/>
      <c r="I142" s="88"/>
      <c r="J142" s="88"/>
      <c r="K142" s="88"/>
      <c r="L142" s="88"/>
      <c r="M142" s="88"/>
      <c r="N142" s="88"/>
      <c r="O142" s="89"/>
      <c r="P142" s="26">
        <f>SUM(D142:O142)</f>
        <v>0</v>
      </c>
    </row>
    <row r="143" spans="1:16" ht="12.15" customHeight="1" x14ac:dyDescent="0.25">
      <c r="A143" s="86"/>
      <c r="B143" s="87" t="s">
        <v>19</v>
      </c>
      <c r="C143" s="87" t="s">
        <v>228</v>
      </c>
      <c r="D143" s="88">
        <v>1366</v>
      </c>
      <c r="E143" s="88">
        <v>38</v>
      </c>
      <c r="F143" s="88"/>
      <c r="G143" s="88"/>
      <c r="H143" s="88"/>
      <c r="I143" s="88"/>
      <c r="J143" s="88"/>
      <c r="K143" s="88"/>
      <c r="L143" s="88">
        <v>20</v>
      </c>
      <c r="M143" s="88"/>
      <c r="N143" s="88"/>
      <c r="O143" s="89"/>
      <c r="P143" s="26">
        <f>SUM(D143:O143)</f>
        <v>1424</v>
      </c>
    </row>
    <row r="144" spans="1:16" ht="12.15" customHeight="1" x14ac:dyDescent="0.25">
      <c r="A144" s="86"/>
      <c r="B144" s="87" t="s">
        <v>219</v>
      </c>
      <c r="C144" s="87" t="s">
        <v>230</v>
      </c>
      <c r="D144" s="88"/>
      <c r="E144" s="88">
        <v>161</v>
      </c>
      <c r="F144" s="88"/>
      <c r="G144" s="88">
        <v>45</v>
      </c>
      <c r="H144" s="88"/>
      <c r="I144" s="88">
        <v>1</v>
      </c>
      <c r="J144" s="88"/>
      <c r="K144" s="88">
        <v>15</v>
      </c>
      <c r="L144" s="88">
        <v>306</v>
      </c>
      <c r="M144" s="88">
        <v>6</v>
      </c>
      <c r="N144" s="88"/>
      <c r="O144" s="89"/>
      <c r="P144" s="26">
        <f>SUM(D144:O144)</f>
        <v>534</v>
      </c>
    </row>
    <row r="145" spans="1:16" s="6" customFormat="1" ht="14.25" customHeight="1" thickBot="1" x14ac:dyDescent="0.3">
      <c r="A145" s="41" t="s">
        <v>131</v>
      </c>
      <c r="B145" s="42"/>
      <c r="C145" s="42"/>
      <c r="D145" s="43">
        <f t="shared" ref="D145:O145" si="32">SUM(D141:D144)</f>
        <v>1378</v>
      </c>
      <c r="E145" s="43">
        <f t="shared" si="32"/>
        <v>199</v>
      </c>
      <c r="F145" s="43">
        <f t="shared" si="32"/>
        <v>0</v>
      </c>
      <c r="G145" s="43">
        <f t="shared" si="32"/>
        <v>45</v>
      </c>
      <c r="H145" s="43">
        <f t="shared" si="32"/>
        <v>0</v>
      </c>
      <c r="I145" s="43">
        <f t="shared" si="32"/>
        <v>1</v>
      </c>
      <c r="J145" s="43">
        <f t="shared" si="32"/>
        <v>0</v>
      </c>
      <c r="K145" s="43">
        <f t="shared" si="32"/>
        <v>15</v>
      </c>
      <c r="L145" s="43">
        <f t="shared" si="32"/>
        <v>326</v>
      </c>
      <c r="M145" s="43">
        <f t="shared" si="32"/>
        <v>6</v>
      </c>
      <c r="N145" s="43">
        <f t="shared" si="32"/>
        <v>0</v>
      </c>
      <c r="O145" s="43">
        <f t="shared" si="32"/>
        <v>0</v>
      </c>
      <c r="P145" s="43">
        <f>SUM(P141:P144)</f>
        <v>1970</v>
      </c>
    </row>
    <row r="146" spans="1:16" s="6" customFormat="1" x14ac:dyDescent="0.25">
      <c r="A146" s="45" t="s">
        <v>63</v>
      </c>
      <c r="B146" s="90" t="s">
        <v>19</v>
      </c>
      <c r="C146" s="90" t="s">
        <v>228</v>
      </c>
      <c r="D146" s="91">
        <v>31932</v>
      </c>
      <c r="E146" s="91">
        <v>8</v>
      </c>
      <c r="F146" s="91">
        <v>1</v>
      </c>
      <c r="G146" s="91"/>
      <c r="H146" s="91"/>
      <c r="I146" s="91"/>
      <c r="J146" s="91"/>
      <c r="K146" s="91"/>
      <c r="L146" s="91"/>
      <c r="M146" s="91"/>
      <c r="N146" s="91"/>
      <c r="O146" s="92"/>
      <c r="P146" s="25">
        <f>SUM(D146:O146)</f>
        <v>31941</v>
      </c>
    </row>
    <row r="147" spans="1:16" s="6" customFormat="1" x14ac:dyDescent="0.25">
      <c r="A147" s="64"/>
      <c r="B147" s="60" t="s">
        <v>26</v>
      </c>
      <c r="C147" s="60" t="s">
        <v>229</v>
      </c>
      <c r="D147" s="61"/>
      <c r="E147" s="61">
        <v>776</v>
      </c>
      <c r="F147" s="61">
        <v>435</v>
      </c>
      <c r="G147" s="61"/>
      <c r="H147" s="61"/>
      <c r="I147" s="61"/>
      <c r="J147" s="61"/>
      <c r="K147" s="61"/>
      <c r="L147" s="61">
        <v>8</v>
      </c>
      <c r="M147" s="61"/>
      <c r="N147" s="61"/>
      <c r="O147" s="62"/>
      <c r="P147" s="25">
        <f>SUM(D147:O147)</f>
        <v>1219</v>
      </c>
    </row>
    <row r="148" spans="1:16" s="6" customFormat="1" x14ac:dyDescent="0.25">
      <c r="A148" s="64"/>
      <c r="B148" s="60" t="s">
        <v>55</v>
      </c>
      <c r="C148" s="60" t="s">
        <v>253</v>
      </c>
      <c r="D148" s="61"/>
      <c r="E148" s="61"/>
      <c r="F148" s="61"/>
      <c r="G148" s="61"/>
      <c r="H148" s="61"/>
      <c r="I148" s="61"/>
      <c r="J148" s="61"/>
      <c r="K148" s="61"/>
      <c r="L148" s="61">
        <v>20</v>
      </c>
      <c r="M148" s="61"/>
      <c r="N148" s="61"/>
      <c r="O148" s="62"/>
      <c r="P148" s="25">
        <f>SUM(D148:O148)</f>
        <v>20</v>
      </c>
    </row>
    <row r="149" spans="1:16" s="6" customFormat="1" x14ac:dyDescent="0.25">
      <c r="A149" s="64"/>
      <c r="B149" s="60" t="s">
        <v>222</v>
      </c>
      <c r="C149" s="60" t="s">
        <v>254</v>
      </c>
      <c r="D149" s="276"/>
      <c r="E149" s="276"/>
      <c r="F149" s="276">
        <v>1266</v>
      </c>
      <c r="G149" s="276"/>
      <c r="H149" s="276"/>
      <c r="I149" s="276"/>
      <c r="J149" s="276"/>
      <c r="K149" s="276"/>
      <c r="L149" s="276"/>
      <c r="M149" s="276"/>
      <c r="N149" s="277"/>
      <c r="O149" s="280"/>
      <c r="P149" s="25">
        <f>SUM(D149:O149)</f>
        <v>1266</v>
      </c>
    </row>
    <row r="150" spans="1:16" s="6" customFormat="1" ht="13.8" thickBot="1" x14ac:dyDescent="0.3">
      <c r="A150" s="28" t="s">
        <v>132</v>
      </c>
      <c r="B150" s="29"/>
      <c r="C150" s="29"/>
      <c r="D150" s="31">
        <f t="shared" ref="D150:O150" si="33">SUM(D146:D149)</f>
        <v>31932</v>
      </c>
      <c r="E150" s="31">
        <f t="shared" si="33"/>
        <v>784</v>
      </c>
      <c r="F150" s="31">
        <f t="shared" si="33"/>
        <v>1702</v>
      </c>
      <c r="G150" s="31">
        <f t="shared" si="33"/>
        <v>0</v>
      </c>
      <c r="H150" s="31">
        <f t="shared" si="33"/>
        <v>0</v>
      </c>
      <c r="I150" s="31">
        <f t="shared" si="33"/>
        <v>0</v>
      </c>
      <c r="J150" s="31">
        <f t="shared" si="33"/>
        <v>0</v>
      </c>
      <c r="K150" s="31">
        <f t="shared" si="33"/>
        <v>0</v>
      </c>
      <c r="L150" s="31">
        <f t="shared" si="33"/>
        <v>28</v>
      </c>
      <c r="M150" s="31">
        <f t="shared" si="33"/>
        <v>0</v>
      </c>
      <c r="N150" s="31">
        <f t="shared" si="33"/>
        <v>0</v>
      </c>
      <c r="O150" s="31">
        <f t="shared" si="33"/>
        <v>0</v>
      </c>
      <c r="P150" s="31">
        <f>SUM(P146:P149)</f>
        <v>34446</v>
      </c>
    </row>
    <row r="151" spans="1:16" x14ac:dyDescent="0.25">
      <c r="A151" s="35" t="s">
        <v>64</v>
      </c>
      <c r="B151" s="51" t="s">
        <v>39</v>
      </c>
      <c r="C151" s="51" t="s">
        <v>240</v>
      </c>
      <c r="D151" s="52">
        <v>23725</v>
      </c>
      <c r="E151" s="52"/>
      <c r="F151" s="52"/>
      <c r="G151" s="52"/>
      <c r="H151" s="52"/>
      <c r="I151" s="52">
        <v>5</v>
      </c>
      <c r="J151" s="52"/>
      <c r="K151" s="52">
        <v>4</v>
      </c>
      <c r="L151" s="52"/>
      <c r="M151" s="52">
        <v>15</v>
      </c>
      <c r="N151" s="52"/>
      <c r="O151" s="53">
        <v>458</v>
      </c>
      <c r="P151" s="26">
        <f>SUM(D151:O151)</f>
        <v>24207</v>
      </c>
    </row>
    <row r="152" spans="1:16" x14ac:dyDescent="0.25">
      <c r="A152" s="35"/>
      <c r="B152" s="51" t="s">
        <v>19</v>
      </c>
      <c r="C152" s="51" t="s">
        <v>228</v>
      </c>
      <c r="D152" s="52"/>
      <c r="E152" s="52"/>
      <c r="F152" s="52"/>
      <c r="G152" s="52"/>
      <c r="H152" s="52"/>
      <c r="I152" s="52"/>
      <c r="J152" s="52"/>
      <c r="K152" s="52"/>
      <c r="L152" s="52"/>
      <c r="M152" s="52"/>
      <c r="N152" s="52"/>
      <c r="O152" s="53"/>
      <c r="P152" s="26">
        <f>SUM(D152:O152)</f>
        <v>0</v>
      </c>
    </row>
    <row r="153" spans="1:16" x14ac:dyDescent="0.25">
      <c r="A153" s="35"/>
      <c r="B153" s="51" t="s">
        <v>46</v>
      </c>
      <c r="C153" s="51" t="s">
        <v>241</v>
      </c>
      <c r="D153" s="52"/>
      <c r="E153" s="52"/>
      <c r="F153" s="52"/>
      <c r="G153" s="52"/>
      <c r="H153" s="52"/>
      <c r="I153" s="52"/>
      <c r="J153" s="52"/>
      <c r="K153" s="52"/>
      <c r="L153" s="52"/>
      <c r="M153" s="52"/>
      <c r="N153" s="52"/>
      <c r="O153" s="53"/>
      <c r="P153" s="26">
        <f>SUM(D153:O153)</f>
        <v>0</v>
      </c>
    </row>
    <row r="154" spans="1:16" x14ac:dyDescent="0.25">
      <c r="A154" s="75"/>
      <c r="B154" s="55" t="s">
        <v>24</v>
      </c>
      <c r="C154" s="55" t="s">
        <v>233</v>
      </c>
      <c r="D154" s="56"/>
      <c r="E154" s="56"/>
      <c r="F154" s="56"/>
      <c r="G154" s="56"/>
      <c r="H154" s="56"/>
      <c r="I154" s="56"/>
      <c r="J154" s="56"/>
      <c r="K154" s="56"/>
      <c r="L154" s="56">
        <v>10285</v>
      </c>
      <c r="M154" s="56">
        <v>133</v>
      </c>
      <c r="N154" s="56"/>
      <c r="O154" s="57">
        <v>3</v>
      </c>
      <c r="P154" s="26">
        <f>SUM(D154:O154)</f>
        <v>10421</v>
      </c>
    </row>
    <row r="155" spans="1:16" x14ac:dyDescent="0.25">
      <c r="A155" s="271"/>
      <c r="B155" s="87" t="s">
        <v>219</v>
      </c>
      <c r="C155" s="87" t="s">
        <v>230</v>
      </c>
      <c r="D155" s="88"/>
      <c r="E155" s="88"/>
      <c r="F155" s="88"/>
      <c r="G155" s="88"/>
      <c r="H155" s="88"/>
      <c r="I155" s="88"/>
      <c r="J155" s="88"/>
      <c r="K155" s="88">
        <v>4</v>
      </c>
      <c r="L155" s="88"/>
      <c r="M155" s="88"/>
      <c r="N155" s="88"/>
      <c r="O155" s="89"/>
      <c r="P155" s="26">
        <f>SUM(D155:O155)</f>
        <v>4</v>
      </c>
    </row>
    <row r="156" spans="1:16" s="6" customFormat="1" ht="13.8" thickBot="1" x14ac:dyDescent="0.3">
      <c r="A156" s="41" t="s">
        <v>133</v>
      </c>
      <c r="B156" s="42"/>
      <c r="C156" s="42"/>
      <c r="D156" s="43">
        <f t="shared" ref="D156:O156" si="34">SUM(D151:D155)</f>
        <v>23725</v>
      </c>
      <c r="E156" s="43">
        <f t="shared" si="34"/>
        <v>0</v>
      </c>
      <c r="F156" s="43">
        <f t="shared" si="34"/>
        <v>0</v>
      </c>
      <c r="G156" s="43">
        <f t="shared" si="34"/>
        <v>0</v>
      </c>
      <c r="H156" s="43">
        <f t="shared" si="34"/>
        <v>0</v>
      </c>
      <c r="I156" s="43">
        <f t="shared" si="34"/>
        <v>5</v>
      </c>
      <c r="J156" s="43">
        <f t="shared" si="34"/>
        <v>0</v>
      </c>
      <c r="K156" s="43">
        <f t="shared" si="34"/>
        <v>8</v>
      </c>
      <c r="L156" s="43">
        <f t="shared" si="34"/>
        <v>10285</v>
      </c>
      <c r="M156" s="43">
        <f t="shared" si="34"/>
        <v>148</v>
      </c>
      <c r="N156" s="43">
        <f t="shared" si="34"/>
        <v>0</v>
      </c>
      <c r="O156" s="43">
        <f t="shared" si="34"/>
        <v>461</v>
      </c>
      <c r="P156" s="43">
        <f>SUM(P151:P155)</f>
        <v>34632</v>
      </c>
    </row>
    <row r="157" spans="1:16" x14ac:dyDescent="0.25">
      <c r="A157" s="45" t="s">
        <v>66</v>
      </c>
      <c r="B157" s="46" t="s">
        <v>19</v>
      </c>
      <c r="C157" s="46" t="s">
        <v>228</v>
      </c>
      <c r="D157" s="47"/>
      <c r="E157" s="47"/>
      <c r="F157" s="47"/>
      <c r="G157" s="47"/>
      <c r="H157" s="47"/>
      <c r="I157" s="47"/>
      <c r="J157" s="47">
        <v>28</v>
      </c>
      <c r="K157" s="47"/>
      <c r="L157" s="47"/>
      <c r="M157" s="47"/>
      <c r="N157" s="47"/>
      <c r="O157" s="48"/>
      <c r="P157" s="25">
        <f>SUM(D157:O157)</f>
        <v>28</v>
      </c>
    </row>
    <row r="158" spans="1:16" x14ac:dyDescent="0.25">
      <c r="A158" s="45"/>
      <c r="B158" s="46" t="s">
        <v>26</v>
      </c>
      <c r="C158" s="46" t="s">
        <v>229</v>
      </c>
      <c r="D158" s="47"/>
      <c r="E158" s="47"/>
      <c r="F158" s="47"/>
      <c r="G158" s="47"/>
      <c r="H158" s="47"/>
      <c r="I158" s="47"/>
      <c r="J158" s="47"/>
      <c r="K158" s="47"/>
      <c r="L158" s="47"/>
      <c r="M158" s="47"/>
      <c r="N158" s="47"/>
      <c r="O158" s="48"/>
      <c r="P158" s="25">
        <f>SUM(D158:O158)</f>
        <v>0</v>
      </c>
    </row>
    <row r="159" spans="1:16" x14ac:dyDescent="0.25">
      <c r="A159" s="27"/>
      <c r="B159" s="21" t="s">
        <v>177</v>
      </c>
      <c r="C159" s="21" t="s">
        <v>229</v>
      </c>
      <c r="D159" s="23">
        <v>12313</v>
      </c>
      <c r="E159" s="23"/>
      <c r="F159" s="23"/>
      <c r="G159" s="23"/>
      <c r="H159" s="23"/>
      <c r="I159" s="23"/>
      <c r="J159" s="23"/>
      <c r="K159" s="23"/>
      <c r="L159" s="23"/>
      <c r="M159" s="23"/>
      <c r="N159" s="23"/>
      <c r="O159" s="24"/>
      <c r="P159" s="25">
        <f>SUM(D159:O159)</f>
        <v>12313</v>
      </c>
    </row>
    <row r="160" spans="1:16" ht="26.4" x14ac:dyDescent="0.25">
      <c r="A160" s="170"/>
      <c r="B160" s="243" t="s">
        <v>223</v>
      </c>
      <c r="C160" s="243" t="s">
        <v>238</v>
      </c>
      <c r="D160" s="260"/>
      <c r="E160" s="260"/>
      <c r="F160" s="260">
        <v>1841</v>
      </c>
      <c r="G160" s="260"/>
      <c r="H160" s="260"/>
      <c r="I160" s="260"/>
      <c r="J160" s="260"/>
      <c r="K160" s="260"/>
      <c r="L160" s="260"/>
      <c r="M160" s="260"/>
      <c r="N160" s="260"/>
      <c r="O160" s="261"/>
      <c r="P160" s="25">
        <f>SUM(D160:O160)</f>
        <v>1841</v>
      </c>
    </row>
    <row r="161" spans="1:16" s="6" customFormat="1" ht="13.8" thickBot="1" x14ac:dyDescent="0.3">
      <c r="A161" s="28" t="s">
        <v>134</v>
      </c>
      <c r="B161" s="29"/>
      <c r="C161" s="29"/>
      <c r="D161" s="31">
        <f t="shared" ref="D161:O161" si="35">SUM(D157:D160)</f>
        <v>12313</v>
      </c>
      <c r="E161" s="31">
        <f t="shared" si="35"/>
        <v>0</v>
      </c>
      <c r="F161" s="31">
        <f t="shared" si="35"/>
        <v>1841</v>
      </c>
      <c r="G161" s="31">
        <f t="shared" si="35"/>
        <v>0</v>
      </c>
      <c r="H161" s="31">
        <f t="shared" si="35"/>
        <v>0</v>
      </c>
      <c r="I161" s="31">
        <f t="shared" si="35"/>
        <v>0</v>
      </c>
      <c r="J161" s="31">
        <f t="shared" si="35"/>
        <v>28</v>
      </c>
      <c r="K161" s="31">
        <f t="shared" si="35"/>
        <v>0</v>
      </c>
      <c r="L161" s="31">
        <f t="shared" si="35"/>
        <v>0</v>
      </c>
      <c r="M161" s="31">
        <f t="shared" si="35"/>
        <v>0</v>
      </c>
      <c r="N161" s="31">
        <f t="shared" si="35"/>
        <v>0</v>
      </c>
      <c r="O161" s="31">
        <f t="shared" si="35"/>
        <v>0</v>
      </c>
      <c r="P161" s="31">
        <f>SUM(P157:P160)</f>
        <v>14182</v>
      </c>
    </row>
    <row r="162" spans="1:16" x14ac:dyDescent="0.25">
      <c r="A162" s="35" t="s">
        <v>67</v>
      </c>
      <c r="B162" s="74"/>
      <c r="C162" s="74"/>
      <c r="D162" s="52"/>
      <c r="E162" s="52"/>
      <c r="F162" s="52"/>
      <c r="G162" s="52"/>
      <c r="H162" s="52"/>
      <c r="I162" s="52"/>
      <c r="J162" s="52"/>
      <c r="K162" s="52"/>
      <c r="L162" s="52"/>
      <c r="M162" s="52"/>
      <c r="N162" s="52"/>
      <c r="O162" s="53"/>
      <c r="P162" s="26">
        <f t="shared" ref="P162:P168" si="36">SUM(D162:O162)</f>
        <v>0</v>
      </c>
    </row>
    <row r="163" spans="1:16" x14ac:dyDescent="0.25">
      <c r="A163" s="54"/>
      <c r="B163" s="55" t="s">
        <v>42</v>
      </c>
      <c r="C163" s="55" t="s">
        <v>242</v>
      </c>
      <c r="D163" s="56"/>
      <c r="E163" s="56"/>
      <c r="F163" s="56"/>
      <c r="G163" s="56"/>
      <c r="H163" s="56"/>
      <c r="I163" s="56"/>
      <c r="J163" s="56"/>
      <c r="K163" s="56"/>
      <c r="L163" s="56"/>
      <c r="M163" s="56"/>
      <c r="N163" s="56"/>
      <c r="O163" s="57"/>
      <c r="P163" s="26">
        <f t="shared" si="36"/>
        <v>0</v>
      </c>
    </row>
    <row r="164" spans="1:16" x14ac:dyDescent="0.25">
      <c r="A164" s="54"/>
      <c r="B164" s="55" t="s">
        <v>19</v>
      </c>
      <c r="C164" s="55" t="s">
        <v>228</v>
      </c>
      <c r="D164" s="56">
        <v>6218</v>
      </c>
      <c r="E164" s="56"/>
      <c r="F164" s="56">
        <v>83</v>
      </c>
      <c r="G164" s="56"/>
      <c r="H164" s="56"/>
      <c r="I164" s="56">
        <v>85</v>
      </c>
      <c r="J164" s="56"/>
      <c r="K164" s="56"/>
      <c r="L164" s="56"/>
      <c r="M164" s="56"/>
      <c r="N164" s="56"/>
      <c r="O164" s="57"/>
      <c r="P164" s="26">
        <f t="shared" si="36"/>
        <v>6386</v>
      </c>
    </row>
    <row r="165" spans="1:16" x14ac:dyDescent="0.25">
      <c r="A165" s="54"/>
      <c r="B165" s="55" t="s">
        <v>26</v>
      </c>
      <c r="C165" s="55" t="s">
        <v>229</v>
      </c>
      <c r="D165" s="56"/>
      <c r="E165" s="56"/>
      <c r="F165" s="56">
        <v>29</v>
      </c>
      <c r="G165" s="56"/>
      <c r="H165" s="56"/>
      <c r="I165" s="56"/>
      <c r="J165" s="56"/>
      <c r="K165" s="56"/>
      <c r="L165" s="56"/>
      <c r="M165" s="56"/>
      <c r="N165" s="56"/>
      <c r="O165" s="57"/>
      <c r="P165" s="26">
        <f t="shared" si="36"/>
        <v>29</v>
      </c>
    </row>
    <row r="166" spans="1:16" ht="11.25" customHeight="1" x14ac:dyDescent="0.25">
      <c r="A166" s="54"/>
      <c r="B166" s="55" t="s">
        <v>62</v>
      </c>
      <c r="C166" s="55" t="s">
        <v>230</v>
      </c>
      <c r="D166" s="56">
        <v>1</v>
      </c>
      <c r="E166" s="56"/>
      <c r="F166" s="56"/>
      <c r="G166" s="56"/>
      <c r="H166" s="56"/>
      <c r="I166" s="56"/>
      <c r="J166" s="56"/>
      <c r="K166" s="56"/>
      <c r="L166" s="56"/>
      <c r="M166" s="56"/>
      <c r="N166" s="56"/>
      <c r="O166" s="57"/>
      <c r="P166" s="26">
        <f t="shared" si="36"/>
        <v>1</v>
      </c>
    </row>
    <row r="167" spans="1:16" ht="26.4" x14ac:dyDescent="0.25">
      <c r="A167" s="86"/>
      <c r="B167" s="87" t="s">
        <v>226</v>
      </c>
      <c r="C167" s="87" t="s">
        <v>255</v>
      </c>
      <c r="D167" s="56"/>
      <c r="E167" s="56"/>
      <c r="F167" s="56">
        <v>17623</v>
      </c>
      <c r="G167" s="56"/>
      <c r="H167" s="56"/>
      <c r="I167" s="56">
        <v>11335</v>
      </c>
      <c r="J167" s="56"/>
      <c r="K167" s="56"/>
      <c r="L167" s="56"/>
      <c r="M167" s="56"/>
      <c r="N167" s="56"/>
      <c r="O167" s="56"/>
      <c r="P167" s="26">
        <f t="shared" si="36"/>
        <v>28958</v>
      </c>
    </row>
    <row r="168" spans="1:16" ht="11.25" customHeight="1" x14ac:dyDescent="0.25">
      <c r="A168" s="86"/>
      <c r="B168" s="87" t="s">
        <v>219</v>
      </c>
      <c r="C168" s="87" t="s">
        <v>230</v>
      </c>
      <c r="D168" s="88"/>
      <c r="E168" s="88"/>
      <c r="F168" s="88"/>
      <c r="G168" s="88"/>
      <c r="H168" s="88"/>
      <c r="I168" s="88"/>
      <c r="J168" s="88"/>
      <c r="K168" s="88">
        <v>18</v>
      </c>
      <c r="L168" s="88">
        <v>14</v>
      </c>
      <c r="M168" s="88"/>
      <c r="N168" s="88"/>
      <c r="O168" s="89">
        <v>63</v>
      </c>
      <c r="P168" s="26">
        <f t="shared" si="36"/>
        <v>95</v>
      </c>
    </row>
    <row r="169" spans="1:16" s="6" customFormat="1" ht="15" customHeight="1" thickBot="1" x14ac:dyDescent="0.3">
      <c r="A169" s="41" t="s">
        <v>135</v>
      </c>
      <c r="B169" s="42"/>
      <c r="C169" s="42"/>
      <c r="D169" s="43">
        <f t="shared" ref="D169:O169" si="37">SUM(D162:D168)</f>
        <v>6219</v>
      </c>
      <c r="E169" s="43">
        <f t="shared" si="37"/>
        <v>0</v>
      </c>
      <c r="F169" s="43">
        <f t="shared" si="37"/>
        <v>17735</v>
      </c>
      <c r="G169" s="43">
        <f t="shared" si="37"/>
        <v>0</v>
      </c>
      <c r="H169" s="43">
        <f t="shared" si="37"/>
        <v>0</v>
      </c>
      <c r="I169" s="43">
        <f t="shared" si="37"/>
        <v>11420</v>
      </c>
      <c r="J169" s="43">
        <f t="shared" si="37"/>
        <v>0</v>
      </c>
      <c r="K169" s="43">
        <f t="shared" si="37"/>
        <v>18</v>
      </c>
      <c r="L169" s="43">
        <f t="shared" si="37"/>
        <v>14</v>
      </c>
      <c r="M169" s="43">
        <f t="shared" si="37"/>
        <v>0</v>
      </c>
      <c r="N169" s="43">
        <f t="shared" si="37"/>
        <v>0</v>
      </c>
      <c r="O169" s="43">
        <f t="shared" si="37"/>
        <v>63</v>
      </c>
      <c r="P169" s="43">
        <f>SUM(P162:P168)</f>
        <v>35469</v>
      </c>
    </row>
    <row r="170" spans="1:16" x14ac:dyDescent="0.25">
      <c r="A170" s="45" t="s">
        <v>68</v>
      </c>
      <c r="B170" s="46"/>
      <c r="C170" s="46"/>
      <c r="D170" s="47"/>
      <c r="E170" s="47"/>
      <c r="F170" s="47"/>
      <c r="G170" s="47"/>
      <c r="H170" s="47"/>
      <c r="I170" s="47"/>
      <c r="J170" s="47"/>
      <c r="K170" s="47"/>
      <c r="L170" s="47"/>
      <c r="M170" s="47"/>
      <c r="N170" s="47"/>
      <c r="O170" s="48"/>
      <c r="P170" s="25">
        <f t="shared" ref="P170:P186" si="38">SUM(D170:O170)</f>
        <v>0</v>
      </c>
    </row>
    <row r="171" spans="1:16" x14ac:dyDescent="0.25">
      <c r="A171" s="27"/>
      <c r="B171" s="21" t="s">
        <v>19</v>
      </c>
      <c r="C171" s="21" t="s">
        <v>228</v>
      </c>
      <c r="D171" s="23">
        <v>48044</v>
      </c>
      <c r="E171" s="23">
        <v>9332</v>
      </c>
      <c r="F171" s="23">
        <v>64171</v>
      </c>
      <c r="G171" s="23"/>
      <c r="H171" s="23"/>
      <c r="I171" s="23"/>
      <c r="J171" s="23">
        <v>1069</v>
      </c>
      <c r="K171" s="23">
        <v>2554</v>
      </c>
      <c r="L171" s="23">
        <v>50543</v>
      </c>
      <c r="M171" s="23">
        <v>2666</v>
      </c>
      <c r="N171" s="23"/>
      <c r="O171" s="24"/>
      <c r="P171" s="25">
        <f t="shared" si="38"/>
        <v>178379</v>
      </c>
    </row>
    <row r="172" spans="1:16" x14ac:dyDescent="0.25">
      <c r="A172" s="27"/>
      <c r="B172" s="21" t="s">
        <v>70</v>
      </c>
      <c r="C172" s="21" t="s">
        <v>237</v>
      </c>
      <c r="D172" s="23">
        <v>7260</v>
      </c>
      <c r="E172" s="23"/>
      <c r="F172" s="23"/>
      <c r="G172" s="23"/>
      <c r="H172" s="23"/>
      <c r="I172" s="23"/>
      <c r="J172" s="23"/>
      <c r="K172" s="23">
        <v>2</v>
      </c>
      <c r="L172" s="23"/>
      <c r="M172" s="23"/>
      <c r="N172" s="23"/>
      <c r="O172" s="24"/>
      <c r="P172" s="25">
        <f t="shared" si="38"/>
        <v>7262</v>
      </c>
    </row>
    <row r="173" spans="1:16" x14ac:dyDescent="0.25">
      <c r="A173" s="27"/>
      <c r="B173" s="21" t="s">
        <v>71</v>
      </c>
      <c r="C173" s="21" t="s">
        <v>237</v>
      </c>
      <c r="D173" s="274"/>
      <c r="E173" s="274">
        <v>530</v>
      </c>
      <c r="F173" s="274"/>
      <c r="G173" s="274">
        <v>33</v>
      </c>
      <c r="H173" s="274"/>
      <c r="I173" s="274">
        <v>9</v>
      </c>
      <c r="J173" s="274"/>
      <c r="K173" s="274"/>
      <c r="L173" s="274">
        <v>312</v>
      </c>
      <c r="M173" s="274"/>
      <c r="N173" s="275"/>
      <c r="O173" s="275">
        <v>10</v>
      </c>
      <c r="P173" s="25">
        <f t="shared" si="38"/>
        <v>894</v>
      </c>
    </row>
    <row r="174" spans="1:16" x14ac:dyDescent="0.25">
      <c r="A174" s="27"/>
      <c r="B174" s="21" t="s">
        <v>153</v>
      </c>
      <c r="C174" s="21" t="s">
        <v>237</v>
      </c>
      <c r="D174" s="274">
        <v>488077</v>
      </c>
      <c r="E174" s="274">
        <v>14605</v>
      </c>
      <c r="F174" s="274"/>
      <c r="G174" s="274"/>
      <c r="H174" s="274">
        <v>37996</v>
      </c>
      <c r="I174" s="274"/>
      <c r="J174" s="274"/>
      <c r="K174" s="274">
        <v>1417</v>
      </c>
      <c r="L174" s="274">
        <v>128935</v>
      </c>
      <c r="M174" s="274"/>
      <c r="N174" s="275">
        <v>2404</v>
      </c>
      <c r="O174" s="275">
        <v>102752</v>
      </c>
      <c r="P174" s="25">
        <f t="shared" si="38"/>
        <v>776186</v>
      </c>
    </row>
    <row r="175" spans="1:16" x14ac:dyDescent="0.25">
      <c r="A175" s="27"/>
      <c r="B175" s="21" t="s">
        <v>55</v>
      </c>
      <c r="C175" s="21" t="s">
        <v>253</v>
      </c>
      <c r="D175" s="274"/>
      <c r="E175" s="274"/>
      <c r="F175" s="274"/>
      <c r="G175" s="274"/>
      <c r="H175" s="274"/>
      <c r="I175" s="274"/>
      <c r="J175" s="274"/>
      <c r="K175" s="274"/>
      <c r="L175" s="274">
        <v>11330</v>
      </c>
      <c r="M175" s="274"/>
      <c r="N175" s="274"/>
      <c r="O175" s="274"/>
      <c r="P175" s="25">
        <f t="shared" si="38"/>
        <v>11330</v>
      </c>
    </row>
    <row r="176" spans="1:16" x14ac:dyDescent="0.25">
      <c r="A176" s="27"/>
      <c r="B176" s="21" t="s">
        <v>72</v>
      </c>
      <c r="C176" s="21" t="s">
        <v>237</v>
      </c>
      <c r="D176" s="23"/>
      <c r="E176" s="23"/>
      <c r="F176" s="23"/>
      <c r="G176" s="23"/>
      <c r="H176" s="23"/>
      <c r="I176" s="23"/>
      <c r="J176" s="23"/>
      <c r="K176" s="23"/>
      <c r="L176" s="23"/>
      <c r="M176" s="23"/>
      <c r="N176" s="23"/>
      <c r="O176" s="24"/>
      <c r="P176" s="25">
        <f t="shared" si="38"/>
        <v>0</v>
      </c>
    </row>
    <row r="177" spans="1:16" x14ac:dyDescent="0.25">
      <c r="A177" s="27"/>
      <c r="B177" s="21" t="s">
        <v>26</v>
      </c>
      <c r="C177" s="21" t="s">
        <v>229</v>
      </c>
      <c r="D177" s="23"/>
      <c r="E177" s="23">
        <v>5830</v>
      </c>
      <c r="F177" s="23">
        <v>7516</v>
      </c>
      <c r="G177" s="23"/>
      <c r="H177" s="23"/>
      <c r="I177" s="23">
        <v>507</v>
      </c>
      <c r="J177" s="23">
        <v>16</v>
      </c>
      <c r="K177" s="23">
        <v>809</v>
      </c>
      <c r="L177" s="23">
        <v>4656</v>
      </c>
      <c r="M177" s="23"/>
      <c r="N177" s="23">
        <v>1</v>
      </c>
      <c r="O177" s="24">
        <v>485</v>
      </c>
      <c r="P177" s="25">
        <f t="shared" si="38"/>
        <v>19820</v>
      </c>
    </row>
    <row r="178" spans="1:16" ht="26.4" x14ac:dyDescent="0.25">
      <c r="B178" s="3" t="s">
        <v>223</v>
      </c>
      <c r="C178" s="3" t="s">
        <v>238</v>
      </c>
      <c r="D178" s="252"/>
      <c r="E178" s="23">
        <v>923</v>
      </c>
      <c r="F178" s="23"/>
      <c r="G178" s="23"/>
      <c r="H178" s="23"/>
      <c r="I178" s="23"/>
      <c r="J178" s="23"/>
      <c r="K178" s="23"/>
      <c r="L178" s="23"/>
      <c r="M178" s="23"/>
      <c r="N178" s="23"/>
      <c r="O178" s="24"/>
      <c r="P178" s="25">
        <f t="shared" si="38"/>
        <v>923</v>
      </c>
    </row>
    <row r="179" spans="1:16" x14ac:dyDescent="0.25">
      <c r="B179" s="3" t="s">
        <v>225</v>
      </c>
      <c r="C179" s="3" t="s">
        <v>254</v>
      </c>
      <c r="D179" s="252"/>
      <c r="E179" s="23"/>
      <c r="F179" s="23"/>
      <c r="G179" s="23"/>
      <c r="H179" s="23"/>
      <c r="I179" s="23"/>
      <c r="J179" s="23"/>
      <c r="K179" s="23"/>
      <c r="L179" s="23"/>
      <c r="M179" s="23"/>
      <c r="N179" s="23"/>
      <c r="O179" s="24"/>
      <c r="P179" s="25">
        <f t="shared" si="38"/>
        <v>0</v>
      </c>
    </row>
    <row r="180" spans="1:16" x14ac:dyDescent="0.25">
      <c r="B180" s="3" t="s">
        <v>219</v>
      </c>
      <c r="C180" s="3" t="s">
        <v>230</v>
      </c>
      <c r="E180" s="5">
        <v>34</v>
      </c>
      <c r="K180" s="5">
        <v>1</v>
      </c>
      <c r="P180" s="25">
        <f t="shared" si="38"/>
        <v>35</v>
      </c>
    </row>
    <row r="181" spans="1:16" x14ac:dyDescent="0.25">
      <c r="B181" s="3" t="s">
        <v>183</v>
      </c>
      <c r="C181" s="3" t="s">
        <v>250</v>
      </c>
      <c r="E181" s="5">
        <v>600</v>
      </c>
      <c r="P181" s="25">
        <f t="shared" si="38"/>
        <v>600</v>
      </c>
    </row>
    <row r="182" spans="1:16" ht="26.4" x14ac:dyDescent="0.25">
      <c r="B182" s="3" t="s">
        <v>216</v>
      </c>
      <c r="C182" s="3" t="s">
        <v>237</v>
      </c>
      <c r="D182" s="5">
        <v>0</v>
      </c>
      <c r="E182" s="5">
        <v>0</v>
      </c>
      <c r="F182" s="5">
        <v>0</v>
      </c>
      <c r="G182" s="5">
        <v>0</v>
      </c>
      <c r="H182" s="5">
        <v>0</v>
      </c>
      <c r="I182" s="5">
        <v>0</v>
      </c>
      <c r="J182" s="5">
        <v>0</v>
      </c>
      <c r="K182" s="5">
        <v>0</v>
      </c>
      <c r="L182" s="5">
        <v>0</v>
      </c>
      <c r="M182" s="5">
        <v>0</v>
      </c>
      <c r="N182" s="5">
        <v>0</v>
      </c>
      <c r="O182" s="5">
        <v>0</v>
      </c>
      <c r="P182" s="25">
        <f t="shared" si="38"/>
        <v>0</v>
      </c>
    </row>
    <row r="183" spans="1:16" ht="26.4" x14ac:dyDescent="0.25">
      <c r="B183" s="3" t="s">
        <v>217</v>
      </c>
      <c r="C183" s="3" t="s">
        <v>237</v>
      </c>
      <c r="G183" s="5">
        <v>123663</v>
      </c>
      <c r="P183" s="25">
        <f t="shared" si="38"/>
        <v>123663</v>
      </c>
    </row>
    <row r="184" spans="1:16" x14ac:dyDescent="0.25">
      <c r="B184" s="3" t="s">
        <v>208</v>
      </c>
      <c r="C184" s="3" t="s">
        <v>237</v>
      </c>
      <c r="F184" s="5">
        <v>129</v>
      </c>
      <c r="P184" s="25">
        <f t="shared" si="38"/>
        <v>129</v>
      </c>
    </row>
    <row r="185" spans="1:16" x14ac:dyDescent="0.25">
      <c r="B185" s="3" t="s">
        <v>207</v>
      </c>
      <c r="C185" s="3" t="s">
        <v>237</v>
      </c>
      <c r="D185" s="276"/>
      <c r="E185" s="276"/>
      <c r="F185" s="276"/>
      <c r="G185" s="276"/>
      <c r="H185" s="276"/>
      <c r="I185" s="276"/>
      <c r="J185" s="276"/>
      <c r="K185" s="276"/>
      <c r="L185" s="276"/>
      <c r="M185" s="276"/>
      <c r="N185" s="276"/>
      <c r="O185" s="276"/>
      <c r="P185" s="25">
        <f t="shared" si="38"/>
        <v>0</v>
      </c>
    </row>
    <row r="186" spans="1:16" ht="26.4" x14ac:dyDescent="0.25">
      <c r="B186" s="3" t="s">
        <v>178</v>
      </c>
      <c r="C186" s="3" t="s">
        <v>245</v>
      </c>
      <c r="D186" s="252"/>
      <c r="E186" s="23"/>
      <c r="F186" s="23"/>
      <c r="G186" s="23"/>
      <c r="H186" s="23"/>
      <c r="I186" s="23"/>
      <c r="J186" s="23"/>
      <c r="K186" s="23"/>
      <c r="L186" s="23"/>
      <c r="M186" s="23"/>
      <c r="N186" s="23"/>
      <c r="O186" s="253"/>
      <c r="P186" s="25">
        <f t="shared" si="38"/>
        <v>0</v>
      </c>
    </row>
    <row r="187" spans="1:16" s="6" customFormat="1" ht="13.8" thickBot="1" x14ac:dyDescent="0.3">
      <c r="A187" s="28" t="s">
        <v>136</v>
      </c>
      <c r="B187" s="29"/>
      <c r="C187" s="29"/>
      <c r="D187" s="31">
        <f t="shared" ref="D187:O187" si="39">SUM(D170:D186)</f>
        <v>543381</v>
      </c>
      <c r="E187" s="31">
        <f t="shared" si="39"/>
        <v>31854</v>
      </c>
      <c r="F187" s="31">
        <f t="shared" si="39"/>
        <v>71816</v>
      </c>
      <c r="G187" s="31">
        <f t="shared" si="39"/>
        <v>123696</v>
      </c>
      <c r="H187" s="31">
        <f t="shared" si="39"/>
        <v>37996</v>
      </c>
      <c r="I187" s="31">
        <f t="shared" si="39"/>
        <v>516</v>
      </c>
      <c r="J187" s="31">
        <f t="shared" si="39"/>
        <v>1085</v>
      </c>
      <c r="K187" s="31">
        <f t="shared" si="39"/>
        <v>4783</v>
      </c>
      <c r="L187" s="31">
        <f t="shared" si="39"/>
        <v>195776</v>
      </c>
      <c r="M187" s="31">
        <f t="shared" si="39"/>
        <v>2666</v>
      </c>
      <c r="N187" s="31">
        <f t="shared" si="39"/>
        <v>2405</v>
      </c>
      <c r="O187" s="31">
        <f t="shared" si="39"/>
        <v>103247</v>
      </c>
      <c r="P187" s="31">
        <f>SUM(P170:P186)</f>
        <v>1119221</v>
      </c>
    </row>
    <row r="188" spans="1:16" s="6" customFormat="1" x14ac:dyDescent="0.25">
      <c r="A188" s="35" t="s">
        <v>73</v>
      </c>
      <c r="B188" s="66" t="s">
        <v>19</v>
      </c>
      <c r="C188" s="66" t="s">
        <v>228</v>
      </c>
      <c r="D188" s="67"/>
      <c r="E188" s="67"/>
      <c r="F188" s="67"/>
      <c r="G188" s="67"/>
      <c r="H188" s="67"/>
      <c r="I188" s="67"/>
      <c r="J188" s="67"/>
      <c r="K188" s="67"/>
      <c r="L188" s="67"/>
      <c r="M188" s="67"/>
      <c r="N188" s="67"/>
      <c r="O188" s="68"/>
      <c r="P188" s="26">
        <f>SUM(D188:O188)</f>
        <v>0</v>
      </c>
    </row>
    <row r="189" spans="1:16" s="10" customFormat="1" x14ac:dyDescent="0.25">
      <c r="A189" s="93"/>
      <c r="B189" s="94" t="s">
        <v>26</v>
      </c>
      <c r="C189" s="94" t="s">
        <v>229</v>
      </c>
      <c r="D189" s="95">
        <v>11325</v>
      </c>
      <c r="E189" s="120">
        <v>28</v>
      </c>
      <c r="F189" s="95"/>
      <c r="G189" s="95"/>
      <c r="H189" s="95"/>
      <c r="I189" s="95"/>
      <c r="J189" s="95"/>
      <c r="K189" s="95"/>
      <c r="L189" s="95"/>
      <c r="M189" s="95"/>
      <c r="N189" s="95"/>
      <c r="O189" s="97"/>
      <c r="P189" s="26">
        <f>SUM(D189:O189)</f>
        <v>11353</v>
      </c>
    </row>
    <row r="190" spans="1:16" s="6" customFormat="1" ht="15" customHeight="1" thickBot="1" x14ac:dyDescent="0.3">
      <c r="A190" s="41" t="s">
        <v>137</v>
      </c>
      <c r="B190" s="42"/>
      <c r="C190" s="42"/>
      <c r="D190" s="43">
        <f t="shared" ref="D190:O190" si="40">SUM(D188:D189)</f>
        <v>11325</v>
      </c>
      <c r="E190" s="43">
        <f t="shared" si="40"/>
        <v>28</v>
      </c>
      <c r="F190" s="43">
        <f t="shared" si="40"/>
        <v>0</v>
      </c>
      <c r="G190" s="43">
        <f t="shared" si="40"/>
        <v>0</v>
      </c>
      <c r="H190" s="43">
        <f t="shared" si="40"/>
        <v>0</v>
      </c>
      <c r="I190" s="43">
        <f t="shared" si="40"/>
        <v>0</v>
      </c>
      <c r="J190" s="43">
        <f t="shared" si="40"/>
        <v>0</v>
      </c>
      <c r="K190" s="43">
        <f t="shared" si="40"/>
        <v>0</v>
      </c>
      <c r="L190" s="43">
        <f t="shared" si="40"/>
        <v>0</v>
      </c>
      <c r="M190" s="43">
        <f t="shared" si="40"/>
        <v>0</v>
      </c>
      <c r="N190" s="43">
        <f t="shared" si="40"/>
        <v>0</v>
      </c>
      <c r="O190" s="43">
        <f t="shared" si="40"/>
        <v>0</v>
      </c>
      <c r="P190" s="43">
        <f>SUM(P188:P189)</f>
        <v>11353</v>
      </c>
    </row>
    <row r="191" spans="1:16" s="6" customFormat="1" x14ac:dyDescent="0.25">
      <c r="A191" s="45" t="s">
        <v>74</v>
      </c>
      <c r="B191" s="90" t="s">
        <v>19</v>
      </c>
      <c r="C191" s="90" t="s">
        <v>228</v>
      </c>
      <c r="D191" s="91">
        <v>93661</v>
      </c>
      <c r="E191" s="91">
        <v>711</v>
      </c>
      <c r="F191" s="91">
        <v>895</v>
      </c>
      <c r="G191" s="91"/>
      <c r="H191" s="91"/>
      <c r="I191" s="91"/>
      <c r="J191" s="91"/>
      <c r="K191" s="91">
        <v>30</v>
      </c>
      <c r="L191" s="91">
        <v>432</v>
      </c>
      <c r="M191" s="91"/>
      <c r="N191" s="91"/>
      <c r="O191" s="92"/>
      <c r="P191" s="25">
        <f>SUM(D191:O191)</f>
        <v>95729</v>
      </c>
    </row>
    <row r="192" spans="1:16" s="6" customFormat="1" ht="26.4" x14ac:dyDescent="0.25">
      <c r="A192" s="45"/>
      <c r="B192" s="90" t="s">
        <v>264</v>
      </c>
      <c r="C192" s="90" t="s">
        <v>265</v>
      </c>
      <c r="D192" s="91">
        <v>0</v>
      </c>
      <c r="E192" s="91">
        <v>0</v>
      </c>
      <c r="F192" s="91">
        <v>0</v>
      </c>
      <c r="G192" s="91">
        <v>0</v>
      </c>
      <c r="H192" s="91">
        <v>0</v>
      </c>
      <c r="I192" s="91">
        <v>0</v>
      </c>
      <c r="J192" s="91">
        <v>0</v>
      </c>
      <c r="K192" s="91">
        <v>0</v>
      </c>
      <c r="L192" s="91">
        <v>0</v>
      </c>
      <c r="M192" s="91">
        <v>0</v>
      </c>
      <c r="N192" s="91">
        <v>0</v>
      </c>
      <c r="O192" s="92">
        <v>0</v>
      </c>
      <c r="P192" s="25">
        <f>SUM(D192:O192)</f>
        <v>0</v>
      </c>
    </row>
    <row r="193" spans="1:16" s="6" customFormat="1" x14ac:dyDescent="0.25">
      <c r="A193" s="20"/>
      <c r="B193" s="99" t="s">
        <v>26</v>
      </c>
      <c r="C193" s="99" t="s">
        <v>229</v>
      </c>
      <c r="D193" s="100"/>
      <c r="E193" s="100">
        <v>704</v>
      </c>
      <c r="F193" s="100">
        <v>218</v>
      </c>
      <c r="G193" s="100">
        <v>157</v>
      </c>
      <c r="H193" s="100"/>
      <c r="I193" s="100"/>
      <c r="J193" s="100"/>
      <c r="K193" s="100"/>
      <c r="L193" s="100"/>
      <c r="M193" s="100"/>
      <c r="N193" s="100"/>
      <c r="O193" s="101">
        <v>683</v>
      </c>
      <c r="P193" s="25">
        <f>SUM(D193:O193)</f>
        <v>1762</v>
      </c>
    </row>
    <row r="194" spans="1:16" s="6" customFormat="1" ht="13.8" thickBot="1" x14ac:dyDescent="0.3">
      <c r="A194" s="28" t="s">
        <v>138</v>
      </c>
      <c r="B194" s="102"/>
      <c r="C194" s="102"/>
      <c r="D194" s="31">
        <f t="shared" ref="D194:O194" si="41">SUM(D191:D193)</f>
        <v>93661</v>
      </c>
      <c r="E194" s="31">
        <f t="shared" si="41"/>
        <v>1415</v>
      </c>
      <c r="F194" s="31">
        <f t="shared" si="41"/>
        <v>1113</v>
      </c>
      <c r="G194" s="31">
        <f t="shared" si="41"/>
        <v>157</v>
      </c>
      <c r="H194" s="31">
        <f t="shared" si="41"/>
        <v>0</v>
      </c>
      <c r="I194" s="31">
        <f t="shared" si="41"/>
        <v>0</v>
      </c>
      <c r="J194" s="31">
        <f t="shared" si="41"/>
        <v>0</v>
      </c>
      <c r="K194" s="31">
        <f t="shared" si="41"/>
        <v>30</v>
      </c>
      <c r="L194" s="31">
        <f t="shared" si="41"/>
        <v>432</v>
      </c>
      <c r="M194" s="31">
        <f t="shared" si="41"/>
        <v>0</v>
      </c>
      <c r="N194" s="31">
        <f t="shared" si="41"/>
        <v>0</v>
      </c>
      <c r="O194" s="31">
        <f t="shared" si="41"/>
        <v>683</v>
      </c>
      <c r="P194" s="31">
        <f>SUM(P191:P193)</f>
        <v>97491</v>
      </c>
    </row>
    <row r="195" spans="1:16" s="6" customFormat="1" x14ac:dyDescent="0.25">
      <c r="A195" s="35" t="s">
        <v>75</v>
      </c>
      <c r="B195" s="66" t="s">
        <v>19</v>
      </c>
      <c r="C195" s="66" t="s">
        <v>228</v>
      </c>
      <c r="D195" s="67">
        <v>108</v>
      </c>
      <c r="E195" s="67"/>
      <c r="F195" s="67">
        <v>1099</v>
      </c>
      <c r="G195" s="67"/>
      <c r="H195" s="67"/>
      <c r="I195" s="67"/>
      <c r="J195" s="67"/>
      <c r="K195" s="67"/>
      <c r="L195" s="67"/>
      <c r="M195" s="67"/>
      <c r="N195" s="67"/>
      <c r="O195" s="68"/>
      <c r="P195" s="26">
        <f>SUM(D195:O195)</f>
        <v>1207</v>
      </c>
    </row>
    <row r="196" spans="1:16" s="6" customFormat="1" x14ac:dyDescent="0.25">
      <c r="A196" s="35"/>
      <c r="B196" s="66" t="s">
        <v>152</v>
      </c>
      <c r="C196" s="66" t="s">
        <v>229</v>
      </c>
      <c r="D196" s="67">
        <v>2128</v>
      </c>
      <c r="E196" s="67"/>
      <c r="F196" s="67"/>
      <c r="G196" s="67"/>
      <c r="H196" s="67"/>
      <c r="I196" s="67"/>
      <c r="J196" s="67"/>
      <c r="K196" s="67"/>
      <c r="L196" s="67"/>
      <c r="M196" s="67">
        <v>16</v>
      </c>
      <c r="N196" s="67"/>
      <c r="O196" s="68"/>
      <c r="P196" s="26">
        <f>SUM(D196:O196)</f>
        <v>2144</v>
      </c>
    </row>
    <row r="197" spans="1:16" s="10" customFormat="1" x14ac:dyDescent="0.25">
      <c r="A197" s="93"/>
      <c r="B197" s="94" t="s">
        <v>26</v>
      </c>
      <c r="C197" s="94" t="s">
        <v>229</v>
      </c>
      <c r="D197" s="95"/>
      <c r="E197" s="95"/>
      <c r="F197" s="95"/>
      <c r="G197" s="95"/>
      <c r="H197" s="95"/>
      <c r="I197" s="95"/>
      <c r="J197" s="95"/>
      <c r="K197" s="95"/>
      <c r="L197" s="95"/>
      <c r="M197" s="95"/>
      <c r="N197" s="95"/>
      <c r="O197" s="97"/>
      <c r="P197" s="26">
        <f>SUM(D197:O197)</f>
        <v>0</v>
      </c>
    </row>
    <row r="198" spans="1:16" s="6" customFormat="1" ht="13.8" thickBot="1" x14ac:dyDescent="0.3">
      <c r="A198" s="41" t="s">
        <v>139</v>
      </c>
      <c r="B198" s="42"/>
      <c r="C198" s="42"/>
      <c r="D198" s="43">
        <f t="shared" ref="D198:O198" si="42">SUM(D195:D197)</f>
        <v>2236</v>
      </c>
      <c r="E198" s="43">
        <f t="shared" si="42"/>
        <v>0</v>
      </c>
      <c r="F198" s="43">
        <f t="shared" si="42"/>
        <v>1099</v>
      </c>
      <c r="G198" s="43">
        <f t="shared" si="42"/>
        <v>0</v>
      </c>
      <c r="H198" s="43">
        <f t="shared" si="42"/>
        <v>0</v>
      </c>
      <c r="I198" s="43">
        <f t="shared" si="42"/>
        <v>0</v>
      </c>
      <c r="J198" s="43">
        <f t="shared" si="42"/>
        <v>0</v>
      </c>
      <c r="K198" s="43">
        <f t="shared" si="42"/>
        <v>0</v>
      </c>
      <c r="L198" s="43">
        <f t="shared" si="42"/>
        <v>0</v>
      </c>
      <c r="M198" s="43">
        <f t="shared" si="42"/>
        <v>16</v>
      </c>
      <c r="N198" s="43">
        <f t="shared" si="42"/>
        <v>0</v>
      </c>
      <c r="O198" s="43">
        <f t="shared" si="42"/>
        <v>0</v>
      </c>
      <c r="P198" s="43">
        <f>SUM(P195:P197)</f>
        <v>3351</v>
      </c>
    </row>
    <row r="199" spans="1:16" x14ac:dyDescent="0.25">
      <c r="A199" s="45" t="s">
        <v>140</v>
      </c>
      <c r="B199" s="46" t="s">
        <v>19</v>
      </c>
      <c r="C199" s="46" t="s">
        <v>228</v>
      </c>
      <c r="D199" s="47">
        <v>423554</v>
      </c>
      <c r="E199" s="47">
        <v>8847</v>
      </c>
      <c r="F199" s="47">
        <v>3208</v>
      </c>
      <c r="G199" s="47"/>
      <c r="H199" s="47"/>
      <c r="I199" s="47">
        <v>47280</v>
      </c>
      <c r="J199" s="47"/>
      <c r="K199" s="47">
        <v>631</v>
      </c>
      <c r="L199" s="47">
        <v>7612</v>
      </c>
      <c r="M199" s="47">
        <v>302</v>
      </c>
      <c r="N199" s="47"/>
      <c r="O199" s="48"/>
      <c r="P199" s="25">
        <f t="shared" ref="P199:P205" si="43">SUM(D199:O199)</f>
        <v>491434</v>
      </c>
    </row>
    <row r="200" spans="1:16" x14ac:dyDescent="0.25">
      <c r="A200" s="45"/>
      <c r="B200" s="46" t="s">
        <v>55</v>
      </c>
      <c r="C200" s="46" t="s">
        <v>253</v>
      </c>
      <c r="D200" s="47"/>
      <c r="E200" s="47"/>
      <c r="F200" s="47"/>
      <c r="G200" s="47"/>
      <c r="H200" s="47"/>
      <c r="I200" s="47"/>
      <c r="J200" s="47"/>
      <c r="K200" s="47"/>
      <c r="L200" s="47">
        <v>3208</v>
      </c>
      <c r="M200" s="47"/>
      <c r="N200" s="47"/>
      <c r="O200" s="48"/>
      <c r="P200" s="25">
        <f t="shared" si="43"/>
        <v>3208</v>
      </c>
    </row>
    <row r="201" spans="1:16" x14ac:dyDescent="0.25">
      <c r="A201" s="45"/>
      <c r="B201" s="46" t="s">
        <v>72</v>
      </c>
      <c r="C201" s="46" t="s">
        <v>237</v>
      </c>
      <c r="D201" s="47"/>
      <c r="E201" s="47"/>
      <c r="F201" s="47"/>
      <c r="G201" s="47"/>
      <c r="H201" s="47"/>
      <c r="I201" s="47"/>
      <c r="J201" s="47"/>
      <c r="K201" s="47"/>
      <c r="L201" s="47"/>
      <c r="M201" s="47"/>
      <c r="N201" s="47"/>
      <c r="O201" s="48"/>
      <c r="P201" s="25">
        <f t="shared" si="43"/>
        <v>0</v>
      </c>
    </row>
    <row r="202" spans="1:16" x14ac:dyDescent="0.25">
      <c r="A202" s="27"/>
      <c r="B202" s="21" t="s">
        <v>26</v>
      </c>
      <c r="C202" s="21" t="s">
        <v>229</v>
      </c>
      <c r="D202" s="23">
        <v>12375</v>
      </c>
      <c r="E202" s="23">
        <v>8599</v>
      </c>
      <c r="F202" s="23">
        <v>2160</v>
      </c>
      <c r="G202" s="23"/>
      <c r="H202" s="23"/>
      <c r="I202" s="23"/>
      <c r="J202" s="23"/>
      <c r="K202" s="23">
        <v>615</v>
      </c>
      <c r="L202" s="23">
        <v>38537</v>
      </c>
      <c r="M202" s="23"/>
      <c r="N202" s="23"/>
      <c r="O202" s="24">
        <v>267</v>
      </c>
      <c r="P202" s="25">
        <f t="shared" si="43"/>
        <v>62553</v>
      </c>
    </row>
    <row r="203" spans="1:16" ht="26.4" x14ac:dyDescent="0.25">
      <c r="A203" s="170"/>
      <c r="B203" s="243" t="s">
        <v>223</v>
      </c>
      <c r="C203" s="243" t="s">
        <v>238</v>
      </c>
      <c r="D203" s="260"/>
      <c r="E203" s="260">
        <v>10481</v>
      </c>
      <c r="F203" s="260"/>
      <c r="G203" s="260"/>
      <c r="H203" s="260"/>
      <c r="I203" s="260"/>
      <c r="J203" s="260"/>
      <c r="K203" s="260"/>
      <c r="L203" s="260"/>
      <c r="M203" s="260"/>
      <c r="N203" s="260"/>
      <c r="O203" s="261"/>
      <c r="P203" s="25">
        <f t="shared" si="43"/>
        <v>10481</v>
      </c>
    </row>
    <row r="204" spans="1:16" x14ac:dyDescent="0.25">
      <c r="A204" s="170"/>
      <c r="B204" s="243" t="s">
        <v>219</v>
      </c>
      <c r="C204" s="243" t="s">
        <v>230</v>
      </c>
      <c r="D204" s="260"/>
      <c r="E204" s="260"/>
      <c r="F204" s="260"/>
      <c r="G204" s="260"/>
      <c r="H204" s="260"/>
      <c r="I204" s="260"/>
      <c r="J204" s="260"/>
      <c r="K204" s="260">
        <v>2</v>
      </c>
      <c r="L204" s="260"/>
      <c r="M204" s="260"/>
      <c r="N204" s="260"/>
      <c r="O204" s="261"/>
      <c r="P204" s="25">
        <f t="shared" si="43"/>
        <v>2</v>
      </c>
    </row>
    <row r="205" spans="1:16" x14ac:dyDescent="0.25">
      <c r="A205" s="170"/>
      <c r="B205" s="243" t="s">
        <v>209</v>
      </c>
      <c r="C205" s="243" t="s">
        <v>256</v>
      </c>
      <c r="D205" s="276"/>
      <c r="E205" s="276"/>
      <c r="F205" s="276">
        <v>43151</v>
      </c>
      <c r="G205" s="276"/>
      <c r="H205" s="276"/>
      <c r="I205" s="276"/>
      <c r="J205" s="276"/>
      <c r="K205" s="276"/>
      <c r="L205" s="276">
        <v>129567</v>
      </c>
      <c r="M205" s="276"/>
      <c r="N205" s="277"/>
      <c r="O205" s="276"/>
      <c r="P205" s="25">
        <f t="shared" si="43"/>
        <v>172718</v>
      </c>
    </row>
    <row r="206" spans="1:16" s="6" customFormat="1" ht="13.8" thickBot="1" x14ac:dyDescent="0.3">
      <c r="A206" s="28" t="s">
        <v>141</v>
      </c>
      <c r="B206" s="29"/>
      <c r="C206" s="29"/>
      <c r="D206" s="31">
        <f t="shared" ref="D206:O206" si="44">SUM(D199:D205)</f>
        <v>435929</v>
      </c>
      <c r="E206" s="31">
        <f t="shared" si="44"/>
        <v>27927</v>
      </c>
      <c r="F206" s="31">
        <f t="shared" si="44"/>
        <v>48519</v>
      </c>
      <c r="G206" s="31">
        <f t="shared" si="44"/>
        <v>0</v>
      </c>
      <c r="H206" s="31">
        <f t="shared" si="44"/>
        <v>0</v>
      </c>
      <c r="I206" s="31">
        <f t="shared" si="44"/>
        <v>47280</v>
      </c>
      <c r="J206" s="31">
        <f t="shared" si="44"/>
        <v>0</v>
      </c>
      <c r="K206" s="31">
        <f t="shared" si="44"/>
        <v>1248</v>
      </c>
      <c r="L206" s="31">
        <f t="shared" si="44"/>
        <v>178924</v>
      </c>
      <c r="M206" s="31">
        <f t="shared" si="44"/>
        <v>302</v>
      </c>
      <c r="N206" s="31">
        <f t="shared" si="44"/>
        <v>0</v>
      </c>
      <c r="O206" s="31">
        <f t="shared" si="44"/>
        <v>267</v>
      </c>
      <c r="P206" s="31">
        <f>SUM(P199:P205)</f>
        <v>740396</v>
      </c>
    </row>
    <row r="207" spans="1:16" x14ac:dyDescent="0.25">
      <c r="A207" s="35" t="s">
        <v>76</v>
      </c>
      <c r="B207" s="51" t="s">
        <v>77</v>
      </c>
      <c r="C207" s="51" t="s">
        <v>230</v>
      </c>
      <c r="D207" s="56">
        <v>4085</v>
      </c>
      <c r="E207" s="56">
        <v>12471</v>
      </c>
      <c r="F207" s="56"/>
      <c r="G207" s="56"/>
      <c r="H207" s="56"/>
      <c r="I207" s="56"/>
      <c r="J207" s="56"/>
      <c r="K207" s="56"/>
      <c r="L207" s="56"/>
      <c r="M207" s="56"/>
      <c r="N207" s="56"/>
      <c r="O207" s="56"/>
      <c r="P207" s="26">
        <f t="shared" ref="P207:P220" si="45">SUM(D207:O207)</f>
        <v>16556</v>
      </c>
    </row>
    <row r="208" spans="1:16" x14ac:dyDescent="0.25">
      <c r="A208" s="54"/>
      <c r="B208" s="55" t="s">
        <v>19</v>
      </c>
      <c r="C208" s="55" t="s">
        <v>228</v>
      </c>
      <c r="D208" s="56">
        <v>38907</v>
      </c>
      <c r="E208" s="56">
        <v>22412</v>
      </c>
      <c r="F208" s="56">
        <v>8013</v>
      </c>
      <c r="G208" s="56"/>
      <c r="H208" s="56"/>
      <c r="I208" s="56">
        <v>115</v>
      </c>
      <c r="J208" s="56">
        <v>84</v>
      </c>
      <c r="K208" s="56">
        <v>1</v>
      </c>
      <c r="L208" s="56">
        <v>2328</v>
      </c>
      <c r="M208" s="56"/>
      <c r="N208" s="56"/>
      <c r="O208" s="56"/>
      <c r="P208" s="26">
        <f t="shared" si="45"/>
        <v>71860</v>
      </c>
    </row>
    <row r="209" spans="1:16" ht="18.75" customHeight="1" x14ac:dyDescent="0.25">
      <c r="A209" s="54"/>
      <c r="B209" s="55" t="s">
        <v>24</v>
      </c>
      <c r="C209" s="55" t="s">
        <v>233</v>
      </c>
      <c r="D209" s="56"/>
      <c r="E209" s="56"/>
      <c r="F209" s="56"/>
      <c r="G209" s="56"/>
      <c r="H209" s="56"/>
      <c r="I209" s="56"/>
      <c r="J209" s="56"/>
      <c r="K209" s="56"/>
      <c r="L209" s="56"/>
      <c r="M209" s="56"/>
      <c r="N209" s="56"/>
      <c r="O209" s="57"/>
      <c r="P209" s="26">
        <f t="shared" si="45"/>
        <v>0</v>
      </c>
    </row>
    <row r="210" spans="1:16" x14ac:dyDescent="0.25">
      <c r="A210" s="54"/>
      <c r="B210" s="55" t="s">
        <v>26</v>
      </c>
      <c r="C210" s="55" t="s">
        <v>229</v>
      </c>
      <c r="D210" s="56"/>
      <c r="E210" s="56"/>
      <c r="F210" s="56">
        <v>94</v>
      </c>
      <c r="G210" s="56"/>
      <c r="H210" s="56"/>
      <c r="I210" s="56"/>
      <c r="J210" s="56"/>
      <c r="K210" s="56"/>
      <c r="L210" s="56">
        <v>4</v>
      </c>
      <c r="M210" s="56"/>
      <c r="N210" s="56">
        <v>2</v>
      </c>
      <c r="O210" s="57"/>
      <c r="P210" s="26">
        <f t="shared" si="45"/>
        <v>100</v>
      </c>
    </row>
    <row r="211" spans="1:16" x14ac:dyDescent="0.25">
      <c r="A211" s="54"/>
      <c r="B211" s="55" t="s">
        <v>79</v>
      </c>
      <c r="C211" s="55" t="s">
        <v>230</v>
      </c>
      <c r="D211" s="56">
        <v>263544</v>
      </c>
      <c r="E211" s="56"/>
      <c r="F211" s="56"/>
      <c r="G211" s="56"/>
      <c r="H211" s="56"/>
      <c r="I211" s="56"/>
      <c r="J211" s="56"/>
      <c r="K211" s="56"/>
      <c r="L211" s="56"/>
      <c r="M211" s="56"/>
      <c r="N211" s="56"/>
      <c r="O211" s="56"/>
      <c r="P211" s="26">
        <f t="shared" si="45"/>
        <v>263544</v>
      </c>
    </row>
    <row r="212" spans="1:16" x14ac:dyDescent="0.25">
      <c r="A212" s="54"/>
      <c r="B212" s="55" t="s">
        <v>78</v>
      </c>
      <c r="C212" s="55" t="s">
        <v>230</v>
      </c>
      <c r="D212" s="56"/>
      <c r="E212" s="56"/>
      <c r="F212" s="56"/>
      <c r="G212" s="56"/>
      <c r="H212" s="56"/>
      <c r="I212" s="56">
        <v>10035</v>
      </c>
      <c r="J212" s="56"/>
      <c r="K212" s="56"/>
      <c r="L212" s="56"/>
      <c r="M212" s="56"/>
      <c r="N212" s="56"/>
      <c r="O212" s="56"/>
      <c r="P212" s="26">
        <f t="shared" si="45"/>
        <v>10035</v>
      </c>
    </row>
    <row r="213" spans="1:16" x14ac:dyDescent="0.25">
      <c r="A213" s="54"/>
      <c r="B213" s="55" t="s">
        <v>219</v>
      </c>
      <c r="C213" s="55" t="s">
        <v>230</v>
      </c>
      <c r="D213" s="56"/>
      <c r="E213" s="56">
        <v>40999</v>
      </c>
      <c r="F213" s="56">
        <v>753</v>
      </c>
      <c r="G213" s="56">
        <v>29813</v>
      </c>
      <c r="H213" s="56"/>
      <c r="I213" s="56">
        <v>1859</v>
      </c>
      <c r="J213" s="56"/>
      <c r="K213" s="56">
        <v>873</v>
      </c>
      <c r="L213" s="56">
        <v>3187</v>
      </c>
      <c r="M213" s="56">
        <v>73</v>
      </c>
      <c r="N213" s="56"/>
      <c r="O213" s="56">
        <v>96519</v>
      </c>
      <c r="P213" s="26">
        <f t="shared" si="45"/>
        <v>174076</v>
      </c>
    </row>
    <row r="214" spans="1:16" ht="26.4" x14ac:dyDescent="0.25">
      <c r="A214" s="54"/>
      <c r="B214" s="55" t="s">
        <v>194</v>
      </c>
      <c r="C214" s="55" t="s">
        <v>230</v>
      </c>
      <c r="D214" s="56"/>
      <c r="E214" s="56"/>
      <c r="F214" s="56"/>
      <c r="G214" s="56">
        <v>14453</v>
      </c>
      <c r="H214" s="56"/>
      <c r="I214" s="56"/>
      <c r="J214" s="56"/>
      <c r="K214" s="56"/>
      <c r="L214" s="56"/>
      <c r="M214" s="56"/>
      <c r="N214" s="56"/>
      <c r="O214" s="56"/>
      <c r="P214" s="26">
        <f t="shared" si="45"/>
        <v>14453</v>
      </c>
    </row>
    <row r="215" spans="1:16" x14ac:dyDescent="0.25">
      <c r="A215" s="54"/>
      <c r="B215" s="55" t="s">
        <v>193</v>
      </c>
      <c r="C215" s="55" t="s">
        <v>230</v>
      </c>
      <c r="D215" s="56"/>
      <c r="E215" s="56"/>
      <c r="F215" s="56"/>
      <c r="G215" s="56"/>
      <c r="H215" s="56"/>
      <c r="I215" s="56"/>
      <c r="J215" s="56"/>
      <c r="K215" s="56"/>
      <c r="L215" s="56"/>
      <c r="M215" s="56"/>
      <c r="N215" s="56"/>
      <c r="O215" s="56"/>
      <c r="P215" s="26">
        <f t="shared" si="45"/>
        <v>0</v>
      </c>
    </row>
    <row r="216" spans="1:16" ht="26.4" x14ac:dyDescent="0.25">
      <c r="A216" s="54"/>
      <c r="B216" s="55" t="s">
        <v>192</v>
      </c>
      <c r="C216" s="55" t="s">
        <v>230</v>
      </c>
      <c r="D216" s="56"/>
      <c r="E216" s="56"/>
      <c r="F216" s="56"/>
      <c r="G216" s="56">
        <v>27875</v>
      </c>
      <c r="H216" s="56"/>
      <c r="I216" s="56"/>
      <c r="J216" s="56"/>
      <c r="K216" s="56"/>
      <c r="L216" s="56"/>
      <c r="M216" s="56"/>
      <c r="N216" s="56"/>
      <c r="O216" s="56"/>
      <c r="P216" s="26">
        <f t="shared" si="45"/>
        <v>27875</v>
      </c>
    </row>
    <row r="217" spans="1:16" x14ac:dyDescent="0.25">
      <c r="A217" s="54"/>
      <c r="B217" s="55" t="s">
        <v>191</v>
      </c>
      <c r="C217" s="55" t="s">
        <v>230</v>
      </c>
      <c r="D217" s="56"/>
      <c r="E217" s="56"/>
      <c r="F217" s="56"/>
      <c r="G217" s="56">
        <v>28750</v>
      </c>
      <c r="H217" s="56"/>
      <c r="I217" s="56"/>
      <c r="J217" s="56"/>
      <c r="K217" s="56"/>
      <c r="L217" s="56"/>
      <c r="M217" s="56"/>
      <c r="N217" s="56"/>
      <c r="O217" s="56"/>
      <c r="P217" s="26">
        <f t="shared" si="45"/>
        <v>28750</v>
      </c>
    </row>
    <row r="218" spans="1:16" x14ac:dyDescent="0.25">
      <c r="A218" s="54"/>
      <c r="B218" s="55" t="s">
        <v>190</v>
      </c>
      <c r="C218" s="55" t="s">
        <v>230</v>
      </c>
      <c r="D218" s="56"/>
      <c r="E218" s="56"/>
      <c r="F218" s="56"/>
      <c r="G218" s="56">
        <v>2500</v>
      </c>
      <c r="H218" s="56"/>
      <c r="I218" s="56"/>
      <c r="J218" s="56"/>
      <c r="K218" s="56"/>
      <c r="L218" s="56"/>
      <c r="M218" s="56"/>
      <c r="N218" s="56"/>
      <c r="O218" s="56"/>
      <c r="P218" s="26">
        <f t="shared" si="45"/>
        <v>2500</v>
      </c>
    </row>
    <row r="219" spans="1:16" ht="26.4" x14ac:dyDescent="0.25">
      <c r="A219" s="54"/>
      <c r="B219" s="55" t="s">
        <v>263</v>
      </c>
      <c r="C219" s="55" t="s">
        <v>230</v>
      </c>
      <c r="D219" s="56"/>
      <c r="E219" s="56"/>
      <c r="F219" s="56"/>
      <c r="G219" s="56">
        <v>8750</v>
      </c>
      <c r="H219" s="56"/>
      <c r="I219" s="56"/>
      <c r="J219" s="56"/>
      <c r="K219" s="56"/>
      <c r="L219" s="56"/>
      <c r="M219" s="56"/>
      <c r="N219" s="56"/>
      <c r="O219" s="56"/>
      <c r="P219" s="26">
        <f t="shared" si="45"/>
        <v>8750</v>
      </c>
    </row>
    <row r="220" spans="1:16" ht="27" customHeight="1" x14ac:dyDescent="0.25">
      <c r="A220" s="54"/>
      <c r="B220" s="55" t="s">
        <v>188</v>
      </c>
      <c r="C220" s="55" t="s">
        <v>230</v>
      </c>
      <c r="D220" s="56"/>
      <c r="E220" s="56">
        <v>5443</v>
      </c>
      <c r="F220" s="56"/>
      <c r="G220" s="56">
        <v>3401</v>
      </c>
      <c r="H220" s="56"/>
      <c r="I220" s="56"/>
      <c r="J220" s="56"/>
      <c r="K220" s="56"/>
      <c r="L220" s="56"/>
      <c r="M220" s="56"/>
      <c r="N220" s="56"/>
      <c r="O220" s="56"/>
      <c r="P220" s="26">
        <f t="shared" si="45"/>
        <v>8844</v>
      </c>
    </row>
    <row r="221" spans="1:16" s="6" customFormat="1" ht="13.8" thickBot="1" x14ac:dyDescent="0.3">
      <c r="A221" s="41" t="s">
        <v>142</v>
      </c>
      <c r="B221" s="42"/>
      <c r="C221" s="42"/>
      <c r="D221" s="43">
        <f t="shared" ref="D221:O221" si="46">SUM(D207:D220)</f>
        <v>306536</v>
      </c>
      <c r="E221" s="43">
        <f t="shared" si="46"/>
        <v>81325</v>
      </c>
      <c r="F221" s="43">
        <f t="shared" si="46"/>
        <v>8860</v>
      </c>
      <c r="G221" s="43">
        <f t="shared" si="46"/>
        <v>115542</v>
      </c>
      <c r="H221" s="43">
        <f t="shared" si="46"/>
        <v>0</v>
      </c>
      <c r="I221" s="43">
        <f t="shared" si="46"/>
        <v>12009</v>
      </c>
      <c r="J221" s="43">
        <f t="shared" si="46"/>
        <v>84</v>
      </c>
      <c r="K221" s="43">
        <f t="shared" si="46"/>
        <v>874</v>
      </c>
      <c r="L221" s="43">
        <f t="shared" si="46"/>
        <v>5519</v>
      </c>
      <c r="M221" s="43">
        <f t="shared" si="46"/>
        <v>73</v>
      </c>
      <c r="N221" s="43">
        <f t="shared" si="46"/>
        <v>2</v>
      </c>
      <c r="O221" s="43">
        <f t="shared" si="46"/>
        <v>96519</v>
      </c>
      <c r="P221" s="43">
        <f>SUM(P207:P220)</f>
        <v>627343</v>
      </c>
    </row>
    <row r="222" spans="1:16" x14ac:dyDescent="0.25">
      <c r="A222" s="45" t="s">
        <v>80</v>
      </c>
      <c r="B222" s="46" t="s">
        <v>42</v>
      </c>
      <c r="C222" s="46" t="s">
        <v>242</v>
      </c>
      <c r="D222" s="47">
        <v>24119</v>
      </c>
      <c r="E222" s="47">
        <v>1129</v>
      </c>
      <c r="F222" s="47">
        <v>3096</v>
      </c>
      <c r="G222" s="47"/>
      <c r="H222" s="47"/>
      <c r="I222" s="47"/>
      <c r="J222" s="47"/>
      <c r="K222" s="47"/>
      <c r="L222" s="47">
        <v>352</v>
      </c>
      <c r="M222" s="47">
        <v>135</v>
      </c>
      <c r="N222" s="47"/>
      <c r="O222" s="48">
        <v>3183</v>
      </c>
      <c r="P222" s="25">
        <f t="shared" ref="P222:P228" si="47">SUM(D222:O222)</f>
        <v>32014</v>
      </c>
    </row>
    <row r="223" spans="1:16" x14ac:dyDescent="0.25">
      <c r="A223" s="45"/>
      <c r="B223" s="46" t="s">
        <v>19</v>
      </c>
      <c r="C223" s="46" t="s">
        <v>228</v>
      </c>
      <c r="D223" s="47"/>
      <c r="E223" s="47"/>
      <c r="F223" s="47">
        <v>12115</v>
      </c>
      <c r="G223" s="47"/>
      <c r="H223" s="47"/>
      <c r="I223" s="47"/>
      <c r="J223" s="47"/>
      <c r="K223" s="47"/>
      <c r="L223" s="47">
        <v>257</v>
      </c>
      <c r="M223" s="47"/>
      <c r="N223" s="47"/>
      <c r="O223" s="48"/>
      <c r="P223" s="25">
        <f t="shared" si="47"/>
        <v>12372</v>
      </c>
    </row>
    <row r="224" spans="1:16" x14ac:dyDescent="0.25">
      <c r="A224" s="45"/>
      <c r="B224" s="46" t="s">
        <v>24</v>
      </c>
      <c r="C224" s="46" t="s">
        <v>233</v>
      </c>
      <c r="D224" s="47"/>
      <c r="E224" s="47"/>
      <c r="F224" s="47"/>
      <c r="G224" s="47"/>
      <c r="H224" s="47"/>
      <c r="I224" s="47"/>
      <c r="J224" s="47"/>
      <c r="K224" s="47"/>
      <c r="L224" s="47"/>
      <c r="M224" s="47"/>
      <c r="N224" s="47"/>
      <c r="O224" s="48"/>
      <c r="P224" s="25">
        <f t="shared" si="47"/>
        <v>0</v>
      </c>
    </row>
    <row r="225" spans="1:16" x14ac:dyDescent="0.25">
      <c r="A225" s="27"/>
      <c r="B225" s="21" t="s">
        <v>62</v>
      </c>
      <c r="C225" s="21" t="s">
        <v>230</v>
      </c>
      <c r="D225" s="23">
        <v>40</v>
      </c>
      <c r="E225" s="23"/>
      <c r="F225" s="23"/>
      <c r="G225" s="23"/>
      <c r="H225" s="23"/>
      <c r="I225" s="23"/>
      <c r="J225" s="23"/>
      <c r="K225" s="23"/>
      <c r="L225" s="23"/>
      <c r="M225" s="23"/>
      <c r="N225" s="23"/>
      <c r="O225" s="24"/>
      <c r="P225" s="25">
        <f t="shared" si="47"/>
        <v>40</v>
      </c>
    </row>
    <row r="226" spans="1:16" x14ac:dyDescent="0.25">
      <c r="A226" s="27"/>
      <c r="B226" s="21" t="s">
        <v>26</v>
      </c>
      <c r="C226" s="21" t="s">
        <v>229</v>
      </c>
      <c r="D226" s="23"/>
      <c r="E226" s="23"/>
      <c r="F226" s="23"/>
      <c r="G226" s="23"/>
      <c r="H226" s="23"/>
      <c r="I226" s="23"/>
      <c r="J226" s="23"/>
      <c r="K226" s="23"/>
      <c r="L226" s="23"/>
      <c r="M226" s="23"/>
      <c r="N226" s="23"/>
      <c r="O226" s="24"/>
      <c r="P226" s="25">
        <f t="shared" si="47"/>
        <v>0</v>
      </c>
    </row>
    <row r="227" spans="1:16" x14ac:dyDescent="0.25">
      <c r="A227" s="170"/>
      <c r="B227" s="243" t="s">
        <v>219</v>
      </c>
      <c r="C227" s="243" t="s">
        <v>230</v>
      </c>
      <c r="D227" s="260"/>
      <c r="E227" s="260">
        <v>62</v>
      </c>
      <c r="F227" s="260"/>
      <c r="G227" s="260"/>
      <c r="H227" s="260"/>
      <c r="I227" s="260"/>
      <c r="J227" s="260"/>
      <c r="K227" s="260">
        <v>4</v>
      </c>
      <c r="L227" s="260"/>
      <c r="M227" s="260"/>
      <c r="N227" s="260"/>
      <c r="O227" s="261">
        <v>6</v>
      </c>
      <c r="P227" s="25">
        <f t="shared" si="47"/>
        <v>72</v>
      </c>
    </row>
    <row r="228" spans="1:16" ht="26.4" x14ac:dyDescent="0.25">
      <c r="A228" s="170"/>
      <c r="B228" s="243" t="s">
        <v>218</v>
      </c>
      <c r="C228" s="243" t="s">
        <v>242</v>
      </c>
      <c r="D228" s="276"/>
      <c r="E228" s="276"/>
      <c r="F228" s="276">
        <v>34436</v>
      </c>
      <c r="G228" s="276"/>
      <c r="H228" s="276"/>
      <c r="I228" s="276"/>
      <c r="J228" s="276"/>
      <c r="K228" s="276"/>
      <c r="L228" s="276"/>
      <c r="M228" s="276"/>
      <c r="N228" s="277"/>
      <c r="O228" s="280"/>
      <c r="P228" s="25">
        <f t="shared" si="47"/>
        <v>34436</v>
      </c>
    </row>
    <row r="229" spans="1:16" s="6" customFormat="1" ht="13.8" thickBot="1" x14ac:dyDescent="0.3">
      <c r="A229" s="28" t="s">
        <v>143</v>
      </c>
      <c r="B229" s="29"/>
      <c r="C229" s="29"/>
      <c r="D229" s="31">
        <f t="shared" ref="D229:O229" si="48">SUM(D222:D228)</f>
        <v>24159</v>
      </c>
      <c r="E229" s="31">
        <f t="shared" si="48"/>
        <v>1191</v>
      </c>
      <c r="F229" s="31">
        <f t="shared" si="48"/>
        <v>49647</v>
      </c>
      <c r="G229" s="31">
        <f t="shared" si="48"/>
        <v>0</v>
      </c>
      <c r="H229" s="31">
        <f t="shared" si="48"/>
        <v>0</v>
      </c>
      <c r="I229" s="31">
        <f t="shared" si="48"/>
        <v>0</v>
      </c>
      <c r="J229" s="31">
        <f t="shared" si="48"/>
        <v>0</v>
      </c>
      <c r="K229" s="31">
        <f t="shared" si="48"/>
        <v>4</v>
      </c>
      <c r="L229" s="31">
        <f t="shared" si="48"/>
        <v>609</v>
      </c>
      <c r="M229" s="31">
        <f t="shared" si="48"/>
        <v>135</v>
      </c>
      <c r="N229" s="31">
        <f t="shared" si="48"/>
        <v>0</v>
      </c>
      <c r="O229" s="31">
        <f t="shared" si="48"/>
        <v>3189</v>
      </c>
      <c r="P229" s="31">
        <f>SUM(P222:P228)</f>
        <v>78934</v>
      </c>
    </row>
    <row r="230" spans="1:16" x14ac:dyDescent="0.25">
      <c r="A230" s="35" t="s">
        <v>81</v>
      </c>
      <c r="B230" s="51"/>
      <c r="C230" s="51"/>
      <c r="D230" s="52"/>
      <c r="E230" s="52"/>
      <c r="F230" s="52"/>
      <c r="G230" s="52"/>
      <c r="H230" s="52"/>
      <c r="I230" s="52"/>
      <c r="J230" s="52"/>
      <c r="K230" s="52"/>
      <c r="L230" s="52"/>
      <c r="M230" s="52"/>
      <c r="N230" s="52"/>
      <c r="O230" s="53"/>
      <c r="P230" s="26">
        <f t="shared" ref="P230:P236" si="49">SUM(D230:O230)</f>
        <v>0</v>
      </c>
    </row>
    <row r="231" spans="1:16" x14ac:dyDescent="0.25">
      <c r="A231" s="35"/>
      <c r="B231" s="51" t="s">
        <v>55</v>
      </c>
      <c r="C231" s="51" t="s">
        <v>253</v>
      </c>
      <c r="D231" s="52"/>
      <c r="E231" s="52"/>
      <c r="F231" s="52"/>
      <c r="G231" s="52"/>
      <c r="H231" s="52"/>
      <c r="I231" s="52"/>
      <c r="J231" s="52"/>
      <c r="K231" s="52"/>
      <c r="L231" s="52">
        <v>239</v>
      </c>
      <c r="M231" s="52"/>
      <c r="N231" s="52"/>
      <c r="O231" s="53"/>
      <c r="P231" s="26">
        <f t="shared" si="49"/>
        <v>239</v>
      </c>
    </row>
    <row r="232" spans="1:16" x14ac:dyDescent="0.25">
      <c r="A232" s="35"/>
      <c r="B232" s="51" t="s">
        <v>72</v>
      </c>
      <c r="C232" s="51" t="s">
        <v>237</v>
      </c>
      <c r="D232" s="52"/>
      <c r="E232" s="52"/>
      <c r="F232" s="52"/>
      <c r="G232" s="52"/>
      <c r="H232" s="52"/>
      <c r="I232" s="52"/>
      <c r="J232" s="52"/>
      <c r="K232" s="52"/>
      <c r="L232" s="52"/>
      <c r="M232" s="52"/>
      <c r="N232" s="52"/>
      <c r="O232" s="53"/>
      <c r="P232" s="26">
        <f t="shared" si="49"/>
        <v>0</v>
      </c>
    </row>
    <row r="233" spans="1:16" x14ac:dyDescent="0.25">
      <c r="A233" s="54"/>
      <c r="B233" s="55" t="s">
        <v>19</v>
      </c>
      <c r="C233" s="55" t="s">
        <v>228</v>
      </c>
      <c r="D233" s="56">
        <v>166894</v>
      </c>
      <c r="E233" s="56">
        <v>418</v>
      </c>
      <c r="F233" s="56">
        <v>68</v>
      </c>
      <c r="G233" s="56"/>
      <c r="H233" s="56"/>
      <c r="I233" s="56"/>
      <c r="J233" s="56"/>
      <c r="K233" s="56">
        <v>34</v>
      </c>
      <c r="L233" s="56"/>
      <c r="M233" s="56"/>
      <c r="N233" s="56"/>
      <c r="O233" s="57"/>
      <c r="P233" s="26">
        <f t="shared" si="49"/>
        <v>167414</v>
      </c>
    </row>
    <row r="234" spans="1:16" x14ac:dyDescent="0.25">
      <c r="A234" s="54"/>
      <c r="B234" s="55" t="s">
        <v>26</v>
      </c>
      <c r="C234" s="55" t="s">
        <v>229</v>
      </c>
      <c r="D234" s="56"/>
      <c r="E234" s="56">
        <v>13</v>
      </c>
      <c r="F234" s="56">
        <v>1</v>
      </c>
      <c r="G234" s="56"/>
      <c r="H234" s="56"/>
      <c r="I234" s="56"/>
      <c r="J234" s="56"/>
      <c r="K234" s="56"/>
      <c r="L234" s="56"/>
      <c r="M234" s="56"/>
      <c r="N234" s="56"/>
      <c r="O234" s="57"/>
      <c r="P234" s="26">
        <f t="shared" si="49"/>
        <v>14</v>
      </c>
    </row>
    <row r="235" spans="1:16" ht="26.4" x14ac:dyDescent="0.25">
      <c r="A235" s="254"/>
      <c r="B235" s="55" t="s">
        <v>223</v>
      </c>
      <c r="C235" s="55" t="s">
        <v>238</v>
      </c>
      <c r="D235" s="56"/>
      <c r="E235" s="56"/>
      <c r="F235" s="56">
        <v>259</v>
      </c>
      <c r="G235" s="56"/>
      <c r="H235" s="56"/>
      <c r="I235" s="56"/>
      <c r="J235" s="56"/>
      <c r="K235" s="56"/>
      <c r="L235" s="56">
        <v>20</v>
      </c>
      <c r="M235" s="56"/>
      <c r="N235" s="56"/>
      <c r="O235" s="57"/>
      <c r="P235" s="26">
        <f t="shared" si="49"/>
        <v>279</v>
      </c>
    </row>
    <row r="236" spans="1:16" ht="26.4" x14ac:dyDescent="0.25">
      <c r="A236" s="254"/>
      <c r="B236" s="55" t="s">
        <v>178</v>
      </c>
      <c r="C236" s="55" t="s">
        <v>245</v>
      </c>
      <c r="D236" s="56"/>
      <c r="E236" s="56">
        <v>2800</v>
      </c>
      <c r="F236" s="56"/>
      <c r="G236" s="56"/>
      <c r="H236" s="56"/>
      <c r="I236" s="56"/>
      <c r="J236" s="56"/>
      <c r="K236" s="56"/>
      <c r="L236" s="56"/>
      <c r="M236" s="56"/>
      <c r="N236" s="56"/>
      <c r="O236" s="56"/>
      <c r="P236" s="26">
        <f t="shared" si="49"/>
        <v>2800</v>
      </c>
    </row>
    <row r="237" spans="1:16" s="6" customFormat="1" ht="13.8" thickBot="1" x14ac:dyDescent="0.3">
      <c r="A237" s="41" t="s">
        <v>144</v>
      </c>
      <c r="B237" s="42"/>
      <c r="C237" s="42"/>
      <c r="D237" s="43">
        <f t="shared" ref="D237:O237" si="50">SUM(D230:D236)</f>
        <v>166894</v>
      </c>
      <c r="E237" s="43">
        <f t="shared" si="50"/>
        <v>3231</v>
      </c>
      <c r="F237" s="43">
        <f t="shared" si="50"/>
        <v>328</v>
      </c>
      <c r="G237" s="43">
        <f t="shared" si="50"/>
        <v>0</v>
      </c>
      <c r="H237" s="43">
        <f t="shared" si="50"/>
        <v>0</v>
      </c>
      <c r="I237" s="43">
        <f t="shared" si="50"/>
        <v>0</v>
      </c>
      <c r="J237" s="43">
        <f t="shared" si="50"/>
        <v>0</v>
      </c>
      <c r="K237" s="43">
        <f t="shared" si="50"/>
        <v>34</v>
      </c>
      <c r="L237" s="43">
        <f t="shared" si="50"/>
        <v>259</v>
      </c>
      <c r="M237" s="43">
        <f t="shared" si="50"/>
        <v>0</v>
      </c>
      <c r="N237" s="43">
        <f t="shared" si="50"/>
        <v>0</v>
      </c>
      <c r="O237" s="43">
        <f t="shared" si="50"/>
        <v>0</v>
      </c>
      <c r="P237" s="43">
        <f>SUM(P230:P236)</f>
        <v>170746</v>
      </c>
    </row>
    <row r="238" spans="1:16" s="14" customFormat="1" x14ac:dyDescent="0.25">
      <c r="A238" s="137" t="s">
        <v>83</v>
      </c>
      <c r="B238" s="90" t="s">
        <v>33</v>
      </c>
      <c r="C238" s="90" t="s">
        <v>238</v>
      </c>
      <c r="D238" s="91">
        <v>1676</v>
      </c>
      <c r="E238" s="91"/>
      <c r="F238" s="91"/>
      <c r="G238" s="91"/>
      <c r="H238" s="91"/>
      <c r="I238" s="91"/>
      <c r="J238" s="91"/>
      <c r="K238" s="91"/>
      <c r="L238" s="91"/>
      <c r="M238" s="91"/>
      <c r="N238" s="91"/>
      <c r="O238" s="136"/>
      <c r="P238" s="134">
        <f>SUM(D238:O238)</f>
        <v>1676</v>
      </c>
    </row>
    <row r="239" spans="1:16" s="14" customFormat="1" x14ac:dyDescent="0.25">
      <c r="A239" s="226"/>
      <c r="B239" s="55" t="s">
        <v>19</v>
      </c>
      <c r="C239" s="55" t="s">
        <v>228</v>
      </c>
      <c r="D239" s="61"/>
      <c r="E239" s="61"/>
      <c r="F239" s="61"/>
      <c r="G239" s="61"/>
      <c r="H239" s="61"/>
      <c r="I239" s="61"/>
      <c r="J239" s="61"/>
      <c r="K239" s="61"/>
      <c r="L239" s="61">
        <v>1164</v>
      </c>
      <c r="M239" s="61"/>
      <c r="N239" s="61"/>
      <c r="O239" s="142"/>
      <c r="P239" s="134">
        <f>SUM(D239:O239)</f>
        <v>1164</v>
      </c>
    </row>
    <row r="240" spans="1:16" s="14" customFormat="1" ht="26.4" x14ac:dyDescent="0.25">
      <c r="A240" s="226"/>
      <c r="B240" s="60" t="s">
        <v>223</v>
      </c>
      <c r="C240" s="60" t="s">
        <v>238</v>
      </c>
      <c r="D240" s="61"/>
      <c r="E240" s="61"/>
      <c r="F240" s="61"/>
      <c r="G240" s="61"/>
      <c r="H240" s="61"/>
      <c r="I240" s="61"/>
      <c r="J240" s="61"/>
      <c r="K240" s="61"/>
      <c r="L240" s="61"/>
      <c r="M240" s="61"/>
      <c r="N240" s="61"/>
      <c r="O240" s="142"/>
      <c r="P240" s="134">
        <f>SUM(D240:O240)</f>
        <v>0</v>
      </c>
    </row>
    <row r="241" spans="1:16" s="6" customFormat="1" ht="13.8" thickBot="1" x14ac:dyDescent="0.3">
      <c r="A241" s="28" t="s">
        <v>145</v>
      </c>
      <c r="B241" s="29"/>
      <c r="C241" s="29"/>
      <c r="D241" s="31">
        <f t="shared" ref="D241:O241" si="51">SUM(D238:D240)</f>
        <v>1676</v>
      </c>
      <c r="E241" s="31">
        <f t="shared" si="51"/>
        <v>0</v>
      </c>
      <c r="F241" s="31">
        <f t="shared" si="51"/>
        <v>0</v>
      </c>
      <c r="G241" s="31">
        <f t="shared" si="51"/>
        <v>0</v>
      </c>
      <c r="H241" s="31">
        <f t="shared" si="51"/>
        <v>0</v>
      </c>
      <c r="I241" s="31">
        <f t="shared" si="51"/>
        <v>0</v>
      </c>
      <c r="J241" s="31">
        <f t="shared" si="51"/>
        <v>0</v>
      </c>
      <c r="K241" s="31">
        <f t="shared" si="51"/>
        <v>0</v>
      </c>
      <c r="L241" s="31">
        <f t="shared" si="51"/>
        <v>1164</v>
      </c>
      <c r="M241" s="31">
        <f t="shared" si="51"/>
        <v>0</v>
      </c>
      <c r="N241" s="31">
        <f t="shared" si="51"/>
        <v>0</v>
      </c>
      <c r="O241" s="31">
        <f t="shared" si="51"/>
        <v>0</v>
      </c>
      <c r="P241" s="31">
        <f>SUM(P238:P240)</f>
        <v>2840</v>
      </c>
    </row>
    <row r="242" spans="1:16" x14ac:dyDescent="0.25">
      <c r="A242" s="35" t="s">
        <v>84</v>
      </c>
      <c r="B242" s="74"/>
      <c r="C242" s="74"/>
      <c r="D242" s="52"/>
      <c r="E242" s="52"/>
      <c r="F242" s="52"/>
      <c r="G242" s="52"/>
      <c r="H242" s="52"/>
      <c r="I242" s="52"/>
      <c r="J242" s="52"/>
      <c r="K242" s="52"/>
      <c r="L242" s="52"/>
      <c r="M242" s="52"/>
      <c r="N242" s="52"/>
      <c r="O242" s="53"/>
      <c r="P242" s="26">
        <f t="shared" ref="P242:P248" si="52">SUM(D242:O242)</f>
        <v>0</v>
      </c>
    </row>
    <row r="243" spans="1:16" x14ac:dyDescent="0.25">
      <c r="A243" s="54"/>
      <c r="B243" s="55" t="s">
        <v>18</v>
      </c>
      <c r="C243" s="55" t="s">
        <v>234</v>
      </c>
      <c r="D243" s="56">
        <v>59298</v>
      </c>
      <c r="E243" s="56"/>
      <c r="F243" s="56"/>
      <c r="G243" s="56"/>
      <c r="H243" s="56"/>
      <c r="I243" s="56"/>
      <c r="J243" s="56"/>
      <c r="K243" s="56">
        <v>70</v>
      </c>
      <c r="L243" s="56"/>
      <c r="M243" s="56"/>
      <c r="N243" s="56">
        <v>55</v>
      </c>
      <c r="O243" s="57"/>
      <c r="P243" s="26">
        <f t="shared" si="52"/>
        <v>59423</v>
      </c>
    </row>
    <row r="244" spans="1:16" x14ac:dyDescent="0.25">
      <c r="A244" s="54"/>
      <c r="B244" s="55" t="s">
        <v>19</v>
      </c>
      <c r="C244" s="55" t="s">
        <v>228</v>
      </c>
      <c r="D244" s="56"/>
      <c r="E244" s="56"/>
      <c r="F244" s="56">
        <v>31</v>
      </c>
      <c r="G244" s="56"/>
      <c r="H244" s="56"/>
      <c r="I244" s="56"/>
      <c r="J244" s="56"/>
      <c r="K244" s="56">
        <v>12</v>
      </c>
      <c r="L244" s="56">
        <v>1291</v>
      </c>
      <c r="M244" s="56"/>
      <c r="N244" s="56"/>
      <c r="O244" s="57"/>
      <c r="P244" s="26">
        <f t="shared" si="52"/>
        <v>1334</v>
      </c>
    </row>
    <row r="245" spans="1:16" x14ac:dyDescent="0.25">
      <c r="A245" s="54"/>
      <c r="B245" s="55" t="s">
        <v>26</v>
      </c>
      <c r="C245" s="55" t="s">
        <v>229</v>
      </c>
      <c r="D245" s="56"/>
      <c r="E245" s="56">
        <v>97</v>
      </c>
      <c r="F245" s="56"/>
      <c r="G245" s="56"/>
      <c r="H245" s="56"/>
      <c r="I245" s="56"/>
      <c r="J245" s="56"/>
      <c r="K245" s="56"/>
      <c r="L245" s="56">
        <v>75</v>
      </c>
      <c r="M245" s="56"/>
      <c r="N245" s="56"/>
      <c r="O245" s="57"/>
      <c r="P245" s="26">
        <f t="shared" si="52"/>
        <v>172</v>
      </c>
    </row>
    <row r="246" spans="1:16" x14ac:dyDescent="0.25">
      <c r="A246" s="86"/>
      <c r="B246" s="87" t="s">
        <v>219</v>
      </c>
      <c r="C246" s="87" t="s">
        <v>230</v>
      </c>
      <c r="D246" s="88"/>
      <c r="E246" s="88">
        <v>2</v>
      </c>
      <c r="F246" s="88"/>
      <c r="G246" s="88"/>
      <c r="H246" s="88"/>
      <c r="I246" s="88"/>
      <c r="J246" s="88"/>
      <c r="K246" s="88">
        <v>32</v>
      </c>
      <c r="L246" s="88"/>
      <c r="M246" s="88"/>
      <c r="N246" s="88"/>
      <c r="O246" s="89"/>
      <c r="P246" s="26">
        <f t="shared" si="52"/>
        <v>34</v>
      </c>
    </row>
    <row r="247" spans="1:16" x14ac:dyDescent="0.25">
      <c r="A247" s="86"/>
      <c r="B247" s="87" t="s">
        <v>200</v>
      </c>
      <c r="C247" s="87" t="s">
        <v>234</v>
      </c>
      <c r="D247" s="88"/>
      <c r="E247" s="88"/>
      <c r="F247" s="88"/>
      <c r="G247" s="88">
        <v>1464</v>
      </c>
      <c r="H247" s="88"/>
      <c r="I247" s="88"/>
      <c r="J247" s="88"/>
      <c r="K247" s="88"/>
      <c r="L247" s="88"/>
      <c r="M247" s="88"/>
      <c r="N247" s="88"/>
      <c r="O247" s="88"/>
      <c r="P247" s="26">
        <f t="shared" si="52"/>
        <v>1464</v>
      </c>
    </row>
    <row r="248" spans="1:16" x14ac:dyDescent="0.25">
      <c r="A248" s="86"/>
      <c r="B248" s="87" t="s">
        <v>201</v>
      </c>
      <c r="C248" s="87" t="s">
        <v>234</v>
      </c>
      <c r="D248" s="88"/>
      <c r="E248" s="88"/>
      <c r="F248" s="88"/>
      <c r="G248" s="88"/>
      <c r="H248" s="88"/>
      <c r="I248" s="88"/>
      <c r="J248" s="88"/>
      <c r="K248" s="88"/>
      <c r="L248" s="88"/>
      <c r="M248" s="88"/>
      <c r="N248" s="88"/>
      <c r="O248" s="89"/>
      <c r="P248" s="26">
        <f t="shared" si="52"/>
        <v>0</v>
      </c>
    </row>
    <row r="249" spans="1:16" s="6" customFormat="1" ht="13.8" thickBot="1" x14ac:dyDescent="0.3">
      <c r="A249" s="41" t="s">
        <v>146</v>
      </c>
      <c r="B249" s="42"/>
      <c r="C249" s="42"/>
      <c r="D249" s="43">
        <f t="shared" ref="D249:O249" si="53">SUM(D243:D248)</f>
        <v>59298</v>
      </c>
      <c r="E249" s="43">
        <f t="shared" si="53"/>
        <v>99</v>
      </c>
      <c r="F249" s="43">
        <f t="shared" si="53"/>
        <v>31</v>
      </c>
      <c r="G249" s="43">
        <f t="shared" si="53"/>
        <v>1464</v>
      </c>
      <c r="H249" s="43">
        <f t="shared" si="53"/>
        <v>0</v>
      </c>
      <c r="I249" s="43">
        <f t="shared" si="53"/>
        <v>0</v>
      </c>
      <c r="J249" s="43">
        <f t="shared" si="53"/>
        <v>0</v>
      </c>
      <c r="K249" s="43">
        <f t="shared" si="53"/>
        <v>114</v>
      </c>
      <c r="L249" s="43">
        <f t="shared" si="53"/>
        <v>1366</v>
      </c>
      <c r="M249" s="43">
        <f t="shared" si="53"/>
        <v>0</v>
      </c>
      <c r="N249" s="43">
        <f t="shared" si="53"/>
        <v>55</v>
      </c>
      <c r="O249" s="43">
        <f t="shared" si="53"/>
        <v>0</v>
      </c>
      <c r="P249" s="43">
        <f>SUM(P243:P248)</f>
        <v>62427</v>
      </c>
    </row>
    <row r="250" spans="1:16" x14ac:dyDescent="0.25">
      <c r="A250" s="45" t="s">
        <v>85</v>
      </c>
      <c r="B250" s="46" t="s">
        <v>19</v>
      </c>
      <c r="C250" s="46" t="s">
        <v>228</v>
      </c>
      <c r="D250" s="47">
        <v>75827</v>
      </c>
      <c r="E250" s="47">
        <v>239</v>
      </c>
      <c r="F250" s="47">
        <v>1102</v>
      </c>
      <c r="G250" s="47"/>
      <c r="H250" s="47"/>
      <c r="I250" s="47"/>
      <c r="J250" s="47">
        <v>2471</v>
      </c>
      <c r="K250" s="47">
        <v>266</v>
      </c>
      <c r="L250" s="47">
        <v>1808</v>
      </c>
      <c r="M250" s="47"/>
      <c r="N250" s="47"/>
      <c r="O250" s="48"/>
      <c r="P250" s="25">
        <f t="shared" ref="P250:P256" si="54">SUM(D250:O250)</f>
        <v>81713</v>
      </c>
    </row>
    <row r="251" spans="1:16" x14ac:dyDescent="0.25">
      <c r="A251" s="45"/>
      <c r="B251" s="46" t="s">
        <v>55</v>
      </c>
      <c r="C251" s="46" t="s">
        <v>253</v>
      </c>
      <c r="D251" s="47"/>
      <c r="E251" s="47"/>
      <c r="F251" s="47"/>
      <c r="G251" s="47"/>
      <c r="H251" s="47"/>
      <c r="I251" s="47"/>
      <c r="J251" s="47"/>
      <c r="K251" s="47"/>
      <c r="L251" s="47"/>
      <c r="M251" s="47"/>
      <c r="N251" s="47"/>
      <c r="O251" s="48"/>
      <c r="P251" s="25">
        <f t="shared" si="54"/>
        <v>0</v>
      </c>
    </row>
    <row r="252" spans="1:16" x14ac:dyDescent="0.25">
      <c r="A252" s="45"/>
      <c r="B252" s="46" t="s">
        <v>26</v>
      </c>
      <c r="C252" s="46" t="s">
        <v>229</v>
      </c>
      <c r="D252" s="47">
        <v>59287</v>
      </c>
      <c r="E252" s="47">
        <v>780</v>
      </c>
      <c r="F252" s="47">
        <v>964</v>
      </c>
      <c r="G252" s="47"/>
      <c r="H252" s="47"/>
      <c r="I252" s="47"/>
      <c r="J252" s="47"/>
      <c r="K252" s="47">
        <v>28</v>
      </c>
      <c r="L252" s="47"/>
      <c r="M252" s="47"/>
      <c r="N252" s="47"/>
      <c r="O252" s="48">
        <v>1823</v>
      </c>
      <c r="P252" s="25">
        <f t="shared" si="54"/>
        <v>62882</v>
      </c>
    </row>
    <row r="253" spans="1:16" x14ac:dyDescent="0.25">
      <c r="A253" s="64"/>
      <c r="B253" s="125" t="s">
        <v>219</v>
      </c>
      <c r="C253" s="125" t="s">
        <v>230</v>
      </c>
      <c r="D253" s="126"/>
      <c r="E253" s="126"/>
      <c r="F253" s="126"/>
      <c r="G253" s="126"/>
      <c r="H253" s="126"/>
      <c r="I253" s="126"/>
      <c r="J253" s="126"/>
      <c r="K253" s="126"/>
      <c r="L253" s="126"/>
      <c r="M253" s="126"/>
      <c r="N253" s="126"/>
      <c r="O253" s="127"/>
      <c r="P253" s="25">
        <f t="shared" si="54"/>
        <v>0</v>
      </c>
    </row>
    <row r="254" spans="1:16" x14ac:dyDescent="0.25">
      <c r="A254" s="64"/>
      <c r="B254" s="125" t="s">
        <v>215</v>
      </c>
      <c r="C254" s="125" t="s">
        <v>257</v>
      </c>
      <c r="D254" s="276"/>
      <c r="E254" s="276"/>
      <c r="F254" s="276">
        <v>597</v>
      </c>
      <c r="G254" s="276"/>
      <c r="H254" s="276"/>
      <c r="I254" s="276"/>
      <c r="J254" s="276"/>
      <c r="K254" s="276"/>
      <c r="L254" s="276"/>
      <c r="M254" s="276"/>
      <c r="N254" s="277"/>
      <c r="O254" s="280"/>
      <c r="P254" s="25">
        <f t="shared" si="54"/>
        <v>597</v>
      </c>
    </row>
    <row r="255" spans="1:16" x14ac:dyDescent="0.25">
      <c r="A255" s="64"/>
      <c r="B255" s="125" t="s">
        <v>214</v>
      </c>
      <c r="C255" s="125" t="s">
        <v>257</v>
      </c>
      <c r="D255" s="276"/>
      <c r="E255" s="276"/>
      <c r="F255" s="276"/>
      <c r="G255" s="276"/>
      <c r="H255" s="276"/>
      <c r="I255" s="276"/>
      <c r="J255" s="276"/>
      <c r="K255" s="276"/>
      <c r="L255" s="276"/>
      <c r="M255" s="276"/>
      <c r="N255" s="277"/>
      <c r="O255" s="280"/>
      <c r="P255" s="25">
        <f t="shared" si="54"/>
        <v>0</v>
      </c>
    </row>
    <row r="256" spans="1:16" x14ac:dyDescent="0.25">
      <c r="A256" s="64"/>
      <c r="B256" s="125" t="s">
        <v>199</v>
      </c>
      <c r="C256" s="125" t="s">
        <v>257</v>
      </c>
      <c r="D256" s="276"/>
      <c r="E256" s="276">
        <v>16000</v>
      </c>
      <c r="F256" s="276"/>
      <c r="G256" s="276"/>
      <c r="H256" s="276"/>
      <c r="I256" s="276"/>
      <c r="J256" s="276"/>
      <c r="K256" s="276"/>
      <c r="L256" s="276"/>
      <c r="M256" s="276"/>
      <c r="N256" s="277"/>
      <c r="O256" s="276"/>
      <c r="P256" s="25">
        <f t="shared" si="54"/>
        <v>16000</v>
      </c>
    </row>
    <row r="257" spans="1:16" s="6" customFormat="1" ht="13.8" thickBot="1" x14ac:dyDescent="0.3">
      <c r="A257" s="28" t="s">
        <v>147</v>
      </c>
      <c r="B257" s="29"/>
      <c r="C257" s="29"/>
      <c r="D257" s="31">
        <f t="shared" ref="D257:O257" si="55">SUM(D250:D256)</f>
        <v>135114</v>
      </c>
      <c r="E257" s="31">
        <f t="shared" si="55"/>
        <v>17019</v>
      </c>
      <c r="F257" s="31">
        <f t="shared" si="55"/>
        <v>2663</v>
      </c>
      <c r="G257" s="31">
        <f t="shared" si="55"/>
        <v>0</v>
      </c>
      <c r="H257" s="31">
        <f t="shared" si="55"/>
        <v>0</v>
      </c>
      <c r="I257" s="31">
        <f t="shared" si="55"/>
        <v>0</v>
      </c>
      <c r="J257" s="31">
        <f t="shared" si="55"/>
        <v>2471</v>
      </c>
      <c r="K257" s="31">
        <f t="shared" si="55"/>
        <v>294</v>
      </c>
      <c r="L257" s="31">
        <f t="shared" si="55"/>
        <v>1808</v>
      </c>
      <c r="M257" s="31">
        <f t="shared" si="55"/>
        <v>0</v>
      </c>
      <c r="N257" s="31">
        <f t="shared" si="55"/>
        <v>0</v>
      </c>
      <c r="O257" s="31">
        <f t="shared" si="55"/>
        <v>1823</v>
      </c>
      <c r="P257" s="31">
        <f>SUM(P250:P256)</f>
        <v>161192</v>
      </c>
    </row>
    <row r="258" spans="1:16" x14ac:dyDescent="0.25">
      <c r="A258" s="35" t="s">
        <v>88</v>
      </c>
      <c r="B258" s="51" t="s">
        <v>62</v>
      </c>
      <c r="C258" s="51" t="s">
        <v>230</v>
      </c>
      <c r="D258" s="52">
        <v>4</v>
      </c>
      <c r="E258" s="52"/>
      <c r="F258" s="52"/>
      <c r="G258" s="52"/>
      <c r="H258" s="52"/>
      <c r="I258" s="52"/>
      <c r="J258" s="52"/>
      <c r="K258" s="52"/>
      <c r="L258" s="52"/>
      <c r="M258" s="52"/>
      <c r="N258" s="52"/>
      <c r="O258" s="53"/>
      <c r="P258" s="26">
        <f t="shared" ref="P258:P265" si="56">SUM(D258:O258)</f>
        <v>4</v>
      </c>
    </row>
    <row r="259" spans="1:16" x14ac:dyDescent="0.25">
      <c r="A259" s="35"/>
      <c r="B259" s="51" t="s">
        <v>24</v>
      </c>
      <c r="C259" s="51" t="s">
        <v>233</v>
      </c>
      <c r="D259" s="52"/>
      <c r="E259" s="52"/>
      <c r="F259" s="52"/>
      <c r="G259" s="52"/>
      <c r="H259" s="52"/>
      <c r="I259" s="52"/>
      <c r="J259" s="52"/>
      <c r="K259" s="52"/>
      <c r="L259" s="52">
        <v>171</v>
      </c>
      <c r="M259" s="52"/>
      <c r="N259" s="52"/>
      <c r="O259" s="53"/>
      <c r="P259" s="26">
        <f t="shared" si="56"/>
        <v>171</v>
      </c>
    </row>
    <row r="260" spans="1:16" x14ac:dyDescent="0.25">
      <c r="A260" s="54"/>
      <c r="B260" s="55" t="s">
        <v>19</v>
      </c>
      <c r="C260" s="55" t="s">
        <v>228</v>
      </c>
      <c r="D260" s="56">
        <v>23</v>
      </c>
      <c r="E260" s="56">
        <v>137</v>
      </c>
      <c r="F260" s="56"/>
      <c r="G260" s="56"/>
      <c r="H260" s="56"/>
      <c r="I260" s="56"/>
      <c r="J260" s="56"/>
      <c r="K260" s="56"/>
      <c r="L260" s="56"/>
      <c r="M260" s="56"/>
      <c r="N260" s="56"/>
      <c r="O260" s="57"/>
      <c r="P260" s="26">
        <f t="shared" si="56"/>
        <v>160</v>
      </c>
    </row>
    <row r="261" spans="1:16" ht="24.75" customHeight="1" x14ac:dyDescent="0.25">
      <c r="A261" s="54"/>
      <c r="B261" s="55" t="s">
        <v>26</v>
      </c>
      <c r="C261" s="55" t="s">
        <v>229</v>
      </c>
      <c r="D261" s="56">
        <v>22814</v>
      </c>
      <c r="E261" s="56"/>
      <c r="F261" s="56"/>
      <c r="G261" s="56"/>
      <c r="H261" s="56"/>
      <c r="I261" s="56"/>
      <c r="J261" s="56"/>
      <c r="K261" s="56"/>
      <c r="L261" s="56"/>
      <c r="M261" s="56"/>
      <c r="N261" s="56"/>
      <c r="O261" s="57"/>
      <c r="P261" s="26">
        <f t="shared" si="56"/>
        <v>22814</v>
      </c>
    </row>
    <row r="262" spans="1:16" ht="24.75" customHeight="1" x14ac:dyDescent="0.25">
      <c r="A262" s="86"/>
      <c r="B262" s="87" t="s">
        <v>219</v>
      </c>
      <c r="C262" s="87" t="s">
        <v>230</v>
      </c>
      <c r="D262" s="88"/>
      <c r="E262" s="88">
        <v>9</v>
      </c>
      <c r="F262" s="88"/>
      <c r="G262" s="88"/>
      <c r="H262" s="88"/>
      <c r="I262" s="88"/>
      <c r="J262" s="88"/>
      <c r="K262" s="88">
        <v>28</v>
      </c>
      <c r="L262" s="88">
        <v>561</v>
      </c>
      <c r="M262" s="88">
        <v>2</v>
      </c>
      <c r="N262" s="88"/>
      <c r="O262" s="89"/>
      <c r="P262" s="26">
        <f t="shared" si="56"/>
        <v>600</v>
      </c>
    </row>
    <row r="263" spans="1:16" ht="24.75" customHeight="1" x14ac:dyDescent="0.25">
      <c r="A263" s="86"/>
      <c r="B263" s="87" t="s">
        <v>224</v>
      </c>
      <c r="C263" s="87" t="s">
        <v>258</v>
      </c>
      <c r="D263" s="88"/>
      <c r="E263" s="88">
        <v>1029</v>
      </c>
      <c r="F263" s="88"/>
      <c r="G263" s="88"/>
      <c r="H263" s="88"/>
      <c r="I263" s="88"/>
      <c r="J263" s="88"/>
      <c r="K263" s="88">
        <v>46</v>
      </c>
      <c r="L263" s="88"/>
      <c r="M263" s="88"/>
      <c r="N263" s="88"/>
      <c r="O263" s="88"/>
      <c r="P263" s="26">
        <f t="shared" si="56"/>
        <v>1075</v>
      </c>
    </row>
    <row r="264" spans="1:16" ht="24.75" customHeight="1" x14ac:dyDescent="0.25">
      <c r="A264" s="86"/>
      <c r="B264" s="87" t="s">
        <v>267</v>
      </c>
      <c r="C264" s="87" t="s">
        <v>258</v>
      </c>
      <c r="D264" s="88"/>
      <c r="E264" s="88"/>
      <c r="F264" s="88"/>
      <c r="G264" s="88">
        <v>901</v>
      </c>
      <c r="H264" s="88"/>
      <c r="I264" s="88"/>
      <c r="J264" s="88"/>
      <c r="K264" s="88"/>
      <c r="L264" s="88"/>
      <c r="M264" s="88"/>
      <c r="N264" s="88"/>
      <c r="O264" s="88"/>
      <c r="P264" s="26">
        <f t="shared" si="56"/>
        <v>901</v>
      </c>
    </row>
    <row r="265" spans="1:16" ht="24.75" customHeight="1" x14ac:dyDescent="0.25">
      <c r="A265" s="86"/>
      <c r="B265" s="87" t="s">
        <v>210</v>
      </c>
      <c r="C265" s="87" t="s">
        <v>258</v>
      </c>
      <c r="D265" s="88"/>
      <c r="E265" s="88"/>
      <c r="F265" s="88"/>
      <c r="G265" s="88"/>
      <c r="H265" s="88"/>
      <c r="I265" s="88"/>
      <c r="J265" s="88"/>
      <c r="K265" s="88"/>
      <c r="L265" s="88"/>
      <c r="M265" s="88"/>
      <c r="N265" s="88"/>
      <c r="O265" s="88"/>
      <c r="P265" s="26">
        <f t="shared" si="56"/>
        <v>0</v>
      </c>
    </row>
    <row r="266" spans="1:16" s="6" customFormat="1" ht="16.5" customHeight="1" thickBot="1" x14ac:dyDescent="0.3">
      <c r="A266" s="41" t="s">
        <v>148</v>
      </c>
      <c r="B266" s="42"/>
      <c r="C266" s="42"/>
      <c r="D266" s="43">
        <f t="shared" ref="D266:O266" si="57">SUM(D258:D265)</f>
        <v>22841</v>
      </c>
      <c r="E266" s="43">
        <f t="shared" si="57"/>
        <v>1175</v>
      </c>
      <c r="F266" s="43">
        <f t="shared" si="57"/>
        <v>0</v>
      </c>
      <c r="G266" s="43">
        <f t="shared" si="57"/>
        <v>901</v>
      </c>
      <c r="H266" s="43">
        <f t="shared" si="57"/>
        <v>0</v>
      </c>
      <c r="I266" s="43">
        <f t="shared" si="57"/>
        <v>0</v>
      </c>
      <c r="J266" s="43">
        <f t="shared" si="57"/>
        <v>0</v>
      </c>
      <c r="K266" s="43">
        <f t="shared" si="57"/>
        <v>74</v>
      </c>
      <c r="L266" s="43">
        <f t="shared" si="57"/>
        <v>732</v>
      </c>
      <c r="M266" s="43">
        <f t="shared" si="57"/>
        <v>2</v>
      </c>
      <c r="N266" s="43">
        <f t="shared" si="57"/>
        <v>0</v>
      </c>
      <c r="O266" s="43">
        <f t="shared" si="57"/>
        <v>0</v>
      </c>
      <c r="P266" s="43">
        <f>SUM(P258:P265)</f>
        <v>25725</v>
      </c>
    </row>
    <row r="267" spans="1:16" x14ac:dyDescent="0.25">
      <c r="A267" s="45" t="s">
        <v>89</v>
      </c>
      <c r="B267" s="46" t="s">
        <v>90</v>
      </c>
      <c r="C267" s="46" t="s">
        <v>250</v>
      </c>
      <c r="D267" s="274">
        <v>66407</v>
      </c>
      <c r="E267" s="274"/>
      <c r="F267" s="274"/>
      <c r="G267" s="274"/>
      <c r="H267" s="274"/>
      <c r="I267" s="274"/>
      <c r="J267" s="274"/>
      <c r="K267" s="274"/>
      <c r="L267" s="274"/>
      <c r="M267" s="274"/>
      <c r="N267" s="275"/>
      <c r="O267" s="275"/>
      <c r="P267" s="25">
        <f t="shared" ref="P267:P277" si="58">SUM(D267:O267)</f>
        <v>66407</v>
      </c>
    </row>
    <row r="268" spans="1:16" x14ac:dyDescent="0.25">
      <c r="A268" s="27"/>
      <c r="B268" s="21" t="s">
        <v>91</v>
      </c>
      <c r="C268" s="21" t="s">
        <v>250</v>
      </c>
      <c r="D268" s="274">
        <v>163176</v>
      </c>
      <c r="E268" s="274"/>
      <c r="F268" s="274"/>
      <c r="G268" s="274"/>
      <c r="H268" s="274"/>
      <c r="I268" s="274"/>
      <c r="J268" s="274"/>
      <c r="K268" s="274">
        <v>496</v>
      </c>
      <c r="L268" s="274"/>
      <c r="M268" s="274"/>
      <c r="N268" s="275"/>
      <c r="O268" s="275"/>
      <c r="P268" s="25">
        <f t="shared" si="58"/>
        <v>163672</v>
      </c>
    </row>
    <row r="269" spans="1:16" x14ac:dyDescent="0.25">
      <c r="A269" s="27"/>
      <c r="B269" s="21" t="s">
        <v>18</v>
      </c>
      <c r="C269" s="21" t="s">
        <v>234</v>
      </c>
      <c r="D269" s="23"/>
      <c r="E269" s="23"/>
      <c r="F269" s="23"/>
      <c r="G269" s="23"/>
      <c r="H269" s="23"/>
      <c r="I269" s="23"/>
      <c r="J269" s="23"/>
      <c r="K269" s="23"/>
      <c r="L269" s="23"/>
      <c r="M269" s="23"/>
      <c r="N269" s="23"/>
      <c r="O269" s="24"/>
      <c r="P269" s="25">
        <f t="shared" si="58"/>
        <v>0</v>
      </c>
    </row>
    <row r="270" spans="1:16" x14ac:dyDescent="0.25">
      <c r="A270" s="27"/>
      <c r="B270" s="21" t="s">
        <v>24</v>
      </c>
      <c r="C270" s="21" t="s">
        <v>233</v>
      </c>
      <c r="D270" s="23"/>
      <c r="E270" s="23"/>
      <c r="F270" s="23"/>
      <c r="G270" s="23"/>
      <c r="H270" s="23"/>
      <c r="I270" s="23"/>
      <c r="J270" s="23"/>
      <c r="K270" s="23"/>
      <c r="L270" s="23"/>
      <c r="M270" s="23">
        <v>14</v>
      </c>
      <c r="N270" s="23"/>
      <c r="O270" s="24">
        <v>455</v>
      </c>
      <c r="P270" s="25">
        <f t="shared" si="58"/>
        <v>469</v>
      </c>
    </row>
    <row r="271" spans="1:16" x14ac:dyDescent="0.25">
      <c r="A271" s="27"/>
      <c r="B271" s="21" t="s">
        <v>19</v>
      </c>
      <c r="C271" s="21" t="s">
        <v>228</v>
      </c>
      <c r="D271" s="23">
        <v>1473</v>
      </c>
      <c r="E271" s="23">
        <v>14</v>
      </c>
      <c r="F271" s="23">
        <v>50</v>
      </c>
      <c r="G271" s="23"/>
      <c r="H271" s="23"/>
      <c r="I271" s="23"/>
      <c r="J271" s="23"/>
      <c r="K271" s="23"/>
      <c r="L271" s="23">
        <v>4068</v>
      </c>
      <c r="M271" s="23"/>
      <c r="N271" s="23"/>
      <c r="O271" s="24"/>
      <c r="P271" s="25">
        <f t="shared" si="58"/>
        <v>5605</v>
      </c>
    </row>
    <row r="272" spans="1:16" x14ac:dyDescent="0.25">
      <c r="A272" s="170"/>
      <c r="B272" s="243" t="s">
        <v>26</v>
      </c>
      <c r="C272" s="243" t="s">
        <v>229</v>
      </c>
      <c r="D272" s="260"/>
      <c r="E272" s="260"/>
      <c r="F272" s="260">
        <v>68</v>
      </c>
      <c r="G272" s="260"/>
      <c r="H272" s="260"/>
      <c r="I272" s="260"/>
      <c r="J272" s="260"/>
      <c r="K272" s="260">
        <v>326</v>
      </c>
      <c r="L272" s="260"/>
      <c r="M272" s="260"/>
      <c r="N272" s="260"/>
      <c r="O272" s="261">
        <v>6652</v>
      </c>
      <c r="P272" s="262">
        <f t="shared" si="58"/>
        <v>7046</v>
      </c>
    </row>
    <row r="273" spans="1:16" x14ac:dyDescent="0.25">
      <c r="A273" s="264"/>
      <c r="B273" s="243" t="s">
        <v>219</v>
      </c>
      <c r="C273" s="243" t="s">
        <v>230</v>
      </c>
      <c r="D273" s="260"/>
      <c r="E273" s="260">
        <v>2</v>
      </c>
      <c r="F273" s="260"/>
      <c r="G273" s="260"/>
      <c r="H273" s="260"/>
      <c r="I273" s="260"/>
      <c r="J273" s="260"/>
      <c r="K273" s="260">
        <v>4</v>
      </c>
      <c r="L273" s="260">
        <v>10</v>
      </c>
      <c r="M273" s="260"/>
      <c r="N273" s="260"/>
      <c r="O273" s="261">
        <v>3</v>
      </c>
      <c r="P273" s="262">
        <f t="shared" si="58"/>
        <v>19</v>
      </c>
    </row>
    <row r="274" spans="1:16" ht="26.4" x14ac:dyDescent="0.25">
      <c r="A274" s="264"/>
      <c r="B274" s="243" t="s">
        <v>186</v>
      </c>
      <c r="C274" s="243" t="s">
        <v>250</v>
      </c>
      <c r="D274" s="276"/>
      <c r="E274" s="276"/>
      <c r="F274" s="276"/>
      <c r="G274" s="276">
        <v>2000</v>
      </c>
      <c r="H274" s="276"/>
      <c r="I274" s="276"/>
      <c r="J274" s="276"/>
      <c r="K274" s="276"/>
      <c r="L274" s="276"/>
      <c r="M274" s="276"/>
      <c r="N274" s="277"/>
      <c r="O274" s="276"/>
      <c r="P274" s="262">
        <f t="shared" si="58"/>
        <v>2000</v>
      </c>
    </row>
    <row r="275" spans="1:16" x14ac:dyDescent="0.25">
      <c r="A275" s="264"/>
      <c r="B275" s="243" t="s">
        <v>185</v>
      </c>
      <c r="C275" s="243" t="s">
        <v>250</v>
      </c>
      <c r="D275" s="276"/>
      <c r="E275" s="276">
        <v>7422</v>
      </c>
      <c r="F275" s="276"/>
      <c r="G275" s="276">
        <v>5173</v>
      </c>
      <c r="H275" s="276"/>
      <c r="I275" s="276">
        <v>784</v>
      </c>
      <c r="J275" s="276"/>
      <c r="K275" s="276"/>
      <c r="L275" s="276"/>
      <c r="M275" s="276"/>
      <c r="N275" s="277"/>
      <c r="O275" s="276"/>
      <c r="P275" s="262">
        <f t="shared" si="58"/>
        <v>13379</v>
      </c>
    </row>
    <row r="276" spans="1:16" s="263" customFormat="1" ht="26.4" x14ac:dyDescent="0.25">
      <c r="B276" s="21" t="s">
        <v>184</v>
      </c>
      <c r="C276" s="21" t="s">
        <v>250</v>
      </c>
      <c r="D276" s="276"/>
      <c r="E276" s="276">
        <v>9877</v>
      </c>
      <c r="F276" s="276"/>
      <c r="G276" s="276"/>
      <c r="H276" s="276"/>
      <c r="I276" s="276">
        <v>298</v>
      </c>
      <c r="J276" s="276"/>
      <c r="K276" s="276"/>
      <c r="L276" s="276"/>
      <c r="M276" s="276"/>
      <c r="N276" s="277"/>
      <c r="O276" s="276"/>
      <c r="P276" s="23">
        <f t="shared" si="58"/>
        <v>10175</v>
      </c>
    </row>
    <row r="277" spans="1:16" x14ac:dyDescent="0.25">
      <c r="A277" s="128"/>
      <c r="B277" s="3" t="s">
        <v>183</v>
      </c>
      <c r="C277" s="3" t="s">
        <v>250</v>
      </c>
      <c r="D277" s="278"/>
      <c r="E277" s="278">
        <v>30428</v>
      </c>
      <c r="F277" s="278">
        <v>2447</v>
      </c>
      <c r="G277" s="278"/>
      <c r="H277" s="278"/>
      <c r="I277" s="278"/>
      <c r="J277" s="278"/>
      <c r="K277" s="278"/>
      <c r="L277" s="278">
        <v>2305</v>
      </c>
      <c r="M277" s="278"/>
      <c r="N277" s="279"/>
      <c r="O277" s="278"/>
      <c r="P277" s="23">
        <f t="shared" si="58"/>
        <v>35180</v>
      </c>
    </row>
    <row r="278" spans="1:16" s="6" customFormat="1" x14ac:dyDescent="0.25">
      <c r="A278" s="110" t="s">
        <v>149</v>
      </c>
      <c r="B278" s="111"/>
      <c r="C278" s="111"/>
      <c r="D278" s="112">
        <f t="shared" ref="D278:O278" si="59">SUM(D267:D277)</f>
        <v>231056</v>
      </c>
      <c r="E278" s="112">
        <f t="shared" si="59"/>
        <v>47743</v>
      </c>
      <c r="F278" s="112">
        <f t="shared" si="59"/>
        <v>2565</v>
      </c>
      <c r="G278" s="112">
        <f t="shared" si="59"/>
        <v>7173</v>
      </c>
      <c r="H278" s="112">
        <f t="shared" si="59"/>
        <v>0</v>
      </c>
      <c r="I278" s="112">
        <f t="shared" si="59"/>
        <v>1082</v>
      </c>
      <c r="J278" s="112">
        <f t="shared" si="59"/>
        <v>0</v>
      </c>
      <c r="K278" s="112">
        <f t="shared" si="59"/>
        <v>826</v>
      </c>
      <c r="L278" s="112">
        <f t="shared" si="59"/>
        <v>6383</v>
      </c>
      <c r="M278" s="112">
        <f t="shared" si="59"/>
        <v>14</v>
      </c>
      <c r="N278" s="112">
        <f t="shared" si="59"/>
        <v>0</v>
      </c>
      <c r="O278" s="112">
        <f t="shared" si="59"/>
        <v>7110</v>
      </c>
      <c r="P278" s="112">
        <f>SUM(P267:P277)</f>
        <v>303952</v>
      </c>
    </row>
    <row r="279" spans="1:16" s="6" customFormat="1" ht="22.65" customHeight="1" thickBot="1" x14ac:dyDescent="0.3">
      <c r="A279" s="41" t="s">
        <v>92</v>
      </c>
      <c r="B279" s="42"/>
      <c r="C279" s="42"/>
      <c r="D279" s="43">
        <f t="shared" ref="D279:P279" si="60">SUM(D5+D9+D18+D26+D33+D41+D46+D51+D59+D64+D70+D76+D83+D91+D96+D103+D116+D121+D129+D133+D140+D145+D150+D156+D161+D169+D187+D190+D194+D198+D206+D221+D229+D237+D241+D249+D257+D266+D278)</f>
        <v>4712166</v>
      </c>
      <c r="E279" s="43">
        <f t="shared" si="60"/>
        <v>650473</v>
      </c>
      <c r="F279" s="43">
        <f t="shared" si="60"/>
        <v>743042</v>
      </c>
      <c r="G279" s="43">
        <f t="shared" si="60"/>
        <v>280358</v>
      </c>
      <c r="H279" s="43">
        <f t="shared" si="60"/>
        <v>93036</v>
      </c>
      <c r="I279" s="43">
        <f t="shared" si="60"/>
        <v>90303</v>
      </c>
      <c r="J279" s="43">
        <f t="shared" si="60"/>
        <v>21942</v>
      </c>
      <c r="K279" s="43">
        <f t="shared" si="60"/>
        <v>15455</v>
      </c>
      <c r="L279" s="43">
        <f t="shared" si="60"/>
        <v>568681</v>
      </c>
      <c r="M279" s="43">
        <f t="shared" si="60"/>
        <v>5102</v>
      </c>
      <c r="N279" s="43">
        <f t="shared" si="60"/>
        <v>2498</v>
      </c>
      <c r="O279" s="43">
        <f t="shared" si="60"/>
        <v>270992</v>
      </c>
      <c r="P279" s="43">
        <f t="shared" si="60"/>
        <v>7454048</v>
      </c>
    </row>
    <row r="281" spans="1:16" x14ac:dyDescent="0.25">
      <c r="A281" s="309" t="s">
        <v>370</v>
      </c>
    </row>
    <row r="283" spans="1:16" x14ac:dyDescent="0.25">
      <c r="C283" s="352" t="s">
        <v>444</v>
      </c>
      <c r="D283" s="353">
        <f>D279+H279</f>
        <v>4805202</v>
      </c>
    </row>
  </sheetData>
  <phoneticPr fontId="0" type="noConversion"/>
  <conditionalFormatting sqref="A281">
    <cfRule type="cellIs" dxfId="0" priority="1" stopIfTrue="1" operator="equal">
      <formula>0</formula>
    </cfRule>
  </conditionalFormatting>
  <printOptions gridLines="1" gridLinesSet="0"/>
  <pageMargins left="0" right="0" top="0.63" bottom="1.25" header="0.38" footer="0.35"/>
  <pageSetup paperSize="5" orientation="landscape" verticalDpi="300" r:id="rId1"/>
  <headerFooter alignWithMargins="0">
    <oddHeader xml:space="preserve">&amp;C&amp;"Arial,Bold"&amp;14DISPOSAL SUMMARY BY COUNTY - 2003
(Includes all landfills and energy recovery)&amp;"Arial,Regular"&amp;10
</oddHeader>
    <oddFooter>&amp;L&amp;8CountyTotalsl.xls 
Total03
May 20, 2004, Aug 26
Sept 28&amp;CPage &amp;P</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74"/>
  <sheetViews>
    <sheetView zoomScale="80" zoomScaleNormal="100" workbookViewId="0">
      <pane xSplit="2" ySplit="1" topLeftCell="C6" activePane="bottomRight" state="frozen"/>
      <selection pane="topRight" activeCell="C1" sqref="C1"/>
      <selection pane="bottomLeft" activeCell="A2" sqref="A2"/>
      <selection pane="bottomRight" activeCell="P17" sqref="P17"/>
    </sheetView>
  </sheetViews>
  <sheetFormatPr defaultRowHeight="13.2" x14ac:dyDescent="0.25"/>
  <cols>
    <col min="1" max="1" width="12.6640625" customWidth="1"/>
    <col min="2" max="3" width="17.88671875" style="3" customWidth="1"/>
    <col min="4" max="4" width="10.33203125" style="5" customWidth="1"/>
    <col min="5" max="5" width="10" style="5" customWidth="1"/>
    <col min="6" max="6" width="9.109375" style="5"/>
    <col min="7" max="7" width="8.6640625" style="5" customWidth="1"/>
    <col min="8" max="8" width="9.6640625" style="5" customWidth="1"/>
    <col min="9" max="9" width="8.33203125" style="5" customWidth="1"/>
    <col min="10" max="10" width="10.33203125" style="5" customWidth="1"/>
    <col min="11" max="11" width="9" style="5" customWidth="1"/>
    <col min="12" max="12" width="9.109375" style="5"/>
    <col min="13" max="13" width="7.6640625" style="5" customWidth="1"/>
    <col min="14" max="14" width="7.109375" style="5" customWidth="1"/>
    <col min="15" max="15" width="9" style="5" customWidth="1"/>
    <col min="16" max="16" width="10.33203125" style="5" customWidth="1"/>
  </cols>
  <sheetData>
    <row r="1" spans="1:16" s="2" customFormat="1" ht="31.2" x14ac:dyDescent="0.3">
      <c r="A1" s="15" t="s">
        <v>0</v>
      </c>
      <c r="B1" s="16" t="s">
        <v>1</v>
      </c>
      <c r="C1" s="16" t="s">
        <v>227</v>
      </c>
      <c r="D1" s="116" t="s">
        <v>2</v>
      </c>
      <c r="E1" s="116" t="s">
        <v>3</v>
      </c>
      <c r="F1" s="116" t="s">
        <v>4</v>
      </c>
      <c r="G1" s="116" t="s">
        <v>5</v>
      </c>
      <c r="H1" s="116" t="s">
        <v>6</v>
      </c>
      <c r="I1" s="116" t="s">
        <v>7</v>
      </c>
      <c r="J1" s="116" t="s">
        <v>8</v>
      </c>
      <c r="K1" s="116" t="s">
        <v>108</v>
      </c>
      <c r="L1" s="116" t="s">
        <v>10</v>
      </c>
      <c r="M1" s="116" t="s">
        <v>11</v>
      </c>
      <c r="N1" s="116" t="s">
        <v>12</v>
      </c>
      <c r="O1" s="117" t="s">
        <v>13</v>
      </c>
      <c r="P1" s="19" t="s">
        <v>14</v>
      </c>
    </row>
    <row r="2" spans="1:16" x14ac:dyDescent="0.25">
      <c r="A2" s="20" t="s">
        <v>16</v>
      </c>
      <c r="B2" s="21" t="s">
        <v>19</v>
      </c>
      <c r="C2" s="21" t="s">
        <v>228</v>
      </c>
      <c r="D2" s="23">
        <v>13086</v>
      </c>
      <c r="E2" s="23">
        <v>5</v>
      </c>
      <c r="F2" s="23"/>
      <c r="G2" s="23"/>
      <c r="H2" s="23"/>
      <c r="I2" s="23"/>
      <c r="J2" s="23"/>
      <c r="K2" s="23"/>
      <c r="L2" s="23"/>
      <c r="M2" s="23"/>
      <c r="N2" s="23"/>
      <c r="O2" s="24"/>
      <c r="P2" s="25">
        <f>SUM(D2:O2)</f>
        <v>13091</v>
      </c>
    </row>
    <row r="3" spans="1:16" x14ac:dyDescent="0.25">
      <c r="A3" s="170"/>
      <c r="B3" s="3" t="s">
        <v>219</v>
      </c>
      <c r="C3" s="3" t="s">
        <v>230</v>
      </c>
      <c r="D3" s="260"/>
      <c r="E3" s="260">
        <v>30</v>
      </c>
      <c r="F3" s="260"/>
      <c r="G3" s="260"/>
      <c r="H3" s="260"/>
      <c r="I3" s="260"/>
      <c r="J3" s="260"/>
      <c r="K3" s="260">
        <v>3</v>
      </c>
      <c r="L3" s="260"/>
      <c r="M3" s="260"/>
      <c r="N3" s="260"/>
      <c r="O3" s="261"/>
      <c r="P3" s="25">
        <f>SUM(D3:O3)</f>
        <v>33</v>
      </c>
    </row>
    <row r="4" spans="1:16" s="6" customFormat="1" ht="13.8" thickBot="1" x14ac:dyDescent="0.3">
      <c r="A4" s="28" t="s">
        <v>109</v>
      </c>
      <c r="B4" s="29"/>
      <c r="C4" s="29"/>
      <c r="D4" s="31">
        <f t="shared" ref="D4:P4" si="0">SUM(D2:D3)</f>
        <v>13086</v>
      </c>
      <c r="E4" s="31">
        <f t="shared" si="0"/>
        <v>35</v>
      </c>
      <c r="F4" s="31">
        <f t="shared" si="0"/>
        <v>0</v>
      </c>
      <c r="G4" s="31">
        <f t="shared" si="0"/>
        <v>0</v>
      </c>
      <c r="H4" s="31">
        <f t="shared" si="0"/>
        <v>0</v>
      </c>
      <c r="I4" s="31">
        <f t="shared" si="0"/>
        <v>0</v>
      </c>
      <c r="J4" s="31">
        <f t="shared" si="0"/>
        <v>0</v>
      </c>
      <c r="K4" s="31">
        <f t="shared" si="0"/>
        <v>3</v>
      </c>
      <c r="L4" s="31">
        <f t="shared" si="0"/>
        <v>0</v>
      </c>
      <c r="M4" s="31">
        <f t="shared" si="0"/>
        <v>0</v>
      </c>
      <c r="N4" s="31">
        <f t="shared" si="0"/>
        <v>0</v>
      </c>
      <c r="O4" s="31">
        <f t="shared" si="0"/>
        <v>0</v>
      </c>
      <c r="P4" s="31">
        <f t="shared" si="0"/>
        <v>13124</v>
      </c>
    </row>
    <row r="5" spans="1:16" s="14" customFormat="1" x14ac:dyDescent="0.25">
      <c r="A5" s="176" t="s">
        <v>20</v>
      </c>
      <c r="B5" s="71" t="s">
        <v>21</v>
      </c>
      <c r="C5" s="71" t="s">
        <v>231</v>
      </c>
      <c r="D5" s="77">
        <v>14935</v>
      </c>
      <c r="E5" s="77">
        <v>0</v>
      </c>
      <c r="F5" s="77">
        <v>0</v>
      </c>
      <c r="G5" s="77">
        <v>0</v>
      </c>
      <c r="H5" s="77">
        <v>0</v>
      </c>
      <c r="I5" s="77">
        <v>0</v>
      </c>
      <c r="J5" s="77">
        <v>0</v>
      </c>
      <c r="K5" s="77">
        <v>0</v>
      </c>
      <c r="L5" s="77">
        <v>0</v>
      </c>
      <c r="M5" s="77">
        <v>0</v>
      </c>
      <c r="N5" s="77">
        <v>0</v>
      </c>
      <c r="O5" s="77">
        <v>0</v>
      </c>
      <c r="P5" s="266">
        <f>SUM(D5:O5)</f>
        <v>14935</v>
      </c>
    </row>
    <row r="6" spans="1:16" s="268" customFormat="1" x14ac:dyDescent="0.25">
      <c r="A6" s="267"/>
      <c r="B6" s="76" t="s">
        <v>219</v>
      </c>
      <c r="C6" s="76" t="s">
        <v>230</v>
      </c>
      <c r="D6" s="77"/>
      <c r="E6" s="77"/>
      <c r="F6" s="77"/>
      <c r="G6" s="77"/>
      <c r="H6" s="77"/>
      <c r="I6" s="77"/>
      <c r="J6" s="77"/>
      <c r="K6" s="77">
        <v>1</v>
      </c>
      <c r="L6" s="77"/>
      <c r="M6" s="77"/>
      <c r="N6" s="77"/>
      <c r="O6" s="77"/>
      <c r="P6" s="266">
        <f>SUM(D6:O6)</f>
        <v>1</v>
      </c>
    </row>
    <row r="7" spans="1:16" s="14" customFormat="1" ht="26.4" x14ac:dyDescent="0.25">
      <c r="A7" s="176"/>
      <c r="B7" s="71" t="s">
        <v>187</v>
      </c>
      <c r="C7" s="71" t="s">
        <v>231</v>
      </c>
      <c r="D7" s="77">
        <v>0</v>
      </c>
      <c r="E7" s="77">
        <v>1075</v>
      </c>
      <c r="F7" s="77">
        <v>0</v>
      </c>
      <c r="G7" s="77">
        <v>0</v>
      </c>
      <c r="H7" s="77">
        <v>0</v>
      </c>
      <c r="I7" s="77">
        <v>0</v>
      </c>
      <c r="J7" s="77">
        <v>0</v>
      </c>
      <c r="K7" s="77">
        <v>0</v>
      </c>
      <c r="L7" s="77">
        <v>0</v>
      </c>
      <c r="M7" s="77">
        <v>0</v>
      </c>
      <c r="N7" s="77">
        <v>0</v>
      </c>
      <c r="O7" s="77">
        <v>0</v>
      </c>
      <c r="P7" s="40">
        <f>SUM(D7:O7)</f>
        <v>1075</v>
      </c>
    </row>
    <row r="8" spans="1:16" s="6" customFormat="1" ht="13.8" thickBot="1" x14ac:dyDescent="0.3">
      <c r="A8" s="41" t="s">
        <v>110</v>
      </c>
      <c r="B8" s="42"/>
      <c r="C8" s="42"/>
      <c r="D8" s="43">
        <f t="shared" ref="D8:P8" si="1">SUM(D5:D7)</f>
        <v>14935</v>
      </c>
      <c r="E8" s="43">
        <f t="shared" si="1"/>
        <v>1075</v>
      </c>
      <c r="F8" s="43">
        <f t="shared" si="1"/>
        <v>0</v>
      </c>
      <c r="G8" s="43">
        <f t="shared" si="1"/>
        <v>0</v>
      </c>
      <c r="H8" s="43">
        <f t="shared" si="1"/>
        <v>0</v>
      </c>
      <c r="I8" s="43">
        <f t="shared" si="1"/>
        <v>0</v>
      </c>
      <c r="J8" s="43">
        <f t="shared" si="1"/>
        <v>0</v>
      </c>
      <c r="K8" s="43">
        <f t="shared" si="1"/>
        <v>1</v>
      </c>
      <c r="L8" s="43">
        <f t="shared" si="1"/>
        <v>0</v>
      </c>
      <c r="M8" s="43">
        <f t="shared" si="1"/>
        <v>0</v>
      </c>
      <c r="N8" s="43">
        <f t="shared" si="1"/>
        <v>0</v>
      </c>
      <c r="O8" s="43">
        <f t="shared" si="1"/>
        <v>0</v>
      </c>
      <c r="P8" s="43">
        <f t="shared" si="1"/>
        <v>16011</v>
      </c>
    </row>
    <row r="9" spans="1:16" x14ac:dyDescent="0.25">
      <c r="A9" s="20" t="s">
        <v>22</v>
      </c>
      <c r="B9" s="21" t="s">
        <v>150</v>
      </c>
      <c r="C9" s="21" t="s">
        <v>232</v>
      </c>
      <c r="D9" s="274">
        <v>21840</v>
      </c>
      <c r="E9" s="274">
        <v>10274</v>
      </c>
      <c r="F9" s="274">
        <v>737</v>
      </c>
      <c r="G9" s="274">
        <v>1229</v>
      </c>
      <c r="H9" s="274">
        <v>22603</v>
      </c>
      <c r="I9" s="274">
        <v>1658</v>
      </c>
      <c r="J9" s="274">
        <v>0</v>
      </c>
      <c r="K9" s="274">
        <v>0</v>
      </c>
      <c r="L9" s="274">
        <v>10</v>
      </c>
      <c r="M9" s="274">
        <v>32</v>
      </c>
      <c r="N9" s="275">
        <v>0</v>
      </c>
      <c r="O9" s="275">
        <v>301</v>
      </c>
      <c r="P9" s="25">
        <f t="shared" ref="P9:P16" si="2">SUM(D9:O9)</f>
        <v>58684</v>
      </c>
    </row>
    <row r="10" spans="1:16" ht="12.75" customHeight="1" x14ac:dyDescent="0.25">
      <c r="A10" s="128"/>
      <c r="B10" s="46" t="s">
        <v>19</v>
      </c>
      <c r="C10" s="46" t="s">
        <v>228</v>
      </c>
      <c r="D10" s="47">
        <v>33</v>
      </c>
      <c r="E10" s="47">
        <v>3</v>
      </c>
      <c r="F10" s="47">
        <v>11</v>
      </c>
      <c r="G10" s="47"/>
      <c r="H10" s="47"/>
      <c r="I10" s="47"/>
      <c r="J10" s="47"/>
      <c r="K10" s="47">
        <v>56</v>
      </c>
      <c r="L10" s="47">
        <v>2</v>
      </c>
      <c r="M10" s="47"/>
      <c r="N10" s="47"/>
      <c r="O10" s="48"/>
      <c r="P10" s="49">
        <f t="shared" si="2"/>
        <v>105</v>
      </c>
    </row>
    <row r="11" spans="1:16" ht="12.75" customHeight="1" x14ac:dyDescent="0.25">
      <c r="A11" s="27"/>
      <c r="B11" s="21" t="s">
        <v>24</v>
      </c>
      <c r="C11" s="21" t="s">
        <v>233</v>
      </c>
      <c r="D11" s="23"/>
      <c r="E11" s="23"/>
      <c r="F11" s="23"/>
      <c r="G11" s="23"/>
      <c r="H11" s="23"/>
      <c r="I11" s="23"/>
      <c r="J11" s="23"/>
      <c r="K11" s="23"/>
      <c r="L11" s="23"/>
      <c r="M11" s="23"/>
      <c r="N11" s="23"/>
      <c r="O11" s="24"/>
      <c r="P11" s="25">
        <f t="shared" si="2"/>
        <v>0</v>
      </c>
    </row>
    <row r="12" spans="1:16" x14ac:dyDescent="0.25">
      <c r="A12" s="27"/>
      <c r="B12" s="21" t="s">
        <v>26</v>
      </c>
      <c r="C12" s="21" t="s">
        <v>229</v>
      </c>
      <c r="D12" s="23">
        <v>72110</v>
      </c>
      <c r="E12" s="23"/>
      <c r="F12" s="23">
        <v>864</v>
      </c>
      <c r="G12" s="23"/>
      <c r="H12" s="23"/>
      <c r="I12" s="23"/>
      <c r="J12" s="23"/>
      <c r="K12" s="23"/>
      <c r="L12" s="23">
        <v>29</v>
      </c>
      <c r="M12" s="23"/>
      <c r="N12" s="23"/>
      <c r="O12" s="24"/>
      <c r="P12" s="25">
        <f t="shared" si="2"/>
        <v>73003</v>
      </c>
    </row>
    <row r="13" spans="1:16" x14ac:dyDescent="0.25">
      <c r="A13" s="27"/>
      <c r="B13" s="21" t="s">
        <v>18</v>
      </c>
      <c r="C13" s="21" t="s">
        <v>234</v>
      </c>
      <c r="D13" s="23"/>
      <c r="E13" s="23"/>
      <c r="F13" s="23"/>
      <c r="G13" s="23"/>
      <c r="H13" s="23"/>
      <c r="I13" s="23"/>
      <c r="J13" s="23"/>
      <c r="K13" s="23">
        <v>5</v>
      </c>
      <c r="L13" s="23"/>
      <c r="M13" s="23"/>
      <c r="N13" s="23"/>
      <c r="O13" s="24"/>
      <c r="P13" s="25">
        <f t="shared" si="2"/>
        <v>5</v>
      </c>
    </row>
    <row r="14" spans="1:16" x14ac:dyDescent="0.25">
      <c r="A14" s="170"/>
      <c r="B14" s="243" t="s">
        <v>219</v>
      </c>
      <c r="C14" s="243" t="s">
        <v>230</v>
      </c>
      <c r="D14" s="260"/>
      <c r="E14" s="260">
        <v>1</v>
      </c>
      <c r="F14" s="260"/>
      <c r="G14" s="260"/>
      <c r="H14" s="260"/>
      <c r="I14" s="260"/>
      <c r="J14" s="260"/>
      <c r="K14" s="260">
        <v>24</v>
      </c>
      <c r="L14" s="260"/>
      <c r="M14" s="260"/>
      <c r="N14" s="260"/>
      <c r="O14" s="261"/>
      <c r="P14" s="25">
        <f t="shared" si="2"/>
        <v>25</v>
      </c>
    </row>
    <row r="15" spans="1:16" ht="15" customHeight="1" x14ac:dyDescent="0.25">
      <c r="A15" s="170"/>
      <c r="B15" s="243" t="s">
        <v>198</v>
      </c>
      <c r="C15" s="243" t="s">
        <v>232</v>
      </c>
      <c r="D15" s="276">
        <v>0</v>
      </c>
      <c r="E15" s="276">
        <v>8</v>
      </c>
      <c r="F15" s="276">
        <v>0</v>
      </c>
      <c r="G15" s="276">
        <v>453</v>
      </c>
      <c r="H15" s="276">
        <v>0</v>
      </c>
      <c r="I15" s="276">
        <v>0</v>
      </c>
      <c r="J15" s="276">
        <v>0</v>
      </c>
      <c r="K15" s="276">
        <v>0</v>
      </c>
      <c r="L15" s="276">
        <v>0</v>
      </c>
      <c r="M15" s="276">
        <v>0</v>
      </c>
      <c r="N15" s="277">
        <v>0</v>
      </c>
      <c r="O15" s="276">
        <v>0</v>
      </c>
      <c r="P15" s="25">
        <f t="shared" si="2"/>
        <v>461</v>
      </c>
    </row>
    <row r="16" spans="1:16" ht="26.4" x14ac:dyDescent="0.25">
      <c r="A16" s="170"/>
      <c r="B16" s="243" t="s">
        <v>197</v>
      </c>
      <c r="C16" s="243" t="s">
        <v>232</v>
      </c>
      <c r="D16" s="276">
        <v>0</v>
      </c>
      <c r="E16" s="276">
        <v>0</v>
      </c>
      <c r="F16" s="276">
        <v>0</v>
      </c>
      <c r="G16" s="276">
        <v>2513</v>
      </c>
      <c r="H16" s="276">
        <v>0</v>
      </c>
      <c r="I16" s="276">
        <v>0</v>
      </c>
      <c r="J16" s="276">
        <v>0</v>
      </c>
      <c r="K16" s="276">
        <v>0</v>
      </c>
      <c r="L16" s="276">
        <v>0</v>
      </c>
      <c r="M16" s="276">
        <v>0</v>
      </c>
      <c r="N16" s="277">
        <v>0</v>
      </c>
      <c r="O16" s="276">
        <v>0</v>
      </c>
      <c r="P16" s="25">
        <f t="shared" si="2"/>
        <v>2513</v>
      </c>
    </row>
    <row r="17" spans="1:16" s="6" customFormat="1" ht="14.25" customHeight="1" thickBot="1" x14ac:dyDescent="0.3">
      <c r="A17" s="28" t="s">
        <v>111</v>
      </c>
      <c r="B17" s="29"/>
      <c r="C17" s="29"/>
      <c r="D17" s="31">
        <f t="shared" ref="D17:P17" si="3">SUM(D9:D16)</f>
        <v>93983</v>
      </c>
      <c r="E17" s="31">
        <f t="shared" si="3"/>
        <v>10286</v>
      </c>
      <c r="F17" s="31">
        <f t="shared" si="3"/>
        <v>1612</v>
      </c>
      <c r="G17" s="31">
        <f t="shared" si="3"/>
        <v>4195</v>
      </c>
      <c r="H17" s="31">
        <f t="shared" si="3"/>
        <v>22603</v>
      </c>
      <c r="I17" s="31">
        <f t="shared" si="3"/>
        <v>1658</v>
      </c>
      <c r="J17" s="31">
        <f t="shared" si="3"/>
        <v>0</v>
      </c>
      <c r="K17" s="31">
        <f t="shared" si="3"/>
        <v>85</v>
      </c>
      <c r="L17" s="31">
        <f t="shared" si="3"/>
        <v>41</v>
      </c>
      <c r="M17" s="31">
        <f t="shared" si="3"/>
        <v>32</v>
      </c>
      <c r="N17" s="31">
        <f t="shared" si="3"/>
        <v>0</v>
      </c>
      <c r="O17" s="31">
        <f t="shared" si="3"/>
        <v>301</v>
      </c>
      <c r="P17" s="31">
        <f t="shared" si="3"/>
        <v>134796</v>
      </c>
    </row>
    <row r="18" spans="1:16" s="160" customFormat="1" ht="24" customHeight="1" x14ac:dyDescent="0.25">
      <c r="A18" s="35" t="s">
        <v>27</v>
      </c>
      <c r="B18" s="156" t="s">
        <v>26</v>
      </c>
      <c r="C18" s="156" t="s">
        <v>229</v>
      </c>
      <c r="D18" s="157"/>
      <c r="E18" s="157"/>
      <c r="F18" s="157"/>
      <c r="G18" s="157"/>
      <c r="H18" s="157"/>
      <c r="I18" s="157"/>
      <c r="J18" s="157"/>
      <c r="K18" s="157"/>
      <c r="L18" s="157"/>
      <c r="M18" s="157"/>
      <c r="N18" s="157"/>
      <c r="O18" s="158"/>
      <c r="P18" s="26">
        <f t="shared" ref="P18:P24" si="4">SUM(D18:O18)</f>
        <v>0</v>
      </c>
    </row>
    <row r="19" spans="1:16" s="160" customFormat="1" ht="14.25" customHeight="1" x14ac:dyDescent="0.25">
      <c r="A19" s="138"/>
      <c r="B19" s="156" t="s">
        <v>19</v>
      </c>
      <c r="C19" s="156" t="s">
        <v>228</v>
      </c>
      <c r="D19" s="157"/>
      <c r="E19" s="157">
        <v>1</v>
      </c>
      <c r="F19" s="157"/>
      <c r="G19" s="157"/>
      <c r="H19" s="157"/>
      <c r="I19" s="157"/>
      <c r="J19" s="157"/>
      <c r="K19" s="157">
        <v>7</v>
      </c>
      <c r="L19" s="157">
        <v>2</v>
      </c>
      <c r="M19" s="157"/>
      <c r="N19" s="157"/>
      <c r="O19" s="158"/>
      <c r="P19" s="26">
        <f t="shared" si="4"/>
        <v>10</v>
      </c>
    </row>
    <row r="20" spans="1:16" s="160" customFormat="1" ht="14.25" customHeight="1" x14ac:dyDescent="0.25">
      <c r="A20" s="138"/>
      <c r="B20" s="87" t="s">
        <v>24</v>
      </c>
      <c r="C20" s="87" t="s">
        <v>233</v>
      </c>
      <c r="D20" s="88">
        <v>70934</v>
      </c>
      <c r="E20" s="88"/>
      <c r="F20" s="88"/>
      <c r="G20" s="88"/>
      <c r="H20" s="88"/>
      <c r="I20" s="88"/>
      <c r="J20" s="88">
        <v>802</v>
      </c>
      <c r="K20" s="88"/>
      <c r="L20" s="88">
        <v>2336</v>
      </c>
      <c r="M20" s="88"/>
      <c r="N20" s="88"/>
      <c r="O20" s="89">
        <v>83</v>
      </c>
      <c r="P20" s="257">
        <f t="shared" si="4"/>
        <v>74155</v>
      </c>
    </row>
    <row r="21" spans="1:16" s="160" customFormat="1" ht="14.25" customHeight="1" x14ac:dyDescent="0.25">
      <c r="A21" s="138"/>
      <c r="B21" s="87" t="s">
        <v>219</v>
      </c>
      <c r="C21" s="87" t="s">
        <v>230</v>
      </c>
      <c r="D21" s="88"/>
      <c r="E21" s="88">
        <v>2</v>
      </c>
      <c r="F21" s="88"/>
      <c r="G21" s="88"/>
      <c r="H21" s="88"/>
      <c r="I21" s="88"/>
      <c r="J21" s="88"/>
      <c r="K21" s="88">
        <v>8</v>
      </c>
      <c r="L21" s="88"/>
      <c r="M21" s="88"/>
      <c r="N21" s="88"/>
      <c r="O21" s="89"/>
      <c r="P21" s="257">
        <f t="shared" si="4"/>
        <v>10</v>
      </c>
    </row>
    <row r="22" spans="1:16" s="160" customFormat="1" ht="14.25" customHeight="1" x14ac:dyDescent="0.25">
      <c r="A22" s="138"/>
      <c r="B22" s="87" t="s">
        <v>182</v>
      </c>
      <c r="C22" s="87" t="s">
        <v>235</v>
      </c>
      <c r="D22" s="88">
        <v>0</v>
      </c>
      <c r="E22" s="88">
        <v>690</v>
      </c>
      <c r="F22" s="88">
        <v>0</v>
      </c>
      <c r="G22" s="88">
        <v>2688</v>
      </c>
      <c r="H22" s="88">
        <v>0</v>
      </c>
      <c r="I22" s="88">
        <v>0</v>
      </c>
      <c r="J22" s="88">
        <v>0</v>
      </c>
      <c r="K22" s="88">
        <v>0</v>
      </c>
      <c r="L22" s="88">
        <v>0</v>
      </c>
      <c r="M22" s="88">
        <v>0</v>
      </c>
      <c r="N22" s="88">
        <v>0</v>
      </c>
      <c r="O22" s="88">
        <v>0</v>
      </c>
      <c r="P22" s="257">
        <f t="shared" si="4"/>
        <v>3378</v>
      </c>
    </row>
    <row r="23" spans="1:16" s="259" customFormat="1" ht="14.25" customHeight="1" x14ac:dyDescent="0.25">
      <c r="A23" s="258"/>
      <c r="B23" s="55" t="s">
        <v>181</v>
      </c>
      <c r="C23" s="55" t="s">
        <v>235</v>
      </c>
      <c r="D23" s="88">
        <v>0</v>
      </c>
      <c r="E23" s="88">
        <v>0</v>
      </c>
      <c r="F23" s="88">
        <v>0</v>
      </c>
      <c r="G23" s="88">
        <v>10975</v>
      </c>
      <c r="H23" s="88">
        <v>0</v>
      </c>
      <c r="I23" s="88">
        <v>0</v>
      </c>
      <c r="J23" s="88">
        <v>0</v>
      </c>
      <c r="K23" s="88">
        <v>0</v>
      </c>
      <c r="L23" s="88">
        <v>0</v>
      </c>
      <c r="M23" s="88">
        <v>0</v>
      </c>
      <c r="N23" s="88">
        <v>0</v>
      </c>
      <c r="O23" s="88">
        <v>0</v>
      </c>
      <c r="P23" s="257">
        <f t="shared" si="4"/>
        <v>10975</v>
      </c>
    </row>
    <row r="24" spans="1:16" s="256" customFormat="1" x14ac:dyDescent="0.25">
      <c r="A24" s="255"/>
      <c r="B24" s="122" t="s">
        <v>180</v>
      </c>
      <c r="C24" s="122" t="s">
        <v>235</v>
      </c>
      <c r="D24" s="88">
        <v>0</v>
      </c>
      <c r="E24" s="88">
        <v>0</v>
      </c>
      <c r="F24" s="88">
        <v>0</v>
      </c>
      <c r="G24" s="88">
        <v>472</v>
      </c>
      <c r="H24" s="88">
        <v>0</v>
      </c>
      <c r="I24" s="88">
        <v>0</v>
      </c>
      <c r="J24" s="88">
        <v>0</v>
      </c>
      <c r="K24" s="88">
        <v>6</v>
      </c>
      <c r="L24" s="88">
        <v>0</v>
      </c>
      <c r="M24" s="88">
        <v>0</v>
      </c>
      <c r="N24" s="88">
        <v>0</v>
      </c>
      <c r="O24" s="88">
        <v>0</v>
      </c>
      <c r="P24" s="50">
        <f t="shared" si="4"/>
        <v>478</v>
      </c>
    </row>
    <row r="25" spans="1:16" s="6" customFormat="1" ht="13.8" thickBot="1" x14ac:dyDescent="0.3">
      <c r="A25" s="41" t="s">
        <v>112</v>
      </c>
      <c r="B25" s="42"/>
      <c r="C25" s="42"/>
      <c r="D25" s="43">
        <f t="shared" ref="D25:P25" si="5">SUM(D18:D24)</f>
        <v>70934</v>
      </c>
      <c r="E25" s="43">
        <f t="shared" si="5"/>
        <v>693</v>
      </c>
      <c r="F25" s="43">
        <f t="shared" si="5"/>
        <v>0</v>
      </c>
      <c r="G25" s="43">
        <f t="shared" si="5"/>
        <v>14135</v>
      </c>
      <c r="H25" s="43">
        <f t="shared" si="5"/>
        <v>0</v>
      </c>
      <c r="I25" s="43">
        <f t="shared" si="5"/>
        <v>0</v>
      </c>
      <c r="J25" s="43">
        <f t="shared" si="5"/>
        <v>802</v>
      </c>
      <c r="K25" s="43">
        <f t="shared" si="5"/>
        <v>21</v>
      </c>
      <c r="L25" s="43">
        <f t="shared" si="5"/>
        <v>2338</v>
      </c>
      <c r="M25" s="43">
        <f t="shared" si="5"/>
        <v>0</v>
      </c>
      <c r="N25" s="43">
        <f t="shared" si="5"/>
        <v>0</v>
      </c>
      <c r="O25" s="43">
        <f t="shared" si="5"/>
        <v>83</v>
      </c>
      <c r="P25" s="43">
        <f t="shared" si="5"/>
        <v>89006</v>
      </c>
    </row>
    <row r="26" spans="1:16" x14ac:dyDescent="0.25">
      <c r="A26" s="45" t="s">
        <v>29</v>
      </c>
      <c r="B26" s="46" t="s">
        <v>30</v>
      </c>
      <c r="C26" s="46" t="s">
        <v>236</v>
      </c>
      <c r="D26" s="274">
        <v>35377</v>
      </c>
      <c r="E26" s="274">
        <v>6437</v>
      </c>
      <c r="F26" s="274">
        <v>0</v>
      </c>
      <c r="G26" s="274">
        <v>0</v>
      </c>
      <c r="H26" s="274">
        <v>9538</v>
      </c>
      <c r="I26" s="274">
        <v>0</v>
      </c>
      <c r="J26" s="274">
        <v>0</v>
      </c>
      <c r="K26" s="274">
        <v>0</v>
      </c>
      <c r="L26" s="274">
        <v>5534</v>
      </c>
      <c r="M26" s="274">
        <v>0</v>
      </c>
      <c r="N26" s="275">
        <v>0</v>
      </c>
      <c r="O26" s="275">
        <v>0</v>
      </c>
      <c r="P26" s="25">
        <f t="shared" ref="P26:P31" si="6">SUM(D26:O26)</f>
        <v>56886</v>
      </c>
    </row>
    <row r="27" spans="1:16" x14ac:dyDescent="0.25">
      <c r="A27" s="27"/>
      <c r="B27" s="21" t="s">
        <v>19</v>
      </c>
      <c r="C27" s="21" t="s">
        <v>228</v>
      </c>
      <c r="D27" s="23"/>
      <c r="E27" s="23"/>
      <c r="F27" s="23">
        <v>52</v>
      </c>
      <c r="G27" s="23"/>
      <c r="H27" s="23"/>
      <c r="I27" s="23"/>
      <c r="J27" s="23"/>
      <c r="K27" s="23"/>
      <c r="L27" s="23"/>
      <c r="M27" s="23"/>
      <c r="N27" s="23"/>
      <c r="O27" s="24"/>
      <c r="P27" s="25">
        <f t="shared" si="6"/>
        <v>52</v>
      </c>
    </row>
    <row r="28" spans="1:16" x14ac:dyDescent="0.25">
      <c r="A28" s="281"/>
      <c r="B28" s="125" t="s">
        <v>55</v>
      </c>
      <c r="C28" s="125" t="s">
        <v>249</v>
      </c>
      <c r="D28" s="126"/>
      <c r="E28" s="126"/>
      <c r="F28" s="126"/>
      <c r="G28" s="126"/>
      <c r="H28" s="126"/>
      <c r="I28" s="126"/>
      <c r="J28" s="126"/>
      <c r="K28" s="126"/>
      <c r="L28" s="126">
        <v>1079</v>
      </c>
      <c r="M28" s="126"/>
      <c r="N28" s="126"/>
      <c r="O28" s="127"/>
      <c r="P28" s="25">
        <f t="shared" si="6"/>
        <v>1079</v>
      </c>
    </row>
    <row r="29" spans="1:16" x14ac:dyDescent="0.25">
      <c r="A29" s="64"/>
      <c r="B29" s="125" t="s">
        <v>26</v>
      </c>
      <c r="C29" s="125" t="s">
        <v>229</v>
      </c>
      <c r="D29" s="126"/>
      <c r="E29" s="126"/>
      <c r="F29" s="126">
        <v>690</v>
      </c>
      <c r="G29" s="126"/>
      <c r="H29" s="126"/>
      <c r="I29" s="126"/>
      <c r="J29" s="126"/>
      <c r="K29" s="126"/>
      <c r="L29" s="126">
        <v>39</v>
      </c>
      <c r="M29" s="126"/>
      <c r="N29" s="126"/>
      <c r="O29" s="127"/>
      <c r="P29" s="25">
        <f t="shared" si="6"/>
        <v>729</v>
      </c>
    </row>
    <row r="30" spans="1:16" x14ac:dyDescent="0.25">
      <c r="A30" s="64"/>
      <c r="B30" s="125" t="s">
        <v>220</v>
      </c>
      <c r="C30" s="125" t="s">
        <v>236</v>
      </c>
      <c r="D30" s="276">
        <v>0</v>
      </c>
      <c r="E30" s="276">
        <v>0</v>
      </c>
      <c r="F30" s="276">
        <v>21795</v>
      </c>
      <c r="G30" s="276">
        <v>0</v>
      </c>
      <c r="H30" s="276">
        <v>0</v>
      </c>
      <c r="I30" s="276">
        <v>0</v>
      </c>
      <c r="J30" s="276">
        <v>0</v>
      </c>
      <c r="K30" s="276">
        <v>0</v>
      </c>
      <c r="L30" s="276">
        <v>0</v>
      </c>
      <c r="M30" s="276">
        <v>0</v>
      </c>
      <c r="N30" s="277">
        <v>0</v>
      </c>
      <c r="O30" s="280">
        <v>0</v>
      </c>
      <c r="P30" s="25">
        <f t="shared" si="6"/>
        <v>21795</v>
      </c>
    </row>
    <row r="31" spans="1:16" x14ac:dyDescent="0.25">
      <c r="A31" s="64"/>
      <c r="B31" s="125" t="s">
        <v>221</v>
      </c>
      <c r="C31" s="125" t="s">
        <v>236</v>
      </c>
      <c r="D31" s="126"/>
      <c r="E31" s="126"/>
      <c r="F31" s="126"/>
      <c r="G31" s="126"/>
      <c r="H31" s="126"/>
      <c r="I31" s="126"/>
      <c r="J31" s="126"/>
      <c r="K31" s="126"/>
      <c r="L31" s="126"/>
      <c r="M31" s="126"/>
      <c r="N31" s="126"/>
      <c r="O31" s="127"/>
      <c r="P31" s="25">
        <f t="shared" si="6"/>
        <v>0</v>
      </c>
    </row>
    <row r="32" spans="1:16" s="6" customFormat="1" ht="17.399999999999999" customHeight="1" thickBot="1" x14ac:dyDescent="0.3">
      <c r="A32" s="28" t="s">
        <v>113</v>
      </c>
      <c r="B32" s="29"/>
      <c r="C32" s="29"/>
      <c r="D32" s="31">
        <f t="shared" ref="D32:P32" si="7">SUM(D26:D31)</f>
        <v>35377</v>
      </c>
      <c r="E32" s="31">
        <f t="shared" si="7"/>
        <v>6437</v>
      </c>
      <c r="F32" s="31">
        <f t="shared" si="7"/>
        <v>22537</v>
      </c>
      <c r="G32" s="31">
        <f t="shared" si="7"/>
        <v>0</v>
      </c>
      <c r="H32" s="31">
        <f t="shared" si="7"/>
        <v>9538</v>
      </c>
      <c r="I32" s="31">
        <f t="shared" si="7"/>
        <v>0</v>
      </c>
      <c r="J32" s="31">
        <f t="shared" si="7"/>
        <v>0</v>
      </c>
      <c r="K32" s="31">
        <f t="shared" si="7"/>
        <v>0</v>
      </c>
      <c r="L32" s="31">
        <f t="shared" si="7"/>
        <v>6652</v>
      </c>
      <c r="M32" s="31">
        <f t="shared" si="7"/>
        <v>0</v>
      </c>
      <c r="N32" s="31">
        <f t="shared" si="7"/>
        <v>0</v>
      </c>
      <c r="O32" s="31">
        <f t="shared" si="7"/>
        <v>0</v>
      </c>
      <c r="P32" s="31">
        <f t="shared" si="7"/>
        <v>80541</v>
      </c>
    </row>
    <row r="33" spans="1:16" ht="12.75" customHeight="1" x14ac:dyDescent="0.25">
      <c r="A33" s="35" t="s">
        <v>31</v>
      </c>
      <c r="B33" s="51" t="s">
        <v>19</v>
      </c>
      <c r="C33" s="51" t="s">
        <v>228</v>
      </c>
      <c r="D33" s="52"/>
      <c r="E33" s="52"/>
      <c r="F33" s="52">
        <v>49</v>
      </c>
      <c r="G33" s="52"/>
      <c r="H33" s="52"/>
      <c r="I33" s="52"/>
      <c r="J33" s="52"/>
      <c r="K33" s="52"/>
      <c r="L33" s="52"/>
      <c r="M33" s="52"/>
      <c r="N33" s="52"/>
      <c r="O33" s="53"/>
      <c r="P33" s="26">
        <f t="shared" ref="P33:P39" si="8">SUM(D33:O33)</f>
        <v>49</v>
      </c>
    </row>
    <row r="34" spans="1:16" ht="12.75" customHeight="1" x14ac:dyDescent="0.25">
      <c r="A34" s="35"/>
      <c r="B34" s="51" t="s">
        <v>72</v>
      </c>
      <c r="C34" s="51" t="s">
        <v>237</v>
      </c>
      <c r="D34" s="52"/>
      <c r="E34" s="52"/>
      <c r="F34" s="52"/>
      <c r="G34" s="52"/>
      <c r="H34" s="52"/>
      <c r="I34" s="52"/>
      <c r="J34" s="52"/>
      <c r="K34" s="52"/>
      <c r="L34" s="52"/>
      <c r="M34" s="52"/>
      <c r="N34" s="52"/>
      <c r="O34" s="53"/>
      <c r="P34" s="26">
        <f t="shared" si="8"/>
        <v>0</v>
      </c>
    </row>
    <row r="35" spans="1:16" x14ac:dyDescent="0.25">
      <c r="A35" s="54"/>
      <c r="B35" s="55" t="s">
        <v>26</v>
      </c>
      <c r="C35" s="272" t="s">
        <v>229</v>
      </c>
      <c r="D35" s="119"/>
      <c r="E35" s="56"/>
      <c r="F35" s="56">
        <v>21627</v>
      </c>
      <c r="G35" s="56"/>
      <c r="H35" s="56"/>
      <c r="I35" s="56"/>
      <c r="J35" s="56"/>
      <c r="K35" s="56">
        <v>71</v>
      </c>
      <c r="L35" s="56">
        <v>3285</v>
      </c>
      <c r="M35" s="56"/>
      <c r="N35" s="56"/>
      <c r="O35" s="57"/>
      <c r="P35" s="26">
        <f t="shared" si="8"/>
        <v>24983</v>
      </c>
    </row>
    <row r="36" spans="1:16" ht="12.75" customHeight="1" x14ac:dyDescent="0.25">
      <c r="A36" s="54"/>
      <c r="B36" s="55" t="s">
        <v>32</v>
      </c>
      <c r="C36" s="55" t="s">
        <v>229</v>
      </c>
      <c r="D36" s="56">
        <v>223186</v>
      </c>
      <c r="E36" s="56"/>
      <c r="F36" s="56">
        <v>6126</v>
      </c>
      <c r="G36" s="56"/>
      <c r="H36" s="56"/>
      <c r="I36" s="56"/>
      <c r="J36" s="56"/>
      <c r="K36" s="56">
        <v>44</v>
      </c>
      <c r="L36" s="56"/>
      <c r="M36" s="56"/>
      <c r="N36" s="56"/>
      <c r="O36" s="57">
        <v>2011</v>
      </c>
      <c r="P36" s="26">
        <f t="shared" si="8"/>
        <v>231367</v>
      </c>
    </row>
    <row r="37" spans="1:16" ht="12.75" customHeight="1" x14ac:dyDescent="0.25">
      <c r="A37" s="86"/>
      <c r="B37" s="87" t="s">
        <v>219</v>
      </c>
      <c r="C37" s="87" t="s">
        <v>230</v>
      </c>
      <c r="D37" s="88"/>
      <c r="E37" s="88"/>
      <c r="F37" s="88"/>
      <c r="G37" s="88"/>
      <c r="H37" s="88"/>
      <c r="I37" s="88"/>
      <c r="J37" s="88"/>
      <c r="K37" s="88">
        <v>1</v>
      </c>
      <c r="L37" s="88"/>
      <c r="M37" s="88"/>
      <c r="N37" s="88"/>
      <c r="O37" s="89"/>
      <c r="P37" s="26">
        <f t="shared" si="8"/>
        <v>1</v>
      </c>
    </row>
    <row r="38" spans="1:16" ht="12.75" customHeight="1" x14ac:dyDescent="0.25">
      <c r="A38" s="86"/>
      <c r="B38" s="87" t="s">
        <v>223</v>
      </c>
      <c r="C38" s="87" t="s">
        <v>238</v>
      </c>
      <c r="D38" s="88"/>
      <c r="E38" s="88">
        <v>4088</v>
      </c>
      <c r="F38" s="88"/>
      <c r="G38" s="88"/>
      <c r="H38" s="88"/>
      <c r="I38" s="88"/>
      <c r="J38" s="88"/>
      <c r="K38" s="88"/>
      <c r="L38" s="88"/>
      <c r="M38" s="88"/>
      <c r="N38" s="88"/>
      <c r="O38" s="89"/>
      <c r="P38" s="26">
        <f t="shared" si="8"/>
        <v>4088</v>
      </c>
    </row>
    <row r="39" spans="1:16" ht="12.75" customHeight="1" x14ac:dyDescent="0.25">
      <c r="A39" s="86"/>
      <c r="B39" s="87" t="s">
        <v>213</v>
      </c>
      <c r="C39" s="87" t="s">
        <v>239</v>
      </c>
      <c r="D39" s="56">
        <v>0</v>
      </c>
      <c r="E39" s="56">
        <v>0</v>
      </c>
      <c r="F39" s="56">
        <v>0</v>
      </c>
      <c r="G39" s="56">
        <v>4578</v>
      </c>
      <c r="H39" s="56">
        <v>0</v>
      </c>
      <c r="I39" s="56">
        <v>2708</v>
      </c>
      <c r="J39" s="56">
        <v>0</v>
      </c>
      <c r="K39" s="56">
        <v>0</v>
      </c>
      <c r="L39" s="56">
        <v>0</v>
      </c>
      <c r="M39" s="56">
        <v>0</v>
      </c>
      <c r="N39" s="56">
        <v>0</v>
      </c>
      <c r="O39" s="56">
        <v>0</v>
      </c>
      <c r="P39" s="26">
        <f t="shared" si="8"/>
        <v>7286</v>
      </c>
    </row>
    <row r="40" spans="1:16" s="6" customFormat="1" ht="13.65" customHeight="1" thickBot="1" x14ac:dyDescent="0.3">
      <c r="A40" s="41" t="s">
        <v>114</v>
      </c>
      <c r="B40" s="42"/>
      <c r="C40" s="42"/>
      <c r="D40" s="43">
        <f t="shared" ref="D40:P40" si="9">SUM(D33:D39)</f>
        <v>223186</v>
      </c>
      <c r="E40" s="43">
        <f t="shared" si="9"/>
        <v>4088</v>
      </c>
      <c r="F40" s="43">
        <f t="shared" si="9"/>
        <v>27802</v>
      </c>
      <c r="G40" s="43">
        <f t="shared" si="9"/>
        <v>4578</v>
      </c>
      <c r="H40" s="43">
        <f t="shared" si="9"/>
        <v>0</v>
      </c>
      <c r="I40" s="43">
        <f t="shared" si="9"/>
        <v>2708</v>
      </c>
      <c r="J40" s="43">
        <f t="shared" si="9"/>
        <v>0</v>
      </c>
      <c r="K40" s="43">
        <f t="shared" si="9"/>
        <v>116</v>
      </c>
      <c r="L40" s="43">
        <f t="shared" si="9"/>
        <v>3285</v>
      </c>
      <c r="M40" s="43">
        <f t="shared" si="9"/>
        <v>0</v>
      </c>
      <c r="N40" s="43">
        <f t="shared" si="9"/>
        <v>0</v>
      </c>
      <c r="O40" s="43">
        <f t="shared" si="9"/>
        <v>2011</v>
      </c>
      <c r="P40" s="43">
        <f t="shared" si="9"/>
        <v>267774</v>
      </c>
    </row>
    <row r="41" spans="1:16" x14ac:dyDescent="0.25">
      <c r="A41" s="45" t="s">
        <v>34</v>
      </c>
      <c r="B41" s="46" t="s">
        <v>19</v>
      </c>
      <c r="C41" s="46" t="s">
        <v>228</v>
      </c>
      <c r="D41" s="47">
        <v>1833</v>
      </c>
      <c r="E41" s="47"/>
      <c r="F41" s="47"/>
      <c r="G41" s="47"/>
      <c r="H41" s="47"/>
      <c r="I41" s="47"/>
      <c r="J41" s="47"/>
      <c r="K41" s="47"/>
      <c r="L41" s="47"/>
      <c r="M41" s="47"/>
      <c r="N41" s="47"/>
      <c r="O41" s="48"/>
      <c r="P41" s="25">
        <f>SUM(D41:O41)</f>
        <v>1833</v>
      </c>
    </row>
    <row r="42" spans="1:16" x14ac:dyDescent="0.25">
      <c r="A42" s="164"/>
      <c r="B42" s="46" t="s">
        <v>219</v>
      </c>
      <c r="C42" s="46" t="s">
        <v>230</v>
      </c>
      <c r="D42" s="47"/>
      <c r="E42" s="47"/>
      <c r="F42" s="47"/>
      <c r="G42" s="47"/>
      <c r="H42" s="47"/>
      <c r="I42" s="47"/>
      <c r="J42" s="47"/>
      <c r="K42" s="47"/>
      <c r="L42" s="47">
        <v>524</v>
      </c>
      <c r="M42" s="47"/>
      <c r="N42" s="47"/>
      <c r="O42" s="48"/>
      <c r="P42" s="25">
        <f>SUM(D42:O42)</f>
        <v>524</v>
      </c>
    </row>
    <row r="43" spans="1:16" s="251" customFormat="1" ht="29.25" customHeight="1" x14ac:dyDescent="0.25">
      <c r="A43" s="248"/>
      <c r="B43" s="249" t="s">
        <v>26</v>
      </c>
      <c r="C43" s="249" t="s">
        <v>229</v>
      </c>
      <c r="D43" s="250"/>
      <c r="E43" s="250"/>
      <c r="F43" s="250"/>
      <c r="G43" s="250"/>
      <c r="H43" s="250"/>
      <c r="I43" s="250"/>
      <c r="J43" s="250"/>
      <c r="K43" s="250"/>
      <c r="L43" s="250"/>
      <c r="M43" s="250"/>
      <c r="N43" s="250"/>
      <c r="O43" s="136"/>
      <c r="P43" s="134">
        <f>SUM(D43:O43)</f>
        <v>0</v>
      </c>
    </row>
    <row r="44" spans="1:16" s="139" customFormat="1" x14ac:dyDescent="0.25">
      <c r="B44" s="140" t="s">
        <v>18</v>
      </c>
      <c r="C44" s="140" t="s">
        <v>234</v>
      </c>
      <c r="D44" s="141">
        <v>709</v>
      </c>
      <c r="E44" s="141"/>
      <c r="F44" s="141"/>
      <c r="G44" s="141"/>
      <c r="H44" s="141"/>
      <c r="I44" s="141"/>
      <c r="J44" s="141"/>
      <c r="K44" s="141">
        <v>1</v>
      </c>
      <c r="L44" s="141"/>
      <c r="M44" s="141"/>
      <c r="N44" s="141"/>
      <c r="O44" s="142"/>
      <c r="P44" s="144">
        <f>SUM(D44:O44)</f>
        <v>710</v>
      </c>
    </row>
    <row r="45" spans="1:16" s="6" customFormat="1" ht="13.8" thickBot="1" x14ac:dyDescent="0.3">
      <c r="A45" s="28" t="s">
        <v>115</v>
      </c>
      <c r="B45" s="29"/>
      <c r="C45" s="29"/>
      <c r="D45" s="31">
        <f t="shared" ref="D45:P45" si="10">SUM(D41:D44)</f>
        <v>2542</v>
      </c>
      <c r="E45" s="31">
        <f t="shared" si="10"/>
        <v>0</v>
      </c>
      <c r="F45" s="31">
        <f t="shared" si="10"/>
        <v>0</v>
      </c>
      <c r="G45" s="31">
        <f t="shared" si="10"/>
        <v>0</v>
      </c>
      <c r="H45" s="31">
        <f t="shared" si="10"/>
        <v>0</v>
      </c>
      <c r="I45" s="31">
        <f t="shared" si="10"/>
        <v>0</v>
      </c>
      <c r="J45" s="31">
        <f t="shared" si="10"/>
        <v>0</v>
      </c>
      <c r="K45" s="31">
        <f t="shared" si="10"/>
        <v>1</v>
      </c>
      <c r="L45" s="31">
        <f t="shared" si="10"/>
        <v>524</v>
      </c>
      <c r="M45" s="31">
        <f t="shared" si="10"/>
        <v>0</v>
      </c>
      <c r="N45" s="31">
        <f t="shared" si="10"/>
        <v>0</v>
      </c>
      <c r="O45" s="31">
        <f t="shared" si="10"/>
        <v>0</v>
      </c>
      <c r="P45" s="31">
        <f t="shared" si="10"/>
        <v>3067</v>
      </c>
    </row>
    <row r="46" spans="1:16" s="10" customFormat="1" x14ac:dyDescent="0.25">
      <c r="A46" s="35" t="s">
        <v>36</v>
      </c>
      <c r="B46" s="66" t="s">
        <v>37</v>
      </c>
      <c r="C46" s="66" t="s">
        <v>238</v>
      </c>
      <c r="D46" s="67">
        <v>46345</v>
      </c>
      <c r="E46" s="67">
        <v>4140</v>
      </c>
      <c r="F46" s="67">
        <v>4962</v>
      </c>
      <c r="G46" s="67">
        <v>0</v>
      </c>
      <c r="H46" s="67">
        <v>25669</v>
      </c>
      <c r="I46" s="67">
        <v>0</v>
      </c>
      <c r="J46" s="67">
        <v>0</v>
      </c>
      <c r="K46" s="67">
        <v>6</v>
      </c>
      <c r="L46" s="67">
        <v>0</v>
      </c>
      <c r="M46" s="67">
        <v>0</v>
      </c>
      <c r="N46" s="67">
        <v>0</v>
      </c>
      <c r="O46" s="68">
        <v>0</v>
      </c>
      <c r="P46" s="26">
        <f>SUM(D46:O46)</f>
        <v>81122</v>
      </c>
    </row>
    <row r="47" spans="1:16" ht="11.25" customHeight="1" x14ac:dyDescent="0.25">
      <c r="A47" s="54"/>
      <c r="B47" s="55" t="s">
        <v>19</v>
      </c>
      <c r="C47" s="55" t="s">
        <v>228</v>
      </c>
      <c r="D47" s="56"/>
      <c r="E47" s="56"/>
      <c r="F47" s="56">
        <v>15270</v>
      </c>
      <c r="G47" s="56"/>
      <c r="H47" s="56"/>
      <c r="I47" s="56"/>
      <c r="J47" s="56"/>
      <c r="K47" s="56"/>
      <c r="L47" s="56"/>
      <c r="M47" s="56"/>
      <c r="N47" s="56"/>
      <c r="O47" s="57"/>
      <c r="P47" s="26">
        <f>SUM(D47:O47)</f>
        <v>15270</v>
      </c>
    </row>
    <row r="48" spans="1:16" x14ac:dyDescent="0.25">
      <c r="A48" s="54"/>
      <c r="B48" s="55" t="s">
        <v>26</v>
      </c>
      <c r="C48" s="55" t="s">
        <v>229</v>
      </c>
      <c r="D48" s="56"/>
      <c r="E48" s="56">
        <v>26</v>
      </c>
      <c r="F48" s="56">
        <v>286</v>
      </c>
      <c r="G48" s="56"/>
      <c r="H48" s="56"/>
      <c r="I48" s="56"/>
      <c r="J48" s="56"/>
      <c r="K48" s="56">
        <v>2</v>
      </c>
      <c r="L48" s="56"/>
      <c r="M48" s="56"/>
      <c r="N48" s="56"/>
      <c r="O48" s="57"/>
      <c r="P48" s="26">
        <f>SUM(D48:O48)</f>
        <v>314</v>
      </c>
    </row>
    <row r="49" spans="1:16" ht="26.4" x14ac:dyDescent="0.25">
      <c r="A49" s="86"/>
      <c r="B49" s="87" t="s">
        <v>223</v>
      </c>
      <c r="C49" s="87" t="s">
        <v>238</v>
      </c>
      <c r="D49" s="56">
        <v>0</v>
      </c>
      <c r="E49" s="56">
        <v>16982</v>
      </c>
      <c r="F49" s="56">
        <v>191271</v>
      </c>
      <c r="G49" s="56">
        <v>0</v>
      </c>
      <c r="H49" s="56">
        <v>0</v>
      </c>
      <c r="I49" s="56">
        <v>4</v>
      </c>
      <c r="J49" s="56">
        <v>0</v>
      </c>
      <c r="K49" s="56">
        <v>0</v>
      </c>
      <c r="L49" s="56">
        <v>322</v>
      </c>
      <c r="M49" s="56">
        <v>0</v>
      </c>
      <c r="N49" s="56">
        <v>0</v>
      </c>
      <c r="O49" s="56">
        <v>0</v>
      </c>
      <c r="P49" s="26">
        <f>SUM(D49:O49)</f>
        <v>208579</v>
      </c>
    </row>
    <row r="50" spans="1:16" s="6" customFormat="1" ht="13.65" customHeight="1" thickBot="1" x14ac:dyDescent="0.3">
      <c r="A50" s="41" t="s">
        <v>116</v>
      </c>
      <c r="B50" s="42"/>
      <c r="C50" s="42"/>
      <c r="D50" s="43">
        <f t="shared" ref="D50:P50" si="11">SUM(D46:D49)</f>
        <v>46345</v>
      </c>
      <c r="E50" s="43">
        <f t="shared" si="11"/>
        <v>21148</v>
      </c>
      <c r="F50" s="43">
        <f t="shared" si="11"/>
        <v>211789</v>
      </c>
      <c r="G50" s="43">
        <f t="shared" si="11"/>
        <v>0</v>
      </c>
      <c r="H50" s="43">
        <f t="shared" si="11"/>
        <v>25669</v>
      </c>
      <c r="I50" s="43">
        <f t="shared" si="11"/>
        <v>4</v>
      </c>
      <c r="J50" s="43">
        <f t="shared" si="11"/>
        <v>0</v>
      </c>
      <c r="K50" s="43">
        <f t="shared" si="11"/>
        <v>8</v>
      </c>
      <c r="L50" s="43">
        <f t="shared" si="11"/>
        <v>322</v>
      </c>
      <c r="M50" s="43">
        <f t="shared" si="11"/>
        <v>0</v>
      </c>
      <c r="N50" s="43">
        <f t="shared" si="11"/>
        <v>0</v>
      </c>
      <c r="O50" s="43">
        <f t="shared" si="11"/>
        <v>0</v>
      </c>
      <c r="P50" s="43">
        <f t="shared" si="11"/>
        <v>305285</v>
      </c>
    </row>
    <row r="51" spans="1:16" x14ac:dyDescent="0.25">
      <c r="A51" s="45" t="s">
        <v>38</v>
      </c>
      <c r="B51" s="46" t="s">
        <v>24</v>
      </c>
      <c r="C51" s="46" t="s">
        <v>233</v>
      </c>
      <c r="D51" s="47">
        <v>22810</v>
      </c>
      <c r="E51" s="47">
        <v>0</v>
      </c>
      <c r="F51" s="47">
        <v>0</v>
      </c>
      <c r="G51" s="47">
        <v>0</v>
      </c>
      <c r="H51" s="47">
        <v>0</v>
      </c>
      <c r="I51" s="47">
        <v>0</v>
      </c>
      <c r="J51" s="47">
        <v>0</v>
      </c>
      <c r="K51" s="47">
        <v>0</v>
      </c>
      <c r="L51" s="47">
        <v>3</v>
      </c>
      <c r="M51" s="47">
        <v>96</v>
      </c>
      <c r="N51" s="47">
        <v>0</v>
      </c>
      <c r="O51" s="48">
        <v>1962</v>
      </c>
      <c r="P51" s="25">
        <f t="shared" ref="P51:P57" si="12">SUM(D51:O51)</f>
        <v>24871</v>
      </c>
    </row>
    <row r="52" spans="1:16" x14ac:dyDescent="0.25">
      <c r="A52" s="45"/>
      <c r="B52" s="46" t="s">
        <v>26</v>
      </c>
      <c r="C52" s="46" t="s">
        <v>229</v>
      </c>
      <c r="D52" s="47"/>
      <c r="E52" s="47"/>
      <c r="F52" s="47">
        <v>4</v>
      </c>
      <c r="G52" s="47"/>
      <c r="H52" s="47"/>
      <c r="I52" s="47"/>
      <c r="J52" s="47"/>
      <c r="K52" s="47"/>
      <c r="L52" s="47"/>
      <c r="M52" s="47"/>
      <c r="N52" s="47"/>
      <c r="O52" s="48"/>
      <c r="P52" s="25">
        <f t="shared" si="12"/>
        <v>4</v>
      </c>
    </row>
    <row r="53" spans="1:16" x14ac:dyDescent="0.25">
      <c r="A53" s="20"/>
      <c r="B53" s="21" t="s">
        <v>19</v>
      </c>
      <c r="C53" s="21" t="s">
        <v>228</v>
      </c>
      <c r="D53" s="23"/>
      <c r="E53" s="23"/>
      <c r="F53" s="23"/>
      <c r="G53" s="23"/>
      <c r="H53" s="23"/>
      <c r="I53" s="23"/>
      <c r="J53" s="23"/>
      <c r="K53" s="23"/>
      <c r="L53" s="23"/>
      <c r="M53" s="23"/>
      <c r="N53" s="23"/>
      <c r="O53" s="24"/>
      <c r="P53" s="25">
        <f t="shared" si="12"/>
        <v>0</v>
      </c>
    </row>
    <row r="54" spans="1:16" x14ac:dyDescent="0.25">
      <c r="A54" s="27"/>
      <c r="B54" s="21" t="s">
        <v>39</v>
      </c>
      <c r="C54" s="21" t="s">
        <v>240</v>
      </c>
      <c r="D54" s="23">
        <v>3032</v>
      </c>
      <c r="E54" s="23"/>
      <c r="F54" s="23"/>
      <c r="G54" s="23"/>
      <c r="H54" s="23"/>
      <c r="I54" s="23"/>
      <c r="J54" s="23"/>
      <c r="K54" s="23"/>
      <c r="L54" s="23"/>
      <c r="M54" s="23"/>
      <c r="N54" s="23"/>
      <c r="O54" s="24"/>
      <c r="P54" s="25">
        <f t="shared" si="12"/>
        <v>3032</v>
      </c>
    </row>
    <row r="55" spans="1:16" x14ac:dyDescent="0.25">
      <c r="A55" s="170"/>
      <c r="B55" s="243" t="s">
        <v>219</v>
      </c>
      <c r="C55" s="243" t="s">
        <v>230</v>
      </c>
      <c r="D55" s="260"/>
      <c r="E55" s="260"/>
      <c r="F55" s="260"/>
      <c r="G55" s="260"/>
      <c r="H55" s="260"/>
      <c r="I55" s="260"/>
      <c r="J55" s="260"/>
      <c r="K55" s="260"/>
      <c r="L55" s="260"/>
      <c r="M55" s="260"/>
      <c r="N55" s="260"/>
      <c r="O55" s="261"/>
      <c r="P55" s="25">
        <f t="shared" si="12"/>
        <v>0</v>
      </c>
    </row>
    <row r="56" spans="1:16" x14ac:dyDescent="0.25">
      <c r="A56" s="170"/>
      <c r="B56" s="243" t="s">
        <v>204</v>
      </c>
      <c r="C56" s="243" t="s">
        <v>233</v>
      </c>
      <c r="D56" s="276">
        <v>0</v>
      </c>
      <c r="E56" s="276">
        <v>2768</v>
      </c>
      <c r="F56" s="276">
        <v>0</v>
      </c>
      <c r="G56" s="276">
        <v>6268</v>
      </c>
      <c r="H56" s="276">
        <v>0</v>
      </c>
      <c r="I56" s="276">
        <v>0</v>
      </c>
      <c r="J56" s="276">
        <v>0</v>
      </c>
      <c r="K56" s="276">
        <v>0</v>
      </c>
      <c r="L56" s="276">
        <v>0</v>
      </c>
      <c r="M56" s="276">
        <v>0</v>
      </c>
      <c r="N56" s="277">
        <v>0</v>
      </c>
      <c r="O56" s="276">
        <v>0</v>
      </c>
      <c r="P56" s="25">
        <f t="shared" si="12"/>
        <v>9036</v>
      </c>
    </row>
    <row r="57" spans="1:16" ht="26.4" x14ac:dyDescent="0.25">
      <c r="A57" s="170"/>
      <c r="B57" s="243" t="s">
        <v>203</v>
      </c>
      <c r="C57" s="243" t="s">
        <v>233</v>
      </c>
      <c r="D57" s="276">
        <v>0</v>
      </c>
      <c r="E57" s="276">
        <v>0</v>
      </c>
      <c r="F57" s="276">
        <v>0</v>
      </c>
      <c r="G57" s="276">
        <v>3925</v>
      </c>
      <c r="H57" s="276">
        <v>0</v>
      </c>
      <c r="I57" s="276">
        <v>0</v>
      </c>
      <c r="J57" s="276">
        <v>0</v>
      </c>
      <c r="K57" s="276">
        <v>0</v>
      </c>
      <c r="L57" s="276">
        <v>0</v>
      </c>
      <c r="M57" s="276">
        <v>0</v>
      </c>
      <c r="N57" s="277">
        <v>0</v>
      </c>
      <c r="O57" s="276">
        <v>0</v>
      </c>
      <c r="P57" s="25">
        <f t="shared" si="12"/>
        <v>3925</v>
      </c>
    </row>
    <row r="58" spans="1:16" s="6" customFormat="1" ht="13.8" thickBot="1" x14ac:dyDescent="0.3">
      <c r="A58" s="28" t="s">
        <v>117</v>
      </c>
      <c r="B58" s="29"/>
      <c r="C58" s="29"/>
      <c r="D58" s="31">
        <f t="shared" ref="D58:P58" si="13">SUM(D51:D57)</f>
        <v>25842</v>
      </c>
      <c r="E58" s="31">
        <f t="shared" si="13"/>
        <v>2768</v>
      </c>
      <c r="F58" s="31">
        <f t="shared" si="13"/>
        <v>4</v>
      </c>
      <c r="G58" s="31">
        <f t="shared" si="13"/>
        <v>10193</v>
      </c>
      <c r="H58" s="31">
        <f t="shared" si="13"/>
        <v>0</v>
      </c>
      <c r="I58" s="31">
        <f t="shared" si="13"/>
        <v>0</v>
      </c>
      <c r="J58" s="31">
        <f t="shared" si="13"/>
        <v>0</v>
      </c>
      <c r="K58" s="31">
        <f t="shared" si="13"/>
        <v>0</v>
      </c>
      <c r="L58" s="31">
        <f t="shared" si="13"/>
        <v>3</v>
      </c>
      <c r="M58" s="31">
        <f t="shared" si="13"/>
        <v>96</v>
      </c>
      <c r="N58" s="31">
        <f t="shared" si="13"/>
        <v>0</v>
      </c>
      <c r="O58" s="31">
        <f t="shared" si="13"/>
        <v>1962</v>
      </c>
      <c r="P58" s="31">
        <f t="shared" si="13"/>
        <v>40868</v>
      </c>
    </row>
    <row r="59" spans="1:16" s="160" customFormat="1" x14ac:dyDescent="0.25">
      <c r="A59" s="135" t="s">
        <v>40</v>
      </c>
      <c r="B59" s="156" t="s">
        <v>19</v>
      </c>
      <c r="C59" s="156" t="s">
        <v>228</v>
      </c>
      <c r="D59" s="157">
        <v>1770</v>
      </c>
      <c r="E59" s="157"/>
      <c r="F59" s="157"/>
      <c r="G59" s="157"/>
      <c r="H59" s="157"/>
      <c r="I59" s="157"/>
      <c r="J59" s="157"/>
      <c r="K59" s="157"/>
      <c r="L59" s="157"/>
      <c r="M59" s="157"/>
      <c r="N59" s="157"/>
      <c r="O59" s="158"/>
      <c r="P59" s="79">
        <f>SUM(D59:O59)</f>
        <v>1770</v>
      </c>
    </row>
    <row r="60" spans="1:16" s="160" customFormat="1" x14ac:dyDescent="0.25">
      <c r="A60" s="166"/>
      <c r="B60" s="156" t="s">
        <v>46</v>
      </c>
      <c r="C60" s="156" t="s">
        <v>241</v>
      </c>
      <c r="D60" s="157"/>
      <c r="E60" s="157"/>
      <c r="F60" s="157"/>
      <c r="G60" s="157"/>
      <c r="H60" s="157"/>
      <c r="I60" s="157"/>
      <c r="J60" s="157"/>
      <c r="K60" s="157"/>
      <c r="L60" s="157"/>
      <c r="M60" s="157"/>
      <c r="N60" s="157"/>
      <c r="O60" s="158"/>
      <c r="P60" s="79">
        <f>SUM(D60:O60)</f>
        <v>0</v>
      </c>
    </row>
    <row r="61" spans="1:16" s="154" customFormat="1" x14ac:dyDescent="0.25">
      <c r="B61" s="55" t="s">
        <v>42</v>
      </c>
      <c r="C61" s="55" t="s">
        <v>242</v>
      </c>
      <c r="D61" s="56">
        <v>636</v>
      </c>
      <c r="E61" s="56"/>
      <c r="F61" s="56"/>
      <c r="G61" s="56"/>
      <c r="H61" s="56"/>
      <c r="I61" s="56"/>
      <c r="J61" s="56"/>
      <c r="K61" s="56"/>
      <c r="L61" s="56"/>
      <c r="M61" s="56"/>
      <c r="N61" s="56"/>
      <c r="O61" s="57"/>
      <c r="P61" s="26">
        <f>SUM(D61:O61)</f>
        <v>636</v>
      </c>
    </row>
    <row r="62" spans="1:16" s="269" customFormat="1" x14ac:dyDescent="0.25">
      <c r="B62" s="55" t="s">
        <v>219</v>
      </c>
      <c r="C62" s="55" t="s">
        <v>230</v>
      </c>
      <c r="D62" s="56"/>
      <c r="E62" s="56">
        <v>4</v>
      </c>
      <c r="F62" s="56"/>
      <c r="G62" s="56"/>
      <c r="H62" s="56"/>
      <c r="I62" s="56"/>
      <c r="J62" s="56"/>
      <c r="K62" s="56">
        <v>1</v>
      </c>
      <c r="L62" s="56"/>
      <c r="M62" s="56"/>
      <c r="N62" s="56"/>
      <c r="O62" s="56"/>
      <c r="P62" s="26">
        <f>SUM(D62:O62)</f>
        <v>5</v>
      </c>
    </row>
    <row r="63" spans="1:16" s="6" customFormat="1" ht="13.8" thickBot="1" x14ac:dyDescent="0.3">
      <c r="A63" s="151" t="s">
        <v>118</v>
      </c>
      <c r="B63" s="152"/>
      <c r="C63" s="152"/>
      <c r="D63" s="153">
        <f t="shared" ref="D63:P63" si="14">SUM(D59:D62)</f>
        <v>2406</v>
      </c>
      <c r="E63" s="153">
        <f t="shared" si="14"/>
        <v>4</v>
      </c>
      <c r="F63" s="153">
        <f t="shared" si="14"/>
        <v>0</v>
      </c>
      <c r="G63" s="153">
        <f t="shared" si="14"/>
        <v>0</v>
      </c>
      <c r="H63" s="153">
        <f t="shared" si="14"/>
        <v>0</v>
      </c>
      <c r="I63" s="153">
        <f t="shared" si="14"/>
        <v>0</v>
      </c>
      <c r="J63" s="153">
        <f t="shared" si="14"/>
        <v>0</v>
      </c>
      <c r="K63" s="153">
        <f t="shared" si="14"/>
        <v>1</v>
      </c>
      <c r="L63" s="153">
        <f t="shared" si="14"/>
        <v>0</v>
      </c>
      <c r="M63" s="153">
        <f t="shared" si="14"/>
        <v>0</v>
      </c>
      <c r="N63" s="153">
        <f t="shared" si="14"/>
        <v>0</v>
      </c>
      <c r="O63" s="153">
        <f t="shared" si="14"/>
        <v>0</v>
      </c>
      <c r="P63" s="153">
        <f t="shared" si="14"/>
        <v>2411</v>
      </c>
    </row>
    <row r="64" spans="1:16" x14ac:dyDescent="0.25">
      <c r="A64" s="45" t="s">
        <v>43</v>
      </c>
      <c r="B64" s="46" t="s">
        <v>25</v>
      </c>
      <c r="C64" s="46" t="s">
        <v>243</v>
      </c>
      <c r="D64" s="274">
        <v>338</v>
      </c>
      <c r="E64" s="274">
        <v>6</v>
      </c>
      <c r="F64" s="274">
        <v>0</v>
      </c>
      <c r="G64" s="274">
        <v>280</v>
      </c>
      <c r="H64" s="274">
        <v>2552</v>
      </c>
      <c r="I64" s="274">
        <v>8</v>
      </c>
      <c r="J64" s="274">
        <v>58</v>
      </c>
      <c r="K64" s="274">
        <v>13</v>
      </c>
      <c r="L64" s="274">
        <v>92</v>
      </c>
      <c r="M64" s="274">
        <v>14</v>
      </c>
      <c r="N64" s="275">
        <v>0</v>
      </c>
      <c r="O64" s="275">
        <v>253</v>
      </c>
      <c r="P64" s="25">
        <f>SUM(D64:O64)</f>
        <v>3614</v>
      </c>
    </row>
    <row r="65" spans="1:16" x14ac:dyDescent="0.25">
      <c r="A65" s="45"/>
      <c r="B65" s="46" t="s">
        <v>18</v>
      </c>
      <c r="C65" s="46" t="s">
        <v>234</v>
      </c>
      <c r="D65" s="47"/>
      <c r="E65" s="47"/>
      <c r="F65" s="47"/>
      <c r="G65" s="47"/>
      <c r="H65" s="47"/>
      <c r="I65" s="47"/>
      <c r="J65" s="47"/>
      <c r="K65" s="47">
        <v>8</v>
      </c>
      <c r="L65" s="47"/>
      <c r="M65" s="47"/>
      <c r="N65" s="47">
        <v>1</v>
      </c>
      <c r="O65" s="48"/>
      <c r="P65" s="25">
        <f>SUM(D65:O65)</f>
        <v>9</v>
      </c>
    </row>
    <row r="66" spans="1:16" x14ac:dyDescent="0.25">
      <c r="A66" s="45"/>
      <c r="B66" s="46" t="s">
        <v>26</v>
      </c>
      <c r="C66" s="46" t="s">
        <v>229</v>
      </c>
      <c r="D66" s="47"/>
      <c r="E66" s="47">
        <v>38</v>
      </c>
      <c r="F66" s="47">
        <v>56</v>
      </c>
      <c r="G66" s="47"/>
      <c r="H66" s="47"/>
      <c r="I66" s="47"/>
      <c r="J66" s="47"/>
      <c r="K66" s="47"/>
      <c r="L66" s="47"/>
      <c r="M66" s="47"/>
      <c r="N66" s="47"/>
      <c r="O66" s="48"/>
      <c r="P66" s="25">
        <f>SUM(D66:O66)</f>
        <v>94</v>
      </c>
    </row>
    <row r="67" spans="1:16" x14ac:dyDescent="0.25">
      <c r="A67" s="27"/>
      <c r="B67" s="21" t="s">
        <v>19</v>
      </c>
      <c r="C67" s="21" t="s">
        <v>228</v>
      </c>
      <c r="D67" s="23">
        <v>106576</v>
      </c>
      <c r="E67" s="23">
        <v>761</v>
      </c>
      <c r="F67" s="23">
        <v>114</v>
      </c>
      <c r="G67" s="23"/>
      <c r="H67" s="23"/>
      <c r="I67" s="23"/>
      <c r="J67" s="23"/>
      <c r="K67" s="23">
        <v>73</v>
      </c>
      <c r="L67" s="23">
        <v>16</v>
      </c>
      <c r="M67" s="23"/>
      <c r="N67" s="23"/>
      <c r="O67" s="24"/>
      <c r="P67" s="25">
        <f>SUM(D67:O67)</f>
        <v>107540</v>
      </c>
    </row>
    <row r="68" spans="1:16" x14ac:dyDescent="0.25">
      <c r="A68" s="170"/>
      <c r="B68" s="243" t="s">
        <v>219</v>
      </c>
      <c r="C68" s="243" t="s">
        <v>230</v>
      </c>
      <c r="D68" s="260"/>
      <c r="E68" s="260">
        <v>1</v>
      </c>
      <c r="F68" s="260"/>
      <c r="G68" s="260"/>
      <c r="H68" s="260"/>
      <c r="I68" s="260"/>
      <c r="J68" s="260"/>
      <c r="K68" s="260">
        <v>3</v>
      </c>
      <c r="L68" s="260"/>
      <c r="M68" s="260"/>
      <c r="N68" s="260"/>
      <c r="O68" s="261">
        <v>2</v>
      </c>
      <c r="P68" s="25">
        <f>SUM(D68:O68)</f>
        <v>6</v>
      </c>
    </row>
    <row r="69" spans="1:16" s="6" customFormat="1" ht="12.75" customHeight="1" thickBot="1" x14ac:dyDescent="0.3">
      <c r="A69" s="28" t="s">
        <v>119</v>
      </c>
      <c r="B69" s="29"/>
      <c r="C69" s="29"/>
      <c r="D69" s="31">
        <f t="shared" ref="D69:P69" si="15">SUM(D64:D68)</f>
        <v>106914</v>
      </c>
      <c r="E69" s="31">
        <f t="shared" si="15"/>
        <v>806</v>
      </c>
      <c r="F69" s="31">
        <f t="shared" si="15"/>
        <v>170</v>
      </c>
      <c r="G69" s="31">
        <f t="shared" si="15"/>
        <v>280</v>
      </c>
      <c r="H69" s="31">
        <f t="shared" si="15"/>
        <v>2552</v>
      </c>
      <c r="I69" s="31">
        <f t="shared" si="15"/>
        <v>8</v>
      </c>
      <c r="J69" s="31">
        <f t="shared" si="15"/>
        <v>58</v>
      </c>
      <c r="K69" s="31">
        <f t="shared" si="15"/>
        <v>97</v>
      </c>
      <c r="L69" s="31">
        <f t="shared" si="15"/>
        <v>108</v>
      </c>
      <c r="M69" s="31">
        <f t="shared" si="15"/>
        <v>14</v>
      </c>
      <c r="N69" s="31">
        <f t="shared" si="15"/>
        <v>1</v>
      </c>
      <c r="O69" s="31">
        <f t="shared" si="15"/>
        <v>255</v>
      </c>
      <c r="P69" s="31">
        <f t="shared" si="15"/>
        <v>111263</v>
      </c>
    </row>
    <row r="70" spans="1:16" s="162" customFormat="1" ht="12.75" customHeight="1" x14ac:dyDescent="0.25">
      <c r="A70" s="135" t="s">
        <v>44</v>
      </c>
      <c r="B70" s="36" t="s">
        <v>19</v>
      </c>
      <c r="C70" s="36" t="s">
        <v>228</v>
      </c>
      <c r="D70" s="82"/>
      <c r="E70" s="82"/>
      <c r="F70" s="82"/>
      <c r="G70" s="82"/>
      <c r="H70" s="82"/>
      <c r="I70" s="82"/>
      <c r="J70" s="82"/>
      <c r="K70" s="82"/>
      <c r="L70" s="82"/>
      <c r="M70" s="82"/>
      <c r="N70" s="82"/>
      <c r="O70" s="83"/>
      <c r="P70" s="40">
        <f>SUM(D70:O70)</f>
        <v>0</v>
      </c>
    </row>
    <row r="71" spans="1:16" s="160" customFormat="1" ht="13.65" customHeight="1" x14ac:dyDescent="0.25">
      <c r="B71" s="71" t="s">
        <v>21</v>
      </c>
      <c r="C71" s="71" t="s">
        <v>231</v>
      </c>
      <c r="D71" s="72">
        <v>1000</v>
      </c>
      <c r="E71" s="72"/>
      <c r="F71" s="72"/>
      <c r="G71" s="72"/>
      <c r="H71" s="72"/>
      <c r="I71" s="72"/>
      <c r="J71" s="72"/>
      <c r="K71" s="72"/>
      <c r="L71" s="72"/>
      <c r="M71" s="72"/>
      <c r="N71" s="72"/>
      <c r="O71" s="73"/>
      <c r="P71" s="270">
        <f>SUM(D71:O71)</f>
        <v>1000</v>
      </c>
    </row>
    <row r="72" spans="1:16" s="259" customFormat="1" ht="13.65" customHeight="1" x14ac:dyDescent="0.25">
      <c r="B72" s="76" t="s">
        <v>219</v>
      </c>
      <c r="C72" s="76" t="s">
        <v>230</v>
      </c>
      <c r="D72" s="77"/>
      <c r="E72" s="77"/>
      <c r="F72" s="77"/>
      <c r="G72" s="77"/>
      <c r="H72" s="77"/>
      <c r="I72" s="77"/>
      <c r="J72" s="77"/>
      <c r="K72" s="77"/>
      <c r="L72" s="77"/>
      <c r="M72" s="77"/>
      <c r="N72" s="77"/>
      <c r="O72" s="77"/>
      <c r="P72" s="270">
        <f>SUM(D72:O72)</f>
        <v>0</v>
      </c>
    </row>
    <row r="73" spans="1:16" s="259" customFormat="1" ht="13.65" customHeight="1" x14ac:dyDescent="0.25">
      <c r="B73" s="76" t="s">
        <v>212</v>
      </c>
      <c r="C73" s="76" t="s">
        <v>231</v>
      </c>
      <c r="D73" s="77"/>
      <c r="E73" s="77">
        <v>22</v>
      </c>
      <c r="F73" s="77"/>
      <c r="G73" s="77"/>
      <c r="H73" s="77"/>
      <c r="I73" s="77"/>
      <c r="J73" s="77"/>
      <c r="K73" s="77"/>
      <c r="L73" s="77"/>
      <c r="M73" s="77"/>
      <c r="N73" s="77"/>
      <c r="O73" s="77"/>
      <c r="P73" s="77">
        <f>SUM(D73:O73)</f>
        <v>22</v>
      </c>
    </row>
    <row r="74" spans="1:16" s="160" customFormat="1" ht="13.65" customHeight="1" x14ac:dyDescent="0.25">
      <c r="B74" s="71" t="s">
        <v>196</v>
      </c>
      <c r="C74" s="71" t="s">
        <v>244</v>
      </c>
      <c r="D74" s="72"/>
      <c r="E74" s="72"/>
      <c r="F74" s="72"/>
      <c r="G74" s="72"/>
      <c r="H74" s="72"/>
      <c r="I74" s="72"/>
      <c r="J74" s="72"/>
      <c r="K74" s="72"/>
      <c r="L74" s="72"/>
      <c r="M74" s="72"/>
      <c r="N74" s="72"/>
      <c r="O74" s="82"/>
      <c r="P74" s="40">
        <f>SUM(D74:O74)</f>
        <v>0</v>
      </c>
    </row>
    <row r="75" spans="1:16" s="6" customFormat="1" ht="13.65" customHeight="1" thickBot="1" x14ac:dyDescent="0.3">
      <c r="A75" s="41" t="s">
        <v>120</v>
      </c>
      <c r="B75" s="42"/>
      <c r="C75" s="42"/>
      <c r="D75" s="43">
        <f t="shared" ref="D75:P75" si="16">SUM(D70:D74)</f>
        <v>1000</v>
      </c>
      <c r="E75" s="43">
        <f t="shared" si="16"/>
        <v>22</v>
      </c>
      <c r="F75" s="43">
        <f t="shared" si="16"/>
        <v>0</v>
      </c>
      <c r="G75" s="43">
        <f t="shared" si="16"/>
        <v>0</v>
      </c>
      <c r="H75" s="43">
        <f t="shared" si="16"/>
        <v>0</v>
      </c>
      <c r="I75" s="43">
        <f t="shared" si="16"/>
        <v>0</v>
      </c>
      <c r="J75" s="43">
        <f t="shared" si="16"/>
        <v>0</v>
      </c>
      <c r="K75" s="43">
        <f t="shared" si="16"/>
        <v>0</v>
      </c>
      <c r="L75" s="43">
        <f t="shared" si="16"/>
        <v>0</v>
      </c>
      <c r="M75" s="43">
        <f t="shared" si="16"/>
        <v>0</v>
      </c>
      <c r="N75" s="43">
        <f t="shared" si="16"/>
        <v>0</v>
      </c>
      <c r="O75" s="43">
        <f t="shared" si="16"/>
        <v>0</v>
      </c>
      <c r="P75" s="43">
        <f t="shared" si="16"/>
        <v>1022</v>
      </c>
    </row>
    <row r="76" spans="1:16" x14ac:dyDescent="0.25">
      <c r="A76" s="45" t="s">
        <v>45</v>
      </c>
      <c r="B76" s="46" t="s">
        <v>46</v>
      </c>
      <c r="C76" s="46" t="s">
        <v>241</v>
      </c>
      <c r="D76" s="274">
        <v>3199</v>
      </c>
      <c r="E76" s="274">
        <v>1500</v>
      </c>
      <c r="F76" s="274">
        <v>0</v>
      </c>
      <c r="G76" s="274">
        <v>813</v>
      </c>
      <c r="H76" s="274">
        <v>525</v>
      </c>
      <c r="I76" s="274">
        <v>0</v>
      </c>
      <c r="J76" s="274">
        <v>0</v>
      </c>
      <c r="K76" s="274">
        <v>0</v>
      </c>
      <c r="L76" s="274">
        <v>0</v>
      </c>
      <c r="M76" s="274">
        <v>1</v>
      </c>
      <c r="N76" s="275">
        <v>0</v>
      </c>
      <c r="O76" s="275">
        <v>0</v>
      </c>
      <c r="P76" s="25">
        <f t="shared" ref="P76:P83" si="17">SUM(D76:O76)</f>
        <v>6038</v>
      </c>
    </row>
    <row r="77" spans="1:16" x14ac:dyDescent="0.25">
      <c r="A77" s="27"/>
      <c r="B77" s="21" t="s">
        <v>47</v>
      </c>
      <c r="C77" s="21" t="s">
        <v>241</v>
      </c>
      <c r="D77" s="274">
        <v>72656</v>
      </c>
      <c r="E77" s="274">
        <v>0</v>
      </c>
      <c r="F77" s="274">
        <v>2604</v>
      </c>
      <c r="G77" s="274">
        <v>0</v>
      </c>
      <c r="H77" s="274">
        <v>0</v>
      </c>
      <c r="I77" s="274">
        <v>0</v>
      </c>
      <c r="J77" s="274">
        <v>0</v>
      </c>
      <c r="K77" s="274">
        <v>3</v>
      </c>
      <c r="L77" s="274">
        <v>0</v>
      </c>
      <c r="M77" s="274">
        <v>78</v>
      </c>
      <c r="N77" s="275">
        <v>0</v>
      </c>
      <c r="O77" s="275">
        <v>190</v>
      </c>
      <c r="P77" s="25">
        <f t="shared" si="17"/>
        <v>75531</v>
      </c>
    </row>
    <row r="78" spans="1:16" ht="11.25" customHeight="1" x14ac:dyDescent="0.25">
      <c r="A78" s="27"/>
      <c r="B78" s="21" t="s">
        <v>19</v>
      </c>
      <c r="C78" s="21" t="s">
        <v>228</v>
      </c>
      <c r="D78" s="23"/>
      <c r="E78" s="23"/>
      <c r="F78" s="23"/>
      <c r="G78" s="23"/>
      <c r="H78" s="23"/>
      <c r="I78" s="23"/>
      <c r="J78" s="23"/>
      <c r="K78" s="23"/>
      <c r="L78" s="23"/>
      <c r="M78" s="23"/>
      <c r="N78" s="23"/>
      <c r="O78" s="24"/>
      <c r="P78" s="25">
        <f t="shared" si="17"/>
        <v>0</v>
      </c>
    </row>
    <row r="79" spans="1:16" x14ac:dyDescent="0.25">
      <c r="A79" s="27"/>
      <c r="B79" s="21" t="s">
        <v>26</v>
      </c>
      <c r="C79" s="21" t="s">
        <v>229</v>
      </c>
      <c r="D79" s="23"/>
      <c r="E79" s="23"/>
      <c r="F79" s="23">
        <v>277</v>
      </c>
      <c r="G79" s="23"/>
      <c r="H79" s="23"/>
      <c r="I79" s="23"/>
      <c r="J79" s="23"/>
      <c r="K79" s="23"/>
      <c r="L79" s="23">
        <v>2</v>
      </c>
      <c r="M79" s="23"/>
      <c r="N79" s="23"/>
      <c r="O79" s="24"/>
      <c r="P79" s="25">
        <f t="shared" si="17"/>
        <v>279</v>
      </c>
    </row>
    <row r="80" spans="1:16" x14ac:dyDescent="0.25">
      <c r="A80" s="27"/>
      <c r="B80" s="21" t="s">
        <v>24</v>
      </c>
      <c r="C80" s="21" t="s">
        <v>233</v>
      </c>
      <c r="D80" s="23">
        <v>1172</v>
      </c>
      <c r="E80" s="23"/>
      <c r="F80" s="23"/>
      <c r="G80" s="23"/>
      <c r="H80" s="23"/>
      <c r="I80" s="23"/>
      <c r="J80" s="23"/>
      <c r="K80" s="23"/>
      <c r="L80" s="23">
        <v>74</v>
      </c>
      <c r="M80" s="23"/>
      <c r="N80" s="23"/>
      <c r="O80" s="24">
        <v>6</v>
      </c>
      <c r="P80" s="25">
        <f t="shared" si="17"/>
        <v>1252</v>
      </c>
    </row>
    <row r="81" spans="1:16" x14ac:dyDescent="0.25">
      <c r="A81" s="170"/>
      <c r="B81" s="243" t="s">
        <v>219</v>
      </c>
      <c r="C81" s="243" t="s">
        <v>230</v>
      </c>
      <c r="D81" s="260"/>
      <c r="E81" s="260">
        <v>2</v>
      </c>
      <c r="F81" s="260"/>
      <c r="G81" s="260"/>
      <c r="H81" s="260"/>
      <c r="I81" s="260"/>
      <c r="J81" s="260"/>
      <c r="K81" s="260">
        <v>8</v>
      </c>
      <c r="L81" s="260"/>
      <c r="M81" s="260"/>
      <c r="N81" s="260"/>
      <c r="O81" s="261">
        <v>2</v>
      </c>
      <c r="P81" s="25">
        <f t="shared" si="17"/>
        <v>12</v>
      </c>
    </row>
    <row r="82" spans="1:16" s="6" customFormat="1" ht="13.8" thickBot="1" x14ac:dyDescent="0.3">
      <c r="A82" s="28" t="s">
        <v>121</v>
      </c>
      <c r="B82" s="29"/>
      <c r="C82" s="29"/>
      <c r="D82" s="31">
        <f t="shared" ref="D82:P82" si="18">SUM(D76:D81)</f>
        <v>77027</v>
      </c>
      <c r="E82" s="31">
        <f t="shared" si="18"/>
        <v>1502</v>
      </c>
      <c r="F82" s="31">
        <f t="shared" si="18"/>
        <v>2881</v>
      </c>
      <c r="G82" s="31">
        <f t="shared" si="18"/>
        <v>813</v>
      </c>
      <c r="H82" s="31">
        <f t="shared" si="18"/>
        <v>525</v>
      </c>
      <c r="I82" s="31">
        <f t="shared" si="18"/>
        <v>0</v>
      </c>
      <c r="J82" s="31">
        <f t="shared" si="18"/>
        <v>0</v>
      </c>
      <c r="K82" s="31">
        <f t="shared" si="18"/>
        <v>11</v>
      </c>
      <c r="L82" s="31">
        <f t="shared" si="18"/>
        <v>76</v>
      </c>
      <c r="M82" s="31">
        <f t="shared" si="18"/>
        <v>79</v>
      </c>
      <c r="N82" s="31">
        <f t="shared" si="18"/>
        <v>0</v>
      </c>
      <c r="O82" s="31">
        <f t="shared" si="18"/>
        <v>198</v>
      </c>
      <c r="P82" s="31">
        <f t="shared" si="18"/>
        <v>83112</v>
      </c>
    </row>
    <row r="83" spans="1:16" x14ac:dyDescent="0.25">
      <c r="A83" s="35" t="s">
        <v>48</v>
      </c>
      <c r="B83" s="74"/>
      <c r="C83" s="74"/>
      <c r="D83" s="52"/>
      <c r="E83" s="52"/>
      <c r="F83" s="52"/>
      <c r="G83" s="52"/>
      <c r="H83" s="52"/>
      <c r="I83" s="52"/>
      <c r="J83" s="52"/>
      <c r="K83" s="52"/>
      <c r="L83" s="52"/>
      <c r="M83" s="52"/>
      <c r="N83" s="52"/>
      <c r="O83" s="53"/>
      <c r="P83" s="25">
        <f t="shared" si="17"/>
        <v>0</v>
      </c>
    </row>
    <row r="84" spans="1:16" s="6" customFormat="1" x14ac:dyDescent="0.25">
      <c r="A84" s="75"/>
      <c r="B84" s="76" t="s">
        <v>19</v>
      </c>
      <c r="C84" s="76" t="s">
        <v>228</v>
      </c>
      <c r="D84" s="77">
        <v>53215</v>
      </c>
      <c r="E84" s="77">
        <v>761</v>
      </c>
      <c r="F84" s="77">
        <v>789</v>
      </c>
      <c r="G84" s="77"/>
      <c r="H84" s="77"/>
      <c r="I84" s="77"/>
      <c r="J84" s="77"/>
      <c r="K84" s="77">
        <v>99</v>
      </c>
      <c r="L84" s="77">
        <v>58</v>
      </c>
      <c r="M84" s="77"/>
      <c r="N84" s="77"/>
      <c r="O84" s="78"/>
      <c r="P84" s="26">
        <f t="shared" ref="P84:P89" si="19">SUM(D84:O84)</f>
        <v>54922</v>
      </c>
    </row>
    <row r="85" spans="1:16" s="6" customFormat="1" x14ac:dyDescent="0.25">
      <c r="A85" s="75"/>
      <c r="B85" s="76" t="s">
        <v>26</v>
      </c>
      <c r="C85" s="76" t="s">
        <v>229</v>
      </c>
      <c r="D85" s="77"/>
      <c r="E85" s="77">
        <v>12</v>
      </c>
      <c r="F85" s="77">
        <v>6</v>
      </c>
      <c r="G85" s="77"/>
      <c r="H85" s="77"/>
      <c r="I85" s="77"/>
      <c r="J85" s="77"/>
      <c r="K85" s="77"/>
      <c r="L85" s="77">
        <v>10</v>
      </c>
      <c r="M85" s="77"/>
      <c r="N85" s="77"/>
      <c r="O85" s="77"/>
      <c r="P85" s="26">
        <f t="shared" si="19"/>
        <v>28</v>
      </c>
    </row>
    <row r="86" spans="1:16" s="6" customFormat="1" x14ac:dyDescent="0.25">
      <c r="A86" s="75"/>
      <c r="B86" s="76" t="s">
        <v>55</v>
      </c>
      <c r="C86" s="76" t="s">
        <v>249</v>
      </c>
      <c r="D86" s="77"/>
      <c r="E86" s="77">
        <v>24</v>
      </c>
      <c r="F86" s="77"/>
      <c r="G86" s="77"/>
      <c r="H86" s="77"/>
      <c r="I86" s="77"/>
      <c r="J86" s="77"/>
      <c r="K86" s="77"/>
      <c r="L86" s="77"/>
      <c r="M86" s="77"/>
      <c r="N86" s="77"/>
      <c r="O86" s="77"/>
      <c r="P86" s="26">
        <f t="shared" si="19"/>
        <v>24</v>
      </c>
    </row>
    <row r="87" spans="1:16" s="6" customFormat="1" ht="26.4" x14ac:dyDescent="0.25">
      <c r="A87" s="75"/>
      <c r="B87" s="76" t="s">
        <v>223</v>
      </c>
      <c r="C87" s="76" t="s">
        <v>238</v>
      </c>
      <c r="D87" s="77"/>
      <c r="E87" s="77">
        <v>29</v>
      </c>
      <c r="F87" s="77">
        <v>6514</v>
      </c>
      <c r="G87" s="77"/>
      <c r="H87" s="77"/>
      <c r="I87" s="77">
        <v>31</v>
      </c>
      <c r="J87" s="77"/>
      <c r="K87" s="77"/>
      <c r="L87" s="77">
        <v>962</v>
      </c>
      <c r="M87" s="77"/>
      <c r="N87" s="77"/>
      <c r="O87" s="77"/>
      <c r="P87" s="26">
        <f t="shared" si="19"/>
        <v>7536</v>
      </c>
    </row>
    <row r="88" spans="1:16" s="6" customFormat="1" x14ac:dyDescent="0.25">
      <c r="A88" s="75"/>
      <c r="B88" s="76" t="s">
        <v>179</v>
      </c>
      <c r="C88" s="76" t="s">
        <v>245</v>
      </c>
      <c r="D88" s="77">
        <v>0</v>
      </c>
      <c r="E88" s="77">
        <v>0</v>
      </c>
      <c r="F88" s="77">
        <v>0</v>
      </c>
      <c r="G88" s="77">
        <v>1294</v>
      </c>
      <c r="H88" s="77">
        <v>0</v>
      </c>
      <c r="I88" s="77">
        <v>0</v>
      </c>
      <c r="J88" s="77">
        <v>0</v>
      </c>
      <c r="K88" s="77">
        <v>0</v>
      </c>
      <c r="L88" s="77">
        <v>0</v>
      </c>
      <c r="M88" s="77">
        <v>0</v>
      </c>
      <c r="N88" s="77">
        <v>0</v>
      </c>
      <c r="O88" s="77">
        <v>0</v>
      </c>
      <c r="P88" s="26">
        <f t="shared" si="19"/>
        <v>1294</v>
      </c>
    </row>
    <row r="89" spans="1:16" s="6" customFormat="1" ht="26.4" x14ac:dyDescent="0.25">
      <c r="A89" s="75"/>
      <c r="B89" s="76" t="s">
        <v>178</v>
      </c>
      <c r="C89" s="76" t="s">
        <v>245</v>
      </c>
      <c r="D89" s="77">
        <v>0</v>
      </c>
      <c r="E89" s="77">
        <v>18475</v>
      </c>
      <c r="F89" s="77">
        <v>0</v>
      </c>
      <c r="G89" s="77">
        <v>0</v>
      </c>
      <c r="H89" s="77">
        <v>0</v>
      </c>
      <c r="I89" s="77">
        <v>11896</v>
      </c>
      <c r="J89" s="77">
        <v>0</v>
      </c>
      <c r="K89" s="77">
        <v>0</v>
      </c>
      <c r="L89" s="77">
        <v>0</v>
      </c>
      <c r="M89" s="77">
        <v>0</v>
      </c>
      <c r="N89" s="77">
        <v>0</v>
      </c>
      <c r="O89" s="77">
        <v>0</v>
      </c>
      <c r="P89" s="26">
        <f t="shared" si="19"/>
        <v>30371</v>
      </c>
    </row>
    <row r="90" spans="1:16" s="6" customFormat="1" ht="13.8" thickBot="1" x14ac:dyDescent="0.3">
      <c r="A90" s="41" t="s">
        <v>122</v>
      </c>
      <c r="B90" s="42"/>
      <c r="C90" s="42"/>
      <c r="D90" s="43">
        <f t="shared" ref="D90:P90" si="20">SUM(D84:D89)</f>
        <v>53215</v>
      </c>
      <c r="E90" s="43">
        <f t="shared" si="20"/>
        <v>19301</v>
      </c>
      <c r="F90" s="43">
        <f t="shared" si="20"/>
        <v>7309</v>
      </c>
      <c r="G90" s="43">
        <f t="shared" si="20"/>
        <v>1294</v>
      </c>
      <c r="H90" s="43">
        <f t="shared" si="20"/>
        <v>0</v>
      </c>
      <c r="I90" s="43">
        <f t="shared" si="20"/>
        <v>11927</v>
      </c>
      <c r="J90" s="43">
        <f t="shared" si="20"/>
        <v>0</v>
      </c>
      <c r="K90" s="43">
        <f t="shared" si="20"/>
        <v>99</v>
      </c>
      <c r="L90" s="43">
        <f t="shared" si="20"/>
        <v>1030</v>
      </c>
      <c r="M90" s="43">
        <f t="shared" si="20"/>
        <v>0</v>
      </c>
      <c r="N90" s="43">
        <f t="shared" si="20"/>
        <v>0</v>
      </c>
      <c r="O90" s="43">
        <f t="shared" si="20"/>
        <v>0</v>
      </c>
      <c r="P90" s="43">
        <f t="shared" si="20"/>
        <v>94175</v>
      </c>
    </row>
    <row r="91" spans="1:16" x14ac:dyDescent="0.25">
      <c r="A91" s="45" t="s">
        <v>49</v>
      </c>
      <c r="B91" s="46" t="s">
        <v>19</v>
      </c>
      <c r="C91" s="46" t="s">
        <v>228</v>
      </c>
      <c r="D91" s="47">
        <v>3000</v>
      </c>
      <c r="E91" s="47">
        <v>19</v>
      </c>
      <c r="F91" s="47">
        <v>521</v>
      </c>
      <c r="G91" s="47"/>
      <c r="H91" s="47"/>
      <c r="I91" s="47"/>
      <c r="J91" s="47"/>
      <c r="K91" s="47">
        <v>6</v>
      </c>
      <c r="L91" s="47">
        <v>484</v>
      </c>
      <c r="M91" s="47"/>
      <c r="N91" s="47"/>
      <c r="O91" s="48"/>
      <c r="P91" s="25">
        <f>SUM(D91:O91)</f>
        <v>4030</v>
      </c>
    </row>
    <row r="92" spans="1:16" x14ac:dyDescent="0.25">
      <c r="A92" s="45"/>
      <c r="B92" s="46" t="s">
        <v>55</v>
      </c>
      <c r="C92" s="46" t="s">
        <v>249</v>
      </c>
      <c r="D92" s="47"/>
      <c r="E92" s="47">
        <v>9</v>
      </c>
      <c r="F92" s="47"/>
      <c r="G92" s="47"/>
      <c r="H92" s="47"/>
      <c r="I92" s="47"/>
      <c r="J92" s="47"/>
      <c r="K92" s="47">
        <v>5</v>
      </c>
      <c r="L92" s="47">
        <v>69</v>
      </c>
      <c r="M92" s="47"/>
      <c r="N92" s="47"/>
      <c r="O92" s="48"/>
      <c r="P92" s="25">
        <f>SUM(D92:O92)</f>
        <v>83</v>
      </c>
    </row>
    <row r="93" spans="1:16" x14ac:dyDescent="0.25">
      <c r="A93" s="27"/>
      <c r="B93" s="21" t="s">
        <v>26</v>
      </c>
      <c r="C93" s="21" t="s">
        <v>229</v>
      </c>
      <c r="D93" s="23">
        <v>40997</v>
      </c>
      <c r="E93" s="23">
        <v>198</v>
      </c>
      <c r="F93" s="23"/>
      <c r="G93" s="23"/>
      <c r="H93" s="23"/>
      <c r="I93" s="23"/>
      <c r="J93" s="23"/>
      <c r="K93" s="23">
        <v>41</v>
      </c>
      <c r="L93" s="23"/>
      <c r="M93" s="23"/>
      <c r="N93" s="23"/>
      <c r="O93" s="24"/>
      <c r="P93" s="25">
        <f>SUM(D93:O93)</f>
        <v>41236</v>
      </c>
    </row>
    <row r="94" spans="1:16" x14ac:dyDescent="0.25">
      <c r="A94" s="170"/>
      <c r="B94" s="243" t="s">
        <v>202</v>
      </c>
      <c r="C94" s="243" t="s">
        <v>246</v>
      </c>
      <c r="D94" s="276">
        <v>0</v>
      </c>
      <c r="E94" s="276">
        <v>0</v>
      </c>
      <c r="F94" s="276">
        <v>0</v>
      </c>
      <c r="G94" s="276">
        <v>483</v>
      </c>
      <c r="H94" s="276">
        <v>0</v>
      </c>
      <c r="I94" s="276">
        <v>0</v>
      </c>
      <c r="J94" s="276">
        <v>0</v>
      </c>
      <c r="K94" s="276">
        <v>0</v>
      </c>
      <c r="L94" s="276">
        <v>0</v>
      </c>
      <c r="M94" s="276">
        <v>0</v>
      </c>
      <c r="N94" s="277">
        <v>0</v>
      </c>
      <c r="O94" s="276">
        <v>0</v>
      </c>
      <c r="P94" s="25">
        <f>SUM(D94:O94)</f>
        <v>483</v>
      </c>
    </row>
    <row r="95" spans="1:16" s="6" customFormat="1" ht="13.65" customHeight="1" thickBot="1" x14ac:dyDescent="0.3">
      <c r="A95" s="28" t="s">
        <v>123</v>
      </c>
      <c r="B95" s="29"/>
      <c r="C95" s="29"/>
      <c r="D95" s="31">
        <f t="shared" ref="D95:P95" si="21">SUM(D91:D94)</f>
        <v>43997</v>
      </c>
      <c r="E95" s="31">
        <f t="shared" si="21"/>
        <v>226</v>
      </c>
      <c r="F95" s="31">
        <f t="shared" si="21"/>
        <v>521</v>
      </c>
      <c r="G95" s="31">
        <f t="shared" si="21"/>
        <v>483</v>
      </c>
      <c r="H95" s="31">
        <f t="shared" si="21"/>
        <v>0</v>
      </c>
      <c r="I95" s="31">
        <f t="shared" si="21"/>
        <v>0</v>
      </c>
      <c r="J95" s="31">
        <f t="shared" si="21"/>
        <v>0</v>
      </c>
      <c r="K95" s="31">
        <f t="shared" si="21"/>
        <v>52</v>
      </c>
      <c r="L95" s="31">
        <f t="shared" si="21"/>
        <v>553</v>
      </c>
      <c r="M95" s="31">
        <f t="shared" si="21"/>
        <v>0</v>
      </c>
      <c r="N95" s="31">
        <f t="shared" si="21"/>
        <v>0</v>
      </c>
      <c r="O95" s="31">
        <f t="shared" si="21"/>
        <v>0</v>
      </c>
      <c r="P95" s="31">
        <f t="shared" si="21"/>
        <v>45832</v>
      </c>
    </row>
    <row r="96" spans="1:16" s="164" customFormat="1" ht="13.65" customHeight="1" x14ac:dyDescent="0.25">
      <c r="A96" s="36" t="s">
        <v>50</v>
      </c>
      <c r="B96" s="265" t="s">
        <v>30</v>
      </c>
      <c r="C96" s="265" t="s">
        <v>247</v>
      </c>
      <c r="D96" s="82"/>
      <c r="E96" s="38"/>
      <c r="F96" s="38"/>
      <c r="G96" s="38"/>
      <c r="H96" s="38"/>
      <c r="I96" s="38"/>
      <c r="J96" s="38"/>
      <c r="K96" s="38"/>
      <c r="L96" s="38"/>
      <c r="M96" s="38"/>
      <c r="N96" s="38"/>
      <c r="O96" s="39"/>
      <c r="P96" s="26">
        <f t="shared" ref="P96:P101" si="22">SUM(D96:O96)</f>
        <v>0</v>
      </c>
    </row>
    <row r="97" spans="1:16" s="6" customFormat="1" ht="13.65" customHeight="1" x14ac:dyDescent="0.25">
      <c r="A97" s="273"/>
      <c r="B97" s="265" t="s">
        <v>55</v>
      </c>
      <c r="C97" s="265" t="s">
        <v>249</v>
      </c>
      <c r="D97" s="82"/>
      <c r="E97" s="82">
        <v>29</v>
      </c>
      <c r="F97" s="82"/>
      <c r="G97" s="82"/>
      <c r="H97" s="82"/>
      <c r="I97" s="82"/>
      <c r="J97" s="82"/>
      <c r="K97" s="82"/>
      <c r="L97" s="82">
        <v>2445</v>
      </c>
      <c r="M97" s="82"/>
      <c r="N97" s="82"/>
      <c r="O97" s="82"/>
      <c r="P97" s="26">
        <f t="shared" si="22"/>
        <v>2474</v>
      </c>
    </row>
    <row r="98" spans="1:16" s="6" customFormat="1" ht="13.65" customHeight="1" x14ac:dyDescent="0.25">
      <c r="A98" s="273"/>
      <c r="B98" s="265" t="s">
        <v>26</v>
      </c>
      <c r="C98" s="265" t="s">
        <v>229</v>
      </c>
      <c r="D98" s="82"/>
      <c r="E98" s="82">
        <v>48</v>
      </c>
      <c r="F98" s="82">
        <v>726</v>
      </c>
      <c r="G98" s="82"/>
      <c r="H98" s="38"/>
      <c r="I98" s="38"/>
      <c r="J98" s="38"/>
      <c r="K98" s="38"/>
      <c r="L98" s="38"/>
      <c r="M98" s="38"/>
      <c r="N98" s="38"/>
      <c r="O98" s="39"/>
      <c r="P98" s="26">
        <f t="shared" si="22"/>
        <v>774</v>
      </c>
    </row>
    <row r="99" spans="1:16" s="6" customFormat="1" x14ac:dyDescent="0.25">
      <c r="A99" s="138"/>
      <c r="B99" s="36" t="s">
        <v>19</v>
      </c>
      <c r="C99" s="36" t="s">
        <v>228</v>
      </c>
      <c r="D99" s="82">
        <v>15606</v>
      </c>
      <c r="E99" s="82">
        <v>6</v>
      </c>
      <c r="F99" s="82">
        <v>701</v>
      </c>
      <c r="G99" s="82"/>
      <c r="H99" s="82"/>
      <c r="I99" s="82"/>
      <c r="J99" s="82"/>
      <c r="K99" s="82">
        <v>1</v>
      </c>
      <c r="L99" s="82"/>
      <c r="M99" s="82"/>
      <c r="N99" s="82"/>
      <c r="O99" s="83"/>
      <c r="P99" s="50">
        <f t="shared" si="22"/>
        <v>16314</v>
      </c>
    </row>
    <row r="100" spans="1:16" s="6" customFormat="1" ht="26.4" x14ac:dyDescent="0.25">
      <c r="A100" s="138"/>
      <c r="B100" s="76" t="s">
        <v>260</v>
      </c>
      <c r="C100" s="76" t="s">
        <v>247</v>
      </c>
      <c r="D100" s="82">
        <v>0</v>
      </c>
      <c r="E100" s="82">
        <v>0</v>
      </c>
      <c r="F100" s="82">
        <v>9078</v>
      </c>
      <c r="G100" s="82">
        <v>0</v>
      </c>
      <c r="H100" s="82">
        <v>0</v>
      </c>
      <c r="I100" s="82">
        <v>0</v>
      </c>
      <c r="J100" s="82">
        <v>0</v>
      </c>
      <c r="K100" s="82">
        <v>0</v>
      </c>
      <c r="L100" s="82">
        <v>0</v>
      </c>
      <c r="M100" s="82">
        <v>0</v>
      </c>
      <c r="N100" s="82">
        <v>0</v>
      </c>
      <c r="O100" s="82">
        <v>0</v>
      </c>
      <c r="P100" s="50">
        <f t="shared" si="22"/>
        <v>9078</v>
      </c>
    </row>
    <row r="101" spans="1:16" s="6" customFormat="1" x14ac:dyDescent="0.25">
      <c r="A101" s="138"/>
      <c r="B101" s="71" t="s">
        <v>205</v>
      </c>
      <c r="C101" s="71" t="s">
        <v>247</v>
      </c>
      <c r="D101" s="82">
        <v>0</v>
      </c>
      <c r="E101" s="82">
        <v>36</v>
      </c>
      <c r="F101" s="82">
        <v>0</v>
      </c>
      <c r="G101" s="82">
        <v>0</v>
      </c>
      <c r="H101" s="82">
        <v>0</v>
      </c>
      <c r="I101" s="82">
        <v>0</v>
      </c>
      <c r="J101" s="82">
        <v>0</v>
      </c>
      <c r="K101" s="82">
        <v>0</v>
      </c>
      <c r="L101" s="82">
        <v>0</v>
      </c>
      <c r="M101" s="82">
        <v>0</v>
      </c>
      <c r="N101" s="82">
        <v>0</v>
      </c>
      <c r="O101" s="82">
        <v>0</v>
      </c>
      <c r="P101" s="50">
        <f t="shared" si="22"/>
        <v>36</v>
      </c>
    </row>
    <row r="102" spans="1:16" s="6" customFormat="1" ht="13.8" thickBot="1" x14ac:dyDescent="0.3">
      <c r="A102" s="41" t="s">
        <v>124</v>
      </c>
      <c r="B102" s="42"/>
      <c r="C102" s="42"/>
      <c r="D102" s="43">
        <f t="shared" ref="D102:P102" si="23">SUM(D96:D101)</f>
        <v>15606</v>
      </c>
      <c r="E102" s="43">
        <f t="shared" si="23"/>
        <v>119</v>
      </c>
      <c r="F102" s="43">
        <f t="shared" si="23"/>
        <v>10505</v>
      </c>
      <c r="G102" s="43">
        <f t="shared" si="23"/>
        <v>0</v>
      </c>
      <c r="H102" s="43">
        <f t="shared" si="23"/>
        <v>0</v>
      </c>
      <c r="I102" s="43">
        <f t="shared" si="23"/>
        <v>0</v>
      </c>
      <c r="J102" s="43">
        <f t="shared" si="23"/>
        <v>0</v>
      </c>
      <c r="K102" s="43">
        <f t="shared" si="23"/>
        <v>1</v>
      </c>
      <c r="L102" s="43">
        <f t="shared" si="23"/>
        <v>2445</v>
      </c>
      <c r="M102" s="43">
        <f t="shared" si="23"/>
        <v>0</v>
      </c>
      <c r="N102" s="43">
        <f t="shared" si="23"/>
        <v>0</v>
      </c>
      <c r="O102" s="43">
        <f t="shared" si="23"/>
        <v>0</v>
      </c>
      <c r="P102" s="43">
        <f t="shared" si="23"/>
        <v>28676</v>
      </c>
    </row>
    <row r="103" spans="1:16" x14ac:dyDescent="0.25">
      <c r="A103" s="45" t="s">
        <v>51</v>
      </c>
      <c r="B103" s="46" t="s">
        <v>52</v>
      </c>
      <c r="C103" s="46" t="s">
        <v>248</v>
      </c>
      <c r="D103" s="274">
        <v>934777</v>
      </c>
      <c r="E103" s="274">
        <v>0</v>
      </c>
      <c r="F103" s="274">
        <v>870</v>
      </c>
      <c r="G103" s="274">
        <v>0</v>
      </c>
      <c r="H103" s="274">
        <v>0</v>
      </c>
      <c r="I103" s="274">
        <v>0</v>
      </c>
      <c r="J103" s="274">
        <v>0</v>
      </c>
      <c r="K103" s="274">
        <v>72</v>
      </c>
      <c r="L103" s="274">
        <v>16</v>
      </c>
      <c r="M103" s="274">
        <v>0</v>
      </c>
      <c r="N103" s="275">
        <v>0</v>
      </c>
      <c r="O103" s="275">
        <v>3752</v>
      </c>
      <c r="P103" s="25">
        <f t="shared" ref="P103:P114" si="24">SUM(D103:O103)</f>
        <v>939487</v>
      </c>
    </row>
    <row r="104" spans="1:16" x14ac:dyDescent="0.25">
      <c r="A104" s="45"/>
      <c r="B104" s="21" t="s">
        <v>24</v>
      </c>
      <c r="C104" s="46" t="s">
        <v>233</v>
      </c>
      <c r="D104" s="47"/>
      <c r="E104" s="47"/>
      <c r="F104" s="47"/>
      <c r="G104" s="47"/>
      <c r="H104" s="47"/>
      <c r="I104" s="47"/>
      <c r="J104" s="47"/>
      <c r="K104" s="47"/>
      <c r="L104" s="47"/>
      <c r="M104" s="47"/>
      <c r="N104" s="47"/>
      <c r="O104" s="48"/>
      <c r="P104" s="25">
        <f t="shared" si="24"/>
        <v>0</v>
      </c>
    </row>
    <row r="105" spans="1:16" x14ac:dyDescent="0.25">
      <c r="A105" s="27"/>
      <c r="B105" s="21" t="s">
        <v>72</v>
      </c>
      <c r="C105" s="21" t="s">
        <v>237</v>
      </c>
      <c r="D105" s="23"/>
      <c r="E105" s="23"/>
      <c r="F105" s="23"/>
      <c r="G105" s="23"/>
      <c r="H105" s="23"/>
      <c r="I105" s="23"/>
      <c r="J105" s="23"/>
      <c r="K105" s="23"/>
      <c r="L105" s="23"/>
      <c r="M105" s="23"/>
      <c r="N105" s="23"/>
      <c r="O105" s="24"/>
      <c r="P105" s="25">
        <f t="shared" si="24"/>
        <v>0</v>
      </c>
    </row>
    <row r="106" spans="1:16" x14ac:dyDescent="0.25">
      <c r="A106" s="27"/>
      <c r="B106" s="21" t="s">
        <v>55</v>
      </c>
      <c r="C106" s="21" t="s">
        <v>249</v>
      </c>
      <c r="D106" s="23">
        <v>633</v>
      </c>
      <c r="E106" s="23">
        <v>29309</v>
      </c>
      <c r="F106" s="23"/>
      <c r="G106" s="23">
        <v>7368</v>
      </c>
      <c r="H106" s="23"/>
      <c r="I106" s="23"/>
      <c r="J106" s="23"/>
      <c r="K106" s="23">
        <v>31</v>
      </c>
      <c r="L106" s="23">
        <v>13232</v>
      </c>
      <c r="M106" s="23"/>
      <c r="N106" s="23"/>
      <c r="O106" s="24">
        <v>154</v>
      </c>
      <c r="P106" s="25">
        <f t="shared" si="24"/>
        <v>50727</v>
      </c>
    </row>
    <row r="107" spans="1:16" x14ac:dyDescent="0.25">
      <c r="A107" s="27"/>
      <c r="B107" s="21" t="s">
        <v>19</v>
      </c>
      <c r="C107" s="21" t="s">
        <v>228</v>
      </c>
      <c r="D107" s="23">
        <v>709</v>
      </c>
      <c r="E107" s="23">
        <v>218573</v>
      </c>
      <c r="F107" s="23">
        <v>16949</v>
      </c>
      <c r="G107" s="23"/>
      <c r="H107" s="23"/>
      <c r="I107" s="23">
        <v>112</v>
      </c>
      <c r="J107" s="23"/>
      <c r="K107" s="23">
        <v>1403</v>
      </c>
      <c r="L107" s="23">
        <v>68090</v>
      </c>
      <c r="M107" s="23">
        <v>963</v>
      </c>
      <c r="N107" s="23"/>
      <c r="O107" s="24"/>
      <c r="P107" s="25">
        <f t="shared" si="24"/>
        <v>306799</v>
      </c>
    </row>
    <row r="108" spans="1:16" x14ac:dyDescent="0.25">
      <c r="A108" s="27"/>
      <c r="B108" s="21" t="s">
        <v>26</v>
      </c>
      <c r="C108" s="3" t="s">
        <v>229</v>
      </c>
      <c r="D108" s="5">
        <v>465933</v>
      </c>
      <c r="E108" s="23">
        <v>82961</v>
      </c>
      <c r="F108" s="23">
        <v>65620</v>
      </c>
      <c r="G108" s="23">
        <v>38</v>
      </c>
      <c r="H108" s="23"/>
      <c r="I108" s="23"/>
      <c r="J108" s="23"/>
      <c r="K108" s="23">
        <v>2288</v>
      </c>
      <c r="L108" s="23">
        <v>183796</v>
      </c>
      <c r="M108" s="23"/>
      <c r="N108" s="23">
        <v>40</v>
      </c>
      <c r="O108" s="24">
        <v>1989</v>
      </c>
      <c r="P108" s="25">
        <f t="shared" si="24"/>
        <v>802665</v>
      </c>
    </row>
    <row r="109" spans="1:16" ht="26.4" x14ac:dyDescent="0.25">
      <c r="A109" s="170"/>
      <c r="B109" s="243" t="s">
        <v>223</v>
      </c>
      <c r="C109" s="3" t="s">
        <v>238</v>
      </c>
      <c r="E109" s="260">
        <v>2303</v>
      </c>
      <c r="F109" s="260"/>
      <c r="G109" s="260"/>
      <c r="H109" s="260"/>
      <c r="I109" s="260"/>
      <c r="J109" s="260"/>
      <c r="K109" s="260"/>
      <c r="L109" s="260"/>
      <c r="M109" s="260"/>
      <c r="N109" s="260"/>
      <c r="O109" s="261"/>
      <c r="P109" s="25">
        <f t="shared" si="24"/>
        <v>2303</v>
      </c>
    </row>
    <row r="110" spans="1:16" x14ac:dyDescent="0.25">
      <c r="A110" s="170"/>
      <c r="B110" s="243" t="s">
        <v>219</v>
      </c>
      <c r="C110" s="3" t="s">
        <v>230</v>
      </c>
      <c r="E110" s="260">
        <v>6</v>
      </c>
      <c r="F110" s="260"/>
      <c r="G110" s="260"/>
      <c r="H110" s="260"/>
      <c r="I110" s="260"/>
      <c r="J110" s="260"/>
      <c r="K110" s="260">
        <v>52</v>
      </c>
      <c r="L110" s="260"/>
      <c r="M110" s="260"/>
      <c r="N110" s="260"/>
      <c r="O110" s="261"/>
      <c r="P110" s="25">
        <f t="shared" si="24"/>
        <v>58</v>
      </c>
    </row>
    <row r="111" spans="1:16" ht="26.4" x14ac:dyDescent="0.25">
      <c r="A111" s="170"/>
      <c r="B111" s="243" t="s">
        <v>217</v>
      </c>
      <c r="C111" s="3" t="s">
        <v>237</v>
      </c>
      <c r="E111" s="260"/>
      <c r="F111" s="260"/>
      <c r="G111" s="260"/>
      <c r="H111" s="260"/>
      <c r="I111" s="260"/>
      <c r="J111" s="260"/>
      <c r="K111" s="260"/>
      <c r="L111" s="260"/>
      <c r="M111" s="260"/>
      <c r="N111" s="260"/>
      <c r="O111" s="261"/>
      <c r="P111" s="25">
        <f t="shared" si="24"/>
        <v>0</v>
      </c>
    </row>
    <row r="112" spans="1:16" x14ac:dyDescent="0.25">
      <c r="A112" s="170"/>
      <c r="B112" s="243" t="s">
        <v>211</v>
      </c>
      <c r="C112" s="3" t="s">
        <v>250</v>
      </c>
      <c r="E112" s="260"/>
      <c r="F112" s="260"/>
      <c r="G112" s="260"/>
      <c r="H112" s="260"/>
      <c r="I112" s="260"/>
      <c r="J112" s="260"/>
      <c r="K112" s="260"/>
      <c r="L112" s="260"/>
      <c r="M112" s="260"/>
      <c r="N112" s="260"/>
      <c r="O112" s="261"/>
      <c r="P112" s="25">
        <f t="shared" si="24"/>
        <v>0</v>
      </c>
    </row>
    <row r="113" spans="1:16" x14ac:dyDescent="0.25">
      <c r="A113" s="170"/>
      <c r="B113" s="243" t="s">
        <v>207</v>
      </c>
      <c r="C113" s="3" t="s">
        <v>237</v>
      </c>
      <c r="E113" s="260"/>
      <c r="F113" s="260"/>
      <c r="G113" s="260"/>
      <c r="H113" s="260"/>
      <c r="I113" s="260"/>
      <c r="J113" s="260"/>
      <c r="K113" s="260"/>
      <c r="L113" s="260"/>
      <c r="M113" s="260"/>
      <c r="N113" s="260"/>
      <c r="O113" s="261"/>
      <c r="P113" s="25">
        <f t="shared" si="24"/>
        <v>0</v>
      </c>
    </row>
    <row r="114" spans="1:16" x14ac:dyDescent="0.25">
      <c r="A114" s="170"/>
      <c r="B114" s="243" t="s">
        <v>183</v>
      </c>
      <c r="C114" s="3" t="s">
        <v>250</v>
      </c>
      <c r="E114" s="260"/>
      <c r="F114" s="260"/>
      <c r="G114" s="260"/>
      <c r="H114" s="260"/>
      <c r="I114" s="260"/>
      <c r="J114" s="260"/>
      <c r="K114" s="260"/>
      <c r="L114" s="260"/>
      <c r="M114" s="260"/>
      <c r="N114" s="260"/>
      <c r="O114" s="261"/>
      <c r="P114" s="25">
        <f t="shared" si="24"/>
        <v>0</v>
      </c>
    </row>
    <row r="115" spans="1:16" s="6" customFormat="1" ht="12.75" customHeight="1" thickBot="1" x14ac:dyDescent="0.3">
      <c r="A115" s="28" t="s">
        <v>125</v>
      </c>
      <c r="B115" s="29"/>
      <c r="C115" s="29"/>
      <c r="D115" s="31">
        <f t="shared" ref="D115:P115" si="25">SUM(D103:D114)</f>
        <v>1402052</v>
      </c>
      <c r="E115" s="31">
        <f t="shared" si="25"/>
        <v>333152</v>
      </c>
      <c r="F115" s="31">
        <f t="shared" si="25"/>
        <v>83439</v>
      </c>
      <c r="G115" s="31">
        <f t="shared" si="25"/>
        <v>7406</v>
      </c>
      <c r="H115" s="31">
        <f t="shared" si="25"/>
        <v>0</v>
      </c>
      <c r="I115" s="31">
        <f t="shared" si="25"/>
        <v>112</v>
      </c>
      <c r="J115" s="31">
        <f t="shared" si="25"/>
        <v>0</v>
      </c>
      <c r="K115" s="31">
        <f t="shared" si="25"/>
        <v>3846</v>
      </c>
      <c r="L115" s="31">
        <f t="shared" si="25"/>
        <v>265134</v>
      </c>
      <c r="M115" s="31">
        <f t="shared" si="25"/>
        <v>963</v>
      </c>
      <c r="N115" s="31">
        <f t="shared" si="25"/>
        <v>40</v>
      </c>
      <c r="O115" s="31">
        <f t="shared" si="25"/>
        <v>5895</v>
      </c>
      <c r="P115" s="31">
        <f t="shared" si="25"/>
        <v>2102039</v>
      </c>
    </row>
    <row r="116" spans="1:16" x14ac:dyDescent="0.25">
      <c r="A116" s="35" t="s">
        <v>54</v>
      </c>
      <c r="B116" s="51" t="s">
        <v>55</v>
      </c>
      <c r="C116" s="51" t="s">
        <v>249</v>
      </c>
      <c r="D116" s="52">
        <v>92596</v>
      </c>
      <c r="E116" s="52">
        <v>18390</v>
      </c>
      <c r="F116" s="52">
        <v>0</v>
      </c>
      <c r="G116" s="52">
        <v>5301</v>
      </c>
      <c r="H116" s="52">
        <v>0</v>
      </c>
      <c r="I116" s="52">
        <v>0</v>
      </c>
      <c r="J116" s="52">
        <v>0</v>
      </c>
      <c r="K116" s="52">
        <v>150</v>
      </c>
      <c r="L116" s="52">
        <v>89964</v>
      </c>
      <c r="M116" s="52">
        <v>0</v>
      </c>
      <c r="N116" s="52">
        <v>0</v>
      </c>
      <c r="O116" s="53">
        <v>2491</v>
      </c>
      <c r="P116" s="26">
        <f>SUM(D116:O116)</f>
        <v>208892</v>
      </c>
    </row>
    <row r="117" spans="1:16" x14ac:dyDescent="0.25">
      <c r="A117" s="35"/>
      <c r="B117" s="51" t="s">
        <v>26</v>
      </c>
      <c r="C117" s="51" t="s">
        <v>229</v>
      </c>
      <c r="D117" s="52">
        <v>84972</v>
      </c>
      <c r="E117" s="52">
        <v>1107</v>
      </c>
      <c r="F117" s="52">
        <v>317</v>
      </c>
      <c r="G117" s="52"/>
      <c r="H117" s="52"/>
      <c r="I117" s="52"/>
      <c r="J117" s="52"/>
      <c r="K117" s="52">
        <v>1145</v>
      </c>
      <c r="L117" s="52">
        <v>371</v>
      </c>
      <c r="M117" s="52"/>
      <c r="N117" s="52"/>
      <c r="O117" s="53"/>
      <c r="P117" s="26">
        <f>SUM(D117:O117)</f>
        <v>87912</v>
      </c>
    </row>
    <row r="118" spans="1:16" ht="15.75" customHeight="1" x14ac:dyDescent="0.25">
      <c r="A118" s="54"/>
      <c r="B118" s="55" t="s">
        <v>19</v>
      </c>
      <c r="C118" s="55" t="s">
        <v>228</v>
      </c>
      <c r="D118" s="56"/>
      <c r="E118" s="56"/>
      <c r="F118" s="56"/>
      <c r="G118" s="56"/>
      <c r="H118" s="56"/>
      <c r="I118" s="56"/>
      <c r="J118" s="56"/>
      <c r="K118" s="56"/>
      <c r="L118" s="56"/>
      <c r="M118" s="56"/>
      <c r="N118" s="56"/>
      <c r="O118" s="57"/>
      <c r="P118" s="26">
        <f>SUM(D118:O118)</f>
        <v>0</v>
      </c>
    </row>
    <row r="119" spans="1:16" x14ac:dyDescent="0.25">
      <c r="A119" s="54"/>
      <c r="B119" s="55" t="s">
        <v>126</v>
      </c>
      <c r="C119" s="55" t="s">
        <v>237</v>
      </c>
      <c r="D119" s="56"/>
      <c r="E119" s="56"/>
      <c r="F119" s="56"/>
      <c r="G119" s="56"/>
      <c r="H119" s="56"/>
      <c r="I119" s="56"/>
      <c r="J119" s="56"/>
      <c r="K119" s="56"/>
      <c r="L119" s="56"/>
      <c r="M119" s="56"/>
      <c r="N119" s="56"/>
      <c r="O119" s="57"/>
      <c r="P119" s="26">
        <f>SUM(D119:O119)</f>
        <v>0</v>
      </c>
    </row>
    <row r="120" spans="1:16" s="6" customFormat="1" ht="13.8" thickBot="1" x14ac:dyDescent="0.3">
      <c r="A120" s="41" t="s">
        <v>127</v>
      </c>
      <c r="B120" s="42"/>
      <c r="C120" s="42"/>
      <c r="D120" s="43">
        <f t="shared" ref="D120:P120" si="26">SUM(D116:D119)</f>
        <v>177568</v>
      </c>
      <c r="E120" s="43">
        <f t="shared" si="26"/>
        <v>19497</v>
      </c>
      <c r="F120" s="43">
        <f t="shared" si="26"/>
        <v>317</v>
      </c>
      <c r="G120" s="43">
        <f t="shared" si="26"/>
        <v>5301</v>
      </c>
      <c r="H120" s="43">
        <f t="shared" si="26"/>
        <v>0</v>
      </c>
      <c r="I120" s="43">
        <f t="shared" si="26"/>
        <v>0</v>
      </c>
      <c r="J120" s="43">
        <f t="shared" si="26"/>
        <v>0</v>
      </c>
      <c r="K120" s="43">
        <f t="shared" si="26"/>
        <v>1295</v>
      </c>
      <c r="L120" s="43">
        <f t="shared" si="26"/>
        <v>90335</v>
      </c>
      <c r="M120" s="43">
        <f t="shared" si="26"/>
        <v>0</v>
      </c>
      <c r="N120" s="43">
        <f t="shared" si="26"/>
        <v>0</v>
      </c>
      <c r="O120" s="43">
        <f t="shared" si="26"/>
        <v>2491</v>
      </c>
      <c r="P120" s="43">
        <f t="shared" si="26"/>
        <v>296804</v>
      </c>
    </row>
    <row r="121" spans="1:16" x14ac:dyDescent="0.25">
      <c r="A121" s="45" t="s">
        <v>56</v>
      </c>
      <c r="B121" s="46"/>
      <c r="C121" s="46"/>
      <c r="D121" s="47"/>
      <c r="E121" s="47"/>
      <c r="F121" s="47"/>
      <c r="G121" s="47"/>
      <c r="H121" s="47"/>
      <c r="I121" s="47"/>
      <c r="J121" s="47"/>
      <c r="K121" s="47"/>
      <c r="L121" s="47"/>
      <c r="M121" s="47"/>
      <c r="N121" s="47"/>
      <c r="O121" s="48"/>
      <c r="P121" s="25">
        <f t="shared" ref="P121:P127" si="27">SUM(D121:O121)</f>
        <v>0</v>
      </c>
    </row>
    <row r="122" spans="1:16" x14ac:dyDescent="0.25">
      <c r="A122" s="45"/>
      <c r="B122" s="21" t="s">
        <v>24</v>
      </c>
      <c r="C122" s="46" t="s">
        <v>233</v>
      </c>
      <c r="D122" s="47">
        <v>29324</v>
      </c>
      <c r="E122" s="47"/>
      <c r="F122" s="47"/>
      <c r="G122" s="47"/>
      <c r="H122" s="47"/>
      <c r="I122" s="47"/>
      <c r="J122" s="47">
        <v>159</v>
      </c>
      <c r="K122" s="47"/>
      <c r="L122" s="47">
        <v>668</v>
      </c>
      <c r="M122" s="47">
        <v>10</v>
      </c>
      <c r="N122" s="47"/>
      <c r="O122" s="48">
        <v>1108</v>
      </c>
      <c r="P122" s="25">
        <f t="shared" si="27"/>
        <v>31269</v>
      </c>
    </row>
    <row r="123" spans="1:16" x14ac:dyDescent="0.25">
      <c r="A123" s="27"/>
      <c r="B123" s="21" t="s">
        <v>19</v>
      </c>
      <c r="C123" s="21" t="s">
        <v>228</v>
      </c>
      <c r="D123" s="23"/>
      <c r="E123" s="23"/>
      <c r="F123" s="23">
        <v>3</v>
      </c>
      <c r="G123" s="23"/>
      <c r="H123" s="23"/>
      <c r="I123" s="23"/>
      <c r="J123" s="23"/>
      <c r="K123" s="23">
        <v>88</v>
      </c>
      <c r="L123" s="23">
        <v>1185</v>
      </c>
      <c r="M123" s="23"/>
      <c r="N123" s="23"/>
      <c r="O123" s="24"/>
      <c r="P123" s="25">
        <f t="shared" si="27"/>
        <v>1276</v>
      </c>
    </row>
    <row r="124" spans="1:16" x14ac:dyDescent="0.25">
      <c r="A124" s="27"/>
      <c r="B124" s="21" t="s">
        <v>26</v>
      </c>
      <c r="C124" s="21" t="s">
        <v>229</v>
      </c>
      <c r="D124" s="23"/>
      <c r="E124" s="23"/>
      <c r="F124" s="23"/>
      <c r="G124" s="23"/>
      <c r="H124" s="23"/>
      <c r="I124" s="23"/>
      <c r="J124" s="23"/>
      <c r="K124" s="23"/>
      <c r="L124" s="23"/>
      <c r="M124" s="23"/>
      <c r="N124" s="23"/>
      <c r="O124" s="24"/>
      <c r="P124" s="25">
        <f t="shared" si="27"/>
        <v>0</v>
      </c>
    </row>
    <row r="125" spans="1:16" x14ac:dyDescent="0.25">
      <c r="A125" s="170"/>
      <c r="B125" s="243" t="s">
        <v>183</v>
      </c>
      <c r="C125" s="243" t="s">
        <v>250</v>
      </c>
      <c r="D125" s="260"/>
      <c r="E125" s="260">
        <v>200</v>
      </c>
      <c r="F125" s="260"/>
      <c r="G125" s="260"/>
      <c r="H125" s="260"/>
      <c r="I125" s="260"/>
      <c r="J125" s="260"/>
      <c r="K125" s="260"/>
      <c r="L125" s="260">
        <v>200</v>
      </c>
      <c r="M125" s="260"/>
      <c r="N125" s="260"/>
      <c r="O125" s="261"/>
      <c r="P125" s="25">
        <f t="shared" si="27"/>
        <v>400</v>
      </c>
    </row>
    <row r="126" spans="1:16" x14ac:dyDescent="0.25">
      <c r="A126" s="170"/>
      <c r="B126" s="243" t="s">
        <v>219</v>
      </c>
      <c r="C126" s="243" t="s">
        <v>230</v>
      </c>
      <c r="D126" s="260"/>
      <c r="F126" s="260"/>
      <c r="G126" s="260"/>
      <c r="H126" s="260"/>
      <c r="I126" s="260"/>
      <c r="J126" s="260"/>
      <c r="K126" s="260">
        <v>1</v>
      </c>
      <c r="M126" s="260"/>
      <c r="N126" s="260"/>
      <c r="O126" s="261"/>
      <c r="P126" s="25">
        <f t="shared" si="27"/>
        <v>1</v>
      </c>
    </row>
    <row r="127" spans="1:16" x14ac:dyDescent="0.25">
      <c r="A127" s="170"/>
      <c r="B127" s="243" t="s">
        <v>206</v>
      </c>
      <c r="C127" s="243" t="s">
        <v>251</v>
      </c>
      <c r="D127" s="276">
        <v>0</v>
      </c>
      <c r="E127" s="276">
        <v>1559</v>
      </c>
      <c r="F127" s="276">
        <v>0</v>
      </c>
      <c r="G127" s="276">
        <v>0</v>
      </c>
      <c r="H127" s="276">
        <v>0</v>
      </c>
      <c r="I127" s="276">
        <v>0</v>
      </c>
      <c r="J127" s="276">
        <v>0</v>
      </c>
      <c r="K127" s="276">
        <v>0</v>
      </c>
      <c r="L127" s="276">
        <v>0</v>
      </c>
      <c r="M127" s="276">
        <v>0</v>
      </c>
      <c r="N127" s="277">
        <v>0</v>
      </c>
      <c r="O127" s="276">
        <v>0</v>
      </c>
      <c r="P127" s="25">
        <f t="shared" si="27"/>
        <v>1559</v>
      </c>
    </row>
    <row r="128" spans="1:16" s="6" customFormat="1" ht="13.8" thickBot="1" x14ac:dyDescent="0.3">
      <c r="A128" s="28" t="s">
        <v>128</v>
      </c>
      <c r="B128" s="29"/>
      <c r="C128" s="29"/>
      <c r="D128" s="31">
        <f t="shared" ref="D128:P128" si="28">SUM(D121:D127)</f>
        <v>29324</v>
      </c>
      <c r="E128" s="31">
        <f t="shared" si="28"/>
        <v>1759</v>
      </c>
      <c r="F128" s="31">
        <f t="shared" si="28"/>
        <v>3</v>
      </c>
      <c r="G128" s="31">
        <f t="shared" si="28"/>
        <v>0</v>
      </c>
      <c r="H128" s="31">
        <f t="shared" si="28"/>
        <v>0</v>
      </c>
      <c r="I128" s="31">
        <f t="shared" si="28"/>
        <v>0</v>
      </c>
      <c r="J128" s="31">
        <f t="shared" si="28"/>
        <v>159</v>
      </c>
      <c r="K128" s="31">
        <f t="shared" si="28"/>
        <v>89</v>
      </c>
      <c r="L128" s="31">
        <f t="shared" si="28"/>
        <v>2053</v>
      </c>
      <c r="M128" s="31">
        <f t="shared" si="28"/>
        <v>10</v>
      </c>
      <c r="N128" s="31">
        <f t="shared" si="28"/>
        <v>0</v>
      </c>
      <c r="O128" s="31">
        <f t="shared" si="28"/>
        <v>1108</v>
      </c>
      <c r="P128" s="31">
        <f t="shared" si="28"/>
        <v>34505</v>
      </c>
    </row>
    <row r="129" spans="1:16" x14ac:dyDescent="0.25">
      <c r="A129" s="121" t="s">
        <v>58</v>
      </c>
      <c r="B129" s="122" t="s">
        <v>19</v>
      </c>
      <c r="C129" s="122" t="s">
        <v>228</v>
      </c>
      <c r="D129" s="123">
        <v>17990</v>
      </c>
      <c r="E129" s="123">
        <v>3052</v>
      </c>
      <c r="F129" s="123">
        <v>1264</v>
      </c>
      <c r="G129" s="123">
        <v>0</v>
      </c>
      <c r="H129" s="123">
        <v>0</v>
      </c>
      <c r="I129" s="123">
        <v>64</v>
      </c>
      <c r="J129" s="123">
        <v>0</v>
      </c>
      <c r="K129" s="123">
        <v>25</v>
      </c>
      <c r="L129" s="123">
        <v>1077</v>
      </c>
      <c r="M129" s="123">
        <v>1862</v>
      </c>
      <c r="N129" s="123">
        <v>0</v>
      </c>
      <c r="O129" s="124">
        <v>0</v>
      </c>
      <c r="P129" s="257">
        <f>SUM(D129:O129)</f>
        <v>25334</v>
      </c>
    </row>
    <row r="130" spans="1:16" s="263" customFormat="1" x14ac:dyDescent="0.25">
      <c r="A130" s="258"/>
      <c r="B130" s="55" t="s">
        <v>26</v>
      </c>
      <c r="C130" s="55" t="s">
        <v>229</v>
      </c>
      <c r="D130" s="56"/>
      <c r="E130" s="56">
        <v>6</v>
      </c>
      <c r="F130" s="56">
        <v>20</v>
      </c>
      <c r="G130" s="56"/>
      <c r="H130" s="56"/>
      <c r="I130" s="56"/>
      <c r="J130" s="56"/>
      <c r="K130" s="56"/>
      <c r="L130" s="56">
        <v>760</v>
      </c>
      <c r="M130" s="56"/>
      <c r="N130" s="56"/>
      <c r="O130" s="56"/>
      <c r="P130" s="56">
        <f>SUM(D130:O130)</f>
        <v>786</v>
      </c>
    </row>
    <row r="131" spans="1:16" s="263" customFormat="1" x14ac:dyDescent="0.25">
      <c r="A131" s="258"/>
      <c r="B131" s="55" t="s">
        <v>219</v>
      </c>
      <c r="C131" s="55" t="s">
        <v>230</v>
      </c>
      <c r="D131" s="56"/>
      <c r="E131" s="56"/>
      <c r="F131" s="56"/>
      <c r="G131" s="56"/>
      <c r="H131" s="56"/>
      <c r="I131" s="56"/>
      <c r="J131" s="56"/>
      <c r="K131" s="56"/>
      <c r="L131" s="56"/>
      <c r="M131" s="56"/>
      <c r="N131" s="56"/>
      <c r="O131" s="56"/>
      <c r="P131" s="56">
        <f>SUM(D131:O131)</f>
        <v>0</v>
      </c>
    </row>
    <row r="132" spans="1:16" s="6" customFormat="1" ht="13.8" thickBot="1" x14ac:dyDescent="0.3">
      <c r="A132" s="151" t="s">
        <v>129</v>
      </c>
      <c r="B132" s="152"/>
      <c r="C132" s="152"/>
      <c r="D132" s="153">
        <f t="shared" ref="D132:P132" si="29">SUM(D129:D131)</f>
        <v>17990</v>
      </c>
      <c r="E132" s="153">
        <f t="shared" si="29"/>
        <v>3058</v>
      </c>
      <c r="F132" s="153">
        <f t="shared" si="29"/>
        <v>1284</v>
      </c>
      <c r="G132" s="153">
        <f t="shared" si="29"/>
        <v>0</v>
      </c>
      <c r="H132" s="153">
        <f t="shared" si="29"/>
        <v>0</v>
      </c>
      <c r="I132" s="153">
        <f t="shared" si="29"/>
        <v>64</v>
      </c>
      <c r="J132" s="153">
        <f t="shared" si="29"/>
        <v>0</v>
      </c>
      <c r="K132" s="153">
        <f t="shared" si="29"/>
        <v>25</v>
      </c>
      <c r="L132" s="153">
        <f t="shared" si="29"/>
        <v>1837</v>
      </c>
      <c r="M132" s="153">
        <f t="shared" si="29"/>
        <v>1862</v>
      </c>
      <c r="N132" s="153">
        <f t="shared" si="29"/>
        <v>0</v>
      </c>
      <c r="O132" s="153">
        <f t="shared" si="29"/>
        <v>0</v>
      </c>
      <c r="P132" s="153">
        <f t="shared" si="29"/>
        <v>26120</v>
      </c>
    </row>
    <row r="133" spans="1:16" x14ac:dyDescent="0.25">
      <c r="A133" s="45" t="s">
        <v>59</v>
      </c>
      <c r="B133" s="21" t="s">
        <v>19</v>
      </c>
      <c r="C133" s="21" t="s">
        <v>228</v>
      </c>
      <c r="D133" s="23">
        <v>54986</v>
      </c>
      <c r="E133" s="23">
        <v>592</v>
      </c>
      <c r="F133" s="23">
        <v>358</v>
      </c>
      <c r="G133" s="23"/>
      <c r="H133" s="23"/>
      <c r="I133" s="23"/>
      <c r="J133" s="23"/>
      <c r="K133" s="23">
        <v>37</v>
      </c>
      <c r="L133" s="23">
        <v>176</v>
      </c>
      <c r="M133" s="23"/>
      <c r="N133" s="23"/>
      <c r="O133" s="24"/>
      <c r="P133" s="25">
        <f>SUM(D133:O133)</f>
        <v>56149</v>
      </c>
    </row>
    <row r="134" spans="1:16" x14ac:dyDescent="0.25">
      <c r="A134" s="45"/>
      <c r="B134" s="21" t="s">
        <v>55</v>
      </c>
      <c r="C134" s="21" t="s">
        <v>249</v>
      </c>
      <c r="D134" s="23"/>
      <c r="E134" s="23"/>
      <c r="F134" s="23"/>
      <c r="G134" s="23"/>
      <c r="H134" s="23"/>
      <c r="I134" s="23"/>
      <c r="J134" s="23"/>
      <c r="K134" s="23"/>
      <c r="L134" s="23">
        <v>13</v>
      </c>
      <c r="M134" s="23"/>
      <c r="N134" s="23"/>
      <c r="O134" s="24"/>
      <c r="P134" s="25">
        <f>SUM(D134:O134)</f>
        <v>13</v>
      </c>
    </row>
    <row r="135" spans="1:16" x14ac:dyDescent="0.25">
      <c r="A135" s="45"/>
      <c r="B135" s="21" t="s">
        <v>26</v>
      </c>
      <c r="C135" s="21" t="s">
        <v>229</v>
      </c>
      <c r="D135" s="23"/>
      <c r="E135" s="23">
        <v>405</v>
      </c>
      <c r="F135" s="23">
        <v>69</v>
      </c>
      <c r="G135" s="23"/>
      <c r="H135" s="23"/>
      <c r="I135" s="23"/>
      <c r="J135" s="23"/>
      <c r="K135" s="23"/>
      <c r="L135" s="23">
        <v>35</v>
      </c>
      <c r="M135" s="23"/>
      <c r="N135" s="23">
        <v>2005</v>
      </c>
      <c r="O135" s="24"/>
      <c r="P135" s="25">
        <f>SUM(D135:O135)</f>
        <v>2514</v>
      </c>
    </row>
    <row r="136" spans="1:16" ht="26.4" x14ac:dyDescent="0.25">
      <c r="A136" s="45"/>
      <c r="B136" s="21" t="s">
        <v>223</v>
      </c>
      <c r="C136" s="21" t="s">
        <v>238</v>
      </c>
      <c r="D136" s="23"/>
      <c r="E136" s="23">
        <v>1070</v>
      </c>
      <c r="F136" s="23">
        <v>6</v>
      </c>
      <c r="G136" s="23"/>
      <c r="H136" s="23"/>
      <c r="I136" s="23"/>
      <c r="J136" s="23"/>
      <c r="K136" s="23"/>
      <c r="L136" s="23">
        <v>34</v>
      </c>
      <c r="M136" s="23"/>
      <c r="N136" s="23"/>
      <c r="O136" s="24"/>
      <c r="P136" s="25">
        <f>SUM(D136:O136)</f>
        <v>1110</v>
      </c>
    </row>
    <row r="137" spans="1:16" ht="26.4" x14ac:dyDescent="0.25">
      <c r="A137" s="27"/>
      <c r="B137" s="21" t="s">
        <v>259</v>
      </c>
      <c r="C137" s="21" t="s">
        <v>252</v>
      </c>
      <c r="D137" s="276">
        <v>0</v>
      </c>
      <c r="E137" s="276">
        <v>0</v>
      </c>
      <c r="F137" s="276">
        <v>0</v>
      </c>
      <c r="G137" s="276">
        <v>354</v>
      </c>
      <c r="H137" s="276">
        <v>0</v>
      </c>
      <c r="I137" s="276">
        <v>0</v>
      </c>
      <c r="J137" s="276">
        <v>0</v>
      </c>
      <c r="K137" s="276">
        <v>0</v>
      </c>
      <c r="L137" s="276">
        <v>0</v>
      </c>
      <c r="M137" s="276">
        <v>257</v>
      </c>
      <c r="N137" s="277">
        <v>0</v>
      </c>
      <c r="O137" s="276">
        <v>0</v>
      </c>
      <c r="P137" s="25">
        <f>SUM(D137:O137)</f>
        <v>611</v>
      </c>
    </row>
    <row r="138" spans="1:16" s="6" customFormat="1" ht="13.8" thickBot="1" x14ac:dyDescent="0.3">
      <c r="A138" s="28" t="s">
        <v>130</v>
      </c>
      <c r="B138" s="29"/>
      <c r="C138" s="29"/>
      <c r="D138" s="31">
        <f t="shared" ref="D138:P138" si="30">SUM(D133:D137)</f>
        <v>54986</v>
      </c>
      <c r="E138" s="31">
        <f t="shared" si="30"/>
        <v>2067</v>
      </c>
      <c r="F138" s="31">
        <f t="shared" si="30"/>
        <v>433</v>
      </c>
      <c r="G138" s="31">
        <f t="shared" si="30"/>
        <v>354</v>
      </c>
      <c r="H138" s="31">
        <f t="shared" si="30"/>
        <v>0</v>
      </c>
      <c r="I138" s="31">
        <f t="shared" si="30"/>
        <v>0</v>
      </c>
      <c r="J138" s="31">
        <f t="shared" si="30"/>
        <v>0</v>
      </c>
      <c r="K138" s="31">
        <f t="shared" si="30"/>
        <v>37</v>
      </c>
      <c r="L138" s="31">
        <f t="shared" si="30"/>
        <v>258</v>
      </c>
      <c r="M138" s="31">
        <f t="shared" si="30"/>
        <v>257</v>
      </c>
      <c r="N138" s="31">
        <f t="shared" si="30"/>
        <v>2005</v>
      </c>
      <c r="O138" s="31">
        <f t="shared" si="30"/>
        <v>0</v>
      </c>
      <c r="P138" s="31">
        <f t="shared" si="30"/>
        <v>60397</v>
      </c>
    </row>
    <row r="139" spans="1:16" ht="12.15" customHeight="1" x14ac:dyDescent="0.25">
      <c r="A139" s="35" t="s">
        <v>61</v>
      </c>
      <c r="B139" s="55" t="s">
        <v>62</v>
      </c>
      <c r="C139" s="55" t="s">
        <v>230</v>
      </c>
      <c r="D139" s="56">
        <v>11</v>
      </c>
      <c r="E139" s="56"/>
      <c r="F139" s="56"/>
      <c r="G139" s="56"/>
      <c r="H139" s="56"/>
      <c r="I139" s="56"/>
      <c r="J139" s="56"/>
      <c r="K139" s="56"/>
      <c r="L139" s="56"/>
      <c r="M139" s="56"/>
      <c r="N139" s="56"/>
      <c r="O139" s="57"/>
      <c r="P139" s="26">
        <f>SUM(D139:O139)</f>
        <v>11</v>
      </c>
    </row>
    <row r="140" spans="1:16" ht="12.15" customHeight="1" x14ac:dyDescent="0.25">
      <c r="A140" s="121"/>
      <c r="B140" s="87" t="s">
        <v>46</v>
      </c>
      <c r="C140" s="87" t="s">
        <v>241</v>
      </c>
      <c r="D140" s="88">
        <v>587</v>
      </c>
      <c r="E140" s="88"/>
      <c r="F140" s="88"/>
      <c r="G140" s="88"/>
      <c r="H140" s="88"/>
      <c r="I140" s="88"/>
      <c r="J140" s="88"/>
      <c r="K140" s="88"/>
      <c r="L140" s="88"/>
      <c r="M140" s="88"/>
      <c r="N140" s="88"/>
      <c r="O140" s="89"/>
      <c r="P140" s="26">
        <f>SUM(D140:O140)</f>
        <v>587</v>
      </c>
    </row>
    <row r="141" spans="1:16" ht="12.15" customHeight="1" x14ac:dyDescent="0.25">
      <c r="A141" s="86"/>
      <c r="B141" s="87" t="s">
        <v>19</v>
      </c>
      <c r="C141" s="87" t="s">
        <v>228</v>
      </c>
      <c r="D141" s="88">
        <v>722</v>
      </c>
      <c r="E141" s="88">
        <v>23</v>
      </c>
      <c r="F141" s="88"/>
      <c r="G141" s="88"/>
      <c r="H141" s="88"/>
      <c r="I141" s="88"/>
      <c r="J141" s="88"/>
      <c r="K141" s="88"/>
      <c r="L141" s="88"/>
      <c r="M141" s="88"/>
      <c r="N141" s="88"/>
      <c r="O141" s="89"/>
      <c r="P141" s="26">
        <f>SUM(D141:O141)</f>
        <v>745</v>
      </c>
    </row>
    <row r="142" spans="1:16" ht="12.15" customHeight="1" x14ac:dyDescent="0.25">
      <c r="A142" s="86"/>
      <c r="B142" s="87" t="s">
        <v>219</v>
      </c>
      <c r="C142" s="87" t="s">
        <v>230</v>
      </c>
      <c r="D142" s="88"/>
      <c r="E142" s="88">
        <v>200</v>
      </c>
      <c r="F142" s="88"/>
      <c r="G142" s="88"/>
      <c r="H142" s="88"/>
      <c r="I142" s="88"/>
      <c r="J142" s="88"/>
      <c r="K142" s="88">
        <v>24</v>
      </c>
      <c r="L142" s="88">
        <v>1144</v>
      </c>
      <c r="M142" s="88">
        <v>2</v>
      </c>
      <c r="N142" s="88"/>
      <c r="O142" s="89">
        <v>13</v>
      </c>
      <c r="P142" s="26">
        <f>SUM(D142:O142)</f>
        <v>1383</v>
      </c>
    </row>
    <row r="143" spans="1:16" s="6" customFormat="1" ht="14.25" customHeight="1" thickBot="1" x14ac:dyDescent="0.3">
      <c r="A143" s="41" t="s">
        <v>131</v>
      </c>
      <c r="B143" s="42"/>
      <c r="C143" s="42"/>
      <c r="D143" s="43">
        <f t="shared" ref="D143:P143" si="31">SUM(D139:D142)</f>
        <v>1320</v>
      </c>
      <c r="E143" s="43">
        <f t="shared" si="31"/>
        <v>223</v>
      </c>
      <c r="F143" s="43">
        <f t="shared" si="31"/>
        <v>0</v>
      </c>
      <c r="G143" s="43">
        <f t="shared" si="31"/>
        <v>0</v>
      </c>
      <c r="H143" s="43">
        <f t="shared" si="31"/>
        <v>0</v>
      </c>
      <c r="I143" s="43">
        <f t="shared" si="31"/>
        <v>0</v>
      </c>
      <c r="J143" s="43">
        <f t="shared" si="31"/>
        <v>0</v>
      </c>
      <c r="K143" s="43">
        <f t="shared" si="31"/>
        <v>24</v>
      </c>
      <c r="L143" s="43">
        <f t="shared" si="31"/>
        <v>1144</v>
      </c>
      <c r="M143" s="43">
        <f t="shared" si="31"/>
        <v>2</v>
      </c>
      <c r="N143" s="43">
        <f t="shared" si="31"/>
        <v>0</v>
      </c>
      <c r="O143" s="43">
        <f t="shared" si="31"/>
        <v>13</v>
      </c>
      <c r="P143" s="43">
        <f t="shared" si="31"/>
        <v>2726</v>
      </c>
    </row>
    <row r="144" spans="1:16" s="6" customFormat="1" x14ac:dyDescent="0.25">
      <c r="A144" s="45" t="s">
        <v>63</v>
      </c>
      <c r="B144" s="90" t="s">
        <v>19</v>
      </c>
      <c r="C144" s="90" t="s">
        <v>228</v>
      </c>
      <c r="D144" s="91">
        <v>30436</v>
      </c>
      <c r="E144" s="91">
        <v>1</v>
      </c>
      <c r="F144" s="91"/>
      <c r="G144" s="91"/>
      <c r="H144" s="91"/>
      <c r="I144" s="91"/>
      <c r="J144" s="91"/>
      <c r="K144" s="91"/>
      <c r="L144" s="91"/>
      <c r="M144" s="91"/>
      <c r="N144" s="91"/>
      <c r="O144" s="92"/>
      <c r="P144" s="25">
        <f>SUM(D144:O144)</f>
        <v>30437</v>
      </c>
    </row>
    <row r="145" spans="1:16" s="6" customFormat="1" x14ac:dyDescent="0.25">
      <c r="A145" s="64"/>
      <c r="B145" s="60" t="s">
        <v>26</v>
      </c>
      <c r="C145" s="60" t="s">
        <v>229</v>
      </c>
      <c r="D145" s="61"/>
      <c r="E145" s="61">
        <v>8</v>
      </c>
      <c r="F145" s="61">
        <v>1</v>
      </c>
      <c r="G145" s="61"/>
      <c r="H145" s="61"/>
      <c r="I145" s="61"/>
      <c r="J145" s="61"/>
      <c r="K145" s="61"/>
      <c r="L145" s="61">
        <v>409</v>
      </c>
      <c r="M145" s="61"/>
      <c r="N145" s="61"/>
      <c r="O145" s="62"/>
      <c r="P145" s="25">
        <f>SUM(D145:O145)</f>
        <v>418</v>
      </c>
    </row>
    <row r="146" spans="1:16" s="6" customFormat="1" x14ac:dyDescent="0.25">
      <c r="A146" s="64"/>
      <c r="B146" s="60" t="s">
        <v>55</v>
      </c>
      <c r="C146" s="60" t="s">
        <v>253</v>
      </c>
      <c r="D146" s="61">
        <v>1433</v>
      </c>
      <c r="E146" s="61">
        <v>59</v>
      </c>
      <c r="F146" s="61"/>
      <c r="G146" s="61"/>
      <c r="H146" s="61"/>
      <c r="I146" s="61"/>
      <c r="J146" s="61"/>
      <c r="K146" s="61">
        <v>1</v>
      </c>
      <c r="L146" s="61">
        <v>94</v>
      </c>
      <c r="M146" s="61"/>
      <c r="N146" s="61"/>
      <c r="O146" s="62"/>
      <c r="P146" s="25">
        <f>SUM(D146:O146)</f>
        <v>1587</v>
      </c>
    </row>
    <row r="147" spans="1:16" s="6" customFormat="1" x14ac:dyDescent="0.25">
      <c r="A147" s="64"/>
      <c r="B147" s="60" t="s">
        <v>222</v>
      </c>
      <c r="C147" s="60" t="s">
        <v>254</v>
      </c>
      <c r="D147" s="276">
        <v>0</v>
      </c>
      <c r="E147" s="276">
        <v>0</v>
      </c>
      <c r="F147" s="276">
        <v>1266</v>
      </c>
      <c r="G147" s="276">
        <v>0</v>
      </c>
      <c r="H147" s="276">
        <v>0</v>
      </c>
      <c r="I147" s="276">
        <v>0</v>
      </c>
      <c r="J147" s="276">
        <v>0</v>
      </c>
      <c r="K147" s="276">
        <v>0</v>
      </c>
      <c r="L147" s="276">
        <v>0</v>
      </c>
      <c r="M147" s="276">
        <v>0</v>
      </c>
      <c r="N147" s="277">
        <v>0</v>
      </c>
      <c r="O147" s="280">
        <v>0</v>
      </c>
      <c r="P147" s="25">
        <f>SUM(D147:O147)</f>
        <v>1266</v>
      </c>
    </row>
    <row r="148" spans="1:16" s="6" customFormat="1" ht="13.8" thickBot="1" x14ac:dyDescent="0.3">
      <c r="A148" s="28" t="s">
        <v>132</v>
      </c>
      <c r="B148" s="29"/>
      <c r="C148" s="29"/>
      <c r="D148" s="31">
        <f t="shared" ref="D148:P148" si="32">SUM(D144:D147)</f>
        <v>31869</v>
      </c>
      <c r="E148" s="31">
        <f t="shared" si="32"/>
        <v>68</v>
      </c>
      <c r="F148" s="31">
        <f t="shared" si="32"/>
        <v>1267</v>
      </c>
      <c r="G148" s="31">
        <f t="shared" si="32"/>
        <v>0</v>
      </c>
      <c r="H148" s="31">
        <f t="shared" si="32"/>
        <v>0</v>
      </c>
      <c r="I148" s="31">
        <f t="shared" si="32"/>
        <v>0</v>
      </c>
      <c r="J148" s="31">
        <f t="shared" si="32"/>
        <v>0</v>
      </c>
      <c r="K148" s="31">
        <f t="shared" si="32"/>
        <v>1</v>
      </c>
      <c r="L148" s="31">
        <f t="shared" si="32"/>
        <v>503</v>
      </c>
      <c r="M148" s="31">
        <f t="shared" si="32"/>
        <v>0</v>
      </c>
      <c r="N148" s="31">
        <f t="shared" si="32"/>
        <v>0</v>
      </c>
      <c r="O148" s="31">
        <f t="shared" si="32"/>
        <v>0</v>
      </c>
      <c r="P148" s="31">
        <f t="shared" si="32"/>
        <v>33708</v>
      </c>
    </row>
    <row r="149" spans="1:16" x14ac:dyDescent="0.25">
      <c r="A149" s="35" t="s">
        <v>64</v>
      </c>
      <c r="B149" s="51" t="s">
        <v>39</v>
      </c>
      <c r="C149" s="51" t="s">
        <v>240</v>
      </c>
      <c r="D149" s="52">
        <v>19547</v>
      </c>
      <c r="E149" s="52">
        <v>6</v>
      </c>
      <c r="F149" s="52">
        <v>0</v>
      </c>
      <c r="G149" s="52">
        <v>0</v>
      </c>
      <c r="H149" s="52">
        <v>0</v>
      </c>
      <c r="I149" s="52">
        <v>9</v>
      </c>
      <c r="J149" s="52">
        <v>0</v>
      </c>
      <c r="K149" s="52">
        <v>1</v>
      </c>
      <c r="L149" s="52">
        <v>0</v>
      </c>
      <c r="M149" s="52">
        <v>6</v>
      </c>
      <c r="N149" s="52">
        <v>0</v>
      </c>
      <c r="O149" s="53">
        <v>44</v>
      </c>
      <c r="P149" s="26">
        <f>SUM(D149:O149)</f>
        <v>19613</v>
      </c>
    </row>
    <row r="150" spans="1:16" x14ac:dyDescent="0.25">
      <c r="A150" s="35"/>
      <c r="B150" s="51" t="s">
        <v>19</v>
      </c>
      <c r="C150" s="51" t="s">
        <v>228</v>
      </c>
      <c r="D150" s="52"/>
      <c r="E150" s="52"/>
      <c r="F150" s="52"/>
      <c r="G150" s="52"/>
      <c r="H150" s="52"/>
      <c r="I150" s="52"/>
      <c r="J150" s="52"/>
      <c r="K150" s="52"/>
      <c r="L150" s="52">
        <v>101</v>
      </c>
      <c r="M150" s="52"/>
      <c r="N150" s="52"/>
      <c r="O150" s="53"/>
      <c r="P150" s="26">
        <f>SUM(D150:O150)</f>
        <v>101</v>
      </c>
    </row>
    <row r="151" spans="1:16" x14ac:dyDescent="0.25">
      <c r="A151" s="35"/>
      <c r="B151" s="51" t="s">
        <v>46</v>
      </c>
      <c r="C151" s="51" t="s">
        <v>241</v>
      </c>
      <c r="D151" s="52"/>
      <c r="E151" s="52"/>
      <c r="F151" s="52"/>
      <c r="G151" s="52"/>
      <c r="H151" s="52"/>
      <c r="I151" s="52"/>
      <c r="J151" s="52"/>
      <c r="K151" s="52"/>
      <c r="L151" s="52"/>
      <c r="M151" s="52"/>
      <c r="N151" s="52"/>
      <c r="O151" s="53"/>
      <c r="P151" s="26">
        <f>SUM(D151:O151)</f>
        <v>0</v>
      </c>
    </row>
    <row r="152" spans="1:16" x14ac:dyDescent="0.25">
      <c r="A152" s="75"/>
      <c r="B152" s="55" t="s">
        <v>24</v>
      </c>
      <c r="C152" s="55" t="s">
        <v>233</v>
      </c>
      <c r="D152" s="56"/>
      <c r="E152" s="56"/>
      <c r="F152" s="56"/>
      <c r="G152" s="56"/>
      <c r="H152" s="56"/>
      <c r="I152" s="56"/>
      <c r="J152" s="56"/>
      <c r="K152" s="56"/>
      <c r="L152" s="56">
        <v>975</v>
      </c>
      <c r="M152" s="56">
        <v>29</v>
      </c>
      <c r="N152" s="56"/>
      <c r="O152" s="57">
        <v>261</v>
      </c>
      <c r="P152" s="26">
        <f>SUM(D152:O152)</f>
        <v>1265</v>
      </c>
    </row>
    <row r="153" spans="1:16" x14ac:dyDescent="0.25">
      <c r="A153" s="271"/>
      <c r="B153" s="87" t="s">
        <v>219</v>
      </c>
      <c r="C153" s="87" t="s">
        <v>230</v>
      </c>
      <c r="D153" s="88"/>
      <c r="E153" s="88">
        <v>3</v>
      </c>
      <c r="F153" s="88"/>
      <c r="G153" s="88"/>
      <c r="H153" s="88"/>
      <c r="I153" s="88"/>
      <c r="J153" s="88"/>
      <c r="K153" s="88">
        <v>3</v>
      </c>
      <c r="L153" s="88"/>
      <c r="M153" s="88"/>
      <c r="N153" s="88"/>
      <c r="O153" s="89"/>
      <c r="P153" s="26">
        <f>SUM(D153:O153)</f>
        <v>6</v>
      </c>
    </row>
    <row r="154" spans="1:16" s="6" customFormat="1" ht="13.8" thickBot="1" x14ac:dyDescent="0.3">
      <c r="A154" s="41" t="s">
        <v>133</v>
      </c>
      <c r="B154" s="42"/>
      <c r="C154" s="42"/>
      <c r="D154" s="43">
        <f t="shared" ref="D154:P154" si="33">SUM(D149:D153)</f>
        <v>19547</v>
      </c>
      <c r="E154" s="43">
        <f t="shared" si="33"/>
        <v>9</v>
      </c>
      <c r="F154" s="43">
        <f t="shared" si="33"/>
        <v>0</v>
      </c>
      <c r="G154" s="43">
        <f t="shared" si="33"/>
        <v>0</v>
      </c>
      <c r="H154" s="43">
        <f t="shared" si="33"/>
        <v>0</v>
      </c>
      <c r="I154" s="43">
        <f t="shared" si="33"/>
        <v>9</v>
      </c>
      <c r="J154" s="43">
        <f t="shared" si="33"/>
        <v>0</v>
      </c>
      <c r="K154" s="43">
        <f t="shared" si="33"/>
        <v>4</v>
      </c>
      <c r="L154" s="43">
        <f t="shared" si="33"/>
        <v>1076</v>
      </c>
      <c r="M154" s="43">
        <f t="shared" si="33"/>
        <v>35</v>
      </c>
      <c r="N154" s="43">
        <f t="shared" si="33"/>
        <v>0</v>
      </c>
      <c r="O154" s="43">
        <f t="shared" si="33"/>
        <v>305</v>
      </c>
      <c r="P154" s="43">
        <f t="shared" si="33"/>
        <v>20985</v>
      </c>
    </row>
    <row r="155" spans="1:16" x14ac:dyDescent="0.25">
      <c r="A155" s="45" t="s">
        <v>66</v>
      </c>
      <c r="B155" s="46" t="s">
        <v>19</v>
      </c>
      <c r="C155" s="46" t="s">
        <v>228</v>
      </c>
      <c r="D155" s="47"/>
      <c r="E155" s="47"/>
      <c r="F155" s="47"/>
      <c r="G155" s="47"/>
      <c r="H155" s="47"/>
      <c r="I155" s="47"/>
      <c r="J155" s="47"/>
      <c r="K155" s="47"/>
      <c r="L155" s="47"/>
      <c r="M155" s="47"/>
      <c r="N155" s="47"/>
      <c r="O155" s="48"/>
      <c r="P155" s="25">
        <f>SUM(D155:O155)</f>
        <v>0</v>
      </c>
    </row>
    <row r="156" spans="1:16" x14ac:dyDescent="0.25">
      <c r="A156" s="45"/>
      <c r="B156" s="46" t="s">
        <v>26</v>
      </c>
      <c r="C156" s="46" t="s">
        <v>229</v>
      </c>
      <c r="D156" s="47"/>
      <c r="E156" s="47">
        <v>95</v>
      </c>
      <c r="F156" s="47"/>
      <c r="G156" s="47"/>
      <c r="H156" s="47"/>
      <c r="I156" s="47"/>
      <c r="J156" s="47"/>
      <c r="K156" s="47"/>
      <c r="L156" s="47"/>
      <c r="M156" s="47"/>
      <c r="N156" s="47"/>
      <c r="O156" s="48"/>
      <c r="P156" s="25">
        <f>SUM(D156:O156)</f>
        <v>95</v>
      </c>
    </row>
    <row r="157" spans="1:16" x14ac:dyDescent="0.25">
      <c r="A157" s="27"/>
      <c r="B157" s="21" t="s">
        <v>177</v>
      </c>
      <c r="C157" s="21" t="s">
        <v>229</v>
      </c>
      <c r="D157" s="23">
        <v>14191</v>
      </c>
      <c r="E157" s="23"/>
      <c r="F157" s="23"/>
      <c r="G157" s="23"/>
      <c r="H157" s="23"/>
      <c r="I157" s="23"/>
      <c r="J157" s="23"/>
      <c r="K157" s="23"/>
      <c r="L157" s="23"/>
      <c r="M157" s="23"/>
      <c r="N157" s="23"/>
      <c r="O157" s="24"/>
      <c r="P157" s="25">
        <f>SUM(D157:O157)</f>
        <v>14191</v>
      </c>
    </row>
    <row r="158" spans="1:16" ht="26.4" x14ac:dyDescent="0.25">
      <c r="A158" s="170"/>
      <c r="B158" s="243" t="s">
        <v>223</v>
      </c>
      <c r="C158" s="243" t="s">
        <v>238</v>
      </c>
      <c r="D158" s="260"/>
      <c r="E158" s="260"/>
      <c r="F158" s="260">
        <v>2128</v>
      </c>
      <c r="G158" s="260"/>
      <c r="H158" s="260"/>
      <c r="I158" s="260"/>
      <c r="J158" s="260"/>
      <c r="K158" s="260"/>
      <c r="L158" s="260"/>
      <c r="M158" s="260"/>
      <c r="N158" s="260"/>
      <c r="O158" s="261"/>
      <c r="P158" s="25">
        <f>SUM(D158:O158)</f>
        <v>2128</v>
      </c>
    </row>
    <row r="159" spans="1:16" s="6" customFormat="1" ht="13.8" thickBot="1" x14ac:dyDescent="0.3">
      <c r="A159" s="28" t="s">
        <v>134</v>
      </c>
      <c r="B159" s="29"/>
      <c r="C159" s="29"/>
      <c r="D159" s="31">
        <f t="shared" ref="D159:P159" si="34">SUM(D155:D158)</f>
        <v>14191</v>
      </c>
      <c r="E159" s="31">
        <f t="shared" si="34"/>
        <v>95</v>
      </c>
      <c r="F159" s="31">
        <f t="shared" si="34"/>
        <v>2128</v>
      </c>
      <c r="G159" s="31">
        <f t="shared" si="34"/>
        <v>0</v>
      </c>
      <c r="H159" s="31">
        <f t="shared" si="34"/>
        <v>0</v>
      </c>
      <c r="I159" s="31">
        <f t="shared" si="34"/>
        <v>0</v>
      </c>
      <c r="J159" s="31">
        <f t="shared" si="34"/>
        <v>0</v>
      </c>
      <c r="K159" s="31">
        <f t="shared" si="34"/>
        <v>0</v>
      </c>
      <c r="L159" s="31">
        <f t="shared" si="34"/>
        <v>0</v>
      </c>
      <c r="M159" s="31">
        <f t="shared" si="34"/>
        <v>0</v>
      </c>
      <c r="N159" s="31">
        <f t="shared" si="34"/>
        <v>0</v>
      </c>
      <c r="O159" s="31">
        <f t="shared" si="34"/>
        <v>0</v>
      </c>
      <c r="P159" s="31">
        <f t="shared" si="34"/>
        <v>16414</v>
      </c>
    </row>
    <row r="160" spans="1:16" x14ac:dyDescent="0.25">
      <c r="A160" s="35" t="s">
        <v>67</v>
      </c>
      <c r="B160" s="74"/>
      <c r="C160" s="74"/>
      <c r="D160" s="52"/>
      <c r="E160" s="52"/>
      <c r="F160" s="52"/>
      <c r="G160" s="52"/>
      <c r="H160" s="52"/>
      <c r="I160" s="52"/>
      <c r="J160" s="52"/>
      <c r="K160" s="52"/>
      <c r="L160" s="52"/>
      <c r="M160" s="52"/>
      <c r="N160" s="52"/>
      <c r="O160" s="53"/>
      <c r="P160" s="26">
        <f t="shared" ref="P160:P166" si="35">SUM(D160:O160)</f>
        <v>0</v>
      </c>
    </row>
    <row r="161" spans="1:16" x14ac:dyDescent="0.25">
      <c r="A161" s="54"/>
      <c r="B161" s="55" t="s">
        <v>42</v>
      </c>
      <c r="C161" s="55" t="s">
        <v>242</v>
      </c>
      <c r="D161" s="56"/>
      <c r="E161" s="56"/>
      <c r="F161" s="56"/>
      <c r="G161" s="56"/>
      <c r="H161" s="56"/>
      <c r="I161" s="56"/>
      <c r="J161" s="56"/>
      <c r="K161" s="56"/>
      <c r="L161" s="56"/>
      <c r="M161" s="56"/>
      <c r="N161" s="56"/>
      <c r="O161" s="57"/>
      <c r="P161" s="26">
        <f t="shared" si="35"/>
        <v>0</v>
      </c>
    </row>
    <row r="162" spans="1:16" x14ac:dyDescent="0.25">
      <c r="A162" s="54"/>
      <c r="B162" s="55" t="s">
        <v>19</v>
      </c>
      <c r="C162" s="55" t="s">
        <v>228</v>
      </c>
      <c r="D162" s="56">
        <v>6148</v>
      </c>
      <c r="E162" s="56">
        <v>81</v>
      </c>
      <c r="F162" s="56"/>
      <c r="G162" s="56"/>
      <c r="H162" s="56"/>
      <c r="I162" s="56">
        <v>1116</v>
      </c>
      <c r="J162" s="56"/>
      <c r="K162" s="56"/>
      <c r="L162" s="56"/>
      <c r="M162" s="56"/>
      <c r="N162" s="56"/>
      <c r="O162" s="57"/>
      <c r="P162" s="26">
        <f t="shared" si="35"/>
        <v>7345</v>
      </c>
    </row>
    <row r="163" spans="1:16" ht="15" customHeight="1" x14ac:dyDescent="0.25">
      <c r="A163" s="54"/>
      <c r="B163" s="55" t="s">
        <v>26</v>
      </c>
      <c r="C163" s="55" t="s">
        <v>229</v>
      </c>
      <c r="D163" s="56"/>
      <c r="E163" s="56"/>
      <c r="F163" s="56">
        <v>11</v>
      </c>
      <c r="G163" s="56"/>
      <c r="H163" s="56"/>
      <c r="I163" s="56"/>
      <c r="J163" s="56"/>
      <c r="K163" s="56"/>
      <c r="L163" s="56"/>
      <c r="M163" s="56"/>
      <c r="N163" s="56"/>
      <c r="O163" s="57"/>
      <c r="P163" s="26">
        <f t="shared" si="35"/>
        <v>11</v>
      </c>
    </row>
    <row r="164" spans="1:16" ht="11.25" customHeight="1" x14ac:dyDescent="0.25">
      <c r="A164" s="54"/>
      <c r="B164" s="55" t="s">
        <v>62</v>
      </c>
      <c r="C164" s="55" t="s">
        <v>230</v>
      </c>
      <c r="D164" s="56">
        <v>3</v>
      </c>
      <c r="E164" s="56"/>
      <c r="F164" s="56"/>
      <c r="G164" s="56"/>
      <c r="H164" s="56"/>
      <c r="I164" s="56"/>
      <c r="J164" s="56"/>
      <c r="K164" s="56"/>
      <c r="L164" s="56"/>
      <c r="M164" s="56"/>
      <c r="N164" s="56"/>
      <c r="O164" s="57"/>
      <c r="P164" s="26">
        <f t="shared" si="35"/>
        <v>3</v>
      </c>
    </row>
    <row r="165" spans="1:16" ht="26.4" x14ac:dyDescent="0.25">
      <c r="A165" s="86"/>
      <c r="B165" s="87" t="s">
        <v>226</v>
      </c>
      <c r="C165" s="87" t="s">
        <v>255</v>
      </c>
      <c r="D165" s="56">
        <v>0</v>
      </c>
      <c r="E165" s="56">
        <v>0</v>
      </c>
      <c r="F165" s="56">
        <v>15473</v>
      </c>
      <c r="G165" s="56">
        <v>0</v>
      </c>
      <c r="H165" s="56">
        <v>0</v>
      </c>
      <c r="I165" s="56">
        <v>11334</v>
      </c>
      <c r="J165" s="56">
        <v>0</v>
      </c>
      <c r="K165" s="56">
        <v>0</v>
      </c>
      <c r="L165" s="56">
        <v>0</v>
      </c>
      <c r="M165" s="56">
        <v>0</v>
      </c>
      <c r="N165" s="56">
        <v>0</v>
      </c>
      <c r="O165" s="56">
        <v>0</v>
      </c>
      <c r="P165" s="26">
        <f t="shared" si="35"/>
        <v>26807</v>
      </c>
    </row>
    <row r="166" spans="1:16" ht="11.25" customHeight="1" x14ac:dyDescent="0.25">
      <c r="A166" s="86"/>
      <c r="B166" s="87" t="s">
        <v>219</v>
      </c>
      <c r="C166" s="87" t="s">
        <v>230</v>
      </c>
      <c r="D166" s="88"/>
      <c r="E166" s="88">
        <v>4</v>
      </c>
      <c r="F166" s="88"/>
      <c r="G166" s="88"/>
      <c r="H166" s="88"/>
      <c r="I166" s="88"/>
      <c r="J166" s="88"/>
      <c r="K166" s="88">
        <v>1</v>
      </c>
      <c r="L166" s="88"/>
      <c r="M166" s="88"/>
      <c r="N166" s="88"/>
      <c r="O166" s="89">
        <v>42</v>
      </c>
      <c r="P166" s="26">
        <f t="shared" si="35"/>
        <v>47</v>
      </c>
    </row>
    <row r="167" spans="1:16" s="6" customFormat="1" ht="15" customHeight="1" thickBot="1" x14ac:dyDescent="0.3">
      <c r="A167" s="41" t="s">
        <v>135</v>
      </c>
      <c r="B167" s="42"/>
      <c r="C167" s="42"/>
      <c r="D167" s="43">
        <f t="shared" ref="D167:O167" si="36">SUM(D161:D166)</f>
        <v>6151</v>
      </c>
      <c r="E167" s="43">
        <f t="shared" si="36"/>
        <v>85</v>
      </c>
      <c r="F167" s="43">
        <f t="shared" si="36"/>
        <v>15484</v>
      </c>
      <c r="G167" s="43">
        <f t="shared" si="36"/>
        <v>0</v>
      </c>
      <c r="H167" s="43">
        <f t="shared" si="36"/>
        <v>0</v>
      </c>
      <c r="I167" s="43">
        <f t="shared" si="36"/>
        <v>12450</v>
      </c>
      <c r="J167" s="43">
        <f t="shared" si="36"/>
        <v>0</v>
      </c>
      <c r="K167" s="43">
        <f t="shared" si="36"/>
        <v>1</v>
      </c>
      <c r="L167" s="43">
        <f t="shared" si="36"/>
        <v>0</v>
      </c>
      <c r="M167" s="43">
        <f t="shared" si="36"/>
        <v>0</v>
      </c>
      <c r="N167" s="43">
        <f t="shared" si="36"/>
        <v>0</v>
      </c>
      <c r="O167" s="43">
        <f t="shared" si="36"/>
        <v>42</v>
      </c>
      <c r="P167" s="43">
        <f>SUM(P160:P166)</f>
        <v>34213</v>
      </c>
    </row>
    <row r="168" spans="1:16" x14ac:dyDescent="0.25">
      <c r="A168" s="45" t="s">
        <v>68</v>
      </c>
      <c r="B168" s="46"/>
      <c r="C168" s="46"/>
      <c r="D168" s="47"/>
      <c r="E168" s="47"/>
      <c r="F168" s="47"/>
      <c r="G168" s="47"/>
      <c r="H168" s="47"/>
      <c r="I168" s="47"/>
      <c r="J168" s="47"/>
      <c r="K168" s="47"/>
      <c r="L168" s="47"/>
      <c r="M168" s="47"/>
      <c r="N168" s="47"/>
      <c r="O168" s="48"/>
      <c r="P168" s="25">
        <f t="shared" ref="P168:P184" si="37">SUM(D168:O168)</f>
        <v>0</v>
      </c>
    </row>
    <row r="169" spans="1:16" x14ac:dyDescent="0.25">
      <c r="A169" s="27"/>
      <c r="B169" s="21" t="s">
        <v>19</v>
      </c>
      <c r="C169" s="21" t="s">
        <v>228</v>
      </c>
      <c r="D169" s="23">
        <v>100548</v>
      </c>
      <c r="E169" s="23">
        <v>6956</v>
      </c>
      <c r="F169" s="23">
        <v>29564</v>
      </c>
      <c r="G169" s="23"/>
      <c r="H169" s="23"/>
      <c r="I169" s="23">
        <v>58</v>
      </c>
      <c r="J169" s="23"/>
      <c r="K169" s="23">
        <v>381</v>
      </c>
      <c r="L169" s="23">
        <v>15661</v>
      </c>
      <c r="M169" s="23">
        <v>154</v>
      </c>
      <c r="N169" s="23"/>
      <c r="O169" s="24"/>
      <c r="P169" s="25">
        <f t="shared" si="37"/>
        <v>153322</v>
      </c>
    </row>
    <row r="170" spans="1:16" x14ac:dyDescent="0.25">
      <c r="A170" s="27"/>
      <c r="B170" s="21" t="s">
        <v>70</v>
      </c>
      <c r="C170" s="21" t="s">
        <v>237</v>
      </c>
      <c r="D170" s="23">
        <v>22451</v>
      </c>
      <c r="E170" s="23"/>
      <c r="F170" s="23"/>
      <c r="G170" s="23"/>
      <c r="H170" s="23"/>
      <c r="I170" s="23"/>
      <c r="J170" s="23"/>
      <c r="K170" s="23">
        <v>30</v>
      </c>
      <c r="L170" s="23"/>
      <c r="M170" s="23">
        <v>117</v>
      </c>
      <c r="N170" s="23"/>
      <c r="O170" s="24"/>
      <c r="P170" s="25">
        <f t="shared" si="37"/>
        <v>22598</v>
      </c>
    </row>
    <row r="171" spans="1:16" x14ac:dyDescent="0.25">
      <c r="A171" s="27"/>
      <c r="B171" s="21" t="s">
        <v>71</v>
      </c>
      <c r="C171" s="21" t="s">
        <v>237</v>
      </c>
      <c r="D171" s="274">
        <v>0</v>
      </c>
      <c r="E171" s="274">
        <v>0</v>
      </c>
      <c r="F171" s="274">
        <v>0</v>
      </c>
      <c r="G171" s="274">
        <v>2101</v>
      </c>
      <c r="H171" s="274">
        <v>0</v>
      </c>
      <c r="I171" s="274">
        <v>0</v>
      </c>
      <c r="J171" s="274">
        <v>0</v>
      </c>
      <c r="K171" s="274">
        <v>0</v>
      </c>
      <c r="L171" s="274">
        <v>77</v>
      </c>
      <c r="M171" s="274">
        <v>0</v>
      </c>
      <c r="N171" s="275">
        <v>0</v>
      </c>
      <c r="O171" s="275">
        <v>0</v>
      </c>
      <c r="P171" s="25">
        <f t="shared" si="37"/>
        <v>2178</v>
      </c>
    </row>
    <row r="172" spans="1:16" x14ac:dyDescent="0.25">
      <c r="A172" s="27"/>
      <c r="B172" s="21" t="s">
        <v>153</v>
      </c>
      <c r="C172" s="21" t="s">
        <v>237</v>
      </c>
      <c r="D172" s="274">
        <v>388092</v>
      </c>
      <c r="E172" s="274">
        <v>14320</v>
      </c>
      <c r="F172" s="274">
        <v>0</v>
      </c>
      <c r="G172" s="274">
        <v>0</v>
      </c>
      <c r="H172" s="274">
        <v>36581</v>
      </c>
      <c r="I172" s="274">
        <v>4</v>
      </c>
      <c r="J172" s="274">
        <v>0</v>
      </c>
      <c r="K172" s="274">
        <v>340</v>
      </c>
      <c r="L172" s="274">
        <v>151477</v>
      </c>
      <c r="M172" s="274">
        <v>0</v>
      </c>
      <c r="N172" s="275">
        <v>316</v>
      </c>
      <c r="O172" s="275">
        <v>94442</v>
      </c>
      <c r="P172" s="25">
        <f t="shared" si="37"/>
        <v>685572</v>
      </c>
    </row>
    <row r="173" spans="1:16" x14ac:dyDescent="0.25">
      <c r="A173" s="27"/>
      <c r="B173" s="21" t="s">
        <v>55</v>
      </c>
      <c r="C173" s="21" t="s">
        <v>253</v>
      </c>
      <c r="D173" s="274">
        <v>8784</v>
      </c>
      <c r="E173" s="274">
        <v>8315</v>
      </c>
      <c r="F173" s="274"/>
      <c r="G173" s="274"/>
      <c r="H173" s="274"/>
      <c r="I173" s="274"/>
      <c r="J173" s="274"/>
      <c r="K173" s="274">
        <v>382</v>
      </c>
      <c r="L173" s="274">
        <v>18588</v>
      </c>
      <c r="M173" s="274"/>
      <c r="N173" s="274"/>
      <c r="O173" s="274"/>
      <c r="P173" s="25">
        <f t="shared" si="37"/>
        <v>36069</v>
      </c>
    </row>
    <row r="174" spans="1:16" x14ac:dyDescent="0.25">
      <c r="A174" s="27"/>
      <c r="B174" s="21" t="s">
        <v>72</v>
      </c>
      <c r="C174" s="21" t="s">
        <v>237</v>
      </c>
      <c r="D174" s="23"/>
      <c r="E174" s="23"/>
      <c r="F174" s="23"/>
      <c r="G174" s="23"/>
      <c r="H174" s="23"/>
      <c r="I174" s="23"/>
      <c r="J174" s="23"/>
      <c r="K174" s="23"/>
      <c r="L174" s="23"/>
      <c r="M174" s="23"/>
      <c r="N174" s="23"/>
      <c r="O174" s="24"/>
      <c r="P174" s="25">
        <f t="shared" si="37"/>
        <v>0</v>
      </c>
    </row>
    <row r="175" spans="1:16" x14ac:dyDescent="0.25">
      <c r="A175" s="27"/>
      <c r="B175" s="21" t="s">
        <v>26</v>
      </c>
      <c r="C175" s="21" t="s">
        <v>229</v>
      </c>
      <c r="D175" s="23">
        <v>2238</v>
      </c>
      <c r="E175" s="23">
        <v>5281</v>
      </c>
      <c r="F175" s="23">
        <v>4980</v>
      </c>
      <c r="G175" s="23"/>
      <c r="H175" s="23"/>
      <c r="I175" s="23"/>
      <c r="J175" s="23"/>
      <c r="K175" s="23">
        <v>728</v>
      </c>
      <c r="L175" s="23">
        <v>1218</v>
      </c>
      <c r="M175" s="23"/>
      <c r="N175" s="23"/>
      <c r="O175" s="24"/>
      <c r="P175" s="25">
        <f t="shared" si="37"/>
        <v>14445</v>
      </c>
    </row>
    <row r="176" spans="1:16" ht="26.4" x14ac:dyDescent="0.25">
      <c r="B176" s="3" t="s">
        <v>223</v>
      </c>
      <c r="C176" s="3" t="s">
        <v>238</v>
      </c>
      <c r="D176" s="252"/>
      <c r="E176" s="23">
        <v>6490</v>
      </c>
      <c r="F176" s="23"/>
      <c r="G176" s="23"/>
      <c r="H176" s="23"/>
      <c r="I176" s="23"/>
      <c r="J176" s="23"/>
      <c r="K176" s="23"/>
      <c r="L176" s="23"/>
      <c r="M176" s="23"/>
      <c r="N176" s="23"/>
      <c r="O176" s="24"/>
      <c r="P176" s="25">
        <f t="shared" si="37"/>
        <v>6490</v>
      </c>
    </row>
    <row r="177" spans="1:16" x14ac:dyDescent="0.25">
      <c r="B177" s="3" t="s">
        <v>225</v>
      </c>
      <c r="C177" s="3" t="s">
        <v>254</v>
      </c>
      <c r="D177" s="252"/>
      <c r="E177" s="23"/>
      <c r="F177" s="23"/>
      <c r="G177" s="23"/>
      <c r="H177" s="23"/>
      <c r="I177" s="23"/>
      <c r="J177" s="23"/>
      <c r="K177" s="23"/>
      <c r="L177" s="23"/>
      <c r="M177" s="23"/>
      <c r="N177" s="23"/>
      <c r="O177" s="24"/>
      <c r="P177" s="25">
        <f t="shared" si="37"/>
        <v>0</v>
      </c>
    </row>
    <row r="178" spans="1:16" x14ac:dyDescent="0.25">
      <c r="B178" s="3" t="s">
        <v>219</v>
      </c>
      <c r="C178" s="3" t="s">
        <v>230</v>
      </c>
      <c r="K178" s="5">
        <v>2</v>
      </c>
      <c r="P178" s="25">
        <f>SUM(D178:O178)</f>
        <v>2</v>
      </c>
    </row>
    <row r="179" spans="1:16" x14ac:dyDescent="0.25">
      <c r="B179" s="3" t="s">
        <v>183</v>
      </c>
      <c r="C179" s="3" t="s">
        <v>250</v>
      </c>
      <c r="E179" s="5">
        <v>400</v>
      </c>
      <c r="P179" s="25">
        <f>SUM(D179:O179)</f>
        <v>400</v>
      </c>
    </row>
    <row r="180" spans="1:16" ht="26.4" x14ac:dyDescent="0.25">
      <c r="B180" s="3" t="s">
        <v>216</v>
      </c>
      <c r="C180" s="3" t="s">
        <v>237</v>
      </c>
      <c r="D180" s="276">
        <v>0</v>
      </c>
      <c r="E180" s="276">
        <v>0</v>
      </c>
      <c r="F180" s="276">
        <v>0</v>
      </c>
      <c r="G180" s="276">
        <v>900</v>
      </c>
      <c r="H180" s="276">
        <v>0</v>
      </c>
      <c r="I180" s="276">
        <v>0</v>
      </c>
      <c r="J180" s="276">
        <v>0</v>
      </c>
      <c r="K180" s="276">
        <v>0</v>
      </c>
      <c r="L180" s="276">
        <v>0</v>
      </c>
      <c r="M180" s="276">
        <v>0</v>
      </c>
      <c r="N180" s="277">
        <v>0</v>
      </c>
      <c r="O180" s="280">
        <v>0</v>
      </c>
      <c r="P180" s="25">
        <f t="shared" si="37"/>
        <v>900</v>
      </c>
    </row>
    <row r="181" spans="1:16" ht="26.4" x14ac:dyDescent="0.25">
      <c r="B181" s="3" t="s">
        <v>217</v>
      </c>
      <c r="C181" s="3" t="s">
        <v>237</v>
      </c>
      <c r="D181" s="276">
        <v>0</v>
      </c>
      <c r="E181" s="276">
        <v>0</v>
      </c>
      <c r="F181" s="276">
        <v>0</v>
      </c>
      <c r="G181" s="276">
        <v>188037</v>
      </c>
      <c r="H181" s="276">
        <v>0</v>
      </c>
      <c r="I181" s="276">
        <v>0</v>
      </c>
      <c r="J181" s="276">
        <v>0</v>
      </c>
      <c r="K181" s="276">
        <v>0</v>
      </c>
      <c r="L181" s="276">
        <v>0</v>
      </c>
      <c r="M181" s="276">
        <v>0</v>
      </c>
      <c r="N181" s="277">
        <v>0</v>
      </c>
      <c r="O181" s="280">
        <v>0</v>
      </c>
      <c r="P181" s="25">
        <f t="shared" si="37"/>
        <v>188037</v>
      </c>
    </row>
    <row r="182" spans="1:16" x14ac:dyDescent="0.25">
      <c r="B182" s="3" t="s">
        <v>208</v>
      </c>
      <c r="C182" s="3" t="s">
        <v>237</v>
      </c>
      <c r="D182" s="276">
        <v>0</v>
      </c>
      <c r="E182" s="276">
        <v>0</v>
      </c>
      <c r="F182" s="276">
        <v>0</v>
      </c>
      <c r="G182" s="276">
        <v>1918</v>
      </c>
      <c r="H182" s="276">
        <v>0</v>
      </c>
      <c r="I182" s="276">
        <v>0</v>
      </c>
      <c r="J182" s="276">
        <v>0</v>
      </c>
      <c r="K182" s="276">
        <v>0</v>
      </c>
      <c r="L182" s="276">
        <v>0</v>
      </c>
      <c r="M182" s="276">
        <v>0</v>
      </c>
      <c r="N182" s="277">
        <v>0</v>
      </c>
      <c r="O182" s="276">
        <v>0</v>
      </c>
      <c r="P182" s="25">
        <f t="shared" si="37"/>
        <v>1918</v>
      </c>
    </row>
    <row r="183" spans="1:16" x14ac:dyDescent="0.25">
      <c r="B183" s="3" t="s">
        <v>207</v>
      </c>
      <c r="C183" s="3" t="s">
        <v>237</v>
      </c>
      <c r="D183" s="276">
        <v>0</v>
      </c>
      <c r="E183" s="276">
        <v>0</v>
      </c>
      <c r="F183" s="276">
        <v>0</v>
      </c>
      <c r="G183" s="276">
        <v>0</v>
      </c>
      <c r="H183" s="276">
        <v>0</v>
      </c>
      <c r="I183" s="276">
        <v>0</v>
      </c>
      <c r="J183" s="276">
        <v>0</v>
      </c>
      <c r="K183" s="276">
        <v>0</v>
      </c>
      <c r="L183" s="276">
        <v>0</v>
      </c>
      <c r="M183" s="276">
        <v>0</v>
      </c>
      <c r="N183" s="276">
        <v>0</v>
      </c>
      <c r="O183" s="276">
        <v>0</v>
      </c>
      <c r="P183" s="25">
        <f t="shared" si="37"/>
        <v>0</v>
      </c>
    </row>
    <row r="184" spans="1:16" ht="26.4" x14ac:dyDescent="0.25">
      <c r="B184" s="3" t="s">
        <v>178</v>
      </c>
      <c r="C184" s="3" t="s">
        <v>245</v>
      </c>
      <c r="D184" s="252"/>
      <c r="E184" s="23"/>
      <c r="F184" s="23"/>
      <c r="G184" s="23"/>
      <c r="H184" s="23"/>
      <c r="I184" s="23"/>
      <c r="J184" s="23"/>
      <c r="K184" s="23"/>
      <c r="L184" s="23"/>
      <c r="M184" s="23"/>
      <c r="N184" s="23"/>
      <c r="O184" s="253"/>
      <c r="P184" s="25">
        <f t="shared" si="37"/>
        <v>0</v>
      </c>
    </row>
    <row r="185" spans="1:16" s="6" customFormat="1" ht="13.8" thickBot="1" x14ac:dyDescent="0.3">
      <c r="A185" s="28" t="s">
        <v>136</v>
      </c>
      <c r="B185" s="29"/>
      <c r="C185" s="29"/>
      <c r="D185" s="31">
        <f t="shared" ref="D185:P185" si="38">SUM(D168:D184)</f>
        <v>522113</v>
      </c>
      <c r="E185" s="31">
        <f t="shared" si="38"/>
        <v>41762</v>
      </c>
      <c r="F185" s="31">
        <f t="shared" si="38"/>
        <v>34544</v>
      </c>
      <c r="G185" s="31">
        <f t="shared" si="38"/>
        <v>192956</v>
      </c>
      <c r="H185" s="31">
        <f t="shared" si="38"/>
        <v>36581</v>
      </c>
      <c r="I185" s="31">
        <f t="shared" si="38"/>
        <v>62</v>
      </c>
      <c r="J185" s="31">
        <f t="shared" si="38"/>
        <v>0</v>
      </c>
      <c r="K185" s="31">
        <f t="shared" si="38"/>
        <v>1863</v>
      </c>
      <c r="L185" s="31">
        <f t="shared" si="38"/>
        <v>187021</v>
      </c>
      <c r="M185" s="31">
        <f t="shared" si="38"/>
        <v>271</v>
      </c>
      <c r="N185" s="31">
        <f t="shared" si="38"/>
        <v>316</v>
      </c>
      <c r="O185" s="31">
        <f t="shared" si="38"/>
        <v>94442</v>
      </c>
      <c r="P185" s="31">
        <f t="shared" si="38"/>
        <v>1111931</v>
      </c>
    </row>
    <row r="186" spans="1:16" s="6" customFormat="1" x14ac:dyDescent="0.25">
      <c r="A186" s="35" t="s">
        <v>73</v>
      </c>
      <c r="B186" s="66" t="s">
        <v>19</v>
      </c>
      <c r="C186" s="66" t="s">
        <v>228</v>
      </c>
      <c r="D186" s="67"/>
      <c r="E186" s="67"/>
      <c r="F186" s="67"/>
      <c r="G186" s="67"/>
      <c r="H186" s="67"/>
      <c r="I186" s="67"/>
      <c r="J186" s="67"/>
      <c r="K186" s="67"/>
      <c r="L186" s="67"/>
      <c r="M186" s="67"/>
      <c r="N186" s="67"/>
      <c r="O186" s="68"/>
      <c r="P186" s="26">
        <f>SUM(D186:O186)</f>
        <v>0</v>
      </c>
    </row>
    <row r="187" spans="1:16" s="10" customFormat="1" x14ac:dyDescent="0.25">
      <c r="A187" s="93"/>
      <c r="B187" s="94" t="s">
        <v>26</v>
      </c>
      <c r="C187" s="94" t="s">
        <v>229</v>
      </c>
      <c r="D187" s="95">
        <v>11651</v>
      </c>
      <c r="E187" s="120"/>
      <c r="F187" s="95">
        <v>10</v>
      </c>
      <c r="G187" s="95"/>
      <c r="H187" s="95"/>
      <c r="I187" s="95"/>
      <c r="J187" s="95"/>
      <c r="K187" s="95"/>
      <c r="L187" s="95"/>
      <c r="M187" s="95"/>
      <c r="N187" s="95"/>
      <c r="O187" s="97"/>
      <c r="P187" s="26">
        <f>SUM(D187:O187)</f>
        <v>11661</v>
      </c>
    </row>
    <row r="188" spans="1:16" s="6" customFormat="1" ht="15" customHeight="1" thickBot="1" x14ac:dyDescent="0.3">
      <c r="A188" s="41" t="s">
        <v>137</v>
      </c>
      <c r="B188" s="42"/>
      <c r="C188" s="42"/>
      <c r="D188" s="43">
        <f t="shared" ref="D188:P188" si="39">SUM(D186:D187)</f>
        <v>11651</v>
      </c>
      <c r="E188" s="43">
        <f t="shared" si="39"/>
        <v>0</v>
      </c>
      <c r="F188" s="43">
        <f t="shared" si="39"/>
        <v>10</v>
      </c>
      <c r="G188" s="43">
        <f t="shared" si="39"/>
        <v>0</v>
      </c>
      <c r="H188" s="43">
        <f t="shared" si="39"/>
        <v>0</v>
      </c>
      <c r="I188" s="43">
        <f t="shared" si="39"/>
        <v>0</v>
      </c>
      <c r="J188" s="43">
        <f t="shared" si="39"/>
        <v>0</v>
      </c>
      <c r="K188" s="43">
        <f t="shared" si="39"/>
        <v>0</v>
      </c>
      <c r="L188" s="43">
        <f t="shared" si="39"/>
        <v>0</v>
      </c>
      <c r="M188" s="43">
        <f t="shared" si="39"/>
        <v>0</v>
      </c>
      <c r="N188" s="43">
        <f t="shared" si="39"/>
        <v>0</v>
      </c>
      <c r="O188" s="43">
        <f t="shared" si="39"/>
        <v>0</v>
      </c>
      <c r="P188" s="43">
        <f t="shared" si="39"/>
        <v>11661</v>
      </c>
    </row>
    <row r="189" spans="1:16" s="6" customFormat="1" x14ac:dyDescent="0.25">
      <c r="A189" s="45" t="s">
        <v>74</v>
      </c>
      <c r="B189" s="90" t="s">
        <v>19</v>
      </c>
      <c r="C189" s="90" t="s">
        <v>228</v>
      </c>
      <c r="D189" s="91">
        <v>88351</v>
      </c>
      <c r="E189" s="91">
        <v>812</v>
      </c>
      <c r="F189" s="91">
        <v>243</v>
      </c>
      <c r="G189" s="91"/>
      <c r="H189" s="91"/>
      <c r="I189" s="91"/>
      <c r="J189" s="91"/>
      <c r="K189" s="91">
        <v>35</v>
      </c>
      <c r="L189" s="91">
        <v>20478</v>
      </c>
      <c r="M189" s="91"/>
      <c r="N189" s="91"/>
      <c r="O189" s="92"/>
      <c r="P189" s="25">
        <f>SUM(D189:O189)</f>
        <v>109919</v>
      </c>
    </row>
    <row r="190" spans="1:16" s="6" customFormat="1" x14ac:dyDescent="0.25">
      <c r="A190" s="20"/>
      <c r="B190" s="99" t="s">
        <v>26</v>
      </c>
      <c r="C190" s="99" t="s">
        <v>229</v>
      </c>
      <c r="D190" s="100"/>
      <c r="E190" s="100">
        <v>1240</v>
      </c>
      <c r="F190" s="100">
        <v>1091</v>
      </c>
      <c r="G190" s="100"/>
      <c r="H190" s="100"/>
      <c r="I190" s="100"/>
      <c r="J190" s="100"/>
      <c r="K190" s="100">
        <v>147</v>
      </c>
      <c r="L190" s="100"/>
      <c r="M190" s="100"/>
      <c r="N190" s="100"/>
      <c r="O190" s="101"/>
      <c r="P190" s="25">
        <f>SUM(D190:O190)</f>
        <v>2478</v>
      </c>
    </row>
    <row r="191" spans="1:16" s="6" customFormat="1" ht="13.8" thickBot="1" x14ac:dyDescent="0.3">
      <c r="A191" s="28" t="s">
        <v>138</v>
      </c>
      <c r="B191" s="102"/>
      <c r="C191" s="102"/>
      <c r="D191" s="31">
        <f t="shared" ref="D191:P191" si="40">SUM(D189:D190)</f>
        <v>88351</v>
      </c>
      <c r="E191" s="31">
        <f t="shared" si="40"/>
        <v>2052</v>
      </c>
      <c r="F191" s="31">
        <f t="shared" si="40"/>
        <v>1334</v>
      </c>
      <c r="G191" s="31">
        <f t="shared" si="40"/>
        <v>0</v>
      </c>
      <c r="H191" s="31">
        <f t="shared" si="40"/>
        <v>0</v>
      </c>
      <c r="I191" s="31">
        <f t="shared" si="40"/>
        <v>0</v>
      </c>
      <c r="J191" s="31">
        <f t="shared" si="40"/>
        <v>0</v>
      </c>
      <c r="K191" s="31">
        <f t="shared" si="40"/>
        <v>182</v>
      </c>
      <c r="L191" s="31">
        <f t="shared" si="40"/>
        <v>20478</v>
      </c>
      <c r="M191" s="31">
        <f t="shared" si="40"/>
        <v>0</v>
      </c>
      <c r="N191" s="31">
        <f t="shared" si="40"/>
        <v>0</v>
      </c>
      <c r="O191" s="31">
        <f t="shared" si="40"/>
        <v>0</v>
      </c>
      <c r="P191" s="31">
        <f t="shared" si="40"/>
        <v>112397</v>
      </c>
    </row>
    <row r="192" spans="1:16" s="6" customFormat="1" x14ac:dyDescent="0.25">
      <c r="A192" s="35" t="s">
        <v>75</v>
      </c>
      <c r="B192" s="66" t="s">
        <v>19</v>
      </c>
      <c r="C192" s="66" t="s">
        <v>228</v>
      </c>
      <c r="D192" s="67">
        <v>48</v>
      </c>
      <c r="E192" s="67"/>
      <c r="F192" s="67">
        <v>693</v>
      </c>
      <c r="G192" s="67"/>
      <c r="H192" s="67"/>
      <c r="I192" s="67"/>
      <c r="J192" s="67"/>
      <c r="K192" s="67"/>
      <c r="L192" s="67">
        <v>311</v>
      </c>
      <c r="M192" s="67"/>
      <c r="N192" s="67"/>
      <c r="O192" s="68"/>
      <c r="P192" s="26">
        <f>SUM(D192:O192)</f>
        <v>1052</v>
      </c>
    </row>
    <row r="193" spans="1:16" s="6" customFormat="1" x14ac:dyDescent="0.25">
      <c r="A193" s="35"/>
      <c r="B193" s="66" t="s">
        <v>152</v>
      </c>
      <c r="C193" s="66" t="s">
        <v>229</v>
      </c>
      <c r="D193" s="67">
        <v>890</v>
      </c>
      <c r="E193" s="67">
        <v>1023</v>
      </c>
      <c r="F193" s="67"/>
      <c r="G193" s="67"/>
      <c r="H193" s="67"/>
      <c r="I193" s="67"/>
      <c r="J193" s="67"/>
      <c r="K193" s="67"/>
      <c r="L193" s="67"/>
      <c r="M193" s="67"/>
      <c r="N193" s="67"/>
      <c r="O193" s="68"/>
      <c r="P193" s="26">
        <f>SUM(D193:O193)</f>
        <v>1913</v>
      </c>
    </row>
    <row r="194" spans="1:16" s="10" customFormat="1" x14ac:dyDescent="0.25">
      <c r="A194" s="93"/>
      <c r="B194" s="94" t="s">
        <v>26</v>
      </c>
      <c r="C194" s="94" t="s">
        <v>229</v>
      </c>
      <c r="D194" s="95"/>
      <c r="E194" s="95"/>
      <c r="F194" s="95"/>
      <c r="G194" s="95"/>
      <c r="H194" s="95"/>
      <c r="I194" s="95"/>
      <c r="J194" s="95"/>
      <c r="K194" s="95"/>
      <c r="L194" s="95"/>
      <c r="M194" s="95"/>
      <c r="N194" s="95"/>
      <c r="O194" s="97"/>
      <c r="P194" s="26">
        <f>SUM(D194:O194)</f>
        <v>0</v>
      </c>
    </row>
    <row r="195" spans="1:16" s="6" customFormat="1" ht="13.8" thickBot="1" x14ac:dyDescent="0.3">
      <c r="A195" s="41" t="s">
        <v>139</v>
      </c>
      <c r="B195" s="42"/>
      <c r="C195" s="42"/>
      <c r="D195" s="43">
        <f t="shared" ref="D195:P195" si="41">SUM(D192:D194)</f>
        <v>938</v>
      </c>
      <c r="E195" s="43">
        <f t="shared" si="41"/>
        <v>1023</v>
      </c>
      <c r="F195" s="43">
        <f t="shared" si="41"/>
        <v>693</v>
      </c>
      <c r="G195" s="43">
        <f t="shared" si="41"/>
        <v>0</v>
      </c>
      <c r="H195" s="43">
        <f t="shared" si="41"/>
        <v>0</v>
      </c>
      <c r="I195" s="43">
        <f t="shared" si="41"/>
        <v>0</v>
      </c>
      <c r="J195" s="43">
        <f t="shared" si="41"/>
        <v>0</v>
      </c>
      <c r="K195" s="43">
        <f t="shared" si="41"/>
        <v>0</v>
      </c>
      <c r="L195" s="43">
        <f t="shared" si="41"/>
        <v>311</v>
      </c>
      <c r="M195" s="43">
        <f t="shared" si="41"/>
        <v>0</v>
      </c>
      <c r="N195" s="43">
        <f t="shared" si="41"/>
        <v>0</v>
      </c>
      <c r="O195" s="43">
        <f t="shared" si="41"/>
        <v>0</v>
      </c>
      <c r="P195" s="43">
        <f t="shared" si="41"/>
        <v>2965</v>
      </c>
    </row>
    <row r="196" spans="1:16" x14ac:dyDescent="0.25">
      <c r="A196" s="45" t="s">
        <v>140</v>
      </c>
      <c r="B196" s="46" t="s">
        <v>19</v>
      </c>
      <c r="C196" s="46" t="s">
        <v>228</v>
      </c>
      <c r="D196" s="47">
        <v>438479</v>
      </c>
      <c r="E196" s="47">
        <v>10870</v>
      </c>
      <c r="F196" s="47">
        <v>2258</v>
      </c>
      <c r="G196" s="47"/>
      <c r="H196" s="47"/>
      <c r="I196" s="47">
        <v>51110</v>
      </c>
      <c r="J196" s="47"/>
      <c r="K196" s="47">
        <v>463</v>
      </c>
      <c r="L196" s="47">
        <v>13737</v>
      </c>
      <c r="M196" s="47">
        <v>682</v>
      </c>
      <c r="N196" s="47"/>
      <c r="O196" s="48"/>
      <c r="P196" s="25">
        <f t="shared" ref="P196:P202" si="42">SUM(D196:O196)</f>
        <v>517599</v>
      </c>
    </row>
    <row r="197" spans="1:16" x14ac:dyDescent="0.25">
      <c r="A197" s="45"/>
      <c r="B197" s="46" t="s">
        <v>55</v>
      </c>
      <c r="C197" s="46" t="s">
        <v>253</v>
      </c>
      <c r="D197" s="47">
        <v>5</v>
      </c>
      <c r="E197" s="47">
        <v>137</v>
      </c>
      <c r="F197" s="47"/>
      <c r="G197" s="47"/>
      <c r="H197" s="47"/>
      <c r="I197" s="47"/>
      <c r="J197" s="47"/>
      <c r="K197" s="47"/>
      <c r="L197" s="47">
        <v>20520</v>
      </c>
      <c r="M197" s="47"/>
      <c r="N197" s="47"/>
      <c r="O197" s="48"/>
      <c r="P197" s="25">
        <f t="shared" si="42"/>
        <v>20662</v>
      </c>
    </row>
    <row r="198" spans="1:16" x14ac:dyDescent="0.25">
      <c r="A198" s="45"/>
      <c r="B198" s="46" t="s">
        <v>72</v>
      </c>
      <c r="C198" s="46" t="s">
        <v>237</v>
      </c>
      <c r="D198" s="47"/>
      <c r="E198" s="47"/>
      <c r="F198" s="47"/>
      <c r="G198" s="47"/>
      <c r="H198" s="47"/>
      <c r="I198" s="47"/>
      <c r="J198" s="47"/>
      <c r="K198" s="47"/>
      <c r="L198" s="47"/>
      <c r="M198" s="47"/>
      <c r="N198" s="47"/>
      <c r="O198" s="48"/>
      <c r="P198" s="25">
        <f t="shared" si="42"/>
        <v>0</v>
      </c>
    </row>
    <row r="199" spans="1:16" x14ac:dyDescent="0.25">
      <c r="A199" s="27"/>
      <c r="B199" s="21" t="s">
        <v>26</v>
      </c>
      <c r="C199" s="21" t="s">
        <v>229</v>
      </c>
      <c r="D199" s="23">
        <v>10964</v>
      </c>
      <c r="E199" s="23">
        <v>5970</v>
      </c>
      <c r="F199" s="23">
        <v>3308</v>
      </c>
      <c r="G199" s="23"/>
      <c r="H199" s="23"/>
      <c r="I199" s="23"/>
      <c r="J199" s="23"/>
      <c r="K199" s="23">
        <v>689</v>
      </c>
      <c r="L199" s="23">
        <v>9555</v>
      </c>
      <c r="M199" s="23"/>
      <c r="N199" s="23"/>
      <c r="O199" s="24">
        <v>1438</v>
      </c>
      <c r="P199" s="25">
        <f t="shared" si="42"/>
        <v>31924</v>
      </c>
    </row>
    <row r="200" spans="1:16" ht="26.4" x14ac:dyDescent="0.25">
      <c r="A200" s="170"/>
      <c r="B200" s="243" t="s">
        <v>223</v>
      </c>
      <c r="C200" s="243" t="s">
        <v>238</v>
      </c>
      <c r="D200" s="260"/>
      <c r="E200" s="260">
        <v>6953</v>
      </c>
      <c r="F200" s="260"/>
      <c r="G200" s="260"/>
      <c r="H200" s="260"/>
      <c r="I200" s="260"/>
      <c r="J200" s="260"/>
      <c r="K200" s="260"/>
      <c r="L200" s="260"/>
      <c r="M200" s="260"/>
      <c r="N200" s="260"/>
      <c r="O200" s="261"/>
      <c r="P200" s="25">
        <f t="shared" si="42"/>
        <v>6953</v>
      </c>
    </row>
    <row r="201" spans="1:16" x14ac:dyDescent="0.25">
      <c r="A201" s="170"/>
      <c r="B201" s="243" t="s">
        <v>219</v>
      </c>
      <c r="C201" s="243" t="s">
        <v>230</v>
      </c>
      <c r="D201" s="260"/>
      <c r="E201" s="260"/>
      <c r="F201" s="260"/>
      <c r="G201" s="260"/>
      <c r="H201" s="260"/>
      <c r="I201" s="260"/>
      <c r="J201" s="260"/>
      <c r="K201" s="260">
        <v>1</v>
      </c>
      <c r="L201" s="260"/>
      <c r="M201" s="260"/>
      <c r="N201" s="260"/>
      <c r="O201" s="261"/>
      <c r="P201" s="25">
        <f t="shared" si="42"/>
        <v>1</v>
      </c>
    </row>
    <row r="202" spans="1:16" x14ac:dyDescent="0.25">
      <c r="A202" s="170"/>
      <c r="B202" s="243" t="s">
        <v>209</v>
      </c>
      <c r="C202" s="243" t="s">
        <v>256</v>
      </c>
      <c r="D202" s="276">
        <v>0</v>
      </c>
      <c r="E202" s="276">
        <v>98285</v>
      </c>
      <c r="F202" s="276">
        <v>0</v>
      </c>
      <c r="G202" s="276">
        <v>0</v>
      </c>
      <c r="H202" s="276">
        <v>0</v>
      </c>
      <c r="I202" s="276">
        <v>0</v>
      </c>
      <c r="J202" s="276">
        <v>0</v>
      </c>
      <c r="K202" s="276">
        <v>0</v>
      </c>
      <c r="L202" s="276">
        <v>119723</v>
      </c>
      <c r="M202" s="276">
        <v>0</v>
      </c>
      <c r="N202" s="277">
        <v>0</v>
      </c>
      <c r="O202" s="276">
        <v>0</v>
      </c>
      <c r="P202" s="25">
        <f t="shared" si="42"/>
        <v>218008</v>
      </c>
    </row>
    <row r="203" spans="1:16" s="6" customFormat="1" ht="13.8" thickBot="1" x14ac:dyDescent="0.3">
      <c r="A203" s="28" t="s">
        <v>141</v>
      </c>
      <c r="B203" s="29"/>
      <c r="C203" s="29"/>
      <c r="D203" s="31">
        <f t="shared" ref="D203:P203" si="43">SUM(D196:D202)</f>
        <v>449448</v>
      </c>
      <c r="E203" s="31">
        <f t="shared" si="43"/>
        <v>122215</v>
      </c>
      <c r="F203" s="31">
        <f t="shared" si="43"/>
        <v>5566</v>
      </c>
      <c r="G203" s="31">
        <f t="shared" si="43"/>
        <v>0</v>
      </c>
      <c r="H203" s="31">
        <f t="shared" si="43"/>
        <v>0</v>
      </c>
      <c r="I203" s="31">
        <f t="shared" si="43"/>
        <v>51110</v>
      </c>
      <c r="J203" s="31">
        <f t="shared" si="43"/>
        <v>0</v>
      </c>
      <c r="K203" s="31">
        <f t="shared" si="43"/>
        <v>1153</v>
      </c>
      <c r="L203" s="31">
        <f t="shared" si="43"/>
        <v>163535</v>
      </c>
      <c r="M203" s="31">
        <f t="shared" si="43"/>
        <v>682</v>
      </c>
      <c r="N203" s="31">
        <f t="shared" si="43"/>
        <v>0</v>
      </c>
      <c r="O203" s="31">
        <f t="shared" si="43"/>
        <v>1438</v>
      </c>
      <c r="P203" s="31">
        <f t="shared" si="43"/>
        <v>795147</v>
      </c>
    </row>
    <row r="204" spans="1:16" x14ac:dyDescent="0.25">
      <c r="A204" s="35" t="s">
        <v>76</v>
      </c>
      <c r="B204" s="51" t="s">
        <v>77</v>
      </c>
      <c r="C204" s="51" t="s">
        <v>230</v>
      </c>
      <c r="D204" s="56">
        <v>5695</v>
      </c>
      <c r="E204" s="56">
        <v>10167</v>
      </c>
      <c r="F204" s="56">
        <v>0</v>
      </c>
      <c r="G204" s="56">
        <v>0</v>
      </c>
      <c r="H204" s="56">
        <v>0</v>
      </c>
      <c r="I204" s="56">
        <v>0</v>
      </c>
      <c r="J204" s="56">
        <v>0</v>
      </c>
      <c r="K204" s="56">
        <v>0</v>
      </c>
      <c r="L204" s="56">
        <v>0</v>
      </c>
      <c r="M204" s="56">
        <v>0</v>
      </c>
      <c r="N204" s="56">
        <v>0</v>
      </c>
      <c r="O204" s="56">
        <v>0</v>
      </c>
      <c r="P204" s="26">
        <f t="shared" ref="P204:P217" si="44">SUM(D204:O204)</f>
        <v>15862</v>
      </c>
    </row>
    <row r="205" spans="1:16" x14ac:dyDescent="0.25">
      <c r="A205" s="54"/>
      <c r="B205" s="55" t="s">
        <v>19</v>
      </c>
      <c r="C205" s="55" t="s">
        <v>228</v>
      </c>
      <c r="D205" s="56">
        <v>60393</v>
      </c>
      <c r="E205" s="56">
        <v>31843</v>
      </c>
      <c r="F205" s="56">
        <v>2157</v>
      </c>
      <c r="G205" s="56"/>
      <c r="H205" s="56"/>
      <c r="I205" s="56">
        <v>510</v>
      </c>
      <c r="J205" s="56"/>
      <c r="K205" s="56">
        <v>28</v>
      </c>
      <c r="L205" s="56">
        <v>269</v>
      </c>
      <c r="M205" s="56"/>
      <c r="N205" s="56"/>
      <c r="O205" s="56"/>
      <c r="P205" s="26">
        <f t="shared" si="44"/>
        <v>95200</v>
      </c>
    </row>
    <row r="206" spans="1:16" ht="18.75" customHeight="1" x14ac:dyDescent="0.25">
      <c r="A206" s="54"/>
      <c r="B206" s="55" t="s">
        <v>24</v>
      </c>
      <c r="C206" s="55" t="s">
        <v>233</v>
      </c>
      <c r="D206" s="56"/>
      <c r="E206" s="56"/>
      <c r="F206" s="56"/>
      <c r="G206" s="56"/>
      <c r="H206" s="56"/>
      <c r="I206" s="56"/>
      <c r="J206" s="56"/>
      <c r="K206" s="56"/>
      <c r="L206" s="56"/>
      <c r="M206" s="56"/>
      <c r="N206" s="56"/>
      <c r="O206" s="57"/>
      <c r="P206" s="26">
        <f t="shared" si="44"/>
        <v>0</v>
      </c>
    </row>
    <row r="207" spans="1:16" x14ac:dyDescent="0.25">
      <c r="A207" s="54"/>
      <c r="B207" s="55" t="s">
        <v>26</v>
      </c>
      <c r="C207" s="55" t="s">
        <v>229</v>
      </c>
      <c r="D207" s="56"/>
      <c r="E207" s="56"/>
      <c r="F207" s="56">
        <v>174</v>
      </c>
      <c r="G207" s="56"/>
      <c r="H207" s="56"/>
      <c r="I207" s="56"/>
      <c r="J207" s="56"/>
      <c r="K207" s="56"/>
      <c r="L207" s="56">
        <v>27</v>
      </c>
      <c r="M207" s="56"/>
      <c r="N207" s="56"/>
      <c r="O207" s="57"/>
      <c r="P207" s="26">
        <f t="shared" si="44"/>
        <v>201</v>
      </c>
    </row>
    <row r="208" spans="1:16" x14ac:dyDescent="0.25">
      <c r="A208" s="54"/>
      <c r="B208" s="55" t="s">
        <v>79</v>
      </c>
      <c r="C208" s="55" t="s">
        <v>230</v>
      </c>
      <c r="D208" s="56">
        <v>273181</v>
      </c>
      <c r="E208" s="56">
        <v>0</v>
      </c>
      <c r="F208" s="56">
        <v>0</v>
      </c>
      <c r="G208" s="56">
        <v>0</v>
      </c>
      <c r="H208" s="56">
        <v>0</v>
      </c>
      <c r="I208" s="56">
        <v>0</v>
      </c>
      <c r="J208" s="56">
        <v>0</v>
      </c>
      <c r="K208" s="56">
        <v>0</v>
      </c>
      <c r="L208" s="56"/>
      <c r="M208" s="56">
        <v>0</v>
      </c>
      <c r="N208" s="56">
        <v>0</v>
      </c>
      <c r="O208" s="56">
        <v>0</v>
      </c>
      <c r="P208" s="26">
        <f t="shared" si="44"/>
        <v>273181</v>
      </c>
    </row>
    <row r="209" spans="1:16" x14ac:dyDescent="0.25">
      <c r="A209" s="54"/>
      <c r="B209" s="55" t="s">
        <v>78</v>
      </c>
      <c r="C209" s="55" t="s">
        <v>230</v>
      </c>
      <c r="D209" s="56">
        <v>0</v>
      </c>
      <c r="E209" s="56">
        <v>0</v>
      </c>
      <c r="F209" s="56">
        <v>0</v>
      </c>
      <c r="G209" s="56">
        <v>0</v>
      </c>
      <c r="H209" s="56">
        <v>0</v>
      </c>
      <c r="I209" s="56">
        <v>10161</v>
      </c>
      <c r="J209" s="56">
        <v>0</v>
      </c>
      <c r="K209" s="56">
        <v>0</v>
      </c>
      <c r="L209" s="56">
        <v>0</v>
      </c>
      <c r="M209" s="56">
        <v>0</v>
      </c>
      <c r="N209" s="56">
        <v>0</v>
      </c>
      <c r="O209" s="56">
        <v>0</v>
      </c>
      <c r="P209" s="26">
        <f t="shared" si="44"/>
        <v>10161</v>
      </c>
    </row>
    <row r="210" spans="1:16" x14ac:dyDescent="0.25">
      <c r="A210" s="54"/>
      <c r="B210" s="55" t="s">
        <v>219</v>
      </c>
      <c r="C210" s="55" t="s">
        <v>230</v>
      </c>
      <c r="D210" s="56">
        <v>0</v>
      </c>
      <c r="E210" s="56">
        <v>51386</v>
      </c>
      <c r="F210" s="56">
        <v>3444</v>
      </c>
      <c r="G210" s="56">
        <v>0</v>
      </c>
      <c r="H210" s="56">
        <v>0</v>
      </c>
      <c r="I210" s="56">
        <v>0</v>
      </c>
      <c r="J210" s="56">
        <v>0</v>
      </c>
      <c r="K210" s="56">
        <v>906</v>
      </c>
      <c r="L210" s="56">
        <v>5285</v>
      </c>
      <c r="M210" s="56">
        <v>57</v>
      </c>
      <c r="N210" s="56">
        <v>0</v>
      </c>
      <c r="O210" s="56">
        <v>13764</v>
      </c>
      <c r="P210" s="26">
        <f t="shared" si="44"/>
        <v>74842</v>
      </c>
    </row>
    <row r="211" spans="1:16" ht="26.4" x14ac:dyDescent="0.25">
      <c r="A211" s="54"/>
      <c r="B211" s="55" t="s">
        <v>194</v>
      </c>
      <c r="C211" s="55" t="s">
        <v>230</v>
      </c>
      <c r="D211" s="56">
        <v>0</v>
      </c>
      <c r="E211" s="56">
        <v>14397</v>
      </c>
      <c r="F211" s="56">
        <v>0</v>
      </c>
      <c r="G211" s="56">
        <v>0</v>
      </c>
      <c r="H211" s="56">
        <v>0</v>
      </c>
      <c r="I211" s="56">
        <v>0</v>
      </c>
      <c r="J211" s="56">
        <v>0</v>
      </c>
      <c r="K211" s="56">
        <v>0</v>
      </c>
      <c r="L211" s="56">
        <v>0</v>
      </c>
      <c r="M211" s="56">
        <v>0</v>
      </c>
      <c r="N211" s="56">
        <v>0</v>
      </c>
      <c r="O211" s="56">
        <v>0</v>
      </c>
      <c r="P211" s="26">
        <f t="shared" si="44"/>
        <v>14397</v>
      </c>
    </row>
    <row r="212" spans="1:16" x14ac:dyDescent="0.25">
      <c r="A212" s="54"/>
      <c r="B212" s="55" t="s">
        <v>193</v>
      </c>
      <c r="C212" s="55" t="s">
        <v>230</v>
      </c>
      <c r="D212" s="56">
        <v>0</v>
      </c>
      <c r="E212" s="56">
        <v>160</v>
      </c>
      <c r="F212" s="56">
        <v>0</v>
      </c>
      <c r="G212" s="56">
        <v>0</v>
      </c>
      <c r="H212" s="56">
        <v>0</v>
      </c>
      <c r="I212" s="56">
        <v>0</v>
      </c>
      <c r="J212" s="56">
        <v>0</v>
      </c>
      <c r="K212" s="56">
        <v>0</v>
      </c>
      <c r="L212" s="56">
        <v>0</v>
      </c>
      <c r="M212" s="56">
        <v>0</v>
      </c>
      <c r="N212" s="56">
        <v>0</v>
      </c>
      <c r="O212" s="56">
        <v>0</v>
      </c>
      <c r="P212" s="26">
        <f t="shared" si="44"/>
        <v>160</v>
      </c>
    </row>
    <row r="213" spans="1:16" ht="26.4" x14ac:dyDescent="0.25">
      <c r="A213" s="54"/>
      <c r="B213" s="55" t="s">
        <v>192</v>
      </c>
      <c r="C213" s="55" t="s">
        <v>230</v>
      </c>
      <c r="D213" s="56">
        <v>0</v>
      </c>
      <c r="E213" s="56">
        <v>0</v>
      </c>
      <c r="F213" s="56">
        <v>0</v>
      </c>
      <c r="G213" s="56">
        <v>37500</v>
      </c>
      <c r="H213" s="56">
        <v>0</v>
      </c>
      <c r="I213" s="56">
        <v>0</v>
      </c>
      <c r="J213" s="56">
        <v>0</v>
      </c>
      <c r="K213" s="56">
        <v>0</v>
      </c>
      <c r="L213" s="56">
        <v>0</v>
      </c>
      <c r="M213" s="56">
        <v>0</v>
      </c>
      <c r="N213" s="56">
        <v>0</v>
      </c>
      <c r="O213" s="56">
        <v>0</v>
      </c>
      <c r="P213" s="26">
        <f t="shared" si="44"/>
        <v>37500</v>
      </c>
    </row>
    <row r="214" spans="1:16" x14ac:dyDescent="0.25">
      <c r="A214" s="54"/>
      <c r="B214" s="55" t="s">
        <v>191</v>
      </c>
      <c r="C214" s="55" t="s">
        <v>230</v>
      </c>
      <c r="D214" s="56">
        <v>0</v>
      </c>
      <c r="E214" s="56">
        <v>0</v>
      </c>
      <c r="F214" s="56">
        <v>0</v>
      </c>
      <c r="G214" s="56">
        <v>27500</v>
      </c>
      <c r="H214" s="56">
        <v>0</v>
      </c>
      <c r="I214" s="56">
        <v>0</v>
      </c>
      <c r="J214" s="56">
        <v>0</v>
      </c>
      <c r="K214" s="56">
        <v>0</v>
      </c>
      <c r="L214" s="56">
        <v>0</v>
      </c>
      <c r="M214" s="56">
        <v>0</v>
      </c>
      <c r="N214" s="56">
        <v>0</v>
      </c>
      <c r="O214" s="56">
        <v>0</v>
      </c>
      <c r="P214" s="26">
        <f t="shared" si="44"/>
        <v>27500</v>
      </c>
    </row>
    <row r="215" spans="1:16" x14ac:dyDescent="0.25">
      <c r="A215" s="54"/>
      <c r="B215" s="55" t="s">
        <v>190</v>
      </c>
      <c r="C215" s="55" t="s">
        <v>230</v>
      </c>
      <c r="D215" s="56">
        <v>0</v>
      </c>
      <c r="E215" s="56">
        <v>19599</v>
      </c>
      <c r="F215" s="56">
        <v>0</v>
      </c>
      <c r="G215" s="56">
        <v>0</v>
      </c>
      <c r="H215" s="56">
        <v>0</v>
      </c>
      <c r="I215" s="56">
        <v>0</v>
      </c>
      <c r="J215" s="56">
        <v>0</v>
      </c>
      <c r="K215" s="56">
        <v>0</v>
      </c>
      <c r="L215" s="56">
        <v>0</v>
      </c>
      <c r="M215" s="56">
        <v>0</v>
      </c>
      <c r="N215" s="56">
        <v>0</v>
      </c>
      <c r="O215" s="56">
        <v>0</v>
      </c>
      <c r="P215" s="26">
        <f t="shared" si="44"/>
        <v>19599</v>
      </c>
    </row>
    <row r="216" spans="1:16" ht="26.4" x14ac:dyDescent="0.25">
      <c r="A216" s="54"/>
      <c r="B216" s="55" t="s">
        <v>189</v>
      </c>
      <c r="C216" s="55" t="s">
        <v>230</v>
      </c>
      <c r="D216" s="56">
        <v>0</v>
      </c>
      <c r="E216" s="56">
        <v>0</v>
      </c>
      <c r="F216" s="56">
        <v>0</v>
      </c>
      <c r="G216" s="56">
        <v>0</v>
      </c>
      <c r="H216" s="56">
        <v>0</v>
      </c>
      <c r="I216" s="56">
        <v>0</v>
      </c>
      <c r="J216" s="56">
        <v>0</v>
      </c>
      <c r="K216" s="56">
        <v>0</v>
      </c>
      <c r="L216" s="56">
        <v>0</v>
      </c>
      <c r="M216" s="56">
        <v>0</v>
      </c>
      <c r="N216" s="56">
        <v>0</v>
      </c>
      <c r="O216" s="56">
        <v>0</v>
      </c>
      <c r="P216" s="26">
        <f t="shared" si="44"/>
        <v>0</v>
      </c>
    </row>
    <row r="217" spans="1:16" ht="27" customHeight="1" x14ac:dyDescent="0.25">
      <c r="A217" s="54"/>
      <c r="B217" s="55" t="s">
        <v>188</v>
      </c>
      <c r="C217" s="55" t="s">
        <v>230</v>
      </c>
      <c r="D217" s="56">
        <v>0</v>
      </c>
      <c r="E217" s="56">
        <v>4500</v>
      </c>
      <c r="F217" s="56">
        <v>0</v>
      </c>
      <c r="G217" s="56">
        <v>3004</v>
      </c>
      <c r="H217" s="56">
        <v>0</v>
      </c>
      <c r="I217" s="56">
        <v>0</v>
      </c>
      <c r="J217" s="56">
        <v>0</v>
      </c>
      <c r="K217" s="56">
        <v>0</v>
      </c>
      <c r="L217" s="56">
        <v>0</v>
      </c>
      <c r="M217" s="56">
        <v>0</v>
      </c>
      <c r="N217" s="56">
        <v>0</v>
      </c>
      <c r="O217" s="56">
        <v>0</v>
      </c>
      <c r="P217" s="26">
        <f t="shared" si="44"/>
        <v>7504</v>
      </c>
    </row>
    <row r="218" spans="1:16" s="6" customFormat="1" ht="13.8" thickBot="1" x14ac:dyDescent="0.3">
      <c r="A218" s="41" t="s">
        <v>142</v>
      </c>
      <c r="B218" s="42"/>
      <c r="C218" s="42"/>
      <c r="D218" s="43">
        <f t="shared" ref="D218:P218" si="45">SUM(D204:D217)</f>
        <v>339269</v>
      </c>
      <c r="E218" s="43">
        <f t="shared" si="45"/>
        <v>132052</v>
      </c>
      <c r="F218" s="43">
        <f t="shared" si="45"/>
        <v>5775</v>
      </c>
      <c r="G218" s="43">
        <f t="shared" si="45"/>
        <v>68004</v>
      </c>
      <c r="H218" s="43">
        <f t="shared" si="45"/>
        <v>0</v>
      </c>
      <c r="I218" s="43">
        <f t="shared" si="45"/>
        <v>10671</v>
      </c>
      <c r="J218" s="43">
        <f t="shared" si="45"/>
        <v>0</v>
      </c>
      <c r="K218" s="43">
        <f t="shared" si="45"/>
        <v>934</v>
      </c>
      <c r="L218" s="43">
        <f t="shared" si="45"/>
        <v>5581</v>
      </c>
      <c r="M218" s="43">
        <f t="shared" si="45"/>
        <v>57</v>
      </c>
      <c r="N218" s="43">
        <f t="shared" si="45"/>
        <v>0</v>
      </c>
      <c r="O218" s="43">
        <f t="shared" si="45"/>
        <v>13764</v>
      </c>
      <c r="P218" s="43">
        <f t="shared" si="45"/>
        <v>576107</v>
      </c>
    </row>
    <row r="219" spans="1:16" x14ac:dyDescent="0.25">
      <c r="A219" s="45" t="s">
        <v>80</v>
      </c>
      <c r="B219" s="46" t="s">
        <v>42</v>
      </c>
      <c r="C219" s="46" t="s">
        <v>242</v>
      </c>
      <c r="D219" s="47">
        <v>22086</v>
      </c>
      <c r="E219" s="47">
        <v>741</v>
      </c>
      <c r="F219" s="47">
        <v>5319</v>
      </c>
      <c r="G219" s="47">
        <v>0</v>
      </c>
      <c r="H219" s="47">
        <v>1580</v>
      </c>
      <c r="I219" s="47">
        <v>109</v>
      </c>
      <c r="J219" s="47">
        <v>0</v>
      </c>
      <c r="K219" s="47">
        <v>0</v>
      </c>
      <c r="L219" s="47">
        <v>0</v>
      </c>
      <c r="M219" s="47">
        <v>392</v>
      </c>
      <c r="N219" s="47">
        <v>0</v>
      </c>
      <c r="O219" s="48">
        <v>0</v>
      </c>
      <c r="P219" s="25">
        <f t="shared" ref="P219:P225" si="46">SUM(D219:O219)</f>
        <v>30227</v>
      </c>
    </row>
    <row r="220" spans="1:16" x14ac:dyDescent="0.25">
      <c r="A220" s="45"/>
      <c r="B220" s="46" t="s">
        <v>19</v>
      </c>
      <c r="C220" s="46" t="s">
        <v>228</v>
      </c>
      <c r="D220" s="47">
        <v>57</v>
      </c>
      <c r="E220" s="47"/>
      <c r="F220" s="47">
        <v>63946</v>
      </c>
      <c r="G220" s="47"/>
      <c r="H220" s="47"/>
      <c r="I220" s="47"/>
      <c r="J220" s="47"/>
      <c r="K220" s="47"/>
      <c r="L220" s="47">
        <v>134</v>
      </c>
      <c r="M220" s="47"/>
      <c r="N220" s="47"/>
      <c r="O220" s="48"/>
      <c r="P220" s="25">
        <f t="shared" si="46"/>
        <v>64137</v>
      </c>
    </row>
    <row r="221" spans="1:16" x14ac:dyDescent="0.25">
      <c r="A221" s="45"/>
      <c r="B221" s="46" t="s">
        <v>24</v>
      </c>
      <c r="C221" s="46" t="s">
        <v>233</v>
      </c>
      <c r="D221" s="47"/>
      <c r="E221" s="47"/>
      <c r="F221" s="47"/>
      <c r="G221" s="47"/>
      <c r="H221" s="47"/>
      <c r="I221" s="47"/>
      <c r="J221" s="47"/>
      <c r="K221" s="47"/>
      <c r="L221" s="47"/>
      <c r="M221" s="47"/>
      <c r="N221" s="47"/>
      <c r="O221" s="48"/>
      <c r="P221" s="25">
        <f t="shared" si="46"/>
        <v>0</v>
      </c>
    </row>
    <row r="222" spans="1:16" x14ac:dyDescent="0.25">
      <c r="A222" s="27"/>
      <c r="B222" s="21" t="s">
        <v>62</v>
      </c>
      <c r="C222" s="21" t="s">
        <v>230</v>
      </c>
      <c r="D222" s="23">
        <v>34</v>
      </c>
      <c r="E222" s="23"/>
      <c r="F222" s="23"/>
      <c r="G222" s="23"/>
      <c r="H222" s="23"/>
      <c r="I222" s="23"/>
      <c r="J222" s="23"/>
      <c r="K222" s="23"/>
      <c r="L222" s="23"/>
      <c r="M222" s="23"/>
      <c r="N222" s="23"/>
      <c r="O222" s="24"/>
      <c r="P222" s="25">
        <f t="shared" si="46"/>
        <v>34</v>
      </c>
    </row>
    <row r="223" spans="1:16" x14ac:dyDescent="0.25">
      <c r="A223" s="27"/>
      <c r="B223" s="21" t="s">
        <v>26</v>
      </c>
      <c r="C223" s="21" t="s">
        <v>229</v>
      </c>
      <c r="D223" s="23"/>
      <c r="E223" s="23">
        <v>464</v>
      </c>
      <c r="F223" s="23">
        <v>15</v>
      </c>
      <c r="G223" s="23"/>
      <c r="H223" s="23"/>
      <c r="I223" s="23"/>
      <c r="J223" s="23"/>
      <c r="K223" s="23"/>
      <c r="L223" s="23">
        <v>131</v>
      </c>
      <c r="M223" s="23"/>
      <c r="N223" s="23"/>
      <c r="O223" s="24"/>
      <c r="P223" s="25">
        <f t="shared" si="46"/>
        <v>610</v>
      </c>
    </row>
    <row r="224" spans="1:16" x14ac:dyDescent="0.25">
      <c r="A224" s="170"/>
      <c r="B224" s="243" t="s">
        <v>219</v>
      </c>
      <c r="C224" s="243" t="s">
        <v>230</v>
      </c>
      <c r="D224" s="260"/>
      <c r="E224" s="260">
        <v>26</v>
      </c>
      <c r="F224" s="260"/>
      <c r="G224" s="260"/>
      <c r="H224" s="260"/>
      <c r="I224" s="260"/>
      <c r="J224" s="260"/>
      <c r="K224" s="260">
        <v>27</v>
      </c>
      <c r="L224" s="260">
        <v>11</v>
      </c>
      <c r="M224" s="260"/>
      <c r="N224" s="260"/>
      <c r="O224" s="261">
        <v>203</v>
      </c>
      <c r="P224" s="25">
        <f t="shared" si="46"/>
        <v>267</v>
      </c>
    </row>
    <row r="225" spans="1:16" ht="26.4" x14ac:dyDescent="0.25">
      <c r="A225" s="170"/>
      <c r="B225" s="243" t="s">
        <v>218</v>
      </c>
      <c r="C225" s="243" t="s">
        <v>242</v>
      </c>
      <c r="D225" s="276">
        <v>0</v>
      </c>
      <c r="E225" s="276">
        <v>0</v>
      </c>
      <c r="F225" s="276">
        <v>19576</v>
      </c>
      <c r="G225" s="276">
        <v>0</v>
      </c>
      <c r="H225" s="276">
        <v>0</v>
      </c>
      <c r="I225" s="276">
        <v>0</v>
      </c>
      <c r="J225" s="276">
        <v>0</v>
      </c>
      <c r="K225" s="276">
        <v>0</v>
      </c>
      <c r="L225" s="276">
        <v>0</v>
      </c>
      <c r="M225" s="276">
        <v>0</v>
      </c>
      <c r="N225" s="277">
        <v>0</v>
      </c>
      <c r="O225" s="280">
        <v>0</v>
      </c>
      <c r="P225" s="25">
        <f t="shared" si="46"/>
        <v>19576</v>
      </c>
    </row>
    <row r="226" spans="1:16" s="6" customFormat="1" ht="13.8" thickBot="1" x14ac:dyDescent="0.3">
      <c r="A226" s="28" t="s">
        <v>143</v>
      </c>
      <c r="B226" s="29"/>
      <c r="C226" s="29"/>
      <c r="D226" s="31">
        <f t="shared" ref="D226:P226" si="47">SUM(D219:D225)</f>
        <v>22177</v>
      </c>
      <c r="E226" s="31">
        <f t="shared" si="47"/>
        <v>1231</v>
      </c>
      <c r="F226" s="31">
        <f t="shared" si="47"/>
        <v>88856</v>
      </c>
      <c r="G226" s="31">
        <f t="shared" si="47"/>
        <v>0</v>
      </c>
      <c r="H226" s="31">
        <f t="shared" si="47"/>
        <v>1580</v>
      </c>
      <c r="I226" s="31">
        <f t="shared" si="47"/>
        <v>109</v>
      </c>
      <c r="J226" s="31">
        <f t="shared" si="47"/>
        <v>0</v>
      </c>
      <c r="K226" s="31">
        <f t="shared" si="47"/>
        <v>27</v>
      </c>
      <c r="L226" s="31">
        <f t="shared" si="47"/>
        <v>276</v>
      </c>
      <c r="M226" s="31">
        <f t="shared" si="47"/>
        <v>392</v>
      </c>
      <c r="N226" s="31">
        <f t="shared" si="47"/>
        <v>0</v>
      </c>
      <c r="O226" s="31">
        <f t="shared" si="47"/>
        <v>203</v>
      </c>
      <c r="P226" s="31">
        <f t="shared" si="47"/>
        <v>114851</v>
      </c>
    </row>
    <row r="227" spans="1:16" x14ac:dyDescent="0.25">
      <c r="A227" s="35" t="s">
        <v>81</v>
      </c>
      <c r="B227" s="51"/>
      <c r="C227" s="51"/>
      <c r="D227" s="52"/>
      <c r="E227" s="52"/>
      <c r="F227" s="52"/>
      <c r="G227" s="52"/>
      <c r="H227" s="52"/>
      <c r="I227" s="52"/>
      <c r="J227" s="52"/>
      <c r="K227" s="52"/>
      <c r="L227" s="52"/>
      <c r="M227" s="52"/>
      <c r="N227" s="52"/>
      <c r="O227" s="53"/>
      <c r="P227" s="26">
        <f t="shared" ref="P227:P233" si="48">SUM(D227:O227)</f>
        <v>0</v>
      </c>
    </row>
    <row r="228" spans="1:16" x14ac:dyDescent="0.25">
      <c r="A228" s="35"/>
      <c r="B228" s="51" t="s">
        <v>55</v>
      </c>
      <c r="C228" s="51" t="s">
        <v>253</v>
      </c>
      <c r="D228" s="52"/>
      <c r="E228" s="52">
        <v>49</v>
      </c>
      <c r="F228" s="52"/>
      <c r="G228" s="52"/>
      <c r="H228" s="52"/>
      <c r="I228" s="52"/>
      <c r="J228" s="52"/>
      <c r="K228" s="52"/>
      <c r="L228" s="52">
        <v>23810</v>
      </c>
      <c r="M228" s="52"/>
      <c r="N228" s="52"/>
      <c r="O228" s="53"/>
      <c r="P228" s="26">
        <f t="shared" si="48"/>
        <v>23859</v>
      </c>
    </row>
    <row r="229" spans="1:16" x14ac:dyDescent="0.25">
      <c r="A229" s="35"/>
      <c r="B229" s="51" t="s">
        <v>72</v>
      </c>
      <c r="C229" s="51" t="s">
        <v>237</v>
      </c>
      <c r="D229" s="52"/>
      <c r="E229" s="52"/>
      <c r="F229" s="52"/>
      <c r="G229" s="52"/>
      <c r="H229" s="52"/>
      <c r="I229" s="52"/>
      <c r="J229" s="52"/>
      <c r="K229" s="52"/>
      <c r="L229" s="52"/>
      <c r="M229" s="52"/>
      <c r="N229" s="52"/>
      <c r="O229" s="53"/>
      <c r="P229" s="26">
        <f t="shared" si="48"/>
        <v>0</v>
      </c>
    </row>
    <row r="230" spans="1:16" x14ac:dyDescent="0.25">
      <c r="A230" s="54"/>
      <c r="B230" s="55" t="s">
        <v>19</v>
      </c>
      <c r="C230" s="55" t="s">
        <v>228</v>
      </c>
      <c r="D230" s="56">
        <v>155526</v>
      </c>
      <c r="E230" s="56">
        <v>159</v>
      </c>
      <c r="F230" s="56"/>
      <c r="G230" s="56"/>
      <c r="H230" s="56"/>
      <c r="I230" s="56"/>
      <c r="J230" s="56"/>
      <c r="K230" s="56">
        <v>40</v>
      </c>
      <c r="L230" s="56">
        <v>713</v>
      </c>
      <c r="M230" s="56"/>
      <c r="N230" s="56"/>
      <c r="O230" s="57"/>
      <c r="P230" s="26">
        <f t="shared" si="48"/>
        <v>156438</v>
      </c>
    </row>
    <row r="231" spans="1:16" x14ac:dyDescent="0.25">
      <c r="A231" s="54"/>
      <c r="B231" s="55" t="s">
        <v>26</v>
      </c>
      <c r="C231" s="55" t="s">
        <v>229</v>
      </c>
      <c r="D231" s="56"/>
      <c r="E231" s="56">
        <v>4</v>
      </c>
      <c r="F231" s="56">
        <v>323</v>
      </c>
      <c r="G231" s="56"/>
      <c r="H231" s="56"/>
      <c r="I231" s="56"/>
      <c r="J231" s="56"/>
      <c r="K231" s="56">
        <v>215</v>
      </c>
      <c r="L231" s="56"/>
      <c r="M231" s="56"/>
      <c r="N231" s="56"/>
      <c r="O231" s="57"/>
      <c r="P231" s="26">
        <f t="shared" si="48"/>
        <v>542</v>
      </c>
    </row>
    <row r="232" spans="1:16" ht="26.4" x14ac:dyDescent="0.25">
      <c r="A232" s="254"/>
      <c r="B232" s="55" t="s">
        <v>223</v>
      </c>
      <c r="C232" s="55" t="s">
        <v>238</v>
      </c>
      <c r="D232" s="56"/>
      <c r="E232" s="56">
        <v>4</v>
      </c>
      <c r="F232" s="56">
        <v>228</v>
      </c>
      <c r="G232" s="56"/>
      <c r="H232" s="56"/>
      <c r="I232" s="56"/>
      <c r="J232" s="56"/>
      <c r="K232" s="56"/>
      <c r="L232" s="56"/>
      <c r="M232" s="56"/>
      <c r="N232" s="56"/>
      <c r="O232" s="57"/>
      <c r="P232" s="26">
        <f t="shared" si="48"/>
        <v>232</v>
      </c>
    </row>
    <row r="233" spans="1:16" ht="26.4" x14ac:dyDescent="0.25">
      <c r="A233" s="254"/>
      <c r="B233" s="55" t="s">
        <v>178</v>
      </c>
      <c r="C233" s="55" t="s">
        <v>245</v>
      </c>
      <c r="D233" s="56"/>
      <c r="E233" s="56">
        <v>2800</v>
      </c>
      <c r="F233" s="56"/>
      <c r="G233" s="56"/>
      <c r="H233" s="56"/>
      <c r="I233" s="56"/>
      <c r="J233" s="56"/>
      <c r="K233" s="56"/>
      <c r="L233" s="56"/>
      <c r="M233" s="56"/>
      <c r="N233" s="56"/>
      <c r="O233" s="56"/>
      <c r="P233" s="26">
        <f t="shared" si="48"/>
        <v>2800</v>
      </c>
    </row>
    <row r="234" spans="1:16" s="6" customFormat="1" ht="13.8" thickBot="1" x14ac:dyDescent="0.3">
      <c r="A234" s="41" t="s">
        <v>144</v>
      </c>
      <c r="B234" s="42"/>
      <c r="C234" s="42"/>
      <c r="D234" s="43">
        <f t="shared" ref="D234:P234" si="49">SUM(D227:D233)</f>
        <v>155526</v>
      </c>
      <c r="E234" s="43">
        <f t="shared" si="49"/>
        <v>3016</v>
      </c>
      <c r="F234" s="43">
        <f t="shared" si="49"/>
        <v>551</v>
      </c>
      <c r="G234" s="43">
        <f t="shared" si="49"/>
        <v>0</v>
      </c>
      <c r="H234" s="43">
        <f t="shared" si="49"/>
        <v>0</v>
      </c>
      <c r="I234" s="43">
        <f t="shared" si="49"/>
        <v>0</v>
      </c>
      <c r="J234" s="43">
        <f t="shared" si="49"/>
        <v>0</v>
      </c>
      <c r="K234" s="43">
        <f t="shared" si="49"/>
        <v>255</v>
      </c>
      <c r="L234" s="43">
        <f t="shared" si="49"/>
        <v>24523</v>
      </c>
      <c r="M234" s="43">
        <f t="shared" si="49"/>
        <v>0</v>
      </c>
      <c r="N234" s="43">
        <f t="shared" si="49"/>
        <v>0</v>
      </c>
      <c r="O234" s="43">
        <f t="shared" si="49"/>
        <v>0</v>
      </c>
      <c r="P234" s="43">
        <f t="shared" si="49"/>
        <v>183871</v>
      </c>
    </row>
    <row r="235" spans="1:16" s="14" customFormat="1" x14ac:dyDescent="0.25">
      <c r="A235" s="137" t="s">
        <v>83</v>
      </c>
      <c r="B235" s="90" t="s">
        <v>33</v>
      </c>
      <c r="C235" s="90" t="s">
        <v>238</v>
      </c>
      <c r="D235" s="91">
        <v>1684</v>
      </c>
      <c r="E235" s="91"/>
      <c r="F235" s="91"/>
      <c r="G235" s="91"/>
      <c r="H235" s="91"/>
      <c r="I235" s="91"/>
      <c r="J235" s="91"/>
      <c r="K235" s="91"/>
      <c r="L235" s="91"/>
      <c r="M235" s="91"/>
      <c r="N235" s="91"/>
      <c r="O235" s="136"/>
      <c r="P235" s="134">
        <f>SUM(D235:O235)</f>
        <v>1684</v>
      </c>
    </row>
    <row r="236" spans="1:16" s="14" customFormat="1" ht="26.4" x14ac:dyDescent="0.25">
      <c r="A236" s="226"/>
      <c r="B236" s="60" t="s">
        <v>223</v>
      </c>
      <c r="C236" s="60" t="s">
        <v>238</v>
      </c>
      <c r="D236" s="61"/>
      <c r="E236" s="61"/>
      <c r="F236" s="61"/>
      <c r="G236" s="61"/>
      <c r="H236" s="61"/>
      <c r="I236" s="61"/>
      <c r="J236" s="61"/>
      <c r="K236" s="61"/>
      <c r="L236" s="61"/>
      <c r="M236" s="61"/>
      <c r="N236" s="61"/>
      <c r="O236" s="142"/>
      <c r="P236" s="134">
        <f>SUM(D236:O236)</f>
        <v>0</v>
      </c>
    </row>
    <row r="237" spans="1:16" s="6" customFormat="1" ht="13.8" thickBot="1" x14ac:dyDescent="0.3">
      <c r="A237" s="28" t="s">
        <v>145</v>
      </c>
      <c r="B237" s="29"/>
      <c r="C237" s="29"/>
      <c r="D237" s="31">
        <f t="shared" ref="D237:P237" si="50">SUM(D235:D236)</f>
        <v>1684</v>
      </c>
      <c r="E237" s="31">
        <f t="shared" si="50"/>
        <v>0</v>
      </c>
      <c r="F237" s="31">
        <f t="shared" si="50"/>
        <v>0</v>
      </c>
      <c r="G237" s="31">
        <f t="shared" si="50"/>
        <v>0</v>
      </c>
      <c r="H237" s="31">
        <f t="shared" si="50"/>
        <v>0</v>
      </c>
      <c r="I237" s="31">
        <f t="shared" si="50"/>
        <v>0</v>
      </c>
      <c r="J237" s="31">
        <f t="shared" si="50"/>
        <v>0</v>
      </c>
      <c r="K237" s="31">
        <f t="shared" si="50"/>
        <v>0</v>
      </c>
      <c r="L237" s="31">
        <f t="shared" si="50"/>
        <v>0</v>
      </c>
      <c r="M237" s="31">
        <f t="shared" si="50"/>
        <v>0</v>
      </c>
      <c r="N237" s="31">
        <f t="shared" si="50"/>
        <v>0</v>
      </c>
      <c r="O237" s="31">
        <f t="shared" si="50"/>
        <v>0</v>
      </c>
      <c r="P237" s="31">
        <f t="shared" si="50"/>
        <v>1684</v>
      </c>
    </row>
    <row r="238" spans="1:16" x14ac:dyDescent="0.25">
      <c r="A238" s="35" t="s">
        <v>84</v>
      </c>
      <c r="B238" s="74"/>
      <c r="C238" s="74"/>
      <c r="D238" s="52"/>
      <c r="E238" s="52"/>
      <c r="F238" s="52"/>
      <c r="G238" s="52"/>
      <c r="H238" s="52"/>
      <c r="I238" s="52"/>
      <c r="J238" s="52"/>
      <c r="K238" s="52"/>
      <c r="L238" s="52"/>
      <c r="M238" s="52"/>
      <c r="N238" s="52"/>
      <c r="O238" s="53"/>
      <c r="P238" s="26">
        <f t="shared" ref="P238:P244" si="51">SUM(D238:O238)</f>
        <v>0</v>
      </c>
    </row>
    <row r="239" spans="1:16" x14ac:dyDescent="0.25">
      <c r="A239" s="54"/>
      <c r="B239" s="55" t="s">
        <v>18</v>
      </c>
      <c r="C239" s="55" t="s">
        <v>234</v>
      </c>
      <c r="D239" s="56">
        <v>55311</v>
      </c>
      <c r="E239" s="56">
        <v>0</v>
      </c>
      <c r="F239" s="56">
        <v>0</v>
      </c>
      <c r="G239" s="56">
        <v>0</v>
      </c>
      <c r="H239" s="56">
        <v>0</v>
      </c>
      <c r="I239" s="56">
        <v>0</v>
      </c>
      <c r="J239" s="56">
        <v>0</v>
      </c>
      <c r="K239" s="56">
        <v>108</v>
      </c>
      <c r="L239" s="56">
        <v>0</v>
      </c>
      <c r="M239" s="56">
        <v>34</v>
      </c>
      <c r="N239" s="56">
        <v>55</v>
      </c>
      <c r="O239" s="57">
        <v>0</v>
      </c>
      <c r="P239" s="26">
        <f t="shared" si="51"/>
        <v>55508</v>
      </c>
    </row>
    <row r="240" spans="1:16" x14ac:dyDescent="0.25">
      <c r="A240" s="54"/>
      <c r="B240" s="55" t="s">
        <v>19</v>
      </c>
      <c r="C240" s="55" t="s">
        <v>228</v>
      </c>
      <c r="D240" s="56">
        <v>2</v>
      </c>
      <c r="E240" s="56">
        <v>4</v>
      </c>
      <c r="F240" s="56">
        <v>27</v>
      </c>
      <c r="G240" s="56"/>
      <c r="H240" s="56"/>
      <c r="I240" s="56"/>
      <c r="J240" s="56"/>
      <c r="K240" s="56">
        <v>15</v>
      </c>
      <c r="L240" s="56">
        <v>882</v>
      </c>
      <c r="M240" s="56"/>
      <c r="N240" s="56"/>
      <c r="O240" s="57"/>
      <c r="P240" s="26">
        <f t="shared" si="51"/>
        <v>930</v>
      </c>
    </row>
    <row r="241" spans="1:16" x14ac:dyDescent="0.25">
      <c r="A241" s="54"/>
      <c r="B241" s="55" t="s">
        <v>26</v>
      </c>
      <c r="C241" s="55" t="s">
        <v>229</v>
      </c>
      <c r="D241" s="56"/>
      <c r="E241" s="56"/>
      <c r="F241" s="56"/>
      <c r="G241" s="56"/>
      <c r="H241" s="56"/>
      <c r="I241" s="56"/>
      <c r="J241" s="56"/>
      <c r="K241" s="56"/>
      <c r="L241" s="56">
        <v>13</v>
      </c>
      <c r="M241" s="56"/>
      <c r="N241" s="56"/>
      <c r="O241" s="57"/>
      <c r="P241" s="26">
        <f t="shared" si="51"/>
        <v>13</v>
      </c>
    </row>
    <row r="242" spans="1:16" x14ac:dyDescent="0.25">
      <c r="A242" s="86"/>
      <c r="B242" s="87" t="s">
        <v>219</v>
      </c>
      <c r="C242" s="87" t="s">
        <v>230</v>
      </c>
      <c r="D242" s="88"/>
      <c r="E242" s="88"/>
      <c r="F242" s="88"/>
      <c r="G242" s="88"/>
      <c r="H242" s="88"/>
      <c r="I242" s="88"/>
      <c r="J242" s="88"/>
      <c r="K242" s="88">
        <v>4</v>
      </c>
      <c r="L242" s="88">
        <v>654</v>
      </c>
      <c r="M242" s="88"/>
      <c r="N242" s="88"/>
      <c r="O242" s="89"/>
      <c r="P242" s="26">
        <f t="shared" si="51"/>
        <v>658</v>
      </c>
    </row>
    <row r="243" spans="1:16" x14ac:dyDescent="0.25">
      <c r="A243" s="86"/>
      <c r="B243" s="87" t="s">
        <v>200</v>
      </c>
      <c r="C243" s="87" t="s">
        <v>234</v>
      </c>
      <c r="D243" s="88">
        <v>0</v>
      </c>
      <c r="E243" s="88">
        <v>0</v>
      </c>
      <c r="F243" s="88">
        <v>0</v>
      </c>
      <c r="G243" s="88">
        <v>2893</v>
      </c>
      <c r="H243" s="88">
        <v>0</v>
      </c>
      <c r="I243" s="88">
        <v>0</v>
      </c>
      <c r="J243" s="88">
        <v>0</v>
      </c>
      <c r="K243" s="88">
        <v>0</v>
      </c>
      <c r="L243" s="88">
        <v>0</v>
      </c>
      <c r="M243" s="88">
        <v>0</v>
      </c>
      <c r="N243" s="88">
        <v>0</v>
      </c>
      <c r="O243" s="88">
        <v>0</v>
      </c>
      <c r="P243" s="26">
        <f t="shared" si="51"/>
        <v>2893</v>
      </c>
    </row>
    <row r="244" spans="1:16" x14ac:dyDescent="0.25">
      <c r="A244" s="86"/>
      <c r="B244" s="87" t="s">
        <v>201</v>
      </c>
      <c r="C244" s="87" t="s">
        <v>234</v>
      </c>
      <c r="D244" s="88"/>
      <c r="E244" s="88"/>
      <c r="F244" s="88"/>
      <c r="G244" s="88"/>
      <c r="H244" s="88"/>
      <c r="I244" s="88"/>
      <c r="J244" s="88"/>
      <c r="K244" s="88"/>
      <c r="L244" s="88"/>
      <c r="M244" s="88"/>
      <c r="N244" s="88"/>
      <c r="O244" s="89"/>
      <c r="P244" s="26">
        <f t="shared" si="51"/>
        <v>0</v>
      </c>
    </row>
    <row r="245" spans="1:16" s="6" customFormat="1" ht="13.8" thickBot="1" x14ac:dyDescent="0.3">
      <c r="A245" s="41" t="s">
        <v>146</v>
      </c>
      <c r="B245" s="42"/>
      <c r="C245" s="42"/>
      <c r="D245" s="43">
        <f t="shared" ref="D245:P245" si="52">SUM(D239:D244)</f>
        <v>55313</v>
      </c>
      <c r="E245" s="43">
        <f t="shared" si="52"/>
        <v>4</v>
      </c>
      <c r="F245" s="43">
        <f t="shared" si="52"/>
        <v>27</v>
      </c>
      <c r="G245" s="43">
        <f t="shared" si="52"/>
        <v>2893</v>
      </c>
      <c r="H245" s="43">
        <f t="shared" si="52"/>
        <v>0</v>
      </c>
      <c r="I245" s="43">
        <f t="shared" si="52"/>
        <v>0</v>
      </c>
      <c r="J245" s="43">
        <f t="shared" si="52"/>
        <v>0</v>
      </c>
      <c r="K245" s="43">
        <f t="shared" si="52"/>
        <v>127</v>
      </c>
      <c r="L245" s="43">
        <f t="shared" si="52"/>
        <v>1549</v>
      </c>
      <c r="M245" s="43">
        <f t="shared" si="52"/>
        <v>34</v>
      </c>
      <c r="N245" s="43">
        <f t="shared" si="52"/>
        <v>55</v>
      </c>
      <c r="O245" s="43">
        <f t="shared" si="52"/>
        <v>0</v>
      </c>
      <c r="P245" s="43">
        <f t="shared" si="52"/>
        <v>60002</v>
      </c>
    </row>
    <row r="246" spans="1:16" x14ac:dyDescent="0.25">
      <c r="A246" s="45" t="s">
        <v>85</v>
      </c>
      <c r="B246" s="46" t="s">
        <v>19</v>
      </c>
      <c r="C246" s="46" t="s">
        <v>228</v>
      </c>
      <c r="D246" s="47">
        <v>74913</v>
      </c>
      <c r="E246" s="47">
        <v>349</v>
      </c>
      <c r="F246" s="47">
        <v>4349</v>
      </c>
      <c r="G246" s="47"/>
      <c r="H246" s="47"/>
      <c r="I246" s="47">
        <v>360</v>
      </c>
      <c r="J246" s="47"/>
      <c r="K246" s="47">
        <v>116</v>
      </c>
      <c r="L246" s="47">
        <v>564</v>
      </c>
      <c r="M246" s="47"/>
      <c r="N246" s="47"/>
      <c r="O246" s="48"/>
      <c r="P246" s="25">
        <f t="shared" ref="P246:P252" si="53">SUM(D246:O246)</f>
        <v>80651</v>
      </c>
    </row>
    <row r="247" spans="1:16" x14ac:dyDescent="0.25">
      <c r="A247" s="45"/>
      <c r="B247" s="46" t="s">
        <v>55</v>
      </c>
      <c r="C247" s="46" t="s">
        <v>253</v>
      </c>
      <c r="D247" s="47"/>
      <c r="E247" s="47">
        <v>8</v>
      </c>
      <c r="F247" s="47"/>
      <c r="G247" s="47"/>
      <c r="H247" s="47"/>
      <c r="I247" s="47"/>
      <c r="J247" s="47"/>
      <c r="K247" s="47">
        <v>7</v>
      </c>
      <c r="L247" s="47"/>
      <c r="M247" s="47"/>
      <c r="N247" s="47"/>
      <c r="O247" s="48"/>
      <c r="P247" s="25">
        <f t="shared" si="53"/>
        <v>15</v>
      </c>
    </row>
    <row r="248" spans="1:16" x14ac:dyDescent="0.25">
      <c r="A248" s="45"/>
      <c r="B248" s="46" t="s">
        <v>26</v>
      </c>
      <c r="C248" s="46" t="s">
        <v>229</v>
      </c>
      <c r="D248" s="47">
        <v>53025</v>
      </c>
      <c r="E248" s="47">
        <v>570</v>
      </c>
      <c r="F248" s="47">
        <v>4456</v>
      </c>
      <c r="G248" s="47"/>
      <c r="H248" s="47"/>
      <c r="I248" s="47"/>
      <c r="J248" s="47"/>
      <c r="K248" s="47">
        <v>9</v>
      </c>
      <c r="L248" s="47"/>
      <c r="M248" s="47"/>
      <c r="N248" s="47"/>
      <c r="O248" s="48"/>
      <c r="P248" s="25">
        <f t="shared" si="53"/>
        <v>58060</v>
      </c>
    </row>
    <row r="249" spans="1:16" x14ac:dyDescent="0.25">
      <c r="A249" s="64"/>
      <c r="B249" s="125" t="s">
        <v>219</v>
      </c>
      <c r="C249" s="125" t="s">
        <v>230</v>
      </c>
      <c r="D249" s="126"/>
      <c r="E249" s="126"/>
      <c r="F249" s="126"/>
      <c r="G249" s="126"/>
      <c r="H249" s="126"/>
      <c r="I249" s="126"/>
      <c r="J249" s="126"/>
      <c r="K249" s="126"/>
      <c r="L249" s="126"/>
      <c r="M249" s="126"/>
      <c r="N249" s="126"/>
      <c r="O249" s="127"/>
      <c r="P249" s="25">
        <f t="shared" si="53"/>
        <v>0</v>
      </c>
    </row>
    <row r="250" spans="1:16" x14ac:dyDescent="0.25">
      <c r="A250" s="64"/>
      <c r="B250" s="125" t="s">
        <v>215</v>
      </c>
      <c r="C250" s="125" t="s">
        <v>257</v>
      </c>
      <c r="D250" s="276">
        <v>0</v>
      </c>
      <c r="E250" s="276">
        <v>2017</v>
      </c>
      <c r="F250" s="276">
        <v>2879</v>
      </c>
      <c r="G250" s="276">
        <v>1788</v>
      </c>
      <c r="H250" s="276">
        <v>0</v>
      </c>
      <c r="I250" s="276">
        <v>0</v>
      </c>
      <c r="J250" s="276">
        <v>0</v>
      </c>
      <c r="K250" s="276">
        <v>0</v>
      </c>
      <c r="L250" s="276">
        <v>0</v>
      </c>
      <c r="M250" s="276">
        <v>0</v>
      </c>
      <c r="N250" s="277">
        <v>0</v>
      </c>
      <c r="O250" s="280">
        <v>0</v>
      </c>
      <c r="P250" s="25">
        <f t="shared" si="53"/>
        <v>6684</v>
      </c>
    </row>
    <row r="251" spans="1:16" x14ac:dyDescent="0.25">
      <c r="A251" s="64"/>
      <c r="B251" s="125" t="s">
        <v>214</v>
      </c>
      <c r="C251" s="125" t="s">
        <v>257</v>
      </c>
      <c r="D251" s="276">
        <v>0</v>
      </c>
      <c r="E251" s="276">
        <v>0</v>
      </c>
      <c r="F251" s="276">
        <v>7399</v>
      </c>
      <c r="G251" s="276">
        <v>0</v>
      </c>
      <c r="H251" s="276">
        <v>0</v>
      </c>
      <c r="I251" s="276">
        <v>0</v>
      </c>
      <c r="J251" s="276">
        <v>0</v>
      </c>
      <c r="K251" s="276">
        <v>0</v>
      </c>
      <c r="L251" s="276">
        <v>381</v>
      </c>
      <c r="M251" s="276">
        <v>0</v>
      </c>
      <c r="N251" s="277">
        <v>0</v>
      </c>
      <c r="O251" s="280">
        <v>0</v>
      </c>
      <c r="P251" s="25">
        <f t="shared" si="53"/>
        <v>7780</v>
      </c>
    </row>
    <row r="252" spans="1:16" x14ac:dyDescent="0.25">
      <c r="A252" s="64"/>
      <c r="B252" s="125" t="s">
        <v>199</v>
      </c>
      <c r="C252" s="125" t="s">
        <v>257</v>
      </c>
      <c r="D252" s="276">
        <v>0</v>
      </c>
      <c r="E252" s="276">
        <v>45764</v>
      </c>
      <c r="F252" s="276">
        <v>0</v>
      </c>
      <c r="G252" s="276">
        <v>695</v>
      </c>
      <c r="H252" s="276">
        <v>0</v>
      </c>
      <c r="I252" s="276">
        <v>0</v>
      </c>
      <c r="J252" s="276">
        <v>0</v>
      </c>
      <c r="K252" s="276">
        <v>0</v>
      </c>
      <c r="L252" s="276">
        <v>0</v>
      </c>
      <c r="M252" s="276">
        <v>0</v>
      </c>
      <c r="N252" s="277">
        <v>0</v>
      </c>
      <c r="O252" s="276">
        <v>0</v>
      </c>
      <c r="P252" s="25">
        <f t="shared" si="53"/>
        <v>46459</v>
      </c>
    </row>
    <row r="253" spans="1:16" s="6" customFormat="1" ht="13.8" thickBot="1" x14ac:dyDescent="0.3">
      <c r="A253" s="28" t="s">
        <v>147</v>
      </c>
      <c r="B253" s="29"/>
      <c r="C253" s="29"/>
      <c r="D253" s="31">
        <f t="shared" ref="D253:O253" si="54">SUM(D246:D252)</f>
        <v>127938</v>
      </c>
      <c r="E253" s="31">
        <f t="shared" si="54"/>
        <v>48708</v>
      </c>
      <c r="F253" s="31">
        <f t="shared" si="54"/>
        <v>19083</v>
      </c>
      <c r="G253" s="31">
        <f t="shared" si="54"/>
        <v>2483</v>
      </c>
      <c r="H253" s="31">
        <f t="shared" si="54"/>
        <v>0</v>
      </c>
      <c r="I253" s="31">
        <f t="shared" si="54"/>
        <v>360</v>
      </c>
      <c r="J253" s="31">
        <f t="shared" si="54"/>
        <v>0</v>
      </c>
      <c r="K253" s="31">
        <f t="shared" si="54"/>
        <v>132</v>
      </c>
      <c r="L253" s="31">
        <f t="shared" si="54"/>
        <v>945</v>
      </c>
      <c r="M253" s="31">
        <f t="shared" si="54"/>
        <v>0</v>
      </c>
      <c r="N253" s="31">
        <f t="shared" si="54"/>
        <v>0</v>
      </c>
      <c r="O253" s="31">
        <f t="shared" si="54"/>
        <v>0</v>
      </c>
      <c r="P253" s="31">
        <f>SUM(P246:P252)</f>
        <v>199649</v>
      </c>
    </row>
    <row r="254" spans="1:16" x14ac:dyDescent="0.25">
      <c r="A254" s="35" t="s">
        <v>88</v>
      </c>
      <c r="B254" s="51" t="s">
        <v>62</v>
      </c>
      <c r="C254" s="51" t="s">
        <v>230</v>
      </c>
      <c r="D254" s="52">
        <v>1</v>
      </c>
      <c r="E254" s="52"/>
      <c r="F254" s="52"/>
      <c r="G254" s="52"/>
      <c r="H254" s="52"/>
      <c r="I254" s="52"/>
      <c r="J254" s="52"/>
      <c r="K254" s="52"/>
      <c r="L254" s="52"/>
      <c r="M254" s="52"/>
      <c r="N254" s="52"/>
      <c r="O254" s="53"/>
      <c r="P254" s="26">
        <f t="shared" ref="P254:P260" si="55">SUM(D254:O254)</f>
        <v>1</v>
      </c>
    </row>
    <row r="255" spans="1:16" x14ac:dyDescent="0.25">
      <c r="A255" s="35"/>
      <c r="B255" s="51" t="s">
        <v>24</v>
      </c>
      <c r="C255" s="51" t="s">
        <v>233</v>
      </c>
      <c r="D255" s="52">
        <v>107</v>
      </c>
      <c r="E255" s="52"/>
      <c r="F255" s="52"/>
      <c r="G255" s="52"/>
      <c r="H255" s="52"/>
      <c r="I255" s="52"/>
      <c r="J255" s="52"/>
      <c r="K255" s="52"/>
      <c r="L255" s="52"/>
      <c r="M255" s="52">
        <v>133</v>
      </c>
      <c r="N255" s="52"/>
      <c r="O255" s="53"/>
      <c r="P255" s="26">
        <f t="shared" si="55"/>
        <v>240</v>
      </c>
    </row>
    <row r="256" spans="1:16" x14ac:dyDescent="0.25">
      <c r="A256" s="54"/>
      <c r="B256" s="55" t="s">
        <v>19</v>
      </c>
      <c r="C256" s="55" t="s">
        <v>228</v>
      </c>
      <c r="D256" s="56"/>
      <c r="E256" s="56"/>
      <c r="F256" s="56"/>
      <c r="G256" s="56"/>
      <c r="H256" s="56"/>
      <c r="I256" s="56"/>
      <c r="J256" s="56"/>
      <c r="K256" s="56"/>
      <c r="L256" s="56"/>
      <c r="M256" s="56"/>
      <c r="N256" s="56"/>
      <c r="O256" s="57"/>
      <c r="P256" s="26">
        <f t="shared" si="55"/>
        <v>0</v>
      </c>
    </row>
    <row r="257" spans="1:16" ht="24.75" customHeight="1" x14ac:dyDescent="0.25">
      <c r="A257" s="54"/>
      <c r="B257" s="55" t="s">
        <v>26</v>
      </c>
      <c r="C257" s="55" t="s">
        <v>229</v>
      </c>
      <c r="D257" s="56">
        <v>21560</v>
      </c>
      <c r="E257" s="56"/>
      <c r="F257" s="56"/>
      <c r="G257" s="56"/>
      <c r="H257" s="56"/>
      <c r="I257" s="56"/>
      <c r="J257" s="56"/>
      <c r="K257" s="56"/>
      <c r="L257" s="56"/>
      <c r="M257" s="56"/>
      <c r="N257" s="56"/>
      <c r="O257" s="57"/>
      <c r="P257" s="26">
        <f t="shared" si="55"/>
        <v>21560</v>
      </c>
    </row>
    <row r="258" spans="1:16" ht="24.75" customHeight="1" x14ac:dyDescent="0.25">
      <c r="A258" s="86"/>
      <c r="B258" s="87" t="s">
        <v>219</v>
      </c>
      <c r="C258" s="87" t="s">
        <v>230</v>
      </c>
      <c r="D258" s="88"/>
      <c r="E258" s="88">
        <v>10</v>
      </c>
      <c r="F258" s="88"/>
      <c r="G258" s="88"/>
      <c r="H258" s="88"/>
      <c r="I258" s="88"/>
      <c r="J258" s="88"/>
      <c r="K258" s="88">
        <v>12</v>
      </c>
      <c r="L258" s="88"/>
      <c r="M258" s="88"/>
      <c r="N258" s="88"/>
      <c r="O258" s="89"/>
      <c r="P258" s="26">
        <f t="shared" si="55"/>
        <v>22</v>
      </c>
    </row>
    <row r="259" spans="1:16" ht="24.75" customHeight="1" x14ac:dyDescent="0.25">
      <c r="A259" s="86"/>
      <c r="B259" s="87" t="s">
        <v>224</v>
      </c>
      <c r="C259" s="87" t="s">
        <v>258</v>
      </c>
      <c r="D259" s="88">
        <v>0</v>
      </c>
      <c r="E259" s="88">
        <v>1681</v>
      </c>
      <c r="F259" s="88">
        <v>0</v>
      </c>
      <c r="G259" s="88">
        <v>0</v>
      </c>
      <c r="H259" s="88">
        <v>0</v>
      </c>
      <c r="I259" s="88">
        <v>0</v>
      </c>
      <c r="J259" s="88">
        <v>0</v>
      </c>
      <c r="K259" s="88">
        <v>33</v>
      </c>
      <c r="L259" s="88">
        <v>0</v>
      </c>
      <c r="M259" s="88">
        <v>0</v>
      </c>
      <c r="N259" s="88">
        <v>0</v>
      </c>
      <c r="O259" s="88">
        <v>0</v>
      </c>
      <c r="P259" s="26">
        <f t="shared" si="55"/>
        <v>1714</v>
      </c>
    </row>
    <row r="260" spans="1:16" ht="24.75" customHeight="1" x14ac:dyDescent="0.25">
      <c r="A260" s="86"/>
      <c r="B260" s="87" t="s">
        <v>210</v>
      </c>
      <c r="C260" s="87" t="s">
        <v>258</v>
      </c>
      <c r="D260" s="88">
        <v>0</v>
      </c>
      <c r="E260" s="88">
        <v>0</v>
      </c>
      <c r="F260" s="88">
        <v>0</v>
      </c>
      <c r="G260" s="88">
        <v>125</v>
      </c>
      <c r="H260" s="88">
        <v>0</v>
      </c>
      <c r="I260" s="88">
        <v>0</v>
      </c>
      <c r="J260" s="88">
        <v>0</v>
      </c>
      <c r="K260" s="88">
        <v>0</v>
      </c>
      <c r="L260" s="88">
        <v>0</v>
      </c>
      <c r="M260" s="88">
        <v>0</v>
      </c>
      <c r="N260" s="88">
        <v>0</v>
      </c>
      <c r="O260" s="88">
        <v>0</v>
      </c>
      <c r="P260" s="26">
        <f t="shared" si="55"/>
        <v>125</v>
      </c>
    </row>
    <row r="261" spans="1:16" s="6" customFormat="1" ht="16.5" customHeight="1" thickBot="1" x14ac:dyDescent="0.3">
      <c r="A261" s="41" t="s">
        <v>148</v>
      </c>
      <c r="B261" s="42"/>
      <c r="C261" s="42"/>
      <c r="D261" s="43">
        <f t="shared" ref="D261:P261" si="56">SUM(D254:D260)</f>
        <v>21668</v>
      </c>
      <c r="E261" s="43">
        <f t="shared" si="56"/>
        <v>1691</v>
      </c>
      <c r="F261" s="43">
        <f t="shared" si="56"/>
        <v>0</v>
      </c>
      <c r="G261" s="43">
        <f t="shared" si="56"/>
        <v>125</v>
      </c>
      <c r="H261" s="43">
        <f t="shared" si="56"/>
        <v>0</v>
      </c>
      <c r="I261" s="43">
        <f t="shared" si="56"/>
        <v>0</v>
      </c>
      <c r="J261" s="43">
        <f t="shared" si="56"/>
        <v>0</v>
      </c>
      <c r="K261" s="43">
        <f t="shared" si="56"/>
        <v>45</v>
      </c>
      <c r="L261" s="43">
        <f t="shared" si="56"/>
        <v>0</v>
      </c>
      <c r="M261" s="43">
        <f t="shared" si="56"/>
        <v>133</v>
      </c>
      <c r="N261" s="43">
        <f t="shared" si="56"/>
        <v>0</v>
      </c>
      <c r="O261" s="43">
        <f t="shared" si="56"/>
        <v>0</v>
      </c>
      <c r="P261" s="43">
        <f t="shared" si="56"/>
        <v>23662</v>
      </c>
    </row>
    <row r="262" spans="1:16" x14ac:dyDescent="0.25">
      <c r="A262" s="45" t="s">
        <v>89</v>
      </c>
      <c r="B262" s="46" t="s">
        <v>90</v>
      </c>
      <c r="C262" s="46" t="s">
        <v>250</v>
      </c>
      <c r="D262" s="274">
        <v>62339</v>
      </c>
      <c r="E262" s="274">
        <v>0</v>
      </c>
      <c r="F262" s="274">
        <v>0</v>
      </c>
      <c r="G262" s="274">
        <v>0</v>
      </c>
      <c r="H262" s="274">
        <v>0</v>
      </c>
      <c r="I262" s="274">
        <v>0</v>
      </c>
      <c r="J262" s="274">
        <v>0</v>
      </c>
      <c r="K262" s="274">
        <v>0</v>
      </c>
      <c r="L262" s="274">
        <v>0</v>
      </c>
      <c r="M262" s="274">
        <v>0</v>
      </c>
      <c r="N262" s="275">
        <v>0</v>
      </c>
      <c r="O262" s="275">
        <v>0</v>
      </c>
      <c r="P262" s="25">
        <f t="shared" ref="P262:P272" si="57">SUM(D262:O262)</f>
        <v>62339</v>
      </c>
    </row>
    <row r="263" spans="1:16" x14ac:dyDescent="0.25">
      <c r="A263" s="27"/>
      <c r="B263" s="21" t="s">
        <v>91</v>
      </c>
      <c r="C263" s="21" t="s">
        <v>250</v>
      </c>
      <c r="D263" s="274">
        <v>157189</v>
      </c>
      <c r="E263" s="274">
        <v>0</v>
      </c>
      <c r="F263" s="274">
        <v>0</v>
      </c>
      <c r="G263" s="274">
        <v>0</v>
      </c>
      <c r="H263" s="274">
        <v>0</v>
      </c>
      <c r="I263" s="274">
        <v>0</v>
      </c>
      <c r="J263" s="274">
        <v>0</v>
      </c>
      <c r="K263" s="274">
        <v>636</v>
      </c>
      <c r="L263" s="274">
        <v>0</v>
      </c>
      <c r="M263" s="274">
        <v>0</v>
      </c>
      <c r="N263" s="275">
        <v>0</v>
      </c>
      <c r="O263" s="275">
        <v>0</v>
      </c>
      <c r="P263" s="25">
        <f t="shared" si="57"/>
        <v>157825</v>
      </c>
    </row>
    <row r="264" spans="1:16" x14ac:dyDescent="0.25">
      <c r="A264" s="27"/>
      <c r="B264" s="21" t="s">
        <v>18</v>
      </c>
      <c r="C264" s="21" t="s">
        <v>234</v>
      </c>
      <c r="D264" s="23"/>
      <c r="E264" s="23"/>
      <c r="F264" s="23"/>
      <c r="G264" s="23"/>
      <c r="H264" s="23"/>
      <c r="I264" s="23"/>
      <c r="J264" s="23"/>
      <c r="K264" s="23"/>
      <c r="L264" s="23"/>
      <c r="M264" s="23"/>
      <c r="N264" s="23"/>
      <c r="O264" s="24"/>
      <c r="P264" s="25">
        <f t="shared" si="57"/>
        <v>0</v>
      </c>
    </row>
    <row r="265" spans="1:16" x14ac:dyDescent="0.25">
      <c r="A265" s="27"/>
      <c r="B265" s="21" t="s">
        <v>24</v>
      </c>
      <c r="C265" s="21" t="s">
        <v>233</v>
      </c>
      <c r="D265" s="23"/>
      <c r="E265" s="23"/>
      <c r="F265" s="23"/>
      <c r="G265" s="23"/>
      <c r="H265" s="23"/>
      <c r="I265" s="23"/>
      <c r="J265" s="23"/>
      <c r="K265" s="23"/>
      <c r="L265" s="23"/>
      <c r="M265" s="23"/>
      <c r="N265" s="23"/>
      <c r="O265" s="24"/>
      <c r="P265" s="25">
        <f t="shared" si="57"/>
        <v>0</v>
      </c>
    </row>
    <row r="266" spans="1:16" x14ac:dyDescent="0.25">
      <c r="A266" s="27"/>
      <c r="B266" s="21" t="s">
        <v>19</v>
      </c>
      <c r="C266" s="21" t="s">
        <v>228</v>
      </c>
      <c r="D266" s="23">
        <v>7834</v>
      </c>
      <c r="E266" s="23">
        <v>42</v>
      </c>
      <c r="F266" s="23">
        <v>148</v>
      </c>
      <c r="G266" s="23"/>
      <c r="H266" s="23"/>
      <c r="I266" s="23"/>
      <c r="J266" s="23"/>
      <c r="K266" s="23"/>
      <c r="L266" s="23">
        <v>365</v>
      </c>
      <c r="M266" s="23"/>
      <c r="N266" s="23"/>
      <c r="O266" s="24"/>
      <c r="P266" s="25">
        <f t="shared" si="57"/>
        <v>8389</v>
      </c>
    </row>
    <row r="267" spans="1:16" x14ac:dyDescent="0.25">
      <c r="A267" s="170"/>
      <c r="B267" s="243" t="s">
        <v>26</v>
      </c>
      <c r="C267" s="243" t="s">
        <v>229</v>
      </c>
      <c r="D267" s="260"/>
      <c r="E267" s="260">
        <v>45</v>
      </c>
      <c r="F267" s="260">
        <v>227</v>
      </c>
      <c r="G267" s="260"/>
      <c r="H267" s="260"/>
      <c r="I267" s="260"/>
      <c r="J267" s="260"/>
      <c r="K267" s="260"/>
      <c r="L267" s="260">
        <v>166</v>
      </c>
      <c r="M267" s="260"/>
      <c r="N267" s="260"/>
      <c r="O267" s="261"/>
      <c r="P267" s="262">
        <f t="shared" si="57"/>
        <v>438</v>
      </c>
    </row>
    <row r="268" spans="1:16" x14ac:dyDescent="0.25">
      <c r="A268" s="264"/>
      <c r="B268" s="243" t="s">
        <v>219</v>
      </c>
      <c r="C268" s="243" t="s">
        <v>230</v>
      </c>
      <c r="D268" s="260"/>
      <c r="E268" s="260">
        <v>3</v>
      </c>
      <c r="F268" s="260"/>
      <c r="G268" s="260"/>
      <c r="H268" s="260"/>
      <c r="I268" s="260"/>
      <c r="J268" s="260"/>
      <c r="K268" s="260">
        <v>5</v>
      </c>
      <c r="L268" s="260"/>
      <c r="M268" s="260"/>
      <c r="N268" s="260"/>
      <c r="O268" s="261">
        <v>1</v>
      </c>
      <c r="P268" s="262">
        <f t="shared" si="57"/>
        <v>9</v>
      </c>
    </row>
    <row r="269" spans="1:16" ht="26.4" x14ac:dyDescent="0.25">
      <c r="A269" s="264"/>
      <c r="B269" s="243" t="s">
        <v>186</v>
      </c>
      <c r="C269" s="243" t="s">
        <v>250</v>
      </c>
      <c r="D269" s="276">
        <v>0</v>
      </c>
      <c r="E269" s="276">
        <v>0</v>
      </c>
      <c r="F269" s="276">
        <v>0</v>
      </c>
      <c r="G269" s="276">
        <v>1406</v>
      </c>
      <c r="H269" s="276">
        <v>0</v>
      </c>
      <c r="I269" s="276">
        <v>0</v>
      </c>
      <c r="J269" s="276">
        <v>0</v>
      </c>
      <c r="K269" s="276">
        <v>0</v>
      </c>
      <c r="L269" s="276">
        <v>0</v>
      </c>
      <c r="M269" s="276">
        <v>0</v>
      </c>
      <c r="N269" s="277">
        <v>0</v>
      </c>
      <c r="O269" s="276">
        <v>0</v>
      </c>
      <c r="P269" s="262">
        <f t="shared" si="57"/>
        <v>1406</v>
      </c>
    </row>
    <row r="270" spans="1:16" x14ac:dyDescent="0.25">
      <c r="A270" s="264"/>
      <c r="B270" s="243" t="s">
        <v>185</v>
      </c>
      <c r="C270" s="243" t="s">
        <v>250</v>
      </c>
      <c r="D270" s="276">
        <v>0</v>
      </c>
      <c r="E270" s="276">
        <v>6070</v>
      </c>
      <c r="F270" s="276">
        <v>0</v>
      </c>
      <c r="G270" s="276">
        <v>2483</v>
      </c>
      <c r="H270" s="276">
        <v>0</v>
      </c>
      <c r="I270" s="276">
        <v>445</v>
      </c>
      <c r="J270" s="276">
        <v>0</v>
      </c>
      <c r="K270" s="276">
        <v>0</v>
      </c>
      <c r="L270" s="276">
        <v>0</v>
      </c>
      <c r="M270" s="276">
        <v>0</v>
      </c>
      <c r="N270" s="277">
        <v>0</v>
      </c>
      <c r="O270" s="276">
        <v>0</v>
      </c>
      <c r="P270" s="262">
        <f t="shared" si="57"/>
        <v>8998</v>
      </c>
    </row>
    <row r="271" spans="1:16" s="263" customFormat="1" ht="26.4" x14ac:dyDescent="0.25">
      <c r="B271" s="21" t="s">
        <v>184</v>
      </c>
      <c r="C271" s="21" t="s">
        <v>250</v>
      </c>
      <c r="D271" s="276">
        <v>0</v>
      </c>
      <c r="E271" s="276">
        <v>8641</v>
      </c>
      <c r="F271" s="276">
        <v>0</v>
      </c>
      <c r="G271" s="276">
        <v>2069</v>
      </c>
      <c r="H271" s="276">
        <v>0</v>
      </c>
      <c r="I271" s="276">
        <v>0</v>
      </c>
      <c r="J271" s="276">
        <v>0</v>
      </c>
      <c r="K271" s="276">
        <v>0</v>
      </c>
      <c r="L271" s="276">
        <v>0</v>
      </c>
      <c r="M271" s="276">
        <v>0</v>
      </c>
      <c r="N271" s="277">
        <v>0</v>
      </c>
      <c r="O271" s="276">
        <v>0</v>
      </c>
      <c r="P271" s="23">
        <f t="shared" si="57"/>
        <v>10710</v>
      </c>
    </row>
    <row r="272" spans="1:16" x14ac:dyDescent="0.25">
      <c r="A272" s="128"/>
      <c r="B272" s="3" t="s">
        <v>183</v>
      </c>
      <c r="C272" s="3" t="s">
        <v>250</v>
      </c>
      <c r="D272" s="278">
        <v>0</v>
      </c>
      <c r="E272" s="278">
        <v>38322</v>
      </c>
      <c r="F272" s="278">
        <v>0</v>
      </c>
      <c r="G272" s="278"/>
      <c r="H272" s="278">
        <v>0</v>
      </c>
      <c r="I272" s="278">
        <v>0</v>
      </c>
      <c r="J272" s="278">
        <v>0</v>
      </c>
      <c r="K272" s="278">
        <v>0</v>
      </c>
      <c r="L272" s="278">
        <v>236</v>
      </c>
      <c r="M272" s="278">
        <v>0</v>
      </c>
      <c r="N272" s="279">
        <v>0</v>
      </c>
      <c r="O272" s="278">
        <v>0</v>
      </c>
      <c r="P272" s="23">
        <f t="shared" si="57"/>
        <v>38558</v>
      </c>
    </row>
    <row r="273" spans="1:16" s="6" customFormat="1" x14ac:dyDescent="0.25">
      <c r="A273" s="110" t="s">
        <v>149</v>
      </c>
      <c r="B273" s="111"/>
      <c r="C273" s="111"/>
      <c r="D273" s="112">
        <f t="shared" ref="D273:O273" si="58">SUM(D262:D272)</f>
        <v>227362</v>
      </c>
      <c r="E273" s="112">
        <f t="shared" si="58"/>
        <v>53123</v>
      </c>
      <c r="F273" s="112">
        <f t="shared" si="58"/>
        <v>375</v>
      </c>
      <c r="G273" s="112">
        <f t="shared" si="58"/>
        <v>5958</v>
      </c>
      <c r="H273" s="112">
        <f t="shared" si="58"/>
        <v>0</v>
      </c>
      <c r="I273" s="112">
        <f t="shared" si="58"/>
        <v>445</v>
      </c>
      <c r="J273" s="112">
        <f t="shared" si="58"/>
        <v>0</v>
      </c>
      <c r="K273" s="112">
        <f t="shared" si="58"/>
        <v>641</v>
      </c>
      <c r="L273" s="112">
        <f t="shared" si="58"/>
        <v>767</v>
      </c>
      <c r="M273" s="112">
        <f t="shared" si="58"/>
        <v>0</v>
      </c>
      <c r="N273" s="112">
        <f t="shared" si="58"/>
        <v>0</v>
      </c>
      <c r="O273" s="112">
        <f t="shared" si="58"/>
        <v>1</v>
      </c>
      <c r="P273" s="112">
        <f>SUM(P262:P272)</f>
        <v>288672</v>
      </c>
    </row>
    <row r="274" spans="1:16" s="6" customFormat="1" ht="22.65" customHeight="1" thickBot="1" x14ac:dyDescent="0.3">
      <c r="A274" s="41" t="s">
        <v>92</v>
      </c>
      <c r="B274" s="42"/>
      <c r="C274" s="42"/>
      <c r="D274" s="43">
        <f t="shared" ref="D274:P274" si="59">SUM(D4+D8+D17+D25+D32+D40+D45+D50+D58+D63+D69+D75+D82+D90+D95+D102+D115+D120+D128+D132+D138+D143+D148+D154+D159+D167+D185+D188+D191+D195+D203+D218+D226+D234+D237+D245+D253+D261+D273)</f>
        <v>4604831</v>
      </c>
      <c r="E274" s="43">
        <f t="shared" si="59"/>
        <v>835400</v>
      </c>
      <c r="F274" s="43">
        <f t="shared" si="59"/>
        <v>546299</v>
      </c>
      <c r="G274" s="43">
        <f t="shared" si="59"/>
        <v>321451</v>
      </c>
      <c r="H274" s="43">
        <f t="shared" si="59"/>
        <v>99048</v>
      </c>
      <c r="I274" s="43">
        <f t="shared" si="59"/>
        <v>91697</v>
      </c>
      <c r="J274" s="43">
        <f t="shared" si="59"/>
        <v>1019</v>
      </c>
      <c r="K274" s="43">
        <f t="shared" si="59"/>
        <v>11177</v>
      </c>
      <c r="L274" s="43">
        <f t="shared" si="59"/>
        <v>784703</v>
      </c>
      <c r="M274" s="43">
        <f t="shared" si="59"/>
        <v>4919</v>
      </c>
      <c r="N274" s="43">
        <f t="shared" si="59"/>
        <v>2417</v>
      </c>
      <c r="O274" s="43">
        <f t="shared" si="59"/>
        <v>124512</v>
      </c>
      <c r="P274" s="43">
        <f t="shared" si="59"/>
        <v>7427473</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- 2002
(Includes all landfills and energy recovery)&amp;"Arial,Regular"&amp;10
</oddHeader>
    <oddFooter>&amp;L&amp;8CountyTotalsl.xls 
Total02
August 12, 14, Sept 9, 30 2003&amp;CPage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3D72-5016-4113-B1E6-A3EEB35563E2}">
  <dimension ref="A1:AN47"/>
  <sheetViews>
    <sheetView workbookViewId="0">
      <selection activeCell="A3" sqref="A3"/>
    </sheetView>
  </sheetViews>
  <sheetFormatPr defaultRowHeight="13.2" x14ac:dyDescent="0.25"/>
  <cols>
    <col min="1" max="1" width="36.109375" bestFit="1" customWidth="1"/>
    <col min="2" max="2" width="16.5546875" bestFit="1" customWidth="1"/>
    <col min="3" max="3" width="36.21875" bestFit="1" customWidth="1"/>
    <col min="4" max="4" width="21.88671875" bestFit="1" customWidth="1"/>
    <col min="5" max="5" width="35.6640625" bestFit="1" customWidth="1"/>
    <col min="6" max="6" width="10" bestFit="1" customWidth="1"/>
    <col min="7" max="7" width="9" bestFit="1" customWidth="1"/>
    <col min="8" max="8" width="17.5546875" bestFit="1" customWidth="1"/>
    <col min="9" max="9" width="17.21875" bestFit="1" customWidth="1"/>
    <col min="10" max="10" width="9" bestFit="1" customWidth="1"/>
    <col min="11" max="11" width="30.88671875" bestFit="1" customWidth="1"/>
    <col min="12" max="12" width="25" bestFit="1" customWidth="1"/>
    <col min="13" max="13" width="15" bestFit="1" customWidth="1"/>
    <col min="14" max="14" width="17.33203125" bestFit="1" customWidth="1"/>
    <col min="15" max="15" width="36.6640625" bestFit="1" customWidth="1"/>
    <col min="16" max="16" width="20.77734375" bestFit="1" customWidth="1"/>
    <col min="17" max="17" width="5.88671875" bestFit="1" customWidth="1"/>
    <col min="18" max="18" width="15.33203125" bestFit="1" customWidth="1"/>
    <col min="19" max="19" width="11.109375" bestFit="1" customWidth="1"/>
    <col min="20" max="20" width="19" bestFit="1" customWidth="1"/>
    <col min="21" max="21" width="8" bestFit="1" customWidth="1"/>
    <col min="22" max="22" width="19.6640625" bestFit="1" customWidth="1"/>
    <col min="23" max="23" width="14" bestFit="1" customWidth="1"/>
    <col min="24" max="24" width="31.33203125" bestFit="1" customWidth="1"/>
    <col min="25" max="25" width="32.6640625" bestFit="1" customWidth="1"/>
    <col min="26" max="26" width="6" bestFit="1" customWidth="1"/>
    <col min="27" max="27" width="28.44140625" bestFit="1" customWidth="1"/>
    <col min="28" max="28" width="18.33203125" bestFit="1" customWidth="1"/>
    <col min="29" max="29" width="16.77734375" bestFit="1" customWidth="1"/>
    <col min="30" max="30" width="15.109375" bestFit="1" customWidth="1"/>
    <col min="31" max="31" width="16.109375" bestFit="1" customWidth="1"/>
    <col min="32" max="32" width="21.6640625" bestFit="1" customWidth="1"/>
    <col min="33" max="33" width="24.109375" bestFit="1" customWidth="1"/>
    <col min="34" max="34" width="15.21875" bestFit="1" customWidth="1"/>
    <col min="35" max="35" width="29.44140625" bestFit="1" customWidth="1"/>
    <col min="36" max="36" width="44.77734375" bestFit="1" customWidth="1"/>
    <col min="37" max="37" width="12.33203125" bestFit="1" customWidth="1"/>
    <col min="38" max="38" width="11.21875" bestFit="1" customWidth="1"/>
    <col min="39" max="39" width="22.21875" bestFit="1" customWidth="1"/>
    <col min="40" max="40" width="11.33203125" bestFit="1" customWidth="1"/>
    <col min="41" max="41" width="9" bestFit="1" customWidth="1"/>
    <col min="42" max="42" width="10" bestFit="1" customWidth="1"/>
    <col min="43" max="43" width="12" bestFit="1" customWidth="1"/>
  </cols>
  <sheetData>
    <row r="1" spans="1:40" ht="14.4" x14ac:dyDescent="0.3">
      <c r="A1" s="497" t="s">
        <v>570</v>
      </c>
    </row>
    <row r="3" spans="1:40" x14ac:dyDescent="0.25">
      <c r="A3" s="380" t="s">
        <v>576</v>
      </c>
      <c r="B3" s="380" t="s">
        <v>569</v>
      </c>
    </row>
    <row r="4" spans="1:40" x14ac:dyDescent="0.25">
      <c r="A4" s="380" t="s">
        <v>514</v>
      </c>
      <c r="B4" t="s">
        <v>284</v>
      </c>
      <c r="C4" t="s">
        <v>447</v>
      </c>
      <c r="D4" t="s">
        <v>571</v>
      </c>
      <c r="E4" t="s">
        <v>448</v>
      </c>
      <c r="F4" t="s">
        <v>424</v>
      </c>
      <c r="G4" t="s">
        <v>427</v>
      </c>
      <c r="H4" t="s">
        <v>296</v>
      </c>
      <c r="I4" t="s">
        <v>297</v>
      </c>
      <c r="J4" t="s">
        <v>298</v>
      </c>
      <c r="K4" t="s">
        <v>449</v>
      </c>
      <c r="L4" t="s">
        <v>425</v>
      </c>
      <c r="M4" t="s">
        <v>299</v>
      </c>
      <c r="N4" t="s">
        <v>382</v>
      </c>
      <c r="O4" t="s">
        <v>565</v>
      </c>
      <c r="P4" t="s">
        <v>582</v>
      </c>
      <c r="Q4" t="s">
        <v>300</v>
      </c>
      <c r="R4" t="s">
        <v>281</v>
      </c>
      <c r="S4" t="s">
        <v>282</v>
      </c>
      <c r="T4" t="s">
        <v>289</v>
      </c>
      <c r="U4" t="s">
        <v>426</v>
      </c>
      <c r="V4" t="s">
        <v>583</v>
      </c>
      <c r="W4" t="s">
        <v>288</v>
      </c>
      <c r="X4" t="s">
        <v>526</v>
      </c>
      <c r="Y4" t="s">
        <v>452</v>
      </c>
      <c r="Z4" t="s">
        <v>286</v>
      </c>
      <c r="AA4" t="s">
        <v>453</v>
      </c>
      <c r="AB4" t="s">
        <v>455</v>
      </c>
      <c r="AC4" t="s">
        <v>499</v>
      </c>
      <c r="AD4" t="s">
        <v>287</v>
      </c>
      <c r="AE4" t="s">
        <v>379</v>
      </c>
      <c r="AF4" t="s">
        <v>378</v>
      </c>
      <c r="AG4" t="s">
        <v>456</v>
      </c>
      <c r="AH4" t="s">
        <v>457</v>
      </c>
      <c r="AI4" t="s">
        <v>458</v>
      </c>
      <c r="AJ4" t="s">
        <v>584</v>
      </c>
      <c r="AK4" t="s">
        <v>285</v>
      </c>
      <c r="AL4" t="s">
        <v>290</v>
      </c>
      <c r="AM4" t="s">
        <v>585</v>
      </c>
      <c r="AN4" t="s">
        <v>459</v>
      </c>
    </row>
    <row r="5" spans="1:40" x14ac:dyDescent="0.25">
      <c r="A5" s="368" t="s">
        <v>304</v>
      </c>
      <c r="B5" s="559">
        <v>9.59</v>
      </c>
      <c r="C5" s="559"/>
      <c r="D5" s="559"/>
      <c r="E5" s="559"/>
      <c r="F5" s="559"/>
      <c r="G5" s="559"/>
      <c r="H5" s="559"/>
      <c r="I5" s="559"/>
      <c r="J5" s="559"/>
      <c r="K5" s="559"/>
      <c r="L5" s="559"/>
      <c r="M5" s="559"/>
      <c r="N5" s="559"/>
      <c r="O5" s="559"/>
      <c r="P5" s="559"/>
      <c r="Q5" s="559"/>
      <c r="R5" s="559">
        <v>53.78</v>
      </c>
      <c r="S5" s="559"/>
      <c r="T5" s="559"/>
      <c r="U5" s="559"/>
      <c r="V5" s="559"/>
      <c r="W5" s="559">
        <v>0.26</v>
      </c>
      <c r="X5" s="559"/>
      <c r="Y5" s="559">
        <v>22076.23</v>
      </c>
      <c r="Z5" s="559"/>
      <c r="AA5" s="559"/>
      <c r="AB5" s="559"/>
      <c r="AC5" s="559"/>
      <c r="AD5" s="559"/>
      <c r="AE5" s="559"/>
      <c r="AF5" s="559"/>
      <c r="AG5" s="559">
        <v>91.19</v>
      </c>
      <c r="AH5" s="559"/>
      <c r="AI5" s="559"/>
      <c r="AJ5" s="559"/>
      <c r="AK5" s="559"/>
      <c r="AL5" s="559"/>
      <c r="AM5" s="559"/>
      <c r="AN5" s="559">
        <v>22231.05</v>
      </c>
    </row>
    <row r="6" spans="1:40" x14ac:dyDescent="0.25">
      <c r="A6" s="368" t="s">
        <v>566</v>
      </c>
      <c r="B6" s="559"/>
      <c r="C6" s="559"/>
      <c r="D6" s="559"/>
      <c r="E6" s="559"/>
      <c r="F6" s="559"/>
      <c r="G6" s="559"/>
      <c r="H6" s="559"/>
      <c r="I6" s="559"/>
      <c r="J6" s="559"/>
      <c r="K6" s="559"/>
      <c r="L6" s="559"/>
      <c r="M6" s="559"/>
      <c r="N6" s="559"/>
      <c r="O6" s="559"/>
      <c r="P6" s="559"/>
      <c r="Q6" s="559"/>
      <c r="R6" s="559"/>
      <c r="S6" s="559"/>
      <c r="T6" s="559"/>
      <c r="U6" s="559"/>
      <c r="V6" s="559"/>
      <c r="W6" s="559">
        <v>5.49</v>
      </c>
      <c r="X6" s="559"/>
      <c r="Y6" s="559"/>
      <c r="Z6" s="559"/>
      <c r="AA6" s="559"/>
      <c r="AB6" s="559"/>
      <c r="AC6" s="559"/>
      <c r="AD6" s="559"/>
      <c r="AE6" s="559"/>
      <c r="AF6" s="559"/>
      <c r="AG6" s="559"/>
      <c r="AH6" s="559">
        <v>180.29</v>
      </c>
      <c r="AI6" s="559"/>
      <c r="AJ6" s="559"/>
      <c r="AK6" s="559"/>
      <c r="AL6" s="559"/>
      <c r="AM6" s="559"/>
      <c r="AN6" s="559">
        <v>185.78</v>
      </c>
    </row>
    <row r="7" spans="1:40" x14ac:dyDescent="0.25">
      <c r="A7" s="368" t="s">
        <v>231</v>
      </c>
      <c r="B7" s="559">
        <v>1.65</v>
      </c>
      <c r="C7" s="559"/>
      <c r="D7" s="559"/>
      <c r="E7" s="559"/>
      <c r="F7" s="559"/>
      <c r="G7" s="559"/>
      <c r="H7" s="559"/>
      <c r="I7" s="559"/>
      <c r="J7" s="559"/>
      <c r="K7" s="559"/>
      <c r="L7" s="559"/>
      <c r="M7" s="559"/>
      <c r="N7" s="559"/>
      <c r="O7" s="559"/>
      <c r="P7" s="559"/>
      <c r="Q7" s="559"/>
      <c r="R7" s="559"/>
      <c r="S7" s="559"/>
      <c r="T7" s="559"/>
      <c r="U7" s="559"/>
      <c r="V7" s="559"/>
      <c r="W7" s="559">
        <v>0.02</v>
      </c>
      <c r="X7" s="559"/>
      <c r="Y7" s="559">
        <v>19070.3</v>
      </c>
      <c r="Z7" s="559"/>
      <c r="AA7" s="559"/>
      <c r="AB7" s="559"/>
      <c r="AC7" s="559"/>
      <c r="AD7" s="559"/>
      <c r="AE7" s="559"/>
      <c r="AF7" s="559"/>
      <c r="AG7" s="559">
        <v>1.43</v>
      </c>
      <c r="AH7" s="559"/>
      <c r="AI7" s="559"/>
      <c r="AJ7" s="559"/>
      <c r="AK7" s="559"/>
      <c r="AL7" s="559"/>
      <c r="AM7" s="559"/>
      <c r="AN7" s="559">
        <v>19073.399999999998</v>
      </c>
    </row>
    <row r="8" spans="1:40" x14ac:dyDescent="0.25">
      <c r="A8" s="368" t="s">
        <v>232</v>
      </c>
      <c r="B8" s="559">
        <v>57.86</v>
      </c>
      <c r="C8" s="559"/>
      <c r="D8" s="559"/>
      <c r="E8" s="559">
        <v>2317.6799999999998</v>
      </c>
      <c r="F8" s="559"/>
      <c r="G8" s="559"/>
      <c r="H8" s="559"/>
      <c r="I8" s="559"/>
      <c r="J8" s="559"/>
      <c r="K8" s="559">
        <v>15218.56</v>
      </c>
      <c r="L8" s="559">
        <v>101.29</v>
      </c>
      <c r="M8" s="559">
        <v>3762.83</v>
      </c>
      <c r="N8" s="559"/>
      <c r="O8" s="559">
        <v>8979.68</v>
      </c>
      <c r="P8" s="559"/>
      <c r="Q8" s="559"/>
      <c r="R8" s="559">
        <v>2223.21</v>
      </c>
      <c r="S8" s="559">
        <v>464.54</v>
      </c>
      <c r="T8" s="559"/>
      <c r="U8" s="559"/>
      <c r="V8" s="559"/>
      <c r="W8" s="559">
        <v>2.76</v>
      </c>
      <c r="X8" s="559"/>
      <c r="Y8" s="559">
        <v>212821.48</v>
      </c>
      <c r="Z8" s="559"/>
      <c r="AA8" s="559">
        <v>33.200000000000003</v>
      </c>
      <c r="AB8" s="559"/>
      <c r="AC8" s="559"/>
      <c r="AD8" s="559"/>
      <c r="AE8" s="559">
        <v>2663.54</v>
      </c>
      <c r="AF8" s="559">
        <v>6120.24</v>
      </c>
      <c r="AG8" s="559">
        <v>3.89</v>
      </c>
      <c r="AH8" s="559">
        <v>97.79</v>
      </c>
      <c r="AI8" s="559"/>
      <c r="AJ8" s="559"/>
      <c r="AK8" s="559"/>
      <c r="AL8" s="559"/>
      <c r="AM8" s="559"/>
      <c r="AN8" s="559">
        <v>254868.55000000005</v>
      </c>
    </row>
    <row r="9" spans="1:40" x14ac:dyDescent="0.25">
      <c r="A9" s="368" t="s">
        <v>235</v>
      </c>
      <c r="B9" s="559">
        <v>369.67</v>
      </c>
      <c r="C9" s="559"/>
      <c r="D9" s="559"/>
      <c r="E9" s="559"/>
      <c r="F9" s="559"/>
      <c r="G9" s="559"/>
      <c r="H9" s="559"/>
      <c r="I9" s="559"/>
      <c r="J9" s="559"/>
      <c r="K9" s="559">
        <v>7564.29</v>
      </c>
      <c r="L9" s="559"/>
      <c r="M9" s="559"/>
      <c r="N9" s="559"/>
      <c r="O9" s="559"/>
      <c r="P9" s="559"/>
      <c r="Q9" s="559"/>
      <c r="R9" s="559"/>
      <c r="S9" s="559">
        <v>529.99</v>
      </c>
      <c r="T9" s="559"/>
      <c r="U9" s="559"/>
      <c r="V9" s="559"/>
      <c r="W9" s="559">
        <v>0.69</v>
      </c>
      <c r="X9" s="559">
        <v>7.27</v>
      </c>
      <c r="Y9" s="559">
        <v>87427.810000000012</v>
      </c>
      <c r="Z9" s="559"/>
      <c r="AA9" s="559">
        <v>373.72</v>
      </c>
      <c r="AB9" s="559"/>
      <c r="AC9" s="559"/>
      <c r="AD9" s="559"/>
      <c r="AE9" s="559"/>
      <c r="AF9" s="559"/>
      <c r="AG9" s="559">
        <v>5522.09</v>
      </c>
      <c r="AH9" s="559">
        <v>11.51</v>
      </c>
      <c r="AI9" s="559"/>
      <c r="AJ9" s="559"/>
      <c r="AK9" s="559"/>
      <c r="AL9" s="559"/>
      <c r="AM9" s="559"/>
      <c r="AN9" s="559">
        <v>101807.04000000001</v>
      </c>
    </row>
    <row r="10" spans="1:40" x14ac:dyDescent="0.25">
      <c r="A10" s="368" t="s">
        <v>236</v>
      </c>
      <c r="B10" s="559">
        <v>0.45</v>
      </c>
      <c r="C10" s="559"/>
      <c r="D10" s="559"/>
      <c r="E10" s="559"/>
      <c r="F10" s="559"/>
      <c r="G10" s="559"/>
      <c r="H10" s="559"/>
      <c r="I10" s="559"/>
      <c r="J10" s="559"/>
      <c r="K10" s="559">
        <v>76.489999999999995</v>
      </c>
      <c r="L10" s="559">
        <v>4825.8900000000003</v>
      </c>
      <c r="M10" s="559"/>
      <c r="N10" s="559"/>
      <c r="O10" s="559"/>
      <c r="P10" s="559"/>
      <c r="Q10" s="559"/>
      <c r="R10" s="559">
        <v>2283.5500000000002</v>
      </c>
      <c r="S10" s="559"/>
      <c r="T10" s="559"/>
      <c r="U10" s="559"/>
      <c r="V10" s="559"/>
      <c r="W10" s="559"/>
      <c r="X10" s="559"/>
      <c r="Y10" s="559"/>
      <c r="Z10" s="559"/>
      <c r="AA10" s="559">
        <v>490.48</v>
      </c>
      <c r="AB10" s="559">
        <v>5364.3</v>
      </c>
      <c r="AC10" s="559"/>
      <c r="AD10" s="559"/>
      <c r="AE10" s="559"/>
      <c r="AF10" s="559"/>
      <c r="AG10" s="559">
        <v>18.29</v>
      </c>
      <c r="AH10" s="559"/>
      <c r="AI10" s="559"/>
      <c r="AJ10" s="559"/>
      <c r="AK10" s="559"/>
      <c r="AL10" s="559"/>
      <c r="AM10" s="559"/>
      <c r="AN10" s="559">
        <v>13059.45</v>
      </c>
    </row>
    <row r="11" spans="1:40" x14ac:dyDescent="0.25">
      <c r="A11" s="368" t="s">
        <v>239</v>
      </c>
      <c r="B11" s="559">
        <v>7.8599999999999994</v>
      </c>
      <c r="C11" s="559"/>
      <c r="D11" s="559"/>
      <c r="E11" s="559"/>
      <c r="F11" s="559"/>
      <c r="G11" s="559"/>
      <c r="H11" s="559"/>
      <c r="I11" s="559"/>
      <c r="J11" s="559"/>
      <c r="K11" s="559">
        <v>2823.28</v>
      </c>
      <c r="L11" s="559"/>
      <c r="M11" s="559"/>
      <c r="N11" s="559"/>
      <c r="O11" s="559"/>
      <c r="P11" s="559">
        <v>111.65</v>
      </c>
      <c r="Q11" s="559"/>
      <c r="R11" s="559">
        <v>4987.4000000000005</v>
      </c>
      <c r="S11" s="559"/>
      <c r="T11" s="559"/>
      <c r="U11" s="559"/>
      <c r="V11" s="559"/>
      <c r="W11" s="559"/>
      <c r="X11" s="559"/>
      <c r="Y11" s="559">
        <v>388394.33</v>
      </c>
      <c r="Z11" s="559"/>
      <c r="AA11" s="559">
        <v>401.03</v>
      </c>
      <c r="AB11" s="559"/>
      <c r="AC11" s="559"/>
      <c r="AD11" s="559"/>
      <c r="AE11" s="559">
        <v>11.61</v>
      </c>
      <c r="AF11" s="559"/>
      <c r="AG11" s="559">
        <v>77.72</v>
      </c>
      <c r="AH11" s="559">
        <v>74.22</v>
      </c>
      <c r="AI11" s="559"/>
      <c r="AJ11" s="559"/>
      <c r="AK11" s="559"/>
      <c r="AL11" s="559"/>
      <c r="AM11" s="559"/>
      <c r="AN11" s="559">
        <v>396889.1</v>
      </c>
    </row>
    <row r="12" spans="1:40" x14ac:dyDescent="0.25">
      <c r="A12" s="368" t="s">
        <v>320</v>
      </c>
      <c r="B12" s="559"/>
      <c r="C12" s="559"/>
      <c r="D12" s="559"/>
      <c r="E12" s="559"/>
      <c r="F12" s="559"/>
      <c r="G12" s="559"/>
      <c r="H12" s="559"/>
      <c r="I12" s="559"/>
      <c r="J12" s="559"/>
      <c r="K12" s="559"/>
      <c r="L12" s="559"/>
      <c r="M12" s="559"/>
      <c r="N12" s="559"/>
      <c r="O12" s="559"/>
      <c r="P12" s="559"/>
      <c r="Q12" s="559"/>
      <c r="R12" s="559"/>
      <c r="S12" s="559"/>
      <c r="T12" s="559"/>
      <c r="U12" s="559"/>
      <c r="V12" s="559"/>
      <c r="W12" s="559">
        <v>0.09</v>
      </c>
      <c r="X12" s="559"/>
      <c r="Y12" s="559">
        <v>10806</v>
      </c>
      <c r="Z12" s="559"/>
      <c r="AA12" s="559"/>
      <c r="AB12" s="559"/>
      <c r="AC12" s="559"/>
      <c r="AD12" s="559"/>
      <c r="AE12" s="559"/>
      <c r="AF12" s="559"/>
      <c r="AG12" s="559"/>
      <c r="AH12" s="559"/>
      <c r="AI12" s="559"/>
      <c r="AJ12" s="559"/>
      <c r="AK12" s="559"/>
      <c r="AL12" s="559"/>
      <c r="AM12" s="559"/>
      <c r="AN12" s="559">
        <v>10806.09</v>
      </c>
    </row>
    <row r="13" spans="1:40" x14ac:dyDescent="0.25">
      <c r="A13" s="368" t="s">
        <v>238</v>
      </c>
      <c r="B13" s="559">
        <v>5.74</v>
      </c>
      <c r="C13" s="559">
        <v>52201.56</v>
      </c>
      <c r="D13" s="559"/>
      <c r="E13" s="559"/>
      <c r="F13" s="559"/>
      <c r="G13" s="559"/>
      <c r="H13" s="559"/>
      <c r="I13" s="559"/>
      <c r="J13" s="559"/>
      <c r="K13" s="559">
        <v>2334.9499999999998</v>
      </c>
      <c r="L13" s="559"/>
      <c r="M13" s="559"/>
      <c r="N13" s="559"/>
      <c r="O13" s="559"/>
      <c r="P13" s="559"/>
      <c r="Q13" s="559"/>
      <c r="R13" s="559">
        <v>191571.57</v>
      </c>
      <c r="S13" s="559"/>
      <c r="T13" s="559"/>
      <c r="U13" s="559"/>
      <c r="V13" s="559"/>
      <c r="W13" s="559"/>
      <c r="X13" s="559"/>
      <c r="Y13" s="559">
        <v>153815.04000000001</v>
      </c>
      <c r="Z13" s="559"/>
      <c r="AA13" s="559">
        <v>991</v>
      </c>
      <c r="AB13" s="559">
        <v>12273.75</v>
      </c>
      <c r="AC13" s="559"/>
      <c r="AD13" s="559"/>
      <c r="AE13" s="559"/>
      <c r="AF13" s="559"/>
      <c r="AG13" s="559"/>
      <c r="AH13" s="559"/>
      <c r="AI13" s="559"/>
      <c r="AJ13" s="559"/>
      <c r="AK13" s="559"/>
      <c r="AL13" s="559"/>
      <c r="AM13" s="559"/>
      <c r="AN13" s="559">
        <v>413193.61</v>
      </c>
    </row>
    <row r="14" spans="1:40" x14ac:dyDescent="0.25">
      <c r="A14" s="368" t="s">
        <v>233</v>
      </c>
      <c r="B14" s="559">
        <v>36</v>
      </c>
      <c r="C14" s="559"/>
      <c r="D14" s="559"/>
      <c r="E14" s="559"/>
      <c r="F14" s="559"/>
      <c r="G14" s="559"/>
      <c r="H14" s="559"/>
      <c r="I14" s="559"/>
      <c r="J14" s="559"/>
      <c r="K14" s="559">
        <v>4174.71</v>
      </c>
      <c r="L14" s="559">
        <v>54.88</v>
      </c>
      <c r="M14" s="559"/>
      <c r="N14" s="559"/>
      <c r="O14" s="559"/>
      <c r="P14" s="559"/>
      <c r="Q14" s="559"/>
      <c r="R14" s="559"/>
      <c r="S14" s="559">
        <v>403.18</v>
      </c>
      <c r="T14" s="559"/>
      <c r="U14" s="559"/>
      <c r="V14" s="559"/>
      <c r="W14" s="559">
        <v>0.34</v>
      </c>
      <c r="X14" s="559">
        <v>3.76</v>
      </c>
      <c r="Y14" s="559">
        <v>30475.31</v>
      </c>
      <c r="Z14" s="559"/>
      <c r="AA14" s="559">
        <v>467.11</v>
      </c>
      <c r="AB14" s="559"/>
      <c r="AC14" s="559"/>
      <c r="AD14" s="559">
        <v>797.3</v>
      </c>
      <c r="AE14" s="559"/>
      <c r="AF14" s="559"/>
      <c r="AG14" s="559">
        <v>1709.67</v>
      </c>
      <c r="AH14" s="559">
        <v>7.94</v>
      </c>
      <c r="AI14" s="559"/>
      <c r="AJ14" s="559"/>
      <c r="AK14" s="559">
        <v>41.23</v>
      </c>
      <c r="AL14" s="559"/>
      <c r="AM14" s="559"/>
      <c r="AN14" s="559">
        <v>38171.430000000008</v>
      </c>
    </row>
    <row r="15" spans="1:40" x14ac:dyDescent="0.25">
      <c r="A15" s="368" t="s">
        <v>325</v>
      </c>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v>3316.1099999999997</v>
      </c>
      <c r="Z15" s="559"/>
      <c r="AA15" s="559"/>
      <c r="AB15" s="559"/>
      <c r="AC15" s="559"/>
      <c r="AD15" s="559"/>
      <c r="AE15" s="559"/>
      <c r="AF15" s="559"/>
      <c r="AG15" s="559">
        <v>5.24</v>
      </c>
      <c r="AH15" s="559"/>
      <c r="AI15" s="559"/>
      <c r="AJ15" s="559"/>
      <c r="AK15" s="559"/>
      <c r="AL15" s="559"/>
      <c r="AM15" s="559"/>
      <c r="AN15" s="559">
        <v>3321.3499999999995</v>
      </c>
    </row>
    <row r="16" spans="1:40" x14ac:dyDescent="0.25">
      <c r="A16" s="368" t="s">
        <v>243</v>
      </c>
      <c r="B16" s="559">
        <v>11.530000000000001</v>
      </c>
      <c r="C16" s="559"/>
      <c r="D16" s="559"/>
      <c r="E16" s="559"/>
      <c r="F16" s="559"/>
      <c r="G16" s="559"/>
      <c r="H16" s="559"/>
      <c r="I16" s="559"/>
      <c r="J16" s="559"/>
      <c r="K16" s="559">
        <v>80.13</v>
      </c>
      <c r="L16" s="559"/>
      <c r="M16" s="559"/>
      <c r="N16" s="559"/>
      <c r="O16" s="559">
        <v>10</v>
      </c>
      <c r="P16" s="559"/>
      <c r="Q16" s="559"/>
      <c r="R16" s="559">
        <v>1160</v>
      </c>
      <c r="S16" s="559"/>
      <c r="T16" s="559"/>
      <c r="U16" s="559"/>
      <c r="V16" s="559"/>
      <c r="W16" s="559">
        <v>1.83</v>
      </c>
      <c r="X16" s="559"/>
      <c r="Y16" s="559">
        <v>127749.35</v>
      </c>
      <c r="Z16" s="559"/>
      <c r="AA16" s="559">
        <v>61.349999999999994</v>
      </c>
      <c r="AB16" s="559"/>
      <c r="AC16" s="559"/>
      <c r="AD16" s="559">
        <v>9.51</v>
      </c>
      <c r="AE16" s="559">
        <v>21.02</v>
      </c>
      <c r="AF16" s="559"/>
      <c r="AG16" s="559">
        <v>118.89000000000001</v>
      </c>
      <c r="AH16" s="559">
        <v>136.24</v>
      </c>
      <c r="AI16" s="559"/>
      <c r="AJ16" s="559"/>
      <c r="AK16" s="559"/>
      <c r="AL16" s="559"/>
      <c r="AM16" s="559"/>
      <c r="AN16" s="559">
        <v>129359.85000000002</v>
      </c>
    </row>
    <row r="17" spans="1:40" x14ac:dyDescent="0.25">
      <c r="A17" s="368" t="s">
        <v>328</v>
      </c>
      <c r="B17" s="559">
        <v>0.3</v>
      </c>
      <c r="C17" s="559"/>
      <c r="D17" s="559"/>
      <c r="E17" s="559"/>
      <c r="F17" s="559"/>
      <c r="G17" s="559"/>
      <c r="H17" s="559"/>
      <c r="I17" s="559"/>
      <c r="J17" s="559"/>
      <c r="K17" s="559"/>
      <c r="L17" s="559"/>
      <c r="M17" s="559"/>
      <c r="N17" s="559"/>
      <c r="O17" s="559"/>
      <c r="P17" s="559"/>
      <c r="Q17" s="559"/>
      <c r="R17" s="559"/>
      <c r="S17" s="559"/>
      <c r="T17" s="559"/>
      <c r="U17" s="559"/>
      <c r="V17" s="559"/>
      <c r="W17" s="559">
        <v>0.06</v>
      </c>
      <c r="X17" s="559"/>
      <c r="Y17" s="559">
        <v>1787.9</v>
      </c>
      <c r="Z17" s="559"/>
      <c r="AA17" s="559"/>
      <c r="AB17" s="559"/>
      <c r="AC17" s="559"/>
      <c r="AD17" s="559"/>
      <c r="AE17" s="559"/>
      <c r="AF17" s="559"/>
      <c r="AG17" s="559"/>
      <c r="AH17" s="559"/>
      <c r="AI17" s="559"/>
      <c r="AJ17" s="559"/>
      <c r="AK17" s="559"/>
      <c r="AL17" s="559"/>
      <c r="AM17" s="559"/>
      <c r="AN17" s="559">
        <v>1788.26</v>
      </c>
    </row>
    <row r="18" spans="1:40" x14ac:dyDescent="0.25">
      <c r="A18" s="368" t="s">
        <v>241</v>
      </c>
      <c r="B18" s="559">
        <v>526.04999999999995</v>
      </c>
      <c r="C18" s="559"/>
      <c r="D18" s="559"/>
      <c r="E18" s="559"/>
      <c r="F18" s="559"/>
      <c r="G18" s="559"/>
      <c r="H18" s="559"/>
      <c r="I18" s="559"/>
      <c r="J18" s="559"/>
      <c r="K18" s="559">
        <v>61.13</v>
      </c>
      <c r="L18" s="559"/>
      <c r="M18" s="559"/>
      <c r="N18" s="559"/>
      <c r="O18" s="559"/>
      <c r="P18" s="559"/>
      <c r="Q18" s="559"/>
      <c r="R18" s="559">
        <v>2286.5500000000002</v>
      </c>
      <c r="S18" s="559"/>
      <c r="T18" s="559"/>
      <c r="U18" s="559"/>
      <c r="V18" s="559"/>
      <c r="W18" s="559">
        <v>2.17</v>
      </c>
      <c r="X18" s="559">
        <v>0.65</v>
      </c>
      <c r="Y18" s="559">
        <v>126172.56</v>
      </c>
      <c r="Z18" s="559"/>
      <c r="AA18" s="559">
        <v>74.680000000000007</v>
      </c>
      <c r="AB18" s="559"/>
      <c r="AC18" s="559"/>
      <c r="AD18" s="559"/>
      <c r="AE18" s="559"/>
      <c r="AF18" s="559"/>
      <c r="AG18" s="559">
        <v>1184.6599999999999</v>
      </c>
      <c r="AH18" s="559"/>
      <c r="AI18" s="559"/>
      <c r="AJ18" s="559"/>
      <c r="AK18" s="559"/>
      <c r="AL18" s="559"/>
      <c r="AM18" s="559"/>
      <c r="AN18" s="559">
        <v>130308.45</v>
      </c>
    </row>
    <row r="19" spans="1:40" x14ac:dyDescent="0.25">
      <c r="A19" s="368" t="s">
        <v>245</v>
      </c>
      <c r="B19" s="559">
        <v>153.16</v>
      </c>
      <c r="C19" s="559"/>
      <c r="D19" s="559"/>
      <c r="E19" s="559"/>
      <c r="F19" s="559"/>
      <c r="G19" s="559"/>
      <c r="H19" s="559"/>
      <c r="I19" s="559"/>
      <c r="J19" s="559"/>
      <c r="K19" s="559">
        <v>1851.53</v>
      </c>
      <c r="L19" s="559">
        <v>49.31</v>
      </c>
      <c r="M19" s="559">
        <v>8.1</v>
      </c>
      <c r="N19" s="559"/>
      <c r="O19" s="559"/>
      <c r="P19" s="559"/>
      <c r="Q19" s="559"/>
      <c r="R19" s="559"/>
      <c r="S19" s="559"/>
      <c r="T19" s="559"/>
      <c r="U19" s="559"/>
      <c r="V19" s="559"/>
      <c r="W19" s="559"/>
      <c r="X19" s="559"/>
      <c r="Y19" s="559">
        <v>67160.320000000007</v>
      </c>
      <c r="Z19" s="559"/>
      <c r="AA19" s="559">
        <v>1860.5300000000002</v>
      </c>
      <c r="AB19" s="559"/>
      <c r="AC19" s="559">
        <v>2458.54</v>
      </c>
      <c r="AD19" s="559"/>
      <c r="AE19" s="559">
        <v>163.09</v>
      </c>
      <c r="AF19" s="559"/>
      <c r="AG19" s="559">
        <v>1850.66</v>
      </c>
      <c r="AH19" s="559"/>
      <c r="AI19" s="559"/>
      <c r="AJ19" s="559"/>
      <c r="AK19" s="559">
        <v>3028.43</v>
      </c>
      <c r="AL19" s="559"/>
      <c r="AM19" s="559"/>
      <c r="AN19" s="559">
        <v>78583.67</v>
      </c>
    </row>
    <row r="20" spans="1:40" x14ac:dyDescent="0.25">
      <c r="A20" s="368" t="s">
        <v>246</v>
      </c>
      <c r="B20" s="559">
        <v>25.950000000000003</v>
      </c>
      <c r="C20" s="559"/>
      <c r="D20" s="559"/>
      <c r="E20" s="559"/>
      <c r="F20" s="559"/>
      <c r="G20" s="559">
        <v>134.13</v>
      </c>
      <c r="H20" s="559"/>
      <c r="I20" s="559"/>
      <c r="J20" s="559"/>
      <c r="K20" s="559">
        <v>1102.32</v>
      </c>
      <c r="L20" s="559">
        <v>1358.32</v>
      </c>
      <c r="M20" s="559"/>
      <c r="N20" s="559"/>
      <c r="O20" s="559"/>
      <c r="P20" s="559">
        <v>10.66</v>
      </c>
      <c r="Q20" s="559"/>
      <c r="R20" s="559"/>
      <c r="S20" s="559"/>
      <c r="T20" s="559"/>
      <c r="U20" s="559"/>
      <c r="V20" s="559"/>
      <c r="W20" s="559"/>
      <c r="X20" s="559"/>
      <c r="Y20" s="559">
        <v>55636</v>
      </c>
      <c r="Z20" s="559"/>
      <c r="AA20" s="559">
        <v>695.68</v>
      </c>
      <c r="AB20" s="559"/>
      <c r="AC20" s="559"/>
      <c r="AD20" s="559"/>
      <c r="AE20" s="559"/>
      <c r="AF20" s="559">
        <v>112.65</v>
      </c>
      <c r="AG20" s="559"/>
      <c r="AH20" s="559"/>
      <c r="AI20" s="559"/>
      <c r="AJ20" s="559"/>
      <c r="AK20" s="559"/>
      <c r="AL20" s="559"/>
      <c r="AM20" s="559"/>
      <c r="AN20" s="559">
        <v>59075.71</v>
      </c>
    </row>
    <row r="21" spans="1:40" x14ac:dyDescent="0.25">
      <c r="A21" s="368" t="s">
        <v>247</v>
      </c>
      <c r="B21" s="559">
        <v>20.46</v>
      </c>
      <c r="C21" s="559">
        <v>6027</v>
      </c>
      <c r="D21" s="559"/>
      <c r="E21" s="559"/>
      <c r="F21" s="559"/>
      <c r="G21" s="559">
        <v>12226.79</v>
      </c>
      <c r="H21" s="559"/>
      <c r="I21" s="559"/>
      <c r="J21" s="559"/>
      <c r="K21" s="559"/>
      <c r="L21" s="559"/>
      <c r="M21" s="559"/>
      <c r="N21" s="559"/>
      <c r="O21" s="559"/>
      <c r="P21" s="559"/>
      <c r="Q21" s="559"/>
      <c r="R21" s="559">
        <v>7086.91</v>
      </c>
      <c r="S21" s="559">
        <v>255</v>
      </c>
      <c r="T21" s="559"/>
      <c r="U21" s="559"/>
      <c r="V21" s="559"/>
      <c r="W21" s="559"/>
      <c r="X21" s="559"/>
      <c r="Y21" s="559">
        <v>23564.85</v>
      </c>
      <c r="Z21" s="559"/>
      <c r="AA21" s="559">
        <v>240.09</v>
      </c>
      <c r="AB21" s="559">
        <v>9886.84</v>
      </c>
      <c r="AC21" s="559"/>
      <c r="AD21" s="559">
        <v>50.78</v>
      </c>
      <c r="AE21" s="559"/>
      <c r="AF21" s="559"/>
      <c r="AG21" s="559"/>
      <c r="AH21" s="559"/>
      <c r="AI21" s="559"/>
      <c r="AJ21" s="559"/>
      <c r="AK21" s="559"/>
      <c r="AL21" s="559"/>
      <c r="AM21" s="559"/>
      <c r="AN21" s="559">
        <v>59358.719999999987</v>
      </c>
    </row>
    <row r="22" spans="1:40" x14ac:dyDescent="0.25">
      <c r="A22" s="368" t="s">
        <v>248</v>
      </c>
      <c r="B22" s="559">
        <v>10460.880000000001</v>
      </c>
      <c r="C22" s="559"/>
      <c r="D22" s="559"/>
      <c r="E22" s="559">
        <v>403.27</v>
      </c>
      <c r="F22" s="559">
        <v>19087.010000000002</v>
      </c>
      <c r="G22" s="559"/>
      <c r="H22" s="559"/>
      <c r="I22" s="559"/>
      <c r="J22" s="559">
        <v>790.05</v>
      </c>
      <c r="K22" s="559">
        <v>366811.73</v>
      </c>
      <c r="L22" s="559">
        <v>70407.200000000012</v>
      </c>
      <c r="M22" s="559">
        <v>157</v>
      </c>
      <c r="N22" s="559">
        <v>13288.05</v>
      </c>
      <c r="O22" s="559"/>
      <c r="P22" s="559">
        <v>4955.3900000000003</v>
      </c>
      <c r="Q22" s="559"/>
      <c r="R22" s="559">
        <v>95102.36</v>
      </c>
      <c r="S22" s="559">
        <v>239.51</v>
      </c>
      <c r="T22" s="559"/>
      <c r="U22" s="559"/>
      <c r="V22" s="559"/>
      <c r="W22" s="559">
        <v>477.77000000000004</v>
      </c>
      <c r="X22" s="559"/>
      <c r="Y22" s="559">
        <v>1252313.4700000002</v>
      </c>
      <c r="Z22" s="559">
        <v>469.3</v>
      </c>
      <c r="AA22" s="559">
        <v>664173.56000000006</v>
      </c>
      <c r="AB22" s="559">
        <v>79471.850000000006</v>
      </c>
      <c r="AC22" s="559"/>
      <c r="AD22" s="559">
        <v>725.14</v>
      </c>
      <c r="AE22" s="559"/>
      <c r="AF22" s="559">
        <v>35047.699999999997</v>
      </c>
      <c r="AG22" s="559">
        <v>23282.730000000003</v>
      </c>
      <c r="AH22" s="559"/>
      <c r="AI22" s="559">
        <v>19137.28</v>
      </c>
      <c r="AJ22" s="559"/>
      <c r="AK22" s="559">
        <v>890.84</v>
      </c>
      <c r="AL22" s="559">
        <v>25.54</v>
      </c>
      <c r="AM22" s="559"/>
      <c r="AN22" s="559">
        <v>2657717.6300000008</v>
      </c>
    </row>
    <row r="23" spans="1:40" x14ac:dyDescent="0.25">
      <c r="A23" s="368" t="s">
        <v>253</v>
      </c>
      <c r="B23" s="559">
        <v>89.76</v>
      </c>
      <c r="C23" s="559"/>
      <c r="D23" s="559"/>
      <c r="E23" s="559"/>
      <c r="F23" s="559"/>
      <c r="G23" s="559"/>
      <c r="H23" s="559"/>
      <c r="I23" s="559"/>
      <c r="J23" s="559"/>
      <c r="K23" s="559">
        <v>1544</v>
      </c>
      <c r="L23" s="559">
        <v>2607.88</v>
      </c>
      <c r="M23" s="559"/>
      <c r="N23" s="559"/>
      <c r="O23" s="559"/>
      <c r="P23" s="559"/>
      <c r="Q23" s="559"/>
      <c r="R23" s="559">
        <v>29.03</v>
      </c>
      <c r="S23" s="559"/>
      <c r="T23" s="559"/>
      <c r="U23" s="559"/>
      <c r="V23" s="559"/>
      <c r="W23" s="559">
        <v>2.33</v>
      </c>
      <c r="X23" s="559"/>
      <c r="Y23" s="559">
        <v>218569.42</v>
      </c>
      <c r="Z23" s="559"/>
      <c r="AA23" s="559">
        <v>3373.82</v>
      </c>
      <c r="AB23" s="559"/>
      <c r="AC23" s="559"/>
      <c r="AD23" s="559">
        <v>312.8</v>
      </c>
      <c r="AE23" s="559"/>
      <c r="AF23" s="559">
        <v>535.88</v>
      </c>
      <c r="AG23" s="559">
        <v>1634.7099999999998</v>
      </c>
      <c r="AH23" s="559"/>
      <c r="AI23" s="559">
        <v>1895.18</v>
      </c>
      <c r="AJ23" s="559"/>
      <c r="AK23" s="559">
        <v>49.47</v>
      </c>
      <c r="AL23" s="559"/>
      <c r="AM23" s="559"/>
      <c r="AN23" s="559">
        <v>230644.28</v>
      </c>
    </row>
    <row r="24" spans="1:40" x14ac:dyDescent="0.25">
      <c r="A24" s="368" t="s">
        <v>251</v>
      </c>
      <c r="B24" s="559">
        <v>253.48000000000002</v>
      </c>
      <c r="C24" s="559"/>
      <c r="D24" s="559"/>
      <c r="E24" s="559"/>
      <c r="F24" s="559"/>
      <c r="G24" s="559"/>
      <c r="H24" s="559"/>
      <c r="I24" s="559"/>
      <c r="J24" s="559"/>
      <c r="K24" s="559">
        <v>44259.38</v>
      </c>
      <c r="L24" s="559"/>
      <c r="M24" s="559"/>
      <c r="N24" s="559"/>
      <c r="O24" s="559"/>
      <c r="P24" s="559"/>
      <c r="Q24" s="559"/>
      <c r="R24" s="559"/>
      <c r="S24" s="559">
        <v>448.8</v>
      </c>
      <c r="T24" s="559"/>
      <c r="U24" s="559"/>
      <c r="V24" s="559"/>
      <c r="W24" s="559">
        <v>0.33</v>
      </c>
      <c r="X24" s="559"/>
      <c r="Y24" s="559">
        <v>41872.589999999997</v>
      </c>
      <c r="Z24" s="559"/>
      <c r="AA24" s="559">
        <v>30.799999999999997</v>
      </c>
      <c r="AB24" s="559"/>
      <c r="AC24" s="559"/>
      <c r="AD24" s="559"/>
      <c r="AE24" s="559"/>
      <c r="AF24" s="559"/>
      <c r="AG24" s="559">
        <v>1182.73</v>
      </c>
      <c r="AH24" s="559">
        <v>0.05</v>
      </c>
      <c r="AI24" s="559"/>
      <c r="AJ24" s="559"/>
      <c r="AK24" s="559"/>
      <c r="AL24" s="559"/>
      <c r="AM24" s="559"/>
      <c r="AN24" s="559">
        <v>88048.16</v>
      </c>
    </row>
    <row r="25" spans="1:40" x14ac:dyDescent="0.25">
      <c r="A25" s="368" t="s">
        <v>228</v>
      </c>
      <c r="B25" s="559">
        <v>4.2300000000000004</v>
      </c>
      <c r="C25" s="559"/>
      <c r="D25" s="559"/>
      <c r="E25" s="559"/>
      <c r="F25" s="559"/>
      <c r="G25" s="559"/>
      <c r="H25" s="559"/>
      <c r="I25" s="559"/>
      <c r="J25" s="559"/>
      <c r="K25" s="559">
        <v>311.89</v>
      </c>
      <c r="L25" s="559">
        <v>15.73</v>
      </c>
      <c r="M25" s="559"/>
      <c r="N25" s="559"/>
      <c r="O25" s="559"/>
      <c r="P25" s="559"/>
      <c r="Q25" s="559"/>
      <c r="R25" s="559">
        <v>1481.26</v>
      </c>
      <c r="S25" s="559"/>
      <c r="T25" s="559"/>
      <c r="U25" s="559"/>
      <c r="V25" s="559"/>
      <c r="W25" s="559"/>
      <c r="X25" s="559"/>
      <c r="Y25" s="559">
        <v>22883.85</v>
      </c>
      <c r="Z25" s="559"/>
      <c r="AA25" s="559">
        <v>1173.6999999999998</v>
      </c>
      <c r="AB25" s="559"/>
      <c r="AC25" s="559"/>
      <c r="AD25" s="559"/>
      <c r="AE25" s="559"/>
      <c r="AF25" s="559"/>
      <c r="AG25" s="559">
        <v>21.51</v>
      </c>
      <c r="AH25" s="559"/>
      <c r="AI25" s="559"/>
      <c r="AJ25" s="559"/>
      <c r="AK25" s="559"/>
      <c r="AL25" s="559"/>
      <c r="AM25" s="559"/>
      <c r="AN25" s="559">
        <v>25892.17</v>
      </c>
    </row>
    <row r="26" spans="1:40" x14ac:dyDescent="0.25">
      <c r="A26" s="368" t="s">
        <v>252</v>
      </c>
      <c r="B26" s="559">
        <v>153.95999999999998</v>
      </c>
      <c r="C26" s="559"/>
      <c r="D26" s="559"/>
      <c r="E26" s="559"/>
      <c r="F26" s="559"/>
      <c r="G26" s="559"/>
      <c r="H26" s="559"/>
      <c r="I26" s="559"/>
      <c r="J26" s="559"/>
      <c r="K26" s="559">
        <v>6333.44</v>
      </c>
      <c r="L26" s="559"/>
      <c r="M26" s="559"/>
      <c r="N26" s="559"/>
      <c r="O26" s="559"/>
      <c r="P26" s="559"/>
      <c r="Q26" s="559"/>
      <c r="R26" s="559">
        <v>1005.87</v>
      </c>
      <c r="S26" s="559"/>
      <c r="T26" s="559"/>
      <c r="U26" s="559"/>
      <c r="V26" s="559"/>
      <c r="W26" s="559">
        <v>7069.19</v>
      </c>
      <c r="X26" s="559"/>
      <c r="Y26" s="559">
        <v>12111.07</v>
      </c>
      <c r="Z26" s="559"/>
      <c r="AA26" s="559">
        <v>1076.51</v>
      </c>
      <c r="AB26" s="559"/>
      <c r="AC26" s="559"/>
      <c r="AD26" s="559"/>
      <c r="AE26" s="559"/>
      <c r="AF26" s="559"/>
      <c r="AG26" s="559">
        <v>2805.06</v>
      </c>
      <c r="AH26" s="559"/>
      <c r="AI26" s="559"/>
      <c r="AJ26" s="559"/>
      <c r="AK26" s="559">
        <v>5.41</v>
      </c>
      <c r="AL26" s="559"/>
      <c r="AM26" s="559"/>
      <c r="AN26" s="559">
        <v>30560.51</v>
      </c>
    </row>
    <row r="27" spans="1:40" x14ac:dyDescent="0.25">
      <c r="A27" s="368" t="s">
        <v>338</v>
      </c>
      <c r="B27" s="559">
        <v>8.4599999999999991</v>
      </c>
      <c r="C27" s="559"/>
      <c r="D27" s="559"/>
      <c r="E27" s="559"/>
      <c r="F27" s="559"/>
      <c r="G27" s="559"/>
      <c r="H27" s="559"/>
      <c r="I27" s="559"/>
      <c r="J27" s="559"/>
      <c r="K27" s="559">
        <v>1.65</v>
      </c>
      <c r="L27" s="559"/>
      <c r="M27" s="559"/>
      <c r="N27" s="559"/>
      <c r="O27" s="559"/>
      <c r="P27" s="559"/>
      <c r="Q27" s="559"/>
      <c r="R27" s="559">
        <v>1132.8399999999999</v>
      </c>
      <c r="S27" s="559"/>
      <c r="T27" s="559"/>
      <c r="U27" s="559"/>
      <c r="V27" s="559"/>
      <c r="W27" s="559"/>
      <c r="X27" s="559"/>
      <c r="Y27" s="559">
        <v>3475.22</v>
      </c>
      <c r="Z27" s="559"/>
      <c r="AA27" s="559"/>
      <c r="AB27" s="559"/>
      <c r="AC27" s="559"/>
      <c r="AD27" s="559"/>
      <c r="AE27" s="559"/>
      <c r="AF27" s="559"/>
      <c r="AG27" s="559"/>
      <c r="AH27" s="559"/>
      <c r="AI27" s="559"/>
      <c r="AJ27" s="559"/>
      <c r="AK27" s="559"/>
      <c r="AL27" s="559"/>
      <c r="AM27" s="559"/>
      <c r="AN27" s="559">
        <v>4618.17</v>
      </c>
    </row>
    <row r="28" spans="1:40" x14ac:dyDescent="0.25">
      <c r="A28" s="368" t="s">
        <v>254</v>
      </c>
      <c r="B28" s="559">
        <v>344.79</v>
      </c>
      <c r="C28" s="559"/>
      <c r="D28" s="559"/>
      <c r="E28" s="559"/>
      <c r="F28" s="559"/>
      <c r="G28" s="559"/>
      <c r="H28" s="559"/>
      <c r="I28" s="559"/>
      <c r="J28" s="559"/>
      <c r="K28" s="559">
        <v>17374.96</v>
      </c>
      <c r="L28" s="559">
        <v>506.19</v>
      </c>
      <c r="M28" s="559"/>
      <c r="N28" s="559"/>
      <c r="O28" s="559"/>
      <c r="P28" s="559"/>
      <c r="Q28" s="559"/>
      <c r="R28" s="559"/>
      <c r="S28" s="559"/>
      <c r="T28" s="559"/>
      <c r="U28" s="559"/>
      <c r="V28" s="559"/>
      <c r="W28" s="559"/>
      <c r="X28" s="559"/>
      <c r="Y28" s="559">
        <v>50755.5</v>
      </c>
      <c r="Z28" s="559"/>
      <c r="AA28" s="559">
        <v>2100.73</v>
      </c>
      <c r="AB28" s="559"/>
      <c r="AC28" s="559"/>
      <c r="AD28" s="559"/>
      <c r="AE28" s="559"/>
      <c r="AF28" s="559"/>
      <c r="AG28" s="559">
        <v>1484.27</v>
      </c>
      <c r="AH28" s="559"/>
      <c r="AI28" s="559"/>
      <c r="AJ28" s="559"/>
      <c r="AK28" s="559"/>
      <c r="AL28" s="559"/>
      <c r="AM28" s="559"/>
      <c r="AN28" s="559">
        <v>72566.44</v>
      </c>
    </row>
    <row r="29" spans="1:40" x14ac:dyDescent="0.25">
      <c r="A29" s="368" t="s">
        <v>240</v>
      </c>
      <c r="B29" s="559">
        <v>184.76</v>
      </c>
      <c r="C29" s="559"/>
      <c r="D29" s="559"/>
      <c r="E29" s="559"/>
      <c r="F29" s="559"/>
      <c r="G29" s="559"/>
      <c r="H29" s="559"/>
      <c r="I29" s="559"/>
      <c r="J29" s="559"/>
      <c r="K29" s="559">
        <v>7.64</v>
      </c>
      <c r="L29" s="559">
        <v>166.23</v>
      </c>
      <c r="M29" s="559"/>
      <c r="N29" s="559"/>
      <c r="O29" s="559"/>
      <c r="P29" s="559"/>
      <c r="Q29" s="559"/>
      <c r="R29" s="559"/>
      <c r="S29" s="559"/>
      <c r="T29" s="559"/>
      <c r="U29" s="559"/>
      <c r="V29" s="559"/>
      <c r="W29" s="559"/>
      <c r="X29" s="559"/>
      <c r="Y29" s="559">
        <v>38327.11</v>
      </c>
      <c r="Z29" s="559"/>
      <c r="AA29" s="559">
        <v>92.87</v>
      </c>
      <c r="AB29" s="559"/>
      <c r="AC29" s="559"/>
      <c r="AD29" s="559"/>
      <c r="AE29" s="559"/>
      <c r="AF29" s="559"/>
      <c r="AG29" s="559">
        <v>547.65000000000009</v>
      </c>
      <c r="AH29" s="559"/>
      <c r="AI29" s="559"/>
      <c r="AJ29" s="559"/>
      <c r="AK29" s="559"/>
      <c r="AL29" s="559"/>
      <c r="AM29" s="559"/>
      <c r="AN29" s="559">
        <v>39326.26</v>
      </c>
    </row>
    <row r="30" spans="1:40" x14ac:dyDescent="0.25">
      <c r="A30" s="368" t="s">
        <v>581</v>
      </c>
      <c r="B30" s="559">
        <v>964.08</v>
      </c>
      <c r="C30" s="559"/>
      <c r="D30" s="559"/>
      <c r="E30" s="559"/>
      <c r="F30" s="559">
        <v>107692.87</v>
      </c>
      <c r="G30" s="559"/>
      <c r="H30" s="559"/>
      <c r="I30" s="559"/>
      <c r="J30" s="559"/>
      <c r="K30" s="559">
        <v>183490.41000000003</v>
      </c>
      <c r="L30" s="559">
        <v>192.39000000000001</v>
      </c>
      <c r="M30" s="559"/>
      <c r="N30" s="559"/>
      <c r="O30" s="559"/>
      <c r="P30" s="559"/>
      <c r="Q30" s="559"/>
      <c r="R30" s="559">
        <v>3086.92</v>
      </c>
      <c r="S30" s="559"/>
      <c r="T30" s="559"/>
      <c r="U30" s="559"/>
      <c r="V30" s="559"/>
      <c r="W30" s="559">
        <v>3748.2</v>
      </c>
      <c r="X30" s="559"/>
      <c r="Y30" s="559">
        <v>329336.73000000004</v>
      </c>
      <c r="Z30" s="559"/>
      <c r="AA30" s="559">
        <v>7313.4900000000007</v>
      </c>
      <c r="AB30" s="559">
        <v>17155.7</v>
      </c>
      <c r="AC30" s="559"/>
      <c r="AD30" s="559">
        <v>84.33</v>
      </c>
      <c r="AE30" s="559"/>
      <c r="AF30" s="559"/>
      <c r="AG30" s="559">
        <v>8982.7300000000014</v>
      </c>
      <c r="AH30" s="559">
        <v>2406.9899999999998</v>
      </c>
      <c r="AI30" s="559"/>
      <c r="AJ30" s="559"/>
      <c r="AK30" s="559"/>
      <c r="AL30" s="559"/>
      <c r="AM30" s="559"/>
      <c r="AN30" s="559">
        <v>664454.84</v>
      </c>
    </row>
    <row r="31" spans="1:40" x14ac:dyDescent="0.25">
      <c r="A31" s="368" t="s">
        <v>341</v>
      </c>
      <c r="B31" s="559"/>
      <c r="C31" s="559"/>
      <c r="D31" s="559"/>
      <c r="E31" s="559"/>
      <c r="F31" s="559"/>
      <c r="G31" s="559"/>
      <c r="H31" s="559"/>
      <c r="I31" s="559"/>
      <c r="J31" s="559"/>
      <c r="K31" s="559">
        <v>38.04</v>
      </c>
      <c r="L31" s="559"/>
      <c r="M31" s="559"/>
      <c r="N31" s="559"/>
      <c r="O31" s="559"/>
      <c r="P31" s="559"/>
      <c r="Q31" s="559"/>
      <c r="R31" s="559"/>
      <c r="S31" s="559"/>
      <c r="T31" s="559"/>
      <c r="U31" s="559"/>
      <c r="V31" s="559"/>
      <c r="W31" s="559"/>
      <c r="X31" s="559"/>
      <c r="Y31" s="559">
        <v>23449.68</v>
      </c>
      <c r="Z31" s="559"/>
      <c r="AA31" s="559"/>
      <c r="AB31" s="559"/>
      <c r="AC31" s="559"/>
      <c r="AD31" s="559"/>
      <c r="AE31" s="559"/>
      <c r="AF31" s="559"/>
      <c r="AG31" s="559"/>
      <c r="AH31" s="559"/>
      <c r="AI31" s="559"/>
      <c r="AJ31" s="559"/>
      <c r="AK31" s="559"/>
      <c r="AL31" s="559">
        <v>9.25</v>
      </c>
      <c r="AM31" s="559"/>
      <c r="AN31" s="559">
        <v>23496.97</v>
      </c>
    </row>
    <row r="32" spans="1:40" x14ac:dyDescent="0.25">
      <c r="A32" s="368" t="s">
        <v>255</v>
      </c>
      <c r="B32" s="559">
        <v>106.39</v>
      </c>
      <c r="C32" s="559"/>
      <c r="D32" s="559"/>
      <c r="E32" s="559"/>
      <c r="F32" s="559"/>
      <c r="G32" s="559"/>
      <c r="H32" s="559"/>
      <c r="I32" s="559"/>
      <c r="J32" s="559"/>
      <c r="K32" s="559"/>
      <c r="L32" s="559"/>
      <c r="M32" s="559"/>
      <c r="N32" s="559"/>
      <c r="O32" s="559"/>
      <c r="P32" s="559"/>
      <c r="Q32" s="559"/>
      <c r="R32" s="559"/>
      <c r="S32" s="559"/>
      <c r="T32" s="559"/>
      <c r="U32" s="559"/>
      <c r="V32" s="559"/>
      <c r="W32" s="559">
        <v>0.22</v>
      </c>
      <c r="X32" s="559"/>
      <c r="Y32" s="559">
        <v>7033.74</v>
      </c>
      <c r="Z32" s="559"/>
      <c r="AA32" s="559">
        <v>9.57</v>
      </c>
      <c r="AB32" s="559"/>
      <c r="AC32" s="559"/>
      <c r="AD32" s="559"/>
      <c r="AE32" s="559"/>
      <c r="AF32" s="559"/>
      <c r="AG32" s="559">
        <v>740.97</v>
      </c>
      <c r="AH32" s="559"/>
      <c r="AI32" s="559"/>
      <c r="AJ32" s="559"/>
      <c r="AK32" s="559"/>
      <c r="AL32" s="559"/>
      <c r="AM32" s="559"/>
      <c r="AN32" s="559">
        <v>7890.8899999999994</v>
      </c>
    </row>
    <row r="33" spans="1:40" x14ac:dyDescent="0.25">
      <c r="A33" s="368" t="s">
        <v>237</v>
      </c>
      <c r="B33" s="559">
        <v>2777.3599999999997</v>
      </c>
      <c r="C33" s="559">
        <v>30818</v>
      </c>
      <c r="D33" s="559"/>
      <c r="E33" s="559">
        <v>2109.5700000000002</v>
      </c>
      <c r="F33" s="559">
        <v>150895</v>
      </c>
      <c r="G33" s="559"/>
      <c r="H33" s="559">
        <v>717</v>
      </c>
      <c r="I33" s="559">
        <v>716</v>
      </c>
      <c r="J33" s="559"/>
      <c r="K33" s="559">
        <v>37928.53</v>
      </c>
      <c r="L33" s="559">
        <v>138524.94</v>
      </c>
      <c r="M33" s="559">
        <v>825</v>
      </c>
      <c r="N33" s="559"/>
      <c r="O33" s="559"/>
      <c r="P33" s="559">
        <v>10.66</v>
      </c>
      <c r="Q33" s="559">
        <v>307</v>
      </c>
      <c r="R33" s="559">
        <v>237667.21</v>
      </c>
      <c r="S33" s="559"/>
      <c r="T33" s="559"/>
      <c r="U33" s="559"/>
      <c r="V33" s="559">
        <v>25</v>
      </c>
      <c r="W33" s="559">
        <v>1280.6099999999999</v>
      </c>
      <c r="X33" s="559"/>
      <c r="Y33" s="559">
        <v>670414.34</v>
      </c>
      <c r="Z33" s="559"/>
      <c r="AA33" s="559">
        <v>3271.5600000000004</v>
      </c>
      <c r="AB33" s="559">
        <v>34978.800000000003</v>
      </c>
      <c r="AC33" s="559"/>
      <c r="AD33" s="559"/>
      <c r="AE33" s="559">
        <v>1438</v>
      </c>
      <c r="AF33" s="559">
        <v>56617</v>
      </c>
      <c r="AG33" s="559">
        <v>421.28</v>
      </c>
      <c r="AH33" s="559">
        <v>17.760000000000002</v>
      </c>
      <c r="AI33" s="559">
        <v>4.82</v>
      </c>
      <c r="AJ33" s="559"/>
      <c r="AK33" s="559">
        <v>674.02</v>
      </c>
      <c r="AL33" s="559">
        <v>294</v>
      </c>
      <c r="AM33" s="559">
        <v>41924</v>
      </c>
      <c r="AN33" s="559">
        <v>1414657.4600000002</v>
      </c>
    </row>
    <row r="34" spans="1:40" x14ac:dyDescent="0.25">
      <c r="A34" s="368" t="s">
        <v>346</v>
      </c>
      <c r="B34" s="559"/>
      <c r="C34" s="559"/>
      <c r="D34" s="559"/>
      <c r="E34" s="559"/>
      <c r="F34" s="559"/>
      <c r="G34" s="559"/>
      <c r="H34" s="559"/>
      <c r="I34" s="559"/>
      <c r="J34" s="559"/>
      <c r="K34" s="559">
        <v>594.24</v>
      </c>
      <c r="L34" s="559"/>
      <c r="M34" s="559"/>
      <c r="N34" s="559"/>
      <c r="O34" s="559"/>
      <c r="P34" s="559"/>
      <c r="Q34" s="559"/>
      <c r="R34" s="559"/>
      <c r="S34" s="559"/>
      <c r="T34" s="559"/>
      <c r="U34" s="559"/>
      <c r="V34" s="559"/>
      <c r="W34" s="559"/>
      <c r="X34" s="559"/>
      <c r="Y34" s="559">
        <v>13311.560000000001</v>
      </c>
      <c r="Z34" s="559"/>
      <c r="AA34" s="559"/>
      <c r="AB34" s="559"/>
      <c r="AC34" s="559"/>
      <c r="AD34" s="559"/>
      <c r="AE34" s="559"/>
      <c r="AF34" s="559"/>
      <c r="AG34" s="559"/>
      <c r="AH34" s="559"/>
      <c r="AI34" s="559"/>
      <c r="AJ34" s="559"/>
      <c r="AK34" s="559"/>
      <c r="AL34" s="559"/>
      <c r="AM34" s="559"/>
      <c r="AN34" s="559">
        <v>13905.800000000001</v>
      </c>
    </row>
    <row r="35" spans="1:40" x14ac:dyDescent="0.25">
      <c r="A35" s="368" t="s">
        <v>265</v>
      </c>
      <c r="B35" s="559">
        <v>28.89</v>
      </c>
      <c r="C35" s="559"/>
      <c r="D35" s="559"/>
      <c r="E35" s="559"/>
      <c r="F35" s="559"/>
      <c r="G35" s="559">
        <v>20.84</v>
      </c>
      <c r="H35" s="559"/>
      <c r="I35" s="559"/>
      <c r="J35" s="559">
        <v>1.18</v>
      </c>
      <c r="K35" s="559">
        <v>8878.43</v>
      </c>
      <c r="L35" s="559">
        <v>1557.11</v>
      </c>
      <c r="M35" s="559"/>
      <c r="N35" s="559"/>
      <c r="O35" s="559"/>
      <c r="P35" s="559">
        <v>72.16</v>
      </c>
      <c r="Q35" s="559"/>
      <c r="R35" s="559">
        <v>6.27</v>
      </c>
      <c r="S35" s="559"/>
      <c r="T35" s="559"/>
      <c r="U35" s="559"/>
      <c r="V35" s="559"/>
      <c r="W35" s="559"/>
      <c r="X35" s="559"/>
      <c r="Y35" s="559">
        <v>121029.9</v>
      </c>
      <c r="Z35" s="559"/>
      <c r="AA35" s="559">
        <v>3100.71</v>
      </c>
      <c r="AB35" s="559"/>
      <c r="AC35" s="559"/>
      <c r="AD35" s="559">
        <v>2934.88</v>
      </c>
      <c r="AE35" s="559"/>
      <c r="AF35" s="559"/>
      <c r="AG35" s="559">
        <v>1098.97</v>
      </c>
      <c r="AH35" s="559"/>
      <c r="AI35" s="559"/>
      <c r="AJ35" s="559"/>
      <c r="AK35" s="559">
        <v>436.26</v>
      </c>
      <c r="AL35" s="559"/>
      <c r="AM35" s="559"/>
      <c r="AN35" s="559">
        <v>139165.6</v>
      </c>
    </row>
    <row r="36" spans="1:40" x14ac:dyDescent="0.25">
      <c r="A36" s="368" t="s">
        <v>348</v>
      </c>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59">
        <v>6846.49</v>
      </c>
      <c r="Z36" s="559"/>
      <c r="AA36" s="559"/>
      <c r="AB36" s="559"/>
      <c r="AC36" s="559"/>
      <c r="AD36" s="559"/>
      <c r="AE36" s="559"/>
      <c r="AF36" s="559"/>
      <c r="AG36" s="559"/>
      <c r="AH36" s="559"/>
      <c r="AI36" s="559"/>
      <c r="AJ36" s="559"/>
      <c r="AK36" s="559"/>
      <c r="AL36" s="559"/>
      <c r="AM36" s="559"/>
      <c r="AN36" s="559">
        <v>6846.49</v>
      </c>
    </row>
    <row r="37" spans="1:40" x14ac:dyDescent="0.25">
      <c r="A37" s="368" t="s">
        <v>256</v>
      </c>
      <c r="B37" s="559">
        <v>992.06000000000006</v>
      </c>
      <c r="C37" s="559"/>
      <c r="D37" s="559"/>
      <c r="E37" s="559">
        <v>78</v>
      </c>
      <c r="F37" s="559"/>
      <c r="G37" s="559">
        <v>3615.35</v>
      </c>
      <c r="H37" s="559"/>
      <c r="I37" s="559"/>
      <c r="J37" s="559">
        <v>23008.05</v>
      </c>
      <c r="K37" s="559">
        <v>146007.76</v>
      </c>
      <c r="L37" s="559">
        <v>23981.59</v>
      </c>
      <c r="M37" s="559">
        <v>31</v>
      </c>
      <c r="N37" s="559"/>
      <c r="O37" s="559"/>
      <c r="P37" s="559">
        <v>1470.99</v>
      </c>
      <c r="Q37" s="559"/>
      <c r="R37" s="559">
        <v>19895.760000000002</v>
      </c>
      <c r="S37" s="559">
        <v>602.52</v>
      </c>
      <c r="T37" s="559"/>
      <c r="U37" s="559"/>
      <c r="V37" s="559"/>
      <c r="W37" s="559">
        <v>2.87</v>
      </c>
      <c r="X37" s="559"/>
      <c r="Y37" s="559">
        <v>593484.80000000005</v>
      </c>
      <c r="Z37" s="559"/>
      <c r="AA37" s="559">
        <v>10602.769999999999</v>
      </c>
      <c r="AB37" s="559"/>
      <c r="AC37" s="559"/>
      <c r="AD37" s="559">
        <v>10.52</v>
      </c>
      <c r="AE37" s="559"/>
      <c r="AF37" s="559">
        <v>9920.61</v>
      </c>
      <c r="AG37" s="559">
        <v>1089.56</v>
      </c>
      <c r="AH37" s="559"/>
      <c r="AI37" s="559">
        <v>74.959999999999994</v>
      </c>
      <c r="AJ37" s="559">
        <v>36</v>
      </c>
      <c r="AK37" s="559">
        <v>4.21</v>
      </c>
      <c r="AL37" s="559"/>
      <c r="AM37" s="559"/>
      <c r="AN37" s="559">
        <v>834909.38</v>
      </c>
    </row>
    <row r="38" spans="1:40" x14ac:dyDescent="0.25">
      <c r="A38" s="368" t="s">
        <v>230</v>
      </c>
      <c r="B38" s="559">
        <v>1391.42</v>
      </c>
      <c r="C38" s="559"/>
      <c r="D38" s="559"/>
      <c r="E38" s="559">
        <v>500</v>
      </c>
      <c r="F38" s="559"/>
      <c r="G38" s="559"/>
      <c r="H38" s="559">
        <v>2</v>
      </c>
      <c r="I38" s="559">
        <v>1</v>
      </c>
      <c r="J38" s="559">
        <v>2500</v>
      </c>
      <c r="K38" s="559">
        <v>110790.83</v>
      </c>
      <c r="L38" s="559"/>
      <c r="M38" s="559">
        <v>131373</v>
      </c>
      <c r="N38" s="559"/>
      <c r="O38" s="559"/>
      <c r="P38" s="559"/>
      <c r="Q38" s="559">
        <v>1</v>
      </c>
      <c r="R38" s="559">
        <v>268.69</v>
      </c>
      <c r="S38" s="559">
        <v>17868.98</v>
      </c>
      <c r="T38" s="559"/>
      <c r="U38" s="559"/>
      <c r="V38" s="559"/>
      <c r="W38" s="559">
        <v>19.600000000000001</v>
      </c>
      <c r="X38" s="559"/>
      <c r="Y38" s="559">
        <v>405510.49</v>
      </c>
      <c r="Z38" s="559"/>
      <c r="AA38" s="559">
        <v>36432.239999999998</v>
      </c>
      <c r="AB38" s="559"/>
      <c r="AC38" s="559"/>
      <c r="AD38" s="559"/>
      <c r="AE38" s="559"/>
      <c r="AF38" s="559"/>
      <c r="AG38" s="559">
        <v>97544.72</v>
      </c>
      <c r="AH38" s="559">
        <v>7909.71</v>
      </c>
      <c r="AI38" s="559"/>
      <c r="AJ38" s="559"/>
      <c r="AK38" s="559">
        <v>2100.02</v>
      </c>
      <c r="AL38" s="559"/>
      <c r="AM38" s="559"/>
      <c r="AN38" s="559">
        <v>814213.7</v>
      </c>
    </row>
    <row r="39" spans="1:40" x14ac:dyDescent="0.25">
      <c r="A39" s="368" t="s">
        <v>242</v>
      </c>
      <c r="B39" s="559">
        <v>61.489999999999995</v>
      </c>
      <c r="C39" s="559">
        <v>33718.300000000003</v>
      </c>
      <c r="D39" s="559"/>
      <c r="E39" s="559"/>
      <c r="F39" s="559"/>
      <c r="G39" s="559"/>
      <c r="H39" s="559"/>
      <c r="I39" s="559"/>
      <c r="J39" s="559"/>
      <c r="K39" s="559">
        <v>1759.43</v>
      </c>
      <c r="L39" s="559"/>
      <c r="M39" s="559"/>
      <c r="N39" s="559"/>
      <c r="O39" s="559"/>
      <c r="P39" s="559"/>
      <c r="Q39" s="559"/>
      <c r="R39" s="559"/>
      <c r="S39" s="559">
        <v>23.21</v>
      </c>
      <c r="T39" s="559"/>
      <c r="U39" s="559"/>
      <c r="V39" s="559"/>
      <c r="W39" s="559">
        <v>0.09</v>
      </c>
      <c r="X39" s="559"/>
      <c r="Y39" s="559">
        <v>29732.29</v>
      </c>
      <c r="Z39" s="559"/>
      <c r="AA39" s="559">
        <v>525.04</v>
      </c>
      <c r="AB39" s="559"/>
      <c r="AC39" s="559"/>
      <c r="AD39" s="559"/>
      <c r="AE39" s="559"/>
      <c r="AF39" s="559"/>
      <c r="AG39" s="559">
        <v>44.26</v>
      </c>
      <c r="AH39" s="559"/>
      <c r="AI39" s="559"/>
      <c r="AJ39" s="559"/>
      <c r="AK39" s="559"/>
      <c r="AL39" s="559">
        <v>341.19</v>
      </c>
      <c r="AM39" s="559"/>
      <c r="AN39" s="559">
        <v>66205.299999999988</v>
      </c>
    </row>
    <row r="40" spans="1:40" x14ac:dyDescent="0.25">
      <c r="A40" s="368" t="s">
        <v>357</v>
      </c>
      <c r="B40" s="559">
        <v>776.4</v>
      </c>
      <c r="C40" s="559"/>
      <c r="D40" s="559"/>
      <c r="E40" s="559">
        <v>78</v>
      </c>
      <c r="F40" s="559"/>
      <c r="G40" s="559"/>
      <c r="H40" s="559"/>
      <c r="I40" s="559"/>
      <c r="J40" s="559"/>
      <c r="K40" s="559">
        <v>931.55</v>
      </c>
      <c r="L40" s="559"/>
      <c r="M40" s="559">
        <v>31</v>
      </c>
      <c r="N40" s="559"/>
      <c r="O40" s="559"/>
      <c r="P40" s="559"/>
      <c r="Q40" s="559"/>
      <c r="R40" s="559">
        <v>0.03</v>
      </c>
      <c r="S40" s="559"/>
      <c r="T40" s="559"/>
      <c r="U40" s="559"/>
      <c r="V40" s="559"/>
      <c r="W40" s="559">
        <v>4.37</v>
      </c>
      <c r="X40" s="559"/>
      <c r="Y40" s="559">
        <v>220494.72</v>
      </c>
      <c r="Z40" s="559"/>
      <c r="AA40" s="559">
        <v>10895.880000000001</v>
      </c>
      <c r="AB40" s="559">
        <v>31.09</v>
      </c>
      <c r="AC40" s="559"/>
      <c r="AD40" s="559"/>
      <c r="AE40" s="559"/>
      <c r="AF40" s="559">
        <v>2149</v>
      </c>
      <c r="AG40" s="559">
        <v>154.75</v>
      </c>
      <c r="AH40" s="559"/>
      <c r="AI40" s="559"/>
      <c r="AJ40" s="559"/>
      <c r="AK40" s="559"/>
      <c r="AL40" s="559"/>
      <c r="AM40" s="559"/>
      <c r="AN40" s="559">
        <v>235546.79</v>
      </c>
    </row>
    <row r="41" spans="1:40" x14ac:dyDescent="0.25">
      <c r="A41" s="368" t="s">
        <v>383</v>
      </c>
      <c r="B41" s="559"/>
      <c r="C41" s="559"/>
      <c r="D41" s="559"/>
      <c r="E41" s="559"/>
      <c r="F41" s="559"/>
      <c r="G41" s="559">
        <v>628.07000000000005</v>
      </c>
      <c r="H41" s="559"/>
      <c r="I41" s="559"/>
      <c r="J41" s="559"/>
      <c r="K41" s="559"/>
      <c r="L41" s="559"/>
      <c r="M41" s="559"/>
      <c r="N41" s="559"/>
      <c r="O41" s="559"/>
      <c r="P41" s="559"/>
      <c r="Q41" s="559"/>
      <c r="R41" s="559">
        <v>9337.1</v>
      </c>
      <c r="S41" s="559"/>
      <c r="T41" s="559"/>
      <c r="U41" s="559"/>
      <c r="V41" s="559"/>
      <c r="W41" s="559">
        <v>0.06</v>
      </c>
      <c r="X41" s="559"/>
      <c r="Y41" s="559">
        <v>26993.769999999997</v>
      </c>
      <c r="Z41" s="559"/>
      <c r="AA41" s="559">
        <v>447.47</v>
      </c>
      <c r="AB41" s="559"/>
      <c r="AC41" s="559"/>
      <c r="AD41" s="559"/>
      <c r="AE41" s="559">
        <v>161.69999999999999</v>
      </c>
      <c r="AF41" s="559"/>
      <c r="AG41" s="559"/>
      <c r="AH41" s="559">
        <v>122.88</v>
      </c>
      <c r="AI41" s="559"/>
      <c r="AJ41" s="559"/>
      <c r="AK41" s="559">
        <v>24.09</v>
      </c>
      <c r="AL41" s="559"/>
      <c r="AM41" s="559"/>
      <c r="AN41" s="559">
        <v>37715.139999999992</v>
      </c>
    </row>
    <row r="42" spans="1:40" x14ac:dyDescent="0.25">
      <c r="A42" s="368" t="s">
        <v>358</v>
      </c>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v>382.54</v>
      </c>
      <c r="Z42" s="559"/>
      <c r="AA42" s="559"/>
      <c r="AB42" s="559"/>
      <c r="AC42" s="559"/>
      <c r="AD42" s="559"/>
      <c r="AE42" s="559"/>
      <c r="AF42" s="559"/>
      <c r="AG42" s="559"/>
      <c r="AH42" s="559"/>
      <c r="AI42" s="559"/>
      <c r="AJ42" s="559"/>
      <c r="AK42" s="559"/>
      <c r="AL42" s="559"/>
      <c r="AM42" s="559"/>
      <c r="AN42" s="559">
        <v>382.54</v>
      </c>
    </row>
    <row r="43" spans="1:40" x14ac:dyDescent="0.25">
      <c r="A43" s="368" t="s">
        <v>234</v>
      </c>
      <c r="B43" s="559">
        <v>299.12</v>
      </c>
      <c r="C43" s="559"/>
      <c r="D43" s="559">
        <v>2969</v>
      </c>
      <c r="E43" s="559"/>
      <c r="F43" s="559"/>
      <c r="G43" s="559"/>
      <c r="H43" s="559"/>
      <c r="I43" s="559"/>
      <c r="J43" s="559"/>
      <c r="K43" s="559">
        <v>2537.35</v>
      </c>
      <c r="L43" s="559"/>
      <c r="M43" s="559"/>
      <c r="N43" s="559"/>
      <c r="O43" s="559"/>
      <c r="P43" s="559"/>
      <c r="Q43" s="559"/>
      <c r="R43" s="559">
        <v>237.68</v>
      </c>
      <c r="S43" s="559">
        <v>269.23</v>
      </c>
      <c r="T43" s="559"/>
      <c r="U43" s="559">
        <v>15365.7</v>
      </c>
      <c r="V43" s="559"/>
      <c r="W43" s="559">
        <v>26.43</v>
      </c>
      <c r="X43" s="559"/>
      <c r="Y43" s="559">
        <v>66740.98000000001</v>
      </c>
      <c r="Z43" s="559"/>
      <c r="AA43" s="559">
        <v>68.34</v>
      </c>
      <c r="AB43" s="559"/>
      <c r="AC43" s="559"/>
      <c r="AD43" s="559"/>
      <c r="AE43" s="559"/>
      <c r="AF43" s="559"/>
      <c r="AG43" s="559">
        <v>6.77</v>
      </c>
      <c r="AH43" s="559"/>
      <c r="AI43" s="559"/>
      <c r="AJ43" s="559"/>
      <c r="AK43" s="559">
        <v>7024.25</v>
      </c>
      <c r="AL43" s="559"/>
      <c r="AM43" s="559"/>
      <c r="AN43" s="559">
        <v>95544.85000000002</v>
      </c>
    </row>
    <row r="44" spans="1:40" x14ac:dyDescent="0.25">
      <c r="A44" s="368" t="s">
        <v>257</v>
      </c>
      <c r="B44" s="559">
        <v>2159.16</v>
      </c>
      <c r="C44" s="559"/>
      <c r="D44" s="559"/>
      <c r="E44" s="559"/>
      <c r="F44" s="559"/>
      <c r="G44" s="559"/>
      <c r="H44" s="559"/>
      <c r="I44" s="559"/>
      <c r="J44" s="559"/>
      <c r="K44" s="559">
        <v>5519.6</v>
      </c>
      <c r="L44" s="559"/>
      <c r="M44" s="559"/>
      <c r="N44" s="559"/>
      <c r="O44" s="559"/>
      <c r="P44" s="559"/>
      <c r="Q44" s="559"/>
      <c r="R44" s="559">
        <v>8148.61</v>
      </c>
      <c r="S44" s="559"/>
      <c r="T44" s="559"/>
      <c r="U44" s="559"/>
      <c r="V44" s="559"/>
      <c r="W44" s="559">
        <v>1.87</v>
      </c>
      <c r="X44" s="559"/>
      <c r="Y44" s="559">
        <v>183055.04</v>
      </c>
      <c r="Z44" s="559"/>
      <c r="AA44" s="559">
        <v>7610.95</v>
      </c>
      <c r="AB44" s="559"/>
      <c r="AC44" s="559"/>
      <c r="AD44" s="559"/>
      <c r="AE44" s="559"/>
      <c r="AF44" s="559">
        <v>180.24</v>
      </c>
      <c r="AG44" s="559">
        <v>8445.18</v>
      </c>
      <c r="AH44" s="559"/>
      <c r="AI44" s="559">
        <v>6.36</v>
      </c>
      <c r="AJ44" s="559"/>
      <c r="AK44" s="559">
        <v>16.25</v>
      </c>
      <c r="AL44" s="559"/>
      <c r="AM44" s="559"/>
      <c r="AN44" s="559">
        <v>215143.25999999998</v>
      </c>
    </row>
    <row r="45" spans="1:40" x14ac:dyDescent="0.25">
      <c r="A45" s="368" t="s">
        <v>258</v>
      </c>
      <c r="B45" s="559">
        <v>12.54</v>
      </c>
      <c r="C45" s="559"/>
      <c r="D45" s="559"/>
      <c r="E45" s="559"/>
      <c r="F45" s="559"/>
      <c r="G45" s="559"/>
      <c r="H45" s="559"/>
      <c r="I45" s="559"/>
      <c r="J45" s="559"/>
      <c r="K45" s="559">
        <v>7.85</v>
      </c>
      <c r="L45" s="559"/>
      <c r="M45" s="559"/>
      <c r="N45" s="559"/>
      <c r="O45" s="559"/>
      <c r="P45" s="559"/>
      <c r="Q45" s="559"/>
      <c r="R45" s="559"/>
      <c r="S45" s="559"/>
      <c r="T45" s="559"/>
      <c r="U45" s="559"/>
      <c r="V45" s="559"/>
      <c r="W45" s="559">
        <v>0.64</v>
      </c>
      <c r="X45" s="559"/>
      <c r="Y45" s="559">
        <v>29648.31</v>
      </c>
      <c r="Z45" s="559"/>
      <c r="AA45" s="559"/>
      <c r="AB45" s="559"/>
      <c r="AC45" s="559"/>
      <c r="AD45" s="559"/>
      <c r="AE45" s="559"/>
      <c r="AF45" s="559"/>
      <c r="AG45" s="559">
        <v>44.18</v>
      </c>
      <c r="AH45" s="559"/>
      <c r="AI45" s="559"/>
      <c r="AJ45" s="559"/>
      <c r="AK45" s="559"/>
      <c r="AL45" s="559"/>
      <c r="AM45" s="559"/>
      <c r="AN45" s="559">
        <v>29713.52</v>
      </c>
    </row>
    <row r="46" spans="1:40" x14ac:dyDescent="0.25">
      <c r="A46" s="368" t="s">
        <v>250</v>
      </c>
      <c r="B46" s="559">
        <v>9.8800000000000008</v>
      </c>
      <c r="C46" s="559"/>
      <c r="D46" s="559"/>
      <c r="E46" s="559"/>
      <c r="F46" s="559"/>
      <c r="G46" s="559"/>
      <c r="H46" s="559"/>
      <c r="I46" s="559"/>
      <c r="J46" s="559"/>
      <c r="K46" s="559">
        <v>56519.25</v>
      </c>
      <c r="L46" s="559"/>
      <c r="M46" s="559"/>
      <c r="N46" s="559"/>
      <c r="O46" s="559"/>
      <c r="P46" s="559"/>
      <c r="Q46" s="559"/>
      <c r="R46" s="559">
        <v>13352.88</v>
      </c>
      <c r="S46" s="559">
        <v>20257.52</v>
      </c>
      <c r="T46" s="559">
        <v>2356.19</v>
      </c>
      <c r="U46" s="559">
        <v>201</v>
      </c>
      <c r="V46" s="559"/>
      <c r="W46" s="559">
        <v>0.38</v>
      </c>
      <c r="X46" s="559"/>
      <c r="Y46" s="559">
        <v>395342.64</v>
      </c>
      <c r="Z46" s="559"/>
      <c r="AA46" s="559">
        <v>1210.55</v>
      </c>
      <c r="AB46" s="559"/>
      <c r="AC46" s="559"/>
      <c r="AD46" s="559"/>
      <c r="AE46" s="559"/>
      <c r="AF46" s="559">
        <v>2.38</v>
      </c>
      <c r="AG46" s="559">
        <v>17.009999999999998</v>
      </c>
      <c r="AH46" s="559">
        <v>34.44</v>
      </c>
      <c r="AI46" s="559"/>
      <c r="AJ46" s="559"/>
      <c r="AK46" s="559">
        <v>421.2</v>
      </c>
      <c r="AL46" s="559">
        <v>205.92</v>
      </c>
      <c r="AM46" s="559"/>
      <c r="AN46" s="559">
        <v>489931.24</v>
      </c>
    </row>
    <row r="47" spans="1:40" x14ac:dyDescent="0.25">
      <c r="A47" s="368" t="s">
        <v>459</v>
      </c>
      <c r="B47" s="559">
        <v>22305.380000000005</v>
      </c>
      <c r="C47" s="559">
        <v>122764.86</v>
      </c>
      <c r="D47" s="559">
        <v>2969</v>
      </c>
      <c r="E47" s="559">
        <v>5486.52</v>
      </c>
      <c r="F47" s="559">
        <v>277674.88</v>
      </c>
      <c r="G47" s="559">
        <v>16625.18</v>
      </c>
      <c r="H47" s="559">
        <v>719</v>
      </c>
      <c r="I47" s="559">
        <v>717</v>
      </c>
      <c r="J47" s="559">
        <v>26299.279999999999</v>
      </c>
      <c r="K47" s="559">
        <v>1026935.3500000002</v>
      </c>
      <c r="L47" s="559">
        <v>244348.94999999998</v>
      </c>
      <c r="M47" s="559">
        <v>136187.93</v>
      </c>
      <c r="N47" s="559">
        <v>13288.05</v>
      </c>
      <c r="O47" s="559">
        <v>8989.68</v>
      </c>
      <c r="P47" s="559">
        <v>6631.51</v>
      </c>
      <c r="Q47" s="559">
        <v>308</v>
      </c>
      <c r="R47" s="559">
        <v>602405.4800000001</v>
      </c>
      <c r="S47" s="559">
        <v>41362.479999999996</v>
      </c>
      <c r="T47" s="559">
        <v>2356.19</v>
      </c>
      <c r="U47" s="559">
        <v>15566.7</v>
      </c>
      <c r="V47" s="559">
        <v>25</v>
      </c>
      <c r="W47" s="559">
        <v>12648.67</v>
      </c>
      <c r="X47" s="559">
        <v>11.68</v>
      </c>
      <c r="Y47" s="559">
        <v>6093389.8399999999</v>
      </c>
      <c r="Z47" s="559">
        <v>469.3</v>
      </c>
      <c r="AA47" s="559">
        <v>759199.42999999993</v>
      </c>
      <c r="AB47" s="559">
        <v>159162.32999999999</v>
      </c>
      <c r="AC47" s="559">
        <v>2458.54</v>
      </c>
      <c r="AD47" s="559">
        <v>4925.26</v>
      </c>
      <c r="AE47" s="559">
        <v>4458.96</v>
      </c>
      <c r="AF47" s="559">
        <v>110685.70000000001</v>
      </c>
      <c r="AG47" s="559">
        <v>160132.76999999999</v>
      </c>
      <c r="AH47" s="559">
        <v>10999.82</v>
      </c>
      <c r="AI47" s="559">
        <v>21118.6</v>
      </c>
      <c r="AJ47" s="559">
        <v>36</v>
      </c>
      <c r="AK47" s="559">
        <v>14715.68</v>
      </c>
      <c r="AL47" s="559">
        <v>875.9</v>
      </c>
      <c r="AM47" s="559">
        <v>41924</v>
      </c>
      <c r="AN47" s="559">
        <v>9971178.8999999985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59"/>
  <sheetViews>
    <sheetView zoomScale="90" zoomScaleNormal="100" workbookViewId="0">
      <pane xSplit="2" ySplit="1" topLeftCell="C2" activePane="bottomRight" state="frozen"/>
      <selection pane="topRight" activeCell="C1" sqref="C1"/>
      <selection pane="bottomLeft" activeCell="A2" sqref="A2"/>
      <selection pane="bottomRight" activeCell="B37" sqref="B37"/>
    </sheetView>
  </sheetViews>
  <sheetFormatPr defaultRowHeight="13.2" x14ac:dyDescent="0.25"/>
  <cols>
    <col min="1" max="1" width="12.6640625" customWidth="1"/>
    <col min="2" max="3" width="17.88671875" style="3" customWidth="1"/>
    <col min="4" max="4" width="10.33203125" style="5" customWidth="1"/>
    <col min="5" max="6" width="9.109375" style="5"/>
    <col min="7" max="7" width="8.6640625" style="5" customWidth="1"/>
    <col min="8" max="8" width="9.6640625" style="5" customWidth="1"/>
    <col min="9" max="9" width="8.33203125" style="5" customWidth="1"/>
    <col min="10" max="10" width="10.33203125" style="5" customWidth="1"/>
    <col min="11" max="11" width="9" style="5" customWidth="1"/>
    <col min="12" max="12" width="9.109375" style="5"/>
    <col min="13" max="13" width="7.6640625" style="5" customWidth="1"/>
    <col min="14" max="14" width="7.109375" style="5" customWidth="1"/>
    <col min="15" max="15" width="9" style="5" customWidth="1"/>
    <col min="16" max="16" width="10.33203125" style="5" customWidth="1"/>
  </cols>
  <sheetData>
    <row r="1" spans="1:16" s="2" customFormat="1" ht="15.6" x14ac:dyDescent="0.3">
      <c r="A1" s="15" t="s">
        <v>0</v>
      </c>
      <c r="B1" s="16" t="s">
        <v>1</v>
      </c>
      <c r="C1" s="16" t="s">
        <v>227</v>
      </c>
      <c r="D1" s="116" t="s">
        <v>2</v>
      </c>
      <c r="E1" s="116" t="s">
        <v>3</v>
      </c>
      <c r="F1" s="116" t="s">
        <v>4</v>
      </c>
      <c r="G1" s="116" t="s">
        <v>5</v>
      </c>
      <c r="H1" s="116" t="s">
        <v>6</v>
      </c>
      <c r="I1" s="116" t="s">
        <v>7</v>
      </c>
      <c r="J1" s="116" t="s">
        <v>8</v>
      </c>
      <c r="K1" s="116" t="s">
        <v>108</v>
      </c>
      <c r="L1" s="116" t="s">
        <v>10</v>
      </c>
      <c r="M1" s="116" t="s">
        <v>11</v>
      </c>
      <c r="N1" s="116" t="s">
        <v>12</v>
      </c>
      <c r="O1" s="117" t="s">
        <v>13</v>
      </c>
      <c r="P1" s="19" t="s">
        <v>14</v>
      </c>
    </row>
    <row r="2" spans="1:16" x14ac:dyDescent="0.25">
      <c r="A2" s="20" t="s">
        <v>16</v>
      </c>
      <c r="B2" s="21" t="s">
        <v>19</v>
      </c>
      <c r="C2" s="21" t="s">
        <v>228</v>
      </c>
      <c r="D2" s="23">
        <v>12481</v>
      </c>
      <c r="E2" s="23"/>
      <c r="F2" s="23"/>
      <c r="G2" s="23"/>
      <c r="H2" s="23"/>
      <c r="I2" s="23"/>
      <c r="J2" s="23"/>
      <c r="K2" s="23"/>
      <c r="L2" s="23"/>
      <c r="M2" s="23"/>
      <c r="N2" s="23"/>
      <c r="O2" s="24"/>
      <c r="P2" s="25">
        <f>SUM(D2:O2)</f>
        <v>12481</v>
      </c>
    </row>
    <row r="3" spans="1:16" x14ac:dyDescent="0.25">
      <c r="A3" s="27"/>
      <c r="B3" s="3" t="s">
        <v>26</v>
      </c>
      <c r="C3" s="3" t="s">
        <v>229</v>
      </c>
      <c r="D3" s="23"/>
      <c r="E3" s="23"/>
      <c r="F3" s="23"/>
      <c r="G3" s="23"/>
      <c r="H3" s="23"/>
      <c r="I3" s="23"/>
      <c r="J3" s="23"/>
      <c r="K3" s="23"/>
      <c r="L3" s="23"/>
      <c r="M3" s="23"/>
      <c r="N3" s="23"/>
      <c r="O3" s="24"/>
      <c r="P3" s="25">
        <f>SUM(D3:O3)</f>
        <v>0</v>
      </c>
    </row>
    <row r="4" spans="1:16" x14ac:dyDescent="0.25">
      <c r="A4" s="170"/>
      <c r="B4" s="3" t="s">
        <v>219</v>
      </c>
      <c r="C4" s="3" t="s">
        <v>230</v>
      </c>
      <c r="D4" s="260"/>
      <c r="E4" s="260">
        <v>2</v>
      </c>
      <c r="F4" s="260"/>
      <c r="G4" s="260"/>
      <c r="H4" s="260"/>
      <c r="I4" s="260"/>
      <c r="J4" s="260"/>
      <c r="K4" s="260">
        <v>4</v>
      </c>
      <c r="L4" s="260"/>
      <c r="M4" s="260"/>
      <c r="N4" s="260"/>
      <c r="O4" s="261"/>
      <c r="P4" s="25">
        <f>SUM(D4:O4)</f>
        <v>6</v>
      </c>
    </row>
    <row r="5" spans="1:16" s="6" customFormat="1" ht="13.8" thickBot="1" x14ac:dyDescent="0.3">
      <c r="A5" s="28" t="s">
        <v>109</v>
      </c>
      <c r="B5" s="29"/>
      <c r="C5" s="29"/>
      <c r="D5" s="31">
        <f>SUM(D2:D4)</f>
        <v>12481</v>
      </c>
      <c r="E5" s="31">
        <f t="shared" ref="E5:P5" si="0">SUM(E2:E4)</f>
        <v>2</v>
      </c>
      <c r="F5" s="31">
        <f t="shared" si="0"/>
        <v>0</v>
      </c>
      <c r="G5" s="31">
        <f t="shared" si="0"/>
        <v>0</v>
      </c>
      <c r="H5" s="31">
        <f t="shared" si="0"/>
        <v>0</v>
      </c>
      <c r="I5" s="31">
        <f t="shared" si="0"/>
        <v>0</v>
      </c>
      <c r="J5" s="31">
        <f t="shared" si="0"/>
        <v>0</v>
      </c>
      <c r="K5" s="31">
        <f t="shared" si="0"/>
        <v>4</v>
      </c>
      <c r="L5" s="31">
        <f t="shared" si="0"/>
        <v>0</v>
      </c>
      <c r="M5" s="31">
        <f t="shared" si="0"/>
        <v>0</v>
      </c>
      <c r="N5" s="31">
        <f t="shared" si="0"/>
        <v>0</v>
      </c>
      <c r="O5" s="31">
        <f t="shared" si="0"/>
        <v>0</v>
      </c>
      <c r="P5" s="31">
        <f t="shared" si="0"/>
        <v>12487</v>
      </c>
    </row>
    <row r="6" spans="1:16" s="14" customFormat="1" x14ac:dyDescent="0.25">
      <c r="A6" s="176" t="s">
        <v>20</v>
      </c>
      <c r="B6" s="71" t="s">
        <v>21</v>
      </c>
      <c r="C6" s="71" t="s">
        <v>231</v>
      </c>
      <c r="D6" s="72">
        <v>13300</v>
      </c>
      <c r="E6" s="72"/>
      <c r="F6" s="72"/>
      <c r="G6" s="72"/>
      <c r="H6" s="72"/>
      <c r="I6" s="72"/>
      <c r="J6" s="72"/>
      <c r="K6" s="72"/>
      <c r="L6" s="72"/>
      <c r="M6" s="72"/>
      <c r="N6" s="72"/>
      <c r="O6" s="73"/>
      <c r="P6" s="266">
        <f>SUM(D6:O6)</f>
        <v>13300</v>
      </c>
    </row>
    <row r="7" spans="1:16" s="268" customFormat="1" x14ac:dyDescent="0.25">
      <c r="A7" s="267"/>
      <c r="B7" s="76" t="s">
        <v>219</v>
      </c>
      <c r="C7" s="76" t="s">
        <v>230</v>
      </c>
      <c r="D7" s="77"/>
      <c r="E7" s="77"/>
      <c r="F7" s="77"/>
      <c r="G7" s="77"/>
      <c r="H7" s="77"/>
      <c r="I7" s="77"/>
      <c r="J7" s="77"/>
      <c r="K7" s="77">
        <v>4</v>
      </c>
      <c r="L7" s="77"/>
      <c r="M7" s="77"/>
      <c r="N7" s="77"/>
      <c r="O7" s="77"/>
      <c r="P7" s="266">
        <f>SUM(D7:O7)</f>
        <v>4</v>
      </c>
    </row>
    <row r="8" spans="1:16" s="14" customFormat="1" ht="26.4" x14ac:dyDescent="0.25">
      <c r="A8" s="176"/>
      <c r="B8" s="71" t="s">
        <v>187</v>
      </c>
      <c r="C8" s="71" t="s">
        <v>231</v>
      </c>
      <c r="D8" s="72"/>
      <c r="E8" s="72">
        <v>958</v>
      </c>
      <c r="F8" s="72"/>
      <c r="G8" s="72"/>
      <c r="H8" s="72"/>
      <c r="I8" s="72"/>
      <c r="J8" s="72"/>
      <c r="K8" s="72"/>
      <c r="L8" s="72"/>
      <c r="M8" s="72"/>
      <c r="N8" s="72"/>
      <c r="O8" s="73"/>
      <c r="P8" s="40">
        <f>SUM(D8:O8)</f>
        <v>958</v>
      </c>
    </row>
    <row r="9" spans="1:16" s="6" customFormat="1" ht="13.8" thickBot="1" x14ac:dyDescent="0.3">
      <c r="A9" s="41" t="s">
        <v>110</v>
      </c>
      <c r="B9" s="42"/>
      <c r="C9" s="42"/>
      <c r="D9" s="43">
        <f t="shared" ref="D9:O9" si="1">SUM(D6:D8)</f>
        <v>13300</v>
      </c>
      <c r="E9" s="43">
        <f t="shared" si="1"/>
        <v>958</v>
      </c>
      <c r="F9" s="43">
        <f t="shared" si="1"/>
        <v>0</v>
      </c>
      <c r="G9" s="43">
        <f t="shared" si="1"/>
        <v>0</v>
      </c>
      <c r="H9" s="43">
        <f t="shared" si="1"/>
        <v>0</v>
      </c>
      <c r="I9" s="43">
        <f t="shared" si="1"/>
        <v>0</v>
      </c>
      <c r="J9" s="43">
        <f t="shared" si="1"/>
        <v>0</v>
      </c>
      <c r="K9" s="43">
        <f t="shared" si="1"/>
        <v>4</v>
      </c>
      <c r="L9" s="43">
        <f t="shared" si="1"/>
        <v>0</v>
      </c>
      <c r="M9" s="43">
        <f t="shared" si="1"/>
        <v>0</v>
      </c>
      <c r="N9" s="43">
        <f t="shared" si="1"/>
        <v>0</v>
      </c>
      <c r="O9" s="43">
        <f t="shared" si="1"/>
        <v>0</v>
      </c>
      <c r="P9" s="43">
        <f>SUM(P6:P8)</f>
        <v>14262</v>
      </c>
    </row>
    <row r="10" spans="1:16" x14ac:dyDescent="0.25">
      <c r="A10" s="20" t="s">
        <v>22</v>
      </c>
      <c r="B10" s="21" t="s">
        <v>150</v>
      </c>
      <c r="C10" s="21" t="s">
        <v>232</v>
      </c>
      <c r="D10" s="23">
        <v>26644</v>
      </c>
      <c r="E10" s="23">
        <v>5385</v>
      </c>
      <c r="F10" s="23">
        <v>1121</v>
      </c>
      <c r="G10" s="23">
        <v>3535</v>
      </c>
      <c r="H10" s="23">
        <v>19786</v>
      </c>
      <c r="I10" s="23">
        <v>77</v>
      </c>
      <c r="J10" s="23"/>
      <c r="K10" s="23"/>
      <c r="L10" s="23">
        <v>28</v>
      </c>
      <c r="M10" s="23"/>
      <c r="N10" s="23"/>
      <c r="O10" s="24">
        <v>182</v>
      </c>
      <c r="P10" s="25">
        <f t="shared" ref="P10:P17" si="2">SUM(D10:O10)</f>
        <v>56758</v>
      </c>
    </row>
    <row r="11" spans="1:16" ht="12.75" customHeight="1" x14ac:dyDescent="0.25">
      <c r="A11" s="128"/>
      <c r="B11" s="46" t="s">
        <v>19</v>
      </c>
      <c r="C11" s="46" t="s">
        <v>228</v>
      </c>
      <c r="D11" s="47">
        <v>134</v>
      </c>
      <c r="E11" s="47"/>
      <c r="F11" s="47">
        <v>4</v>
      </c>
      <c r="G11" s="47"/>
      <c r="H11" s="47"/>
      <c r="I11" s="47"/>
      <c r="J11" s="47"/>
      <c r="K11" s="47">
        <v>23</v>
      </c>
      <c r="L11" s="47">
        <v>49</v>
      </c>
      <c r="M11" s="47">
        <v>12</v>
      </c>
      <c r="N11" s="47"/>
      <c r="O11" s="48"/>
      <c r="P11" s="49">
        <f t="shared" si="2"/>
        <v>222</v>
      </c>
    </row>
    <row r="12" spans="1:16" ht="12.75" customHeight="1" x14ac:dyDescent="0.25">
      <c r="A12" s="27"/>
      <c r="B12" s="21" t="s">
        <v>24</v>
      </c>
      <c r="C12" s="21" t="s">
        <v>233</v>
      </c>
      <c r="D12" s="23"/>
      <c r="E12" s="23"/>
      <c r="F12" s="23"/>
      <c r="G12" s="23"/>
      <c r="H12" s="23"/>
      <c r="I12" s="23"/>
      <c r="J12" s="23"/>
      <c r="K12" s="23"/>
      <c r="L12" s="23"/>
      <c r="M12" s="23"/>
      <c r="N12" s="23"/>
      <c r="O12" s="24"/>
      <c r="P12" s="25">
        <f t="shared" si="2"/>
        <v>0</v>
      </c>
    </row>
    <row r="13" spans="1:16" x14ac:dyDescent="0.25">
      <c r="A13" s="27"/>
      <c r="B13" s="21" t="s">
        <v>26</v>
      </c>
      <c r="C13" s="21" t="s">
        <v>229</v>
      </c>
      <c r="D13" s="23">
        <v>66153</v>
      </c>
      <c r="E13" s="23"/>
      <c r="F13" s="23">
        <v>489</v>
      </c>
      <c r="G13" s="23"/>
      <c r="H13" s="23"/>
      <c r="I13" s="23"/>
      <c r="J13" s="23"/>
      <c r="K13" s="23"/>
      <c r="L13" s="23"/>
      <c r="M13" s="23"/>
      <c r="N13" s="23"/>
      <c r="O13" s="24"/>
      <c r="P13" s="25">
        <f t="shared" si="2"/>
        <v>66642</v>
      </c>
    </row>
    <row r="14" spans="1:16" x14ac:dyDescent="0.25">
      <c r="A14" s="27"/>
      <c r="B14" s="21" t="s">
        <v>18</v>
      </c>
      <c r="C14" s="21" t="s">
        <v>234</v>
      </c>
      <c r="D14" s="23"/>
      <c r="E14" s="23"/>
      <c r="F14" s="23"/>
      <c r="G14" s="23"/>
      <c r="H14" s="23"/>
      <c r="I14" s="23"/>
      <c r="J14" s="23"/>
      <c r="K14" s="23">
        <v>8</v>
      </c>
      <c r="L14" s="23"/>
      <c r="M14" s="23"/>
      <c r="N14" s="23"/>
      <c r="O14" s="24"/>
      <c r="P14" s="25">
        <f t="shared" si="2"/>
        <v>8</v>
      </c>
    </row>
    <row r="15" spans="1:16" x14ac:dyDescent="0.25">
      <c r="A15" s="170"/>
      <c r="B15" s="243" t="s">
        <v>219</v>
      </c>
      <c r="C15" s="243" t="s">
        <v>230</v>
      </c>
      <c r="D15" s="260"/>
      <c r="E15" s="260"/>
      <c r="F15" s="260"/>
      <c r="G15" s="260"/>
      <c r="H15" s="260"/>
      <c r="I15" s="260"/>
      <c r="J15" s="260"/>
      <c r="K15" s="260">
        <v>2</v>
      </c>
      <c r="L15" s="260"/>
      <c r="M15" s="260"/>
      <c r="N15" s="260"/>
      <c r="O15" s="261"/>
      <c r="P15" s="25">
        <f t="shared" si="2"/>
        <v>2</v>
      </c>
    </row>
    <row r="16" spans="1:16" ht="15" customHeight="1" x14ac:dyDescent="0.25">
      <c r="A16" s="170"/>
      <c r="B16" s="243" t="s">
        <v>198</v>
      </c>
      <c r="C16" s="243" t="s">
        <v>232</v>
      </c>
      <c r="D16" s="260"/>
      <c r="E16" s="260"/>
      <c r="F16" s="260"/>
      <c r="G16" s="260">
        <v>325</v>
      </c>
      <c r="H16" s="260"/>
      <c r="I16" s="260"/>
      <c r="J16" s="260"/>
      <c r="K16" s="260"/>
      <c r="L16" s="260"/>
      <c r="M16" s="260"/>
      <c r="N16" s="260"/>
      <c r="O16" s="261"/>
      <c r="P16" s="25">
        <f t="shared" si="2"/>
        <v>325</v>
      </c>
    </row>
    <row r="17" spans="1:16" ht="26.4" x14ac:dyDescent="0.25">
      <c r="A17" s="170"/>
      <c r="B17" s="243" t="s">
        <v>197</v>
      </c>
      <c r="C17" s="243" t="s">
        <v>232</v>
      </c>
      <c r="D17" s="260"/>
      <c r="E17" s="260">
        <v>2348</v>
      </c>
      <c r="F17" s="260"/>
      <c r="G17" s="260">
        <v>1695</v>
      </c>
      <c r="H17" s="260"/>
      <c r="I17" s="260"/>
      <c r="J17" s="260"/>
      <c r="K17" s="260"/>
      <c r="L17" s="260"/>
      <c r="M17" s="260"/>
      <c r="N17" s="260"/>
      <c r="O17" s="261"/>
      <c r="P17" s="25">
        <f t="shared" si="2"/>
        <v>4043</v>
      </c>
    </row>
    <row r="18" spans="1:16" s="6" customFormat="1" ht="14.25" customHeight="1" thickBot="1" x14ac:dyDescent="0.3">
      <c r="A18" s="28" t="s">
        <v>111</v>
      </c>
      <c r="B18" s="29"/>
      <c r="C18" s="29"/>
      <c r="D18" s="31">
        <f>SUM(D10:D17)</f>
        <v>92931</v>
      </c>
      <c r="E18" s="31">
        <f t="shared" ref="E18:P18" si="3">SUM(E10:E17)</f>
        <v>7733</v>
      </c>
      <c r="F18" s="31">
        <f t="shared" si="3"/>
        <v>1614</v>
      </c>
      <c r="G18" s="31">
        <f t="shared" si="3"/>
        <v>5555</v>
      </c>
      <c r="H18" s="31">
        <f t="shared" si="3"/>
        <v>19786</v>
      </c>
      <c r="I18" s="31">
        <f t="shared" si="3"/>
        <v>77</v>
      </c>
      <c r="J18" s="31">
        <f t="shared" si="3"/>
        <v>0</v>
      </c>
      <c r="K18" s="31">
        <f t="shared" si="3"/>
        <v>33</v>
      </c>
      <c r="L18" s="31">
        <f t="shared" si="3"/>
        <v>77</v>
      </c>
      <c r="M18" s="31">
        <f t="shared" si="3"/>
        <v>12</v>
      </c>
      <c r="N18" s="31">
        <f t="shared" si="3"/>
        <v>0</v>
      </c>
      <c r="O18" s="31">
        <f t="shared" si="3"/>
        <v>182</v>
      </c>
      <c r="P18" s="31">
        <f t="shared" si="3"/>
        <v>128000</v>
      </c>
    </row>
    <row r="19" spans="1:16" s="160" customFormat="1" ht="24" customHeight="1" x14ac:dyDescent="0.25">
      <c r="A19" s="35" t="s">
        <v>27</v>
      </c>
      <c r="B19" s="156" t="s">
        <v>26</v>
      </c>
      <c r="C19" s="156" t="s">
        <v>229</v>
      </c>
      <c r="D19" s="157"/>
      <c r="E19" s="157"/>
      <c r="F19" s="157">
        <v>3</v>
      </c>
      <c r="G19" s="157">
        <v>13</v>
      </c>
      <c r="H19" s="157"/>
      <c r="I19" s="157"/>
      <c r="J19" s="157"/>
      <c r="K19" s="157"/>
      <c r="L19" s="157"/>
      <c r="M19" s="157"/>
      <c r="N19" s="157"/>
      <c r="O19" s="158"/>
      <c r="P19" s="26">
        <f t="shared" ref="P19:P25" si="4">SUM(D19:O19)</f>
        <v>16</v>
      </c>
    </row>
    <row r="20" spans="1:16" s="160" customFormat="1" ht="14.25" customHeight="1" x14ac:dyDescent="0.25">
      <c r="A20" s="138"/>
      <c r="B20" s="156" t="s">
        <v>19</v>
      </c>
      <c r="C20" s="156" t="s">
        <v>228</v>
      </c>
      <c r="D20" s="157"/>
      <c r="E20" s="157"/>
      <c r="F20" s="157"/>
      <c r="G20" s="157"/>
      <c r="H20" s="157"/>
      <c r="I20" s="157"/>
      <c r="J20" s="157"/>
      <c r="K20" s="157"/>
      <c r="L20" s="157"/>
      <c r="M20" s="157"/>
      <c r="N20" s="157"/>
      <c r="O20" s="158"/>
      <c r="P20" s="26">
        <f t="shared" si="4"/>
        <v>0</v>
      </c>
    </row>
    <row r="21" spans="1:16" s="160" customFormat="1" ht="14.25" customHeight="1" x14ac:dyDescent="0.25">
      <c r="A21" s="138"/>
      <c r="B21" s="87" t="s">
        <v>24</v>
      </c>
      <c r="C21" s="87" t="s">
        <v>233</v>
      </c>
      <c r="D21" s="88">
        <v>65083</v>
      </c>
      <c r="E21" s="88"/>
      <c r="F21" s="88"/>
      <c r="G21" s="88"/>
      <c r="H21" s="88"/>
      <c r="I21" s="88"/>
      <c r="J21" s="88"/>
      <c r="K21" s="88"/>
      <c r="L21" s="88"/>
      <c r="M21" s="88"/>
      <c r="N21" s="88"/>
      <c r="O21" s="89"/>
      <c r="P21" s="257">
        <f t="shared" si="4"/>
        <v>65083</v>
      </c>
    </row>
    <row r="22" spans="1:16" s="160" customFormat="1" ht="14.25" customHeight="1" x14ac:dyDescent="0.25">
      <c r="A22" s="138"/>
      <c r="B22" s="87" t="s">
        <v>219</v>
      </c>
      <c r="C22" s="87" t="s">
        <v>230</v>
      </c>
      <c r="D22" s="88"/>
      <c r="E22" s="88"/>
      <c r="F22" s="88"/>
      <c r="G22" s="88"/>
      <c r="H22" s="88"/>
      <c r="I22" s="88"/>
      <c r="J22" s="88"/>
      <c r="K22" s="88">
        <v>4</v>
      </c>
      <c r="L22" s="88"/>
      <c r="M22" s="88"/>
      <c r="N22" s="88"/>
      <c r="O22" s="89"/>
      <c r="P22" s="257">
        <f t="shared" si="4"/>
        <v>4</v>
      </c>
    </row>
    <row r="23" spans="1:16" s="160" customFormat="1" ht="14.25" customHeight="1" x14ac:dyDescent="0.25">
      <c r="A23" s="138"/>
      <c r="B23" s="87" t="s">
        <v>182</v>
      </c>
      <c r="C23" s="87" t="s">
        <v>235</v>
      </c>
      <c r="D23" s="88"/>
      <c r="E23" s="88">
        <v>2300</v>
      </c>
      <c r="F23" s="88"/>
      <c r="G23" s="88"/>
      <c r="H23" s="88"/>
      <c r="I23" s="88"/>
      <c r="J23" s="88"/>
      <c r="K23" s="88"/>
      <c r="L23" s="88"/>
      <c r="M23" s="88"/>
      <c r="N23" s="88"/>
      <c r="O23" s="89"/>
      <c r="P23" s="257">
        <f t="shared" si="4"/>
        <v>2300</v>
      </c>
    </row>
    <row r="24" spans="1:16" s="259" customFormat="1" ht="14.25" customHeight="1" x14ac:dyDescent="0.25">
      <c r="A24" s="258"/>
      <c r="B24" s="55" t="s">
        <v>181</v>
      </c>
      <c r="C24" s="55" t="s">
        <v>235</v>
      </c>
      <c r="D24" s="56"/>
      <c r="E24" s="56"/>
      <c r="F24" s="56"/>
      <c r="G24" s="56">
        <v>12225</v>
      </c>
      <c r="H24" s="56"/>
      <c r="I24" s="56"/>
      <c r="J24" s="56"/>
      <c r="K24" s="56"/>
      <c r="L24" s="56"/>
      <c r="M24" s="56"/>
      <c r="N24" s="56"/>
      <c r="O24" s="56"/>
      <c r="P24" s="257">
        <f t="shared" si="4"/>
        <v>12225</v>
      </c>
    </row>
    <row r="25" spans="1:16" s="256" customFormat="1" x14ac:dyDescent="0.25">
      <c r="A25" s="255"/>
      <c r="B25" s="122" t="s">
        <v>180</v>
      </c>
      <c r="C25" s="122" t="s">
        <v>235</v>
      </c>
      <c r="G25" s="256">
        <v>2093</v>
      </c>
      <c r="K25" s="256">
        <v>3</v>
      </c>
      <c r="P25" s="50">
        <f t="shared" si="4"/>
        <v>2096</v>
      </c>
    </row>
    <row r="26" spans="1:16" s="6" customFormat="1" ht="13.8" thickBot="1" x14ac:dyDescent="0.3">
      <c r="A26" s="41" t="s">
        <v>112</v>
      </c>
      <c r="B26" s="42"/>
      <c r="C26" s="42"/>
      <c r="D26" s="43">
        <f t="shared" ref="D26:O26" si="5">SUM(D19:D25)</f>
        <v>65083</v>
      </c>
      <c r="E26" s="43">
        <f t="shared" si="5"/>
        <v>2300</v>
      </c>
      <c r="F26" s="43">
        <f t="shared" si="5"/>
        <v>3</v>
      </c>
      <c r="G26" s="43">
        <f t="shared" si="5"/>
        <v>14331</v>
      </c>
      <c r="H26" s="43">
        <f t="shared" si="5"/>
        <v>0</v>
      </c>
      <c r="I26" s="43">
        <f t="shared" si="5"/>
        <v>0</v>
      </c>
      <c r="J26" s="43">
        <f t="shared" si="5"/>
        <v>0</v>
      </c>
      <c r="K26" s="43">
        <f t="shared" si="5"/>
        <v>7</v>
      </c>
      <c r="L26" s="43">
        <f t="shared" si="5"/>
        <v>0</v>
      </c>
      <c r="M26" s="43">
        <f t="shared" si="5"/>
        <v>0</v>
      </c>
      <c r="N26" s="43">
        <f t="shared" si="5"/>
        <v>0</v>
      </c>
      <c r="O26" s="43">
        <f t="shared" si="5"/>
        <v>0</v>
      </c>
      <c r="P26" s="43">
        <f>SUM(P19:P25)</f>
        <v>81724</v>
      </c>
    </row>
    <row r="27" spans="1:16" x14ac:dyDescent="0.25">
      <c r="A27" s="45" t="s">
        <v>29</v>
      </c>
      <c r="B27" s="46" t="s">
        <v>30</v>
      </c>
      <c r="C27" s="46" t="s">
        <v>236</v>
      </c>
      <c r="D27" s="47">
        <v>33295</v>
      </c>
      <c r="E27" s="47">
        <v>6789</v>
      </c>
      <c r="F27" s="47"/>
      <c r="G27" s="47"/>
      <c r="H27" s="47">
        <v>11612</v>
      </c>
      <c r="I27" s="47"/>
      <c r="J27" s="47"/>
      <c r="K27" s="47">
        <v>13</v>
      </c>
      <c r="L27" s="47">
        <v>213</v>
      </c>
      <c r="M27" s="47"/>
      <c r="N27" s="47"/>
      <c r="O27" s="48"/>
      <c r="P27" s="25">
        <f>SUM(D27:O27)</f>
        <v>51922</v>
      </c>
    </row>
    <row r="28" spans="1:16" x14ac:dyDescent="0.25">
      <c r="A28" s="27"/>
      <c r="B28" s="21" t="s">
        <v>19</v>
      </c>
      <c r="C28" s="21" t="s">
        <v>228</v>
      </c>
      <c r="D28" s="23">
        <v>18</v>
      </c>
      <c r="E28" s="23"/>
      <c r="F28" s="23">
        <v>57</v>
      </c>
      <c r="G28" s="23"/>
      <c r="H28" s="23"/>
      <c r="I28" s="23"/>
      <c r="J28" s="23"/>
      <c r="K28" s="23"/>
      <c r="L28" s="23"/>
      <c r="M28" s="23"/>
      <c r="N28" s="23"/>
      <c r="O28" s="24"/>
      <c r="P28" s="25">
        <f>SUM(D28:O28)</f>
        <v>75</v>
      </c>
    </row>
    <row r="29" spans="1:16" x14ac:dyDescent="0.25">
      <c r="A29" s="64"/>
      <c r="B29" s="125" t="s">
        <v>26</v>
      </c>
      <c r="C29" s="125" t="s">
        <v>229</v>
      </c>
      <c r="D29" s="126"/>
      <c r="E29" s="126">
        <v>22</v>
      </c>
      <c r="F29" s="126">
        <v>93</v>
      </c>
      <c r="G29" s="126"/>
      <c r="H29" s="126"/>
      <c r="I29" s="126"/>
      <c r="J29" s="126"/>
      <c r="K29" s="126"/>
      <c r="L29" s="126"/>
      <c r="M29" s="126"/>
      <c r="N29" s="126"/>
      <c r="O29" s="127"/>
      <c r="P29" s="25">
        <f>SUM(D29:O29)</f>
        <v>115</v>
      </c>
    </row>
    <row r="30" spans="1:16" x14ac:dyDescent="0.25">
      <c r="A30" s="64"/>
      <c r="B30" s="125" t="s">
        <v>220</v>
      </c>
      <c r="C30" s="125" t="s">
        <v>236</v>
      </c>
      <c r="D30" s="126"/>
      <c r="E30" s="126"/>
      <c r="F30" s="126">
        <v>22824</v>
      </c>
      <c r="G30" s="126"/>
      <c r="H30" s="126"/>
      <c r="I30" s="126"/>
      <c r="J30" s="126"/>
      <c r="K30" s="126"/>
      <c r="L30" s="126"/>
      <c r="M30" s="126"/>
      <c r="N30" s="126"/>
      <c r="O30" s="127"/>
      <c r="P30" s="25">
        <f>SUM(D30:O30)</f>
        <v>22824</v>
      </c>
    </row>
    <row r="31" spans="1:16" x14ac:dyDescent="0.25">
      <c r="A31" s="64"/>
      <c r="B31" s="125" t="s">
        <v>221</v>
      </c>
      <c r="C31" s="125" t="s">
        <v>236</v>
      </c>
      <c r="D31" s="126"/>
      <c r="E31" s="126"/>
      <c r="F31" s="126">
        <v>979</v>
      </c>
      <c r="G31" s="126">
        <v>4755</v>
      </c>
      <c r="H31" s="126"/>
      <c r="I31" s="126">
        <v>2845</v>
      </c>
      <c r="J31" s="126"/>
      <c r="K31" s="126"/>
      <c r="L31" s="126"/>
      <c r="M31" s="126"/>
      <c r="N31" s="126"/>
      <c r="O31" s="127">
        <v>1398</v>
      </c>
      <c r="P31" s="25">
        <f>SUM(D31:O31)</f>
        <v>9977</v>
      </c>
    </row>
    <row r="32" spans="1:16" s="6" customFormat="1" ht="17.399999999999999" customHeight="1" thickBot="1" x14ac:dyDescent="0.3">
      <c r="A32" s="28" t="s">
        <v>113</v>
      </c>
      <c r="B32" s="29"/>
      <c r="C32" s="29"/>
      <c r="D32" s="31">
        <f>SUM(D27:D31)</f>
        <v>33313</v>
      </c>
      <c r="E32" s="31">
        <f t="shared" ref="E32:P32" si="6">SUM(E27:E31)</f>
        <v>6811</v>
      </c>
      <c r="F32" s="31">
        <f t="shared" si="6"/>
        <v>23953</v>
      </c>
      <c r="G32" s="31">
        <f t="shared" si="6"/>
        <v>4755</v>
      </c>
      <c r="H32" s="31">
        <f t="shared" si="6"/>
        <v>11612</v>
      </c>
      <c r="I32" s="31">
        <f t="shared" si="6"/>
        <v>2845</v>
      </c>
      <c r="J32" s="31">
        <f t="shared" si="6"/>
        <v>0</v>
      </c>
      <c r="K32" s="31">
        <f t="shared" si="6"/>
        <v>13</v>
      </c>
      <c r="L32" s="31">
        <f t="shared" si="6"/>
        <v>213</v>
      </c>
      <c r="M32" s="31">
        <f t="shared" si="6"/>
        <v>0</v>
      </c>
      <c r="N32" s="31">
        <f t="shared" si="6"/>
        <v>0</v>
      </c>
      <c r="O32" s="31">
        <f t="shared" si="6"/>
        <v>1398</v>
      </c>
      <c r="P32" s="31">
        <f t="shared" si="6"/>
        <v>84913</v>
      </c>
    </row>
    <row r="33" spans="1:16" ht="12.75" customHeight="1" x14ac:dyDescent="0.25">
      <c r="A33" s="35" t="s">
        <v>31</v>
      </c>
      <c r="B33" s="51" t="s">
        <v>19</v>
      </c>
      <c r="C33" s="51" t="s">
        <v>228</v>
      </c>
      <c r="D33" s="52"/>
      <c r="E33" s="52"/>
      <c r="F33" s="52"/>
      <c r="G33" s="52"/>
      <c r="H33" s="52"/>
      <c r="I33" s="52"/>
      <c r="J33" s="52"/>
      <c r="K33" s="52"/>
      <c r="L33" s="52">
        <v>3384</v>
      </c>
      <c r="M33" s="52"/>
      <c r="N33" s="52"/>
      <c r="O33" s="53"/>
      <c r="P33" s="26">
        <f t="shared" ref="P33:P38" si="7">SUM(D33:O33)</f>
        <v>3384</v>
      </c>
    </row>
    <row r="34" spans="1:16" ht="12.75" customHeight="1" x14ac:dyDescent="0.25">
      <c r="A34" s="35"/>
      <c r="B34" s="51" t="s">
        <v>72</v>
      </c>
      <c r="C34" s="51" t="s">
        <v>237</v>
      </c>
      <c r="D34" s="52"/>
      <c r="E34" s="52">
        <v>4541</v>
      </c>
      <c r="F34" s="52"/>
      <c r="G34" s="52"/>
      <c r="H34" s="52"/>
      <c r="I34" s="52"/>
      <c r="J34" s="52"/>
      <c r="K34" s="52"/>
      <c r="L34" s="52"/>
      <c r="M34" s="52"/>
      <c r="N34" s="52"/>
      <c r="O34" s="53"/>
      <c r="P34" s="26">
        <f t="shared" si="7"/>
        <v>4541</v>
      </c>
    </row>
    <row r="35" spans="1:16" x14ac:dyDescent="0.25">
      <c r="A35" s="54"/>
      <c r="B35" s="55" t="s">
        <v>26</v>
      </c>
      <c r="C35" s="272" t="s">
        <v>229</v>
      </c>
      <c r="D35" s="119"/>
      <c r="E35" s="56">
        <v>24</v>
      </c>
      <c r="F35" s="56">
        <v>16591</v>
      </c>
      <c r="G35" s="56"/>
      <c r="H35" s="56"/>
      <c r="I35" s="56"/>
      <c r="J35" s="56"/>
      <c r="K35" s="56"/>
      <c r="L35" s="56">
        <v>16</v>
      </c>
      <c r="M35" s="56"/>
      <c r="N35" s="56"/>
      <c r="O35" s="57"/>
      <c r="P35" s="26">
        <f t="shared" si="7"/>
        <v>16631</v>
      </c>
    </row>
    <row r="36" spans="1:16" ht="12.75" customHeight="1" x14ac:dyDescent="0.25">
      <c r="A36" s="54"/>
      <c r="B36" s="55" t="s">
        <v>32</v>
      </c>
      <c r="C36" s="55" t="s">
        <v>229</v>
      </c>
      <c r="D36" s="56">
        <v>220049</v>
      </c>
      <c r="E36" s="56"/>
      <c r="F36" s="56">
        <v>6300</v>
      </c>
      <c r="G36" s="56"/>
      <c r="H36" s="56"/>
      <c r="I36" s="56"/>
      <c r="J36" s="56"/>
      <c r="K36" s="56">
        <v>36</v>
      </c>
      <c r="L36" s="56">
        <v>154</v>
      </c>
      <c r="M36" s="56"/>
      <c r="N36" s="56"/>
      <c r="O36" s="57">
        <v>1919</v>
      </c>
      <c r="P36" s="26">
        <f t="shared" si="7"/>
        <v>228458</v>
      </c>
    </row>
    <row r="37" spans="1:16" ht="12.75" customHeight="1" x14ac:dyDescent="0.25">
      <c r="A37" s="86"/>
      <c r="B37" s="87" t="s">
        <v>223</v>
      </c>
      <c r="C37" s="87" t="s">
        <v>238</v>
      </c>
      <c r="D37" s="88"/>
      <c r="E37" s="88">
        <v>2582</v>
      </c>
      <c r="F37" s="88"/>
      <c r="G37" s="88"/>
      <c r="H37" s="88"/>
      <c r="I37" s="88"/>
      <c r="J37" s="88"/>
      <c r="K37" s="88"/>
      <c r="L37" s="88"/>
      <c r="M37" s="88"/>
      <c r="N37" s="88"/>
      <c r="O37" s="89"/>
      <c r="P37" s="26">
        <f t="shared" si="7"/>
        <v>2582</v>
      </c>
    </row>
    <row r="38" spans="1:16" ht="12.75" customHeight="1" x14ac:dyDescent="0.25">
      <c r="A38" s="86"/>
      <c r="B38" s="87" t="s">
        <v>213</v>
      </c>
      <c r="C38" s="87" t="s">
        <v>239</v>
      </c>
      <c r="D38" s="88"/>
      <c r="E38" s="88"/>
      <c r="F38" s="88"/>
      <c r="G38" s="88">
        <v>8217</v>
      </c>
      <c r="H38" s="88"/>
      <c r="I38" s="88">
        <v>2524</v>
      </c>
      <c r="J38" s="88"/>
      <c r="K38" s="88"/>
      <c r="L38" s="88"/>
      <c r="M38" s="88"/>
      <c r="N38" s="88"/>
      <c r="O38" s="89"/>
      <c r="P38" s="26">
        <f t="shared" si="7"/>
        <v>10741</v>
      </c>
    </row>
    <row r="39" spans="1:16" s="6" customFormat="1" ht="13.65" customHeight="1" thickBot="1" x14ac:dyDescent="0.3">
      <c r="A39" s="41" t="s">
        <v>114</v>
      </c>
      <c r="B39" s="42"/>
      <c r="C39" s="42"/>
      <c r="D39" s="43">
        <f>SUM(D33:D38)</f>
        <v>220049</v>
      </c>
      <c r="E39" s="43">
        <f t="shared" ref="E39:P39" si="8">SUM(E33:E38)</f>
        <v>7147</v>
      </c>
      <c r="F39" s="43">
        <f t="shared" si="8"/>
        <v>22891</v>
      </c>
      <c r="G39" s="43">
        <f t="shared" si="8"/>
        <v>8217</v>
      </c>
      <c r="H39" s="43">
        <f t="shared" si="8"/>
        <v>0</v>
      </c>
      <c r="I39" s="43">
        <f t="shared" si="8"/>
        <v>2524</v>
      </c>
      <c r="J39" s="43">
        <f t="shared" si="8"/>
        <v>0</v>
      </c>
      <c r="K39" s="43">
        <f t="shared" si="8"/>
        <v>36</v>
      </c>
      <c r="L39" s="43">
        <f t="shared" si="8"/>
        <v>3554</v>
      </c>
      <c r="M39" s="43">
        <f t="shared" si="8"/>
        <v>0</v>
      </c>
      <c r="N39" s="43">
        <f t="shared" si="8"/>
        <v>0</v>
      </c>
      <c r="O39" s="43">
        <f t="shared" si="8"/>
        <v>1919</v>
      </c>
      <c r="P39" s="43">
        <f t="shared" si="8"/>
        <v>266337</v>
      </c>
    </row>
    <row r="40" spans="1:16" x14ac:dyDescent="0.25">
      <c r="A40" s="45" t="s">
        <v>34</v>
      </c>
      <c r="B40" s="46" t="s">
        <v>19</v>
      </c>
      <c r="C40" s="46" t="s">
        <v>228</v>
      </c>
      <c r="D40" s="47">
        <v>1708</v>
      </c>
      <c r="E40" s="47"/>
      <c r="F40" s="47"/>
      <c r="G40" s="47"/>
      <c r="H40" s="47"/>
      <c r="I40" s="47"/>
      <c r="J40" s="47"/>
      <c r="K40" s="47"/>
      <c r="L40" s="47"/>
      <c r="M40" s="47"/>
      <c r="N40" s="47"/>
      <c r="O40" s="48"/>
      <c r="P40" s="25">
        <f>SUM(D40:O40)</f>
        <v>1708</v>
      </c>
    </row>
    <row r="41" spans="1:16" s="251" customFormat="1" ht="29.25" customHeight="1" x14ac:dyDescent="0.25">
      <c r="A41" s="248"/>
      <c r="B41" s="249" t="s">
        <v>26</v>
      </c>
      <c r="C41" s="249" t="s">
        <v>229</v>
      </c>
      <c r="D41" s="250"/>
      <c r="E41" s="250"/>
      <c r="F41" s="250"/>
      <c r="G41" s="250"/>
      <c r="H41" s="250"/>
      <c r="I41" s="250"/>
      <c r="J41" s="250"/>
      <c r="K41" s="250"/>
      <c r="L41" s="250">
        <v>113</v>
      </c>
      <c r="M41" s="250"/>
      <c r="N41" s="250"/>
      <c r="O41" s="136"/>
      <c r="P41" s="134">
        <f>SUM(D41:O41)</f>
        <v>113</v>
      </c>
    </row>
    <row r="42" spans="1:16" s="139" customFormat="1" x14ac:dyDescent="0.25">
      <c r="B42" s="140" t="s">
        <v>18</v>
      </c>
      <c r="C42" s="140" t="s">
        <v>234</v>
      </c>
      <c r="D42" s="141">
        <v>677</v>
      </c>
      <c r="E42" s="141"/>
      <c r="F42" s="141"/>
      <c r="G42" s="141"/>
      <c r="H42" s="141"/>
      <c r="I42" s="141"/>
      <c r="J42" s="141"/>
      <c r="K42" s="141">
        <v>8</v>
      </c>
      <c r="L42" s="141"/>
      <c r="M42" s="141"/>
      <c r="N42" s="141"/>
      <c r="O42" s="142"/>
      <c r="P42" s="144">
        <f>SUM(D42:O42)</f>
        <v>685</v>
      </c>
    </row>
    <row r="43" spans="1:16" s="6" customFormat="1" ht="13.8" thickBot="1" x14ac:dyDescent="0.3">
      <c r="A43" s="28" t="s">
        <v>115</v>
      </c>
      <c r="B43" s="29"/>
      <c r="C43" s="29"/>
      <c r="D43" s="31">
        <f t="shared" ref="D43:P43" si="9">SUM(D40:D42)</f>
        <v>2385</v>
      </c>
      <c r="E43" s="31">
        <f t="shared" si="9"/>
        <v>0</v>
      </c>
      <c r="F43" s="31">
        <f t="shared" si="9"/>
        <v>0</v>
      </c>
      <c r="G43" s="31">
        <f t="shared" si="9"/>
        <v>0</v>
      </c>
      <c r="H43" s="31">
        <f t="shared" si="9"/>
        <v>0</v>
      </c>
      <c r="I43" s="31">
        <f t="shared" si="9"/>
        <v>0</v>
      </c>
      <c r="J43" s="31">
        <f t="shared" si="9"/>
        <v>0</v>
      </c>
      <c r="K43" s="31">
        <f t="shared" si="9"/>
        <v>8</v>
      </c>
      <c r="L43" s="31">
        <f t="shared" si="9"/>
        <v>113</v>
      </c>
      <c r="M43" s="31">
        <f t="shared" si="9"/>
        <v>0</v>
      </c>
      <c r="N43" s="31">
        <f t="shared" si="9"/>
        <v>0</v>
      </c>
      <c r="O43" s="31">
        <f t="shared" si="9"/>
        <v>0</v>
      </c>
      <c r="P43" s="31">
        <f t="shared" si="9"/>
        <v>2506</v>
      </c>
    </row>
    <row r="44" spans="1:16" s="10" customFormat="1" x14ac:dyDescent="0.25">
      <c r="A44" s="35" t="s">
        <v>36</v>
      </c>
      <c r="B44" s="66" t="s">
        <v>37</v>
      </c>
      <c r="C44" s="66" t="s">
        <v>238</v>
      </c>
      <c r="D44" s="67">
        <v>43792</v>
      </c>
      <c r="E44" s="67">
        <v>3882</v>
      </c>
      <c r="F44" s="67">
        <v>4704</v>
      </c>
      <c r="G44" s="67"/>
      <c r="H44" s="67">
        <v>24305</v>
      </c>
      <c r="I44" s="67"/>
      <c r="J44" s="67"/>
      <c r="K44" s="67">
        <v>16</v>
      </c>
      <c r="L44" s="67"/>
      <c r="M44" s="67">
        <v>24</v>
      </c>
      <c r="N44" s="67"/>
      <c r="O44" s="68"/>
      <c r="P44" s="26">
        <f>SUM(D44:O44)</f>
        <v>76723</v>
      </c>
    </row>
    <row r="45" spans="1:16" ht="11.25" customHeight="1" x14ac:dyDescent="0.25">
      <c r="A45" s="54"/>
      <c r="B45" s="55" t="s">
        <v>19</v>
      </c>
      <c r="C45" s="55" t="s">
        <v>228</v>
      </c>
      <c r="D45" s="56">
        <v>18</v>
      </c>
      <c r="E45" s="56"/>
      <c r="F45" s="56">
        <v>17315</v>
      </c>
      <c r="G45" s="56"/>
      <c r="H45" s="56"/>
      <c r="I45" s="56"/>
      <c r="J45" s="56"/>
      <c r="K45" s="56">
        <v>52</v>
      </c>
      <c r="L45" s="56">
        <v>1343</v>
      </c>
      <c r="M45" s="56"/>
      <c r="N45" s="56"/>
      <c r="O45" s="57"/>
      <c r="P45" s="26">
        <f>SUM(D45:O45)</f>
        <v>18728</v>
      </c>
    </row>
    <row r="46" spans="1:16" x14ac:dyDescent="0.25">
      <c r="A46" s="54"/>
      <c r="B46" s="55" t="s">
        <v>26</v>
      </c>
      <c r="C46" s="55" t="s">
        <v>229</v>
      </c>
      <c r="D46" s="56"/>
      <c r="E46" s="56"/>
      <c r="F46" s="56">
        <v>793</v>
      </c>
      <c r="G46" s="56"/>
      <c r="H46" s="56"/>
      <c r="I46" s="56"/>
      <c r="J46" s="56"/>
      <c r="K46" s="56"/>
      <c r="L46" s="56"/>
      <c r="M46" s="56"/>
      <c r="N46" s="56"/>
      <c r="O46" s="57"/>
      <c r="P46" s="26">
        <f>SUM(D46:O46)</f>
        <v>793</v>
      </c>
    </row>
    <row r="47" spans="1:16" ht="26.4" x14ac:dyDescent="0.25">
      <c r="A47" s="86"/>
      <c r="B47" s="87" t="s">
        <v>223</v>
      </c>
      <c r="C47" s="87" t="s">
        <v>238</v>
      </c>
      <c r="D47" s="88"/>
      <c r="E47" s="88">
        <v>18417</v>
      </c>
      <c r="F47" s="88">
        <v>201710</v>
      </c>
      <c r="G47" s="88"/>
      <c r="H47" s="88"/>
      <c r="I47" s="88">
        <v>41</v>
      </c>
      <c r="J47" s="88"/>
      <c r="K47" s="88"/>
      <c r="L47" s="88">
        <v>56</v>
      </c>
      <c r="M47" s="88"/>
      <c r="N47" s="88"/>
      <c r="O47" s="89"/>
      <c r="P47" s="26">
        <f>SUM(D47:O47)</f>
        <v>220224</v>
      </c>
    </row>
    <row r="48" spans="1:16" s="6" customFormat="1" ht="13.65" customHeight="1" thickBot="1" x14ac:dyDescent="0.3">
      <c r="A48" s="41" t="s">
        <v>116</v>
      </c>
      <c r="B48" s="42"/>
      <c r="C48" s="42"/>
      <c r="D48" s="43">
        <f>SUM(D44:D47)</f>
        <v>43810</v>
      </c>
      <c r="E48" s="43">
        <f t="shared" ref="E48:P48" si="10">SUM(E44:E47)</f>
        <v>22299</v>
      </c>
      <c r="F48" s="43">
        <f t="shared" si="10"/>
        <v>224522</v>
      </c>
      <c r="G48" s="43">
        <f t="shared" si="10"/>
        <v>0</v>
      </c>
      <c r="H48" s="43">
        <f t="shared" si="10"/>
        <v>24305</v>
      </c>
      <c r="I48" s="43">
        <f t="shared" si="10"/>
        <v>41</v>
      </c>
      <c r="J48" s="43">
        <f t="shared" si="10"/>
        <v>0</v>
      </c>
      <c r="K48" s="43">
        <f t="shared" si="10"/>
        <v>68</v>
      </c>
      <c r="L48" s="43">
        <f t="shared" si="10"/>
        <v>1399</v>
      </c>
      <c r="M48" s="43">
        <f t="shared" si="10"/>
        <v>24</v>
      </c>
      <c r="N48" s="43">
        <f t="shared" si="10"/>
        <v>0</v>
      </c>
      <c r="O48" s="43">
        <f t="shared" si="10"/>
        <v>0</v>
      </c>
      <c r="P48" s="43">
        <f t="shared" si="10"/>
        <v>316468</v>
      </c>
    </row>
    <row r="49" spans="1:16" x14ac:dyDescent="0.25">
      <c r="A49" s="45" t="s">
        <v>38</v>
      </c>
      <c r="B49" s="46" t="s">
        <v>24</v>
      </c>
      <c r="C49" s="46" t="s">
        <v>233</v>
      </c>
      <c r="D49" s="47">
        <v>14053</v>
      </c>
      <c r="E49" s="47"/>
      <c r="F49" s="47"/>
      <c r="G49" s="47"/>
      <c r="H49" s="47"/>
      <c r="I49" s="47"/>
      <c r="J49" s="47">
        <v>613</v>
      </c>
      <c r="K49" s="47">
        <v>21</v>
      </c>
      <c r="L49" s="47">
        <v>7635</v>
      </c>
      <c r="M49" s="47">
        <v>216</v>
      </c>
      <c r="N49" s="47"/>
      <c r="O49" s="48">
        <v>401</v>
      </c>
      <c r="P49" s="25">
        <f t="shared" ref="P49:P55" si="11">SUM(D49:O49)</f>
        <v>22939</v>
      </c>
    </row>
    <row r="50" spans="1:16" x14ac:dyDescent="0.25">
      <c r="A50" s="45"/>
      <c r="B50" s="46" t="s">
        <v>26</v>
      </c>
      <c r="C50" s="46" t="s">
        <v>229</v>
      </c>
      <c r="D50" s="47"/>
      <c r="E50" s="47"/>
      <c r="F50" s="47"/>
      <c r="G50" s="47"/>
      <c r="H50" s="47"/>
      <c r="I50" s="47"/>
      <c r="J50" s="47"/>
      <c r="K50" s="47"/>
      <c r="L50" s="47"/>
      <c r="M50" s="47"/>
      <c r="N50" s="47"/>
      <c r="O50" s="48"/>
      <c r="P50" s="25">
        <f t="shared" si="11"/>
        <v>0</v>
      </c>
    </row>
    <row r="51" spans="1:16" x14ac:dyDescent="0.25">
      <c r="A51" s="20"/>
      <c r="B51" s="21" t="s">
        <v>19</v>
      </c>
      <c r="C51" s="21" t="s">
        <v>228</v>
      </c>
      <c r="D51" s="23"/>
      <c r="E51" s="23"/>
      <c r="F51" s="23"/>
      <c r="G51" s="23"/>
      <c r="H51" s="23"/>
      <c r="I51" s="23"/>
      <c r="J51" s="23"/>
      <c r="K51" s="23"/>
      <c r="L51" s="23"/>
      <c r="M51" s="23"/>
      <c r="N51" s="23"/>
      <c r="O51" s="24"/>
      <c r="P51" s="25">
        <f t="shared" si="11"/>
        <v>0</v>
      </c>
    </row>
    <row r="52" spans="1:16" x14ac:dyDescent="0.25">
      <c r="A52" s="27"/>
      <c r="B52" s="21" t="s">
        <v>39</v>
      </c>
      <c r="C52" s="21" t="s">
        <v>240</v>
      </c>
      <c r="D52" s="23">
        <v>3966</v>
      </c>
      <c r="E52" s="23"/>
      <c r="F52" s="23"/>
      <c r="G52" s="23"/>
      <c r="H52" s="23"/>
      <c r="I52" s="23"/>
      <c r="J52" s="23"/>
      <c r="K52" s="23"/>
      <c r="L52" s="23"/>
      <c r="M52" s="23"/>
      <c r="N52" s="23"/>
      <c r="O52" s="24"/>
      <c r="P52" s="25">
        <f t="shared" si="11"/>
        <v>3966</v>
      </c>
    </row>
    <row r="53" spans="1:16" x14ac:dyDescent="0.25">
      <c r="A53" s="170"/>
      <c r="B53" s="243" t="s">
        <v>219</v>
      </c>
      <c r="C53" s="243" t="s">
        <v>230</v>
      </c>
      <c r="D53" s="260"/>
      <c r="E53" s="260">
        <v>1</v>
      </c>
      <c r="F53" s="260"/>
      <c r="G53" s="260"/>
      <c r="H53" s="260"/>
      <c r="I53" s="260"/>
      <c r="J53" s="260"/>
      <c r="K53" s="260">
        <v>2</v>
      </c>
      <c r="L53" s="260"/>
      <c r="M53" s="260"/>
      <c r="N53" s="260"/>
      <c r="O53" s="261"/>
      <c r="P53" s="25">
        <f t="shared" si="11"/>
        <v>3</v>
      </c>
    </row>
    <row r="54" spans="1:16" x14ac:dyDescent="0.25">
      <c r="A54" s="170"/>
      <c r="B54" s="243" t="s">
        <v>204</v>
      </c>
      <c r="C54" s="243" t="s">
        <v>233</v>
      </c>
      <c r="D54" s="260"/>
      <c r="E54" s="260"/>
      <c r="F54" s="260"/>
      <c r="G54" s="260">
        <v>7889</v>
      </c>
      <c r="H54" s="260"/>
      <c r="I54" s="260"/>
      <c r="J54" s="260"/>
      <c r="K54" s="260"/>
      <c r="L54" s="260"/>
      <c r="M54" s="260"/>
      <c r="N54" s="260"/>
      <c r="O54" s="261"/>
      <c r="P54" s="25">
        <f t="shared" si="11"/>
        <v>7889</v>
      </c>
    </row>
    <row r="55" spans="1:16" ht="26.4" x14ac:dyDescent="0.25">
      <c r="A55" s="170"/>
      <c r="B55" s="243" t="s">
        <v>203</v>
      </c>
      <c r="C55" s="243" t="s">
        <v>233</v>
      </c>
      <c r="D55" s="260"/>
      <c r="E55" s="260">
        <v>320</v>
      </c>
      <c r="F55" s="260"/>
      <c r="G55" s="260">
        <v>850</v>
      </c>
      <c r="H55" s="260"/>
      <c r="I55" s="260"/>
      <c r="J55" s="260"/>
      <c r="K55" s="260"/>
      <c r="L55" s="260"/>
      <c r="M55" s="260"/>
      <c r="N55" s="260"/>
      <c r="O55" s="261"/>
      <c r="P55" s="25">
        <f t="shared" si="11"/>
        <v>1170</v>
      </c>
    </row>
    <row r="56" spans="1:16" s="6" customFormat="1" ht="13.8" thickBot="1" x14ac:dyDescent="0.3">
      <c r="A56" s="28" t="s">
        <v>117</v>
      </c>
      <c r="B56" s="29"/>
      <c r="C56" s="29"/>
      <c r="D56" s="31">
        <f>SUM(D49:D55)</f>
        <v>18019</v>
      </c>
      <c r="E56" s="31">
        <f t="shared" ref="E56:P56" si="12">SUM(E49:E55)</f>
        <v>321</v>
      </c>
      <c r="F56" s="31">
        <f t="shared" si="12"/>
        <v>0</v>
      </c>
      <c r="G56" s="31">
        <f t="shared" si="12"/>
        <v>8739</v>
      </c>
      <c r="H56" s="31">
        <f t="shared" si="12"/>
        <v>0</v>
      </c>
      <c r="I56" s="31">
        <f t="shared" si="12"/>
        <v>0</v>
      </c>
      <c r="J56" s="31">
        <f t="shared" si="12"/>
        <v>613</v>
      </c>
      <c r="K56" s="31">
        <f t="shared" si="12"/>
        <v>23</v>
      </c>
      <c r="L56" s="31">
        <f t="shared" si="12"/>
        <v>7635</v>
      </c>
      <c r="M56" s="31">
        <f t="shared" si="12"/>
        <v>216</v>
      </c>
      <c r="N56" s="31">
        <f t="shared" si="12"/>
        <v>0</v>
      </c>
      <c r="O56" s="31">
        <f t="shared" si="12"/>
        <v>401</v>
      </c>
      <c r="P56" s="31">
        <f t="shared" si="12"/>
        <v>35967</v>
      </c>
    </row>
    <row r="57" spans="1:16" s="160" customFormat="1" x14ac:dyDescent="0.25">
      <c r="A57" s="135" t="s">
        <v>40</v>
      </c>
      <c r="B57" s="156" t="s">
        <v>19</v>
      </c>
      <c r="C57" s="156" t="s">
        <v>228</v>
      </c>
      <c r="D57" s="157">
        <v>1462</v>
      </c>
      <c r="E57" s="157">
        <v>25</v>
      </c>
      <c r="F57" s="157"/>
      <c r="G57" s="157"/>
      <c r="H57" s="157"/>
      <c r="I57" s="157"/>
      <c r="J57" s="157"/>
      <c r="K57" s="157"/>
      <c r="L57" s="157"/>
      <c r="M57" s="157"/>
      <c r="N57" s="157"/>
      <c r="O57" s="158"/>
      <c r="P57" s="79">
        <f>SUM(D57:O57)</f>
        <v>1487</v>
      </c>
    </row>
    <row r="58" spans="1:16" s="160" customFormat="1" x14ac:dyDescent="0.25">
      <c r="A58" s="166"/>
      <c r="B58" s="156" t="s">
        <v>46</v>
      </c>
      <c r="C58" s="156" t="s">
        <v>241</v>
      </c>
      <c r="D58" s="157"/>
      <c r="E58" s="157"/>
      <c r="F58" s="157"/>
      <c r="G58" s="157"/>
      <c r="H58" s="157"/>
      <c r="I58" s="157"/>
      <c r="J58" s="157"/>
      <c r="K58" s="157"/>
      <c r="L58" s="157"/>
      <c r="M58" s="157"/>
      <c r="N58" s="157"/>
      <c r="O58" s="158"/>
      <c r="P58" s="79">
        <f>SUM(D58:O58)</f>
        <v>0</v>
      </c>
    </row>
    <row r="59" spans="1:16" s="154" customFormat="1" x14ac:dyDescent="0.25">
      <c r="B59" s="55" t="s">
        <v>42</v>
      </c>
      <c r="C59" s="55" t="s">
        <v>242</v>
      </c>
      <c r="D59" s="56"/>
      <c r="E59" s="56"/>
      <c r="F59" s="56"/>
      <c r="G59" s="56"/>
      <c r="H59" s="56"/>
      <c r="I59" s="56"/>
      <c r="J59" s="56"/>
      <c r="K59" s="56"/>
      <c r="L59" s="56"/>
      <c r="M59" s="56"/>
      <c r="N59" s="56"/>
      <c r="O59" s="57"/>
      <c r="P59" s="26">
        <f>SUM(D59:O59)</f>
        <v>0</v>
      </c>
    </row>
    <row r="60" spans="1:16" s="269" customFormat="1" x14ac:dyDescent="0.25">
      <c r="B60" s="55" t="s">
        <v>219</v>
      </c>
      <c r="C60" s="55" t="s">
        <v>230</v>
      </c>
      <c r="D60" s="56"/>
      <c r="E60" s="56">
        <v>468</v>
      </c>
      <c r="F60" s="56"/>
      <c r="G60" s="56"/>
      <c r="H60" s="56"/>
      <c r="I60" s="56"/>
      <c r="J60" s="56"/>
      <c r="K60" s="56"/>
      <c r="L60" s="56"/>
      <c r="M60" s="56"/>
      <c r="N60" s="56"/>
      <c r="O60" s="56"/>
      <c r="P60" s="26">
        <f>SUM(D60:O60)</f>
        <v>468</v>
      </c>
    </row>
    <row r="61" spans="1:16" s="6" customFormat="1" ht="13.8" thickBot="1" x14ac:dyDescent="0.3">
      <c r="A61" s="151" t="s">
        <v>118</v>
      </c>
      <c r="B61" s="152"/>
      <c r="C61" s="152"/>
      <c r="D61" s="153">
        <f>SUM(D57:D60)</f>
        <v>1462</v>
      </c>
      <c r="E61" s="153">
        <f t="shared" ref="E61:P61" si="13">SUM(E57:E60)</f>
        <v>493</v>
      </c>
      <c r="F61" s="153">
        <f t="shared" si="13"/>
        <v>0</v>
      </c>
      <c r="G61" s="153">
        <f t="shared" si="13"/>
        <v>0</v>
      </c>
      <c r="H61" s="153">
        <f t="shared" si="13"/>
        <v>0</v>
      </c>
      <c r="I61" s="153">
        <f t="shared" si="13"/>
        <v>0</v>
      </c>
      <c r="J61" s="153">
        <f t="shared" si="13"/>
        <v>0</v>
      </c>
      <c r="K61" s="153">
        <f t="shared" si="13"/>
        <v>0</v>
      </c>
      <c r="L61" s="153">
        <f t="shared" si="13"/>
        <v>0</v>
      </c>
      <c r="M61" s="153">
        <f t="shared" si="13"/>
        <v>0</v>
      </c>
      <c r="N61" s="153">
        <f t="shared" si="13"/>
        <v>0</v>
      </c>
      <c r="O61" s="153">
        <f t="shared" si="13"/>
        <v>0</v>
      </c>
      <c r="P61" s="153">
        <f t="shared" si="13"/>
        <v>1955</v>
      </c>
    </row>
    <row r="62" spans="1:16" x14ac:dyDescent="0.25">
      <c r="A62" s="45" t="s">
        <v>43</v>
      </c>
      <c r="B62" s="46" t="s">
        <v>25</v>
      </c>
      <c r="C62" s="46" t="s">
        <v>243</v>
      </c>
      <c r="D62" s="47">
        <v>1140</v>
      </c>
      <c r="E62" s="47">
        <v>521</v>
      </c>
      <c r="F62" s="47"/>
      <c r="G62" s="47">
        <v>660</v>
      </c>
      <c r="H62" s="47">
        <v>5435</v>
      </c>
      <c r="I62" s="47">
        <v>48</v>
      </c>
      <c r="J62" s="47"/>
      <c r="K62" s="47">
        <v>297</v>
      </c>
      <c r="L62" s="47">
        <v>1228</v>
      </c>
      <c r="M62" s="47">
        <v>1</v>
      </c>
      <c r="N62" s="47"/>
      <c r="O62" s="48">
        <v>736</v>
      </c>
      <c r="P62" s="25">
        <f>SUM(D62:O62)</f>
        <v>10066</v>
      </c>
    </row>
    <row r="63" spans="1:16" x14ac:dyDescent="0.25">
      <c r="A63" s="45"/>
      <c r="B63" s="46" t="s">
        <v>18</v>
      </c>
      <c r="C63" s="46" t="s">
        <v>234</v>
      </c>
      <c r="D63" s="47"/>
      <c r="E63" s="47"/>
      <c r="F63" s="47"/>
      <c r="G63" s="47"/>
      <c r="H63" s="47"/>
      <c r="I63" s="47"/>
      <c r="J63" s="47"/>
      <c r="K63" s="47">
        <v>15</v>
      </c>
      <c r="L63" s="47"/>
      <c r="M63" s="47"/>
      <c r="N63" s="47"/>
      <c r="O63" s="48"/>
      <c r="P63" s="25">
        <f>SUM(D63:O63)</f>
        <v>15</v>
      </c>
    </row>
    <row r="64" spans="1:16" x14ac:dyDescent="0.25">
      <c r="A64" s="45"/>
      <c r="B64" s="46" t="s">
        <v>26</v>
      </c>
      <c r="C64" s="46" t="s">
        <v>229</v>
      </c>
      <c r="D64" s="47"/>
      <c r="E64" s="47"/>
      <c r="F64" s="47"/>
      <c r="G64" s="47"/>
      <c r="H64" s="47"/>
      <c r="I64" s="47"/>
      <c r="J64" s="47"/>
      <c r="K64" s="47"/>
      <c r="L64" s="47"/>
      <c r="M64" s="47"/>
      <c r="N64" s="47"/>
      <c r="O64" s="48"/>
      <c r="P64" s="25">
        <f>SUM(D64:O64)</f>
        <v>0</v>
      </c>
    </row>
    <row r="65" spans="1:16" x14ac:dyDescent="0.25">
      <c r="A65" s="27"/>
      <c r="B65" s="21" t="s">
        <v>19</v>
      </c>
      <c r="C65" s="21" t="s">
        <v>228</v>
      </c>
      <c r="D65" s="23">
        <v>96972</v>
      </c>
      <c r="E65" s="23">
        <v>1</v>
      </c>
      <c r="F65" s="23">
        <v>14</v>
      </c>
      <c r="G65" s="23"/>
      <c r="H65" s="23"/>
      <c r="I65" s="23"/>
      <c r="J65" s="23"/>
      <c r="K65" s="23">
        <v>651</v>
      </c>
      <c r="L65" s="23">
        <v>186</v>
      </c>
      <c r="M65" s="23"/>
      <c r="N65" s="23"/>
      <c r="O65" s="24"/>
      <c r="P65" s="25">
        <f>SUM(D65:O65)</f>
        <v>97824</v>
      </c>
    </row>
    <row r="66" spans="1:16" x14ac:dyDescent="0.25">
      <c r="A66" s="170"/>
      <c r="B66" s="243" t="s">
        <v>219</v>
      </c>
      <c r="C66" s="243" t="s">
        <v>230</v>
      </c>
      <c r="D66" s="260"/>
      <c r="E66" s="260"/>
      <c r="F66" s="260"/>
      <c r="G66" s="260"/>
      <c r="H66" s="260"/>
      <c r="I66" s="260"/>
      <c r="J66" s="260"/>
      <c r="K66" s="260">
        <v>1</v>
      </c>
      <c r="L66" s="260"/>
      <c r="M66" s="260"/>
      <c r="N66" s="260"/>
      <c r="O66" s="261">
        <v>17</v>
      </c>
      <c r="P66" s="25">
        <f>SUM(D66:O66)</f>
        <v>18</v>
      </c>
    </row>
    <row r="67" spans="1:16" s="6" customFormat="1" ht="12.75" customHeight="1" thickBot="1" x14ac:dyDescent="0.3">
      <c r="A67" s="28" t="s">
        <v>119</v>
      </c>
      <c r="B67" s="29"/>
      <c r="C67" s="29"/>
      <c r="D67" s="31">
        <f>SUM(D62:D66)</f>
        <v>98112</v>
      </c>
      <c r="E67" s="31">
        <f t="shared" ref="E67:P67" si="14">SUM(E62:E66)</f>
        <v>522</v>
      </c>
      <c r="F67" s="31">
        <f t="shared" si="14"/>
        <v>14</v>
      </c>
      <c r="G67" s="31">
        <f t="shared" si="14"/>
        <v>660</v>
      </c>
      <c r="H67" s="31">
        <f t="shared" si="14"/>
        <v>5435</v>
      </c>
      <c r="I67" s="31">
        <f t="shared" si="14"/>
        <v>48</v>
      </c>
      <c r="J67" s="31">
        <f t="shared" si="14"/>
        <v>0</v>
      </c>
      <c r="K67" s="31">
        <f t="shared" si="14"/>
        <v>964</v>
      </c>
      <c r="L67" s="31">
        <f t="shared" si="14"/>
        <v>1414</v>
      </c>
      <c r="M67" s="31">
        <f t="shared" si="14"/>
        <v>1</v>
      </c>
      <c r="N67" s="31">
        <f t="shared" si="14"/>
        <v>0</v>
      </c>
      <c r="O67" s="31">
        <f t="shared" si="14"/>
        <v>753</v>
      </c>
      <c r="P67" s="31">
        <f t="shared" si="14"/>
        <v>107923</v>
      </c>
    </row>
    <row r="68" spans="1:16" s="162" customFormat="1" ht="12.75" customHeight="1" x14ac:dyDescent="0.25">
      <c r="A68" s="135" t="s">
        <v>44</v>
      </c>
      <c r="B68" s="36" t="s">
        <v>19</v>
      </c>
      <c r="C68" s="36" t="s">
        <v>228</v>
      </c>
      <c r="D68" s="82"/>
      <c r="E68" s="82">
        <v>9</v>
      </c>
      <c r="F68" s="82"/>
      <c r="G68" s="82"/>
      <c r="H68" s="82"/>
      <c r="I68" s="82"/>
      <c r="J68" s="82"/>
      <c r="K68" s="82"/>
      <c r="L68" s="82"/>
      <c r="M68" s="82"/>
      <c r="N68" s="82"/>
      <c r="O68" s="83"/>
      <c r="P68" s="40">
        <f>SUM(D68:O68)</f>
        <v>9</v>
      </c>
    </row>
    <row r="69" spans="1:16" s="160" customFormat="1" ht="13.65" customHeight="1" x14ac:dyDescent="0.25">
      <c r="B69" s="71" t="s">
        <v>21</v>
      </c>
      <c r="C69" s="71" t="s">
        <v>231</v>
      </c>
      <c r="D69" s="72">
        <v>1100</v>
      </c>
      <c r="E69" s="72"/>
      <c r="F69" s="72"/>
      <c r="G69" s="72"/>
      <c r="H69" s="72"/>
      <c r="I69" s="72"/>
      <c r="J69" s="72"/>
      <c r="K69" s="72"/>
      <c r="L69" s="72"/>
      <c r="M69" s="72"/>
      <c r="N69" s="72"/>
      <c r="O69" s="73"/>
      <c r="P69" s="270">
        <f>SUM(D69:O69)</f>
        <v>1100</v>
      </c>
    </row>
    <row r="70" spans="1:16" s="259" customFormat="1" ht="13.65" customHeight="1" x14ac:dyDescent="0.25">
      <c r="B70" s="76" t="s">
        <v>219</v>
      </c>
      <c r="C70" s="76" t="s">
        <v>230</v>
      </c>
      <c r="D70" s="77"/>
      <c r="E70" s="77"/>
      <c r="F70" s="77"/>
      <c r="G70" s="77"/>
      <c r="H70" s="77"/>
      <c r="I70" s="77"/>
      <c r="J70" s="77"/>
      <c r="K70" s="77">
        <v>3</v>
      </c>
      <c r="L70" s="77"/>
      <c r="M70" s="77"/>
      <c r="N70" s="77"/>
      <c r="O70" s="77"/>
      <c r="P70" s="270">
        <f>SUM(D70:O70)</f>
        <v>3</v>
      </c>
    </row>
    <row r="71" spans="1:16" s="259" customFormat="1" ht="13.65" customHeight="1" x14ac:dyDescent="0.25">
      <c r="B71" s="76" t="s">
        <v>212</v>
      </c>
      <c r="C71" s="76" t="s">
        <v>231</v>
      </c>
      <c r="D71" s="77"/>
      <c r="E71" s="77">
        <v>239</v>
      </c>
      <c r="F71" s="77"/>
      <c r="G71" s="77"/>
      <c r="H71" s="77"/>
      <c r="I71" s="77"/>
      <c r="J71" s="77"/>
      <c r="K71" s="77"/>
      <c r="L71" s="77"/>
      <c r="M71" s="77"/>
      <c r="N71" s="77"/>
      <c r="O71" s="77"/>
      <c r="P71" s="77">
        <f>SUM(D71:O71)</f>
        <v>239</v>
      </c>
    </row>
    <row r="72" spans="1:16" s="160" customFormat="1" ht="13.65" customHeight="1" x14ac:dyDescent="0.25">
      <c r="B72" s="71" t="s">
        <v>196</v>
      </c>
      <c r="C72" s="71" t="s">
        <v>244</v>
      </c>
      <c r="D72" s="72"/>
      <c r="E72" s="72">
        <v>1270</v>
      </c>
      <c r="F72" s="72"/>
      <c r="G72" s="72"/>
      <c r="H72" s="72"/>
      <c r="I72" s="72"/>
      <c r="J72" s="72"/>
      <c r="K72" s="72"/>
      <c r="L72" s="72"/>
      <c r="M72" s="72"/>
      <c r="N72" s="72"/>
      <c r="O72" s="82"/>
      <c r="P72" s="40">
        <f>SUM(D72:O72)</f>
        <v>1270</v>
      </c>
    </row>
    <row r="73" spans="1:16" s="6" customFormat="1" ht="13.65" customHeight="1" thickBot="1" x14ac:dyDescent="0.3">
      <c r="A73" s="41" t="s">
        <v>120</v>
      </c>
      <c r="B73" s="42"/>
      <c r="C73" s="42"/>
      <c r="D73" s="43">
        <f>SUM(D68:D72)</f>
        <v>1100</v>
      </c>
      <c r="E73" s="43">
        <f t="shared" ref="E73:P73" si="15">SUM(E68:E72)</f>
        <v>1518</v>
      </c>
      <c r="F73" s="43">
        <f t="shared" si="15"/>
        <v>0</v>
      </c>
      <c r="G73" s="43">
        <f t="shared" si="15"/>
        <v>0</v>
      </c>
      <c r="H73" s="43">
        <f t="shared" si="15"/>
        <v>0</v>
      </c>
      <c r="I73" s="43">
        <f t="shared" si="15"/>
        <v>0</v>
      </c>
      <c r="J73" s="43">
        <f t="shared" si="15"/>
        <v>0</v>
      </c>
      <c r="K73" s="43">
        <f t="shared" si="15"/>
        <v>3</v>
      </c>
      <c r="L73" s="43">
        <f t="shared" si="15"/>
        <v>0</v>
      </c>
      <c r="M73" s="43">
        <f t="shared" si="15"/>
        <v>0</v>
      </c>
      <c r="N73" s="43">
        <f t="shared" si="15"/>
        <v>0</v>
      </c>
      <c r="O73" s="43">
        <f t="shared" si="15"/>
        <v>0</v>
      </c>
      <c r="P73" s="43">
        <f t="shared" si="15"/>
        <v>2621</v>
      </c>
    </row>
    <row r="74" spans="1:16" x14ac:dyDescent="0.25">
      <c r="A74" s="45" t="s">
        <v>45</v>
      </c>
      <c r="B74" s="46" t="s">
        <v>46</v>
      </c>
      <c r="C74" s="46" t="s">
        <v>241</v>
      </c>
      <c r="D74" s="47">
        <v>3486</v>
      </c>
      <c r="E74" s="47">
        <v>360</v>
      </c>
      <c r="F74" s="47"/>
      <c r="G74" s="47">
        <v>625</v>
      </c>
      <c r="H74" s="47">
        <v>525</v>
      </c>
      <c r="I74" s="47"/>
      <c r="J74" s="47"/>
      <c r="K74" s="47"/>
      <c r="L74" s="47"/>
      <c r="M74" s="47"/>
      <c r="N74" s="47"/>
      <c r="O74" s="48"/>
      <c r="P74" s="25">
        <f t="shared" ref="P74:P79" si="16">SUM(D74:O74)</f>
        <v>4996</v>
      </c>
    </row>
    <row r="75" spans="1:16" x14ac:dyDescent="0.25">
      <c r="A75" s="27"/>
      <c r="B75" s="21" t="s">
        <v>47</v>
      </c>
      <c r="C75" s="21" t="s">
        <v>241</v>
      </c>
      <c r="D75" s="23">
        <v>80948</v>
      </c>
      <c r="E75" s="23"/>
      <c r="F75" s="23"/>
      <c r="G75" s="23"/>
      <c r="H75" s="23"/>
      <c r="I75" s="23"/>
      <c r="J75" s="23"/>
      <c r="K75" s="23"/>
      <c r="L75" s="23"/>
      <c r="M75" s="23">
        <v>135</v>
      </c>
      <c r="N75" s="23"/>
      <c r="O75" s="24">
        <v>175</v>
      </c>
      <c r="P75" s="25">
        <f t="shared" si="16"/>
        <v>81258</v>
      </c>
    </row>
    <row r="76" spans="1:16" ht="11.25" customHeight="1" x14ac:dyDescent="0.25">
      <c r="A76" s="27"/>
      <c r="B76" s="21" t="s">
        <v>19</v>
      </c>
      <c r="C76" s="21" t="s">
        <v>228</v>
      </c>
      <c r="D76" s="23"/>
      <c r="E76" s="23"/>
      <c r="F76" s="23"/>
      <c r="G76" s="23"/>
      <c r="H76" s="23"/>
      <c r="I76" s="23"/>
      <c r="J76" s="23"/>
      <c r="K76" s="23"/>
      <c r="L76" s="23"/>
      <c r="M76" s="23"/>
      <c r="N76" s="23"/>
      <c r="O76" s="24"/>
      <c r="P76" s="25">
        <f t="shared" si="16"/>
        <v>0</v>
      </c>
    </row>
    <row r="77" spans="1:16" x14ac:dyDescent="0.25">
      <c r="A77" s="27"/>
      <c r="B77" s="21" t="s">
        <v>26</v>
      </c>
      <c r="C77" s="21" t="s">
        <v>229</v>
      </c>
      <c r="D77" s="23"/>
      <c r="E77" s="23"/>
      <c r="F77" s="23">
        <v>168</v>
      </c>
      <c r="G77" s="23">
        <v>16</v>
      </c>
      <c r="H77" s="23"/>
      <c r="I77" s="23"/>
      <c r="J77" s="23"/>
      <c r="K77" s="23"/>
      <c r="L77" s="23"/>
      <c r="M77" s="23"/>
      <c r="N77" s="23"/>
      <c r="O77" s="24"/>
      <c r="P77" s="25">
        <f t="shared" si="16"/>
        <v>184</v>
      </c>
    </row>
    <row r="78" spans="1:16" x14ac:dyDescent="0.25">
      <c r="A78" s="27"/>
      <c r="B78" s="21" t="s">
        <v>24</v>
      </c>
      <c r="C78" s="21" t="s">
        <v>233</v>
      </c>
      <c r="D78" s="23">
        <v>108</v>
      </c>
      <c r="E78" s="23"/>
      <c r="F78" s="23"/>
      <c r="G78" s="23"/>
      <c r="H78" s="23"/>
      <c r="I78" s="23"/>
      <c r="J78" s="23"/>
      <c r="K78" s="23"/>
      <c r="L78" s="23"/>
      <c r="M78" s="23"/>
      <c r="N78" s="23"/>
      <c r="O78" s="24"/>
      <c r="P78" s="25">
        <f t="shared" si="16"/>
        <v>108</v>
      </c>
    </row>
    <row r="79" spans="1:16" x14ac:dyDescent="0.25">
      <c r="A79" s="170"/>
      <c r="B79" s="243" t="s">
        <v>219</v>
      </c>
      <c r="C79" s="243" t="s">
        <v>230</v>
      </c>
      <c r="D79" s="260"/>
      <c r="E79" s="260">
        <v>14</v>
      </c>
      <c r="F79" s="260"/>
      <c r="G79" s="260">
        <v>2</v>
      </c>
      <c r="H79" s="260"/>
      <c r="I79" s="260">
        <v>2</v>
      </c>
      <c r="J79" s="260"/>
      <c r="K79" s="260">
        <v>15</v>
      </c>
      <c r="L79" s="260">
        <v>296</v>
      </c>
      <c r="M79" s="260"/>
      <c r="N79" s="260"/>
      <c r="O79" s="261"/>
      <c r="P79" s="25">
        <f t="shared" si="16"/>
        <v>329</v>
      </c>
    </row>
    <row r="80" spans="1:16" s="6" customFormat="1" ht="13.8" thickBot="1" x14ac:dyDescent="0.3">
      <c r="A80" s="28" t="s">
        <v>121</v>
      </c>
      <c r="B80" s="29"/>
      <c r="C80" s="29"/>
      <c r="D80" s="31">
        <f>SUM(D74:D79)</f>
        <v>84542</v>
      </c>
      <c r="E80" s="31">
        <f t="shared" ref="E80:P80" si="17">SUM(E74:E79)</f>
        <v>374</v>
      </c>
      <c r="F80" s="31">
        <f t="shared" si="17"/>
        <v>168</v>
      </c>
      <c r="G80" s="31">
        <f t="shared" si="17"/>
        <v>643</v>
      </c>
      <c r="H80" s="31">
        <f t="shared" si="17"/>
        <v>525</v>
      </c>
      <c r="I80" s="31">
        <f t="shared" si="17"/>
        <v>2</v>
      </c>
      <c r="J80" s="31">
        <f t="shared" si="17"/>
        <v>0</v>
      </c>
      <c r="K80" s="31">
        <f t="shared" si="17"/>
        <v>15</v>
      </c>
      <c r="L80" s="31">
        <f t="shared" si="17"/>
        <v>296</v>
      </c>
      <c r="M80" s="31">
        <f t="shared" si="17"/>
        <v>135</v>
      </c>
      <c r="N80" s="31">
        <f t="shared" si="17"/>
        <v>0</v>
      </c>
      <c r="O80" s="31">
        <f t="shared" si="17"/>
        <v>175</v>
      </c>
      <c r="P80" s="31">
        <f t="shared" si="17"/>
        <v>86875</v>
      </c>
    </row>
    <row r="81" spans="1:16" x14ac:dyDescent="0.25">
      <c r="A81" s="35" t="s">
        <v>48</v>
      </c>
      <c r="B81" s="74"/>
      <c r="C81" s="74"/>
      <c r="D81" s="52"/>
      <c r="E81" s="52"/>
      <c r="F81" s="52"/>
      <c r="G81" s="52"/>
      <c r="H81" s="52"/>
      <c r="I81" s="52"/>
      <c r="J81" s="52"/>
      <c r="K81" s="52"/>
      <c r="L81" s="52"/>
      <c r="M81" s="52"/>
      <c r="N81" s="52"/>
      <c r="O81" s="53"/>
      <c r="P81" s="26"/>
    </row>
    <row r="82" spans="1:16" s="6" customFormat="1" x14ac:dyDescent="0.25">
      <c r="A82" s="75"/>
      <c r="B82" s="76" t="s">
        <v>19</v>
      </c>
      <c r="C82" s="76" t="s">
        <v>228</v>
      </c>
      <c r="D82" s="77">
        <v>49528</v>
      </c>
      <c r="E82" s="77">
        <v>2969</v>
      </c>
      <c r="F82" s="77">
        <v>102</v>
      </c>
      <c r="G82" s="77"/>
      <c r="H82" s="77"/>
      <c r="I82" s="77"/>
      <c r="J82" s="77"/>
      <c r="K82" s="77">
        <v>127</v>
      </c>
      <c r="L82" s="77"/>
      <c r="M82" s="77">
        <v>22</v>
      </c>
      <c r="N82" s="77"/>
      <c r="O82" s="78">
        <v>24</v>
      </c>
      <c r="P82" s="26">
        <f>SUM(D82:O82)</f>
        <v>52772</v>
      </c>
    </row>
    <row r="83" spans="1:16" s="6" customFormat="1" x14ac:dyDescent="0.25">
      <c r="A83" s="75"/>
      <c r="B83" s="76" t="s">
        <v>26</v>
      </c>
      <c r="C83" s="76" t="s">
        <v>229</v>
      </c>
      <c r="D83" s="80"/>
      <c r="E83" s="80">
        <v>45</v>
      </c>
      <c r="F83" s="80"/>
      <c r="G83" s="80"/>
      <c r="H83" s="80"/>
      <c r="I83" s="80"/>
      <c r="J83" s="80"/>
      <c r="K83" s="80"/>
      <c r="L83" s="80"/>
      <c r="M83" s="80"/>
      <c r="N83" s="80"/>
      <c r="O83" s="78"/>
      <c r="P83" s="26">
        <f>SUM(D83:O83)</f>
        <v>45</v>
      </c>
    </row>
    <row r="84" spans="1:16" s="6" customFormat="1" ht="26.4" x14ac:dyDescent="0.25">
      <c r="A84" s="75"/>
      <c r="B84" s="76" t="s">
        <v>223</v>
      </c>
      <c r="C84" s="76" t="s">
        <v>238</v>
      </c>
      <c r="D84" s="80"/>
      <c r="E84" s="80"/>
      <c r="F84" s="80">
        <v>7122</v>
      </c>
      <c r="G84" s="80"/>
      <c r="H84" s="80"/>
      <c r="I84" s="80"/>
      <c r="J84" s="80"/>
      <c r="K84" s="80"/>
      <c r="L84" s="80"/>
      <c r="M84" s="80"/>
      <c r="N84" s="80"/>
      <c r="O84" s="78"/>
      <c r="P84" s="26">
        <f>SUM(D84:O84)</f>
        <v>7122</v>
      </c>
    </row>
    <row r="85" spans="1:16" s="6" customFormat="1" x14ac:dyDescent="0.25">
      <c r="A85" s="75"/>
      <c r="B85" s="76" t="s">
        <v>179</v>
      </c>
      <c r="C85" s="76" t="s">
        <v>245</v>
      </c>
      <c r="D85" s="80"/>
      <c r="E85" s="80"/>
      <c r="F85" s="80"/>
      <c r="G85" s="80">
        <v>1461</v>
      </c>
      <c r="H85" s="80"/>
      <c r="I85" s="80"/>
      <c r="J85" s="80"/>
      <c r="K85" s="80"/>
      <c r="L85" s="80"/>
      <c r="M85" s="80"/>
      <c r="N85" s="80"/>
      <c r="O85" s="78"/>
      <c r="P85" s="26">
        <f>SUM(D85:O85)</f>
        <v>1461</v>
      </c>
    </row>
    <row r="86" spans="1:16" s="6" customFormat="1" ht="26.4" x14ac:dyDescent="0.25">
      <c r="A86" s="75"/>
      <c r="B86" s="76" t="s">
        <v>178</v>
      </c>
      <c r="C86" s="76" t="s">
        <v>245</v>
      </c>
      <c r="D86" s="80"/>
      <c r="E86" s="80">
        <v>27759</v>
      </c>
      <c r="F86" s="80"/>
      <c r="G86" s="80"/>
      <c r="H86" s="80"/>
      <c r="I86" s="80">
        <v>21739</v>
      </c>
      <c r="J86" s="80"/>
      <c r="K86" s="80"/>
      <c r="L86" s="80"/>
      <c r="M86" s="80"/>
      <c r="N86" s="80"/>
      <c r="O86" s="78"/>
      <c r="P86" s="26">
        <f>SUM(D86:O86)</f>
        <v>49498</v>
      </c>
    </row>
    <row r="87" spans="1:16" s="6" customFormat="1" ht="13.8" thickBot="1" x14ac:dyDescent="0.3">
      <c r="A87" s="41" t="s">
        <v>122</v>
      </c>
      <c r="B87" s="42"/>
      <c r="C87" s="42"/>
      <c r="D87" s="43">
        <f t="shared" ref="D87:O87" si="18">SUM(D82:D86)</f>
        <v>49528</v>
      </c>
      <c r="E87" s="43">
        <f t="shared" si="18"/>
        <v>30773</v>
      </c>
      <c r="F87" s="43">
        <f t="shared" si="18"/>
        <v>7224</v>
      </c>
      <c r="G87" s="43">
        <f t="shared" si="18"/>
        <v>1461</v>
      </c>
      <c r="H87" s="43">
        <f t="shared" si="18"/>
        <v>0</v>
      </c>
      <c r="I87" s="43">
        <f t="shared" si="18"/>
        <v>21739</v>
      </c>
      <c r="J87" s="43">
        <f t="shared" si="18"/>
        <v>0</v>
      </c>
      <c r="K87" s="43">
        <f t="shared" si="18"/>
        <v>127</v>
      </c>
      <c r="L87" s="43">
        <f t="shared" si="18"/>
        <v>0</v>
      </c>
      <c r="M87" s="43">
        <f t="shared" si="18"/>
        <v>22</v>
      </c>
      <c r="N87" s="43">
        <f t="shared" si="18"/>
        <v>0</v>
      </c>
      <c r="O87" s="43">
        <f t="shared" si="18"/>
        <v>24</v>
      </c>
      <c r="P87" s="43">
        <f>SUM(P82:P86)</f>
        <v>110898</v>
      </c>
    </row>
    <row r="88" spans="1:16" x14ac:dyDescent="0.25">
      <c r="A88" s="45" t="s">
        <v>49</v>
      </c>
      <c r="B88" s="46" t="s">
        <v>19</v>
      </c>
      <c r="C88" s="46" t="s">
        <v>228</v>
      </c>
      <c r="D88" s="47">
        <v>23</v>
      </c>
      <c r="E88" s="47">
        <v>27</v>
      </c>
      <c r="F88" s="47">
        <v>22</v>
      </c>
      <c r="G88" s="47"/>
      <c r="H88" s="47"/>
      <c r="I88" s="47"/>
      <c r="J88" s="47"/>
      <c r="K88" s="47">
        <v>1</v>
      </c>
      <c r="L88" s="47">
        <v>8</v>
      </c>
      <c r="M88" s="47"/>
      <c r="N88" s="47"/>
      <c r="O88" s="48"/>
      <c r="P88" s="25">
        <f>SUM(D88:O88)</f>
        <v>81</v>
      </c>
    </row>
    <row r="89" spans="1:16" x14ac:dyDescent="0.25">
      <c r="A89" s="27"/>
      <c r="B89" s="21" t="s">
        <v>26</v>
      </c>
      <c r="C89" s="21" t="s">
        <v>229</v>
      </c>
      <c r="D89" s="23">
        <v>37612</v>
      </c>
      <c r="E89" s="23">
        <v>3065</v>
      </c>
      <c r="F89" s="23">
        <v>79</v>
      </c>
      <c r="G89" s="23"/>
      <c r="H89" s="23"/>
      <c r="I89" s="23"/>
      <c r="J89" s="23"/>
      <c r="K89" s="23">
        <v>89</v>
      </c>
      <c r="L89" s="23"/>
      <c r="M89" s="23"/>
      <c r="N89" s="23"/>
      <c r="O89" s="24"/>
      <c r="P89" s="25">
        <f>SUM(D89:O89)</f>
        <v>40845</v>
      </c>
    </row>
    <row r="90" spans="1:16" x14ac:dyDescent="0.25">
      <c r="A90" s="170"/>
      <c r="B90" s="243" t="s">
        <v>202</v>
      </c>
      <c r="C90" s="243" t="s">
        <v>246</v>
      </c>
      <c r="D90" s="260"/>
      <c r="E90" s="260">
        <v>478</v>
      </c>
      <c r="F90" s="260"/>
      <c r="G90" s="260">
        <v>204</v>
      </c>
      <c r="H90" s="260"/>
      <c r="I90" s="260"/>
      <c r="J90" s="260"/>
      <c r="K90" s="260"/>
      <c r="L90" s="260"/>
      <c r="M90" s="260"/>
      <c r="N90" s="260"/>
      <c r="O90" s="261"/>
      <c r="P90" s="25">
        <f>SUM(D90:O90)</f>
        <v>682</v>
      </c>
    </row>
    <row r="91" spans="1:16" s="6" customFormat="1" ht="13.65" customHeight="1" thickBot="1" x14ac:dyDescent="0.3">
      <c r="A91" s="28" t="s">
        <v>123</v>
      </c>
      <c r="B91" s="29"/>
      <c r="C91" s="29"/>
      <c r="D91" s="31">
        <f>SUM(D88:D90)</f>
        <v>37635</v>
      </c>
      <c r="E91" s="31">
        <f t="shared" ref="E91:P91" si="19">SUM(E88:E90)</f>
        <v>3570</v>
      </c>
      <c r="F91" s="31">
        <f t="shared" si="19"/>
        <v>101</v>
      </c>
      <c r="G91" s="31">
        <f t="shared" si="19"/>
        <v>204</v>
      </c>
      <c r="H91" s="31">
        <f t="shared" si="19"/>
        <v>0</v>
      </c>
      <c r="I91" s="31">
        <f t="shared" si="19"/>
        <v>0</v>
      </c>
      <c r="J91" s="31">
        <f t="shared" si="19"/>
        <v>0</v>
      </c>
      <c r="K91" s="31">
        <f t="shared" si="19"/>
        <v>90</v>
      </c>
      <c r="L91" s="31">
        <f t="shared" si="19"/>
        <v>8</v>
      </c>
      <c r="M91" s="31">
        <f t="shared" si="19"/>
        <v>0</v>
      </c>
      <c r="N91" s="31">
        <f t="shared" si="19"/>
        <v>0</v>
      </c>
      <c r="O91" s="31">
        <f t="shared" si="19"/>
        <v>0</v>
      </c>
      <c r="P91" s="31">
        <f t="shared" si="19"/>
        <v>41608</v>
      </c>
    </row>
    <row r="92" spans="1:16" s="164" customFormat="1" ht="13.65" customHeight="1" x14ac:dyDescent="0.25">
      <c r="A92" s="36" t="s">
        <v>50</v>
      </c>
      <c r="B92" s="265" t="s">
        <v>30</v>
      </c>
      <c r="C92" s="265" t="s">
        <v>247</v>
      </c>
      <c r="D92" s="82"/>
      <c r="E92" s="38"/>
      <c r="F92" s="38"/>
      <c r="G92" s="38"/>
      <c r="H92" s="38"/>
      <c r="I92" s="38"/>
      <c r="J92" s="38"/>
      <c r="K92" s="38"/>
      <c r="L92" s="38"/>
      <c r="M92" s="38"/>
      <c r="N92" s="38"/>
      <c r="O92" s="39"/>
      <c r="P92" s="26">
        <f>SUM(D92:O92)</f>
        <v>0</v>
      </c>
    </row>
    <row r="93" spans="1:16" s="6" customFormat="1" x14ac:dyDescent="0.25">
      <c r="A93" s="138"/>
      <c r="B93" s="36" t="s">
        <v>19</v>
      </c>
      <c r="C93" s="36" t="s">
        <v>228</v>
      </c>
      <c r="D93" s="82">
        <v>14026</v>
      </c>
      <c r="E93" s="82">
        <v>1</v>
      </c>
      <c r="F93" s="82">
        <v>2010</v>
      </c>
      <c r="G93" s="82"/>
      <c r="H93" s="82"/>
      <c r="I93" s="82"/>
      <c r="J93" s="82"/>
      <c r="K93" s="82">
        <v>12</v>
      </c>
      <c r="L93" s="82"/>
      <c r="M93" s="82"/>
      <c r="N93" s="82"/>
      <c r="O93" s="83"/>
      <c r="P93" s="50">
        <f>SUM(D93:O93)</f>
        <v>16049</v>
      </c>
    </row>
    <row r="94" spans="1:16" s="164" customFormat="1" ht="26.4" x14ac:dyDescent="0.25">
      <c r="A94" s="282"/>
      <c r="B94" s="36" t="s">
        <v>261</v>
      </c>
      <c r="C94" s="36" t="s">
        <v>247</v>
      </c>
      <c r="D94" s="82"/>
      <c r="E94" s="82"/>
      <c r="F94" s="82">
        <v>13100</v>
      </c>
      <c r="G94" s="82"/>
      <c r="H94" s="82"/>
      <c r="I94" s="82"/>
      <c r="J94" s="82"/>
      <c r="K94" s="82"/>
      <c r="L94" s="82"/>
      <c r="M94" s="82"/>
      <c r="N94" s="82"/>
      <c r="O94" s="83"/>
      <c r="P94" s="50">
        <f>SUM(D94:O94)</f>
        <v>13100</v>
      </c>
    </row>
    <row r="95" spans="1:16" s="6" customFormat="1" x14ac:dyDescent="0.25">
      <c r="A95" s="138"/>
      <c r="B95" s="71" t="s">
        <v>205</v>
      </c>
      <c r="C95" s="71" t="s">
        <v>247</v>
      </c>
      <c r="D95" s="72"/>
      <c r="E95" s="72">
        <v>36</v>
      </c>
      <c r="F95" s="72"/>
      <c r="G95" s="72"/>
      <c r="H95" s="72"/>
      <c r="I95" s="72"/>
      <c r="J95" s="72"/>
      <c r="K95" s="72"/>
      <c r="L95" s="72"/>
      <c r="M95" s="72"/>
      <c r="N95" s="72"/>
      <c r="O95" s="73"/>
      <c r="P95" s="50">
        <f>SUM(D95:O95)</f>
        <v>36</v>
      </c>
    </row>
    <row r="96" spans="1:16" s="6" customFormat="1" ht="13.8" thickBot="1" x14ac:dyDescent="0.3">
      <c r="A96" s="41" t="s">
        <v>124</v>
      </c>
      <c r="B96" s="42"/>
      <c r="C96" s="42"/>
      <c r="D96" s="43">
        <f>SUM(D92:D95)</f>
        <v>14026</v>
      </c>
      <c r="E96" s="43">
        <f t="shared" ref="E96:P96" si="20">SUM(E92:E95)</f>
        <v>37</v>
      </c>
      <c r="F96" s="43">
        <f t="shared" si="20"/>
        <v>15110</v>
      </c>
      <c r="G96" s="43">
        <f t="shared" si="20"/>
        <v>0</v>
      </c>
      <c r="H96" s="43">
        <f t="shared" si="20"/>
        <v>0</v>
      </c>
      <c r="I96" s="43">
        <f t="shared" si="20"/>
        <v>0</v>
      </c>
      <c r="J96" s="43">
        <f t="shared" si="20"/>
        <v>0</v>
      </c>
      <c r="K96" s="43">
        <f t="shared" si="20"/>
        <v>12</v>
      </c>
      <c r="L96" s="43">
        <f t="shared" si="20"/>
        <v>0</v>
      </c>
      <c r="M96" s="43">
        <f t="shared" si="20"/>
        <v>0</v>
      </c>
      <c r="N96" s="43">
        <f t="shared" si="20"/>
        <v>0</v>
      </c>
      <c r="O96" s="43">
        <f t="shared" si="20"/>
        <v>0</v>
      </c>
      <c r="P96" s="43">
        <f t="shared" si="20"/>
        <v>29185</v>
      </c>
    </row>
    <row r="97" spans="1:16" x14ac:dyDescent="0.25">
      <c r="A97" s="45" t="s">
        <v>51</v>
      </c>
      <c r="B97" s="46" t="s">
        <v>52</v>
      </c>
      <c r="C97" s="46" t="s">
        <v>248</v>
      </c>
      <c r="D97" s="47">
        <v>938172</v>
      </c>
      <c r="E97" s="47">
        <v>897</v>
      </c>
      <c r="F97" s="47"/>
      <c r="G97" s="47"/>
      <c r="H97" s="47"/>
      <c r="I97" s="47"/>
      <c r="J97" s="47"/>
      <c r="K97" s="47">
        <v>87</v>
      </c>
      <c r="L97" s="47">
        <v>35</v>
      </c>
      <c r="M97" s="47"/>
      <c r="N97" s="47"/>
      <c r="O97" s="48">
        <v>315</v>
      </c>
      <c r="P97" s="25">
        <f t="shared" ref="P97:P107" si="21">SUM(D97:O97)</f>
        <v>939506</v>
      </c>
    </row>
    <row r="98" spans="1:16" x14ac:dyDescent="0.25">
      <c r="A98" s="45"/>
      <c r="B98" s="21" t="s">
        <v>24</v>
      </c>
      <c r="C98" s="46" t="s">
        <v>233</v>
      </c>
      <c r="D98" s="47"/>
      <c r="E98" s="47"/>
      <c r="F98" s="47"/>
      <c r="G98" s="47"/>
      <c r="H98" s="47"/>
      <c r="I98" s="47"/>
      <c r="J98" s="47"/>
      <c r="K98" s="47"/>
      <c r="L98" s="47"/>
      <c r="M98" s="47"/>
      <c r="N98" s="47"/>
      <c r="O98" s="48"/>
      <c r="P98" s="25">
        <f t="shared" si="21"/>
        <v>0</v>
      </c>
    </row>
    <row r="99" spans="1:16" x14ac:dyDescent="0.25">
      <c r="A99" s="27"/>
      <c r="B99" s="21" t="s">
        <v>72</v>
      </c>
      <c r="C99" s="21" t="s">
        <v>237</v>
      </c>
      <c r="D99" s="23"/>
      <c r="E99" s="23"/>
      <c r="F99" s="23"/>
      <c r="G99" s="23"/>
      <c r="H99" s="23"/>
      <c r="I99" s="23"/>
      <c r="J99" s="23"/>
      <c r="K99" s="23"/>
      <c r="L99" s="23"/>
      <c r="M99" s="23"/>
      <c r="N99" s="23"/>
      <c r="O99" s="24"/>
      <c r="P99" s="25">
        <f t="shared" si="21"/>
        <v>0</v>
      </c>
    </row>
    <row r="100" spans="1:16" x14ac:dyDescent="0.25">
      <c r="A100" s="27"/>
      <c r="B100" s="21" t="s">
        <v>55</v>
      </c>
      <c r="C100" s="21" t="s">
        <v>249</v>
      </c>
      <c r="D100" s="23"/>
      <c r="E100" s="23"/>
      <c r="F100" s="23"/>
      <c r="G100" s="23"/>
      <c r="H100" s="23"/>
      <c r="I100" s="23"/>
      <c r="J100" s="23"/>
      <c r="K100" s="23"/>
      <c r="L100" s="23"/>
      <c r="M100" s="23"/>
      <c r="N100" s="23"/>
      <c r="O100" s="24"/>
      <c r="P100" s="25">
        <f t="shared" si="21"/>
        <v>0</v>
      </c>
    </row>
    <row r="101" spans="1:16" x14ac:dyDescent="0.25">
      <c r="A101" s="27"/>
      <c r="B101" s="21" t="s">
        <v>19</v>
      </c>
      <c r="C101" s="21" t="s">
        <v>228</v>
      </c>
      <c r="D101" s="23">
        <v>398</v>
      </c>
      <c r="E101" s="23">
        <v>235945</v>
      </c>
      <c r="F101" s="23">
        <v>19221</v>
      </c>
      <c r="G101" s="23"/>
      <c r="H101" s="23"/>
      <c r="I101" s="23">
        <v>38</v>
      </c>
      <c r="J101" s="23"/>
      <c r="K101" s="23">
        <v>1882</v>
      </c>
      <c r="L101" s="23">
        <v>53426</v>
      </c>
      <c r="M101" s="23"/>
      <c r="N101" s="23"/>
      <c r="O101" s="24">
        <v>25</v>
      </c>
      <c r="P101" s="25">
        <f t="shared" si="21"/>
        <v>310935</v>
      </c>
    </row>
    <row r="102" spans="1:16" x14ac:dyDescent="0.25">
      <c r="A102" s="27"/>
      <c r="B102" s="21" t="s">
        <v>26</v>
      </c>
      <c r="C102" s="3" t="s">
        <v>229</v>
      </c>
      <c r="D102" s="5">
        <v>474690</v>
      </c>
      <c r="E102" s="23">
        <v>54116</v>
      </c>
      <c r="F102" s="23">
        <v>64304</v>
      </c>
      <c r="G102" s="23">
        <v>548</v>
      </c>
      <c r="H102" s="23"/>
      <c r="I102" s="23"/>
      <c r="J102" s="23"/>
      <c r="K102" s="23">
        <v>2890</v>
      </c>
      <c r="L102" s="23">
        <v>51733</v>
      </c>
      <c r="M102" s="23"/>
      <c r="N102" s="23">
        <v>32</v>
      </c>
      <c r="O102" s="24"/>
      <c r="P102" s="25">
        <f t="shared" si="21"/>
        <v>648313</v>
      </c>
    </row>
    <row r="103" spans="1:16" x14ac:dyDescent="0.25">
      <c r="A103" s="170"/>
      <c r="B103" s="243" t="s">
        <v>219</v>
      </c>
      <c r="C103" s="3" t="s">
        <v>230</v>
      </c>
      <c r="E103" s="260">
        <v>2</v>
      </c>
      <c r="F103" s="260"/>
      <c r="G103" s="260"/>
      <c r="H103" s="260"/>
      <c r="I103" s="260"/>
      <c r="J103" s="260"/>
      <c r="K103" s="260">
        <v>13</v>
      </c>
      <c r="L103" s="260"/>
      <c r="M103" s="260"/>
      <c r="N103" s="260"/>
      <c r="O103" s="261"/>
      <c r="P103" s="25">
        <f t="shared" si="21"/>
        <v>15</v>
      </c>
    </row>
    <row r="104" spans="1:16" ht="26.4" x14ac:dyDescent="0.25">
      <c r="A104" s="170"/>
      <c r="B104" s="243" t="s">
        <v>217</v>
      </c>
      <c r="C104" s="3" t="s">
        <v>237</v>
      </c>
      <c r="E104" s="260"/>
      <c r="F104" s="260"/>
      <c r="G104" s="260">
        <v>8750</v>
      </c>
      <c r="H104" s="260"/>
      <c r="I104" s="260"/>
      <c r="J104" s="260"/>
      <c r="K104" s="260"/>
      <c r="L104" s="260"/>
      <c r="M104" s="260"/>
      <c r="N104" s="260"/>
      <c r="O104" s="261"/>
      <c r="P104" s="25">
        <f t="shared" si="21"/>
        <v>8750</v>
      </c>
    </row>
    <row r="105" spans="1:16" x14ac:dyDescent="0.25">
      <c r="A105" s="170"/>
      <c r="B105" s="243" t="s">
        <v>211</v>
      </c>
      <c r="C105" s="3" t="s">
        <v>250</v>
      </c>
      <c r="E105" s="260">
        <v>2163</v>
      </c>
      <c r="F105" s="260"/>
      <c r="G105" s="260"/>
      <c r="H105" s="260"/>
      <c r="I105" s="260"/>
      <c r="J105" s="260"/>
      <c r="K105" s="260"/>
      <c r="L105" s="260"/>
      <c r="M105" s="260"/>
      <c r="N105" s="260"/>
      <c r="O105" s="261"/>
      <c r="P105" s="25">
        <f t="shared" si="21"/>
        <v>2163</v>
      </c>
    </row>
    <row r="106" spans="1:16" x14ac:dyDescent="0.25">
      <c r="A106" s="170"/>
      <c r="B106" s="243" t="s">
        <v>207</v>
      </c>
      <c r="C106" s="3" t="s">
        <v>237</v>
      </c>
      <c r="E106" s="260"/>
      <c r="F106" s="260"/>
      <c r="G106" s="260">
        <v>10000</v>
      </c>
      <c r="H106" s="260"/>
      <c r="I106" s="260"/>
      <c r="J106" s="260"/>
      <c r="K106" s="260"/>
      <c r="L106" s="260"/>
      <c r="M106" s="260"/>
      <c r="N106" s="260"/>
      <c r="O106" s="261"/>
      <c r="P106" s="25">
        <f t="shared" si="21"/>
        <v>10000</v>
      </c>
    </row>
    <row r="107" spans="1:16" x14ac:dyDescent="0.25">
      <c r="A107" s="170"/>
      <c r="B107" s="243" t="s">
        <v>183</v>
      </c>
      <c r="C107" s="3" t="s">
        <v>250</v>
      </c>
      <c r="E107" s="260">
        <v>2000</v>
      </c>
      <c r="F107" s="260"/>
      <c r="G107" s="260"/>
      <c r="H107" s="260"/>
      <c r="I107" s="260"/>
      <c r="J107" s="260"/>
      <c r="K107" s="260"/>
      <c r="L107" s="260"/>
      <c r="M107" s="260"/>
      <c r="N107" s="260"/>
      <c r="O107" s="261"/>
      <c r="P107" s="25">
        <f t="shared" si="21"/>
        <v>2000</v>
      </c>
    </row>
    <row r="108" spans="1:16" s="6" customFormat="1" ht="12.75" customHeight="1" thickBot="1" x14ac:dyDescent="0.3">
      <c r="A108" s="28" t="s">
        <v>125</v>
      </c>
      <c r="B108" s="29"/>
      <c r="C108" s="29"/>
      <c r="D108" s="31">
        <f>SUM(D97:D107)</f>
        <v>1413260</v>
      </c>
      <c r="E108" s="31">
        <f t="shared" ref="E108:P108" si="22">SUM(E97:E107)</f>
        <v>295123</v>
      </c>
      <c r="F108" s="31">
        <f t="shared" si="22"/>
        <v>83525</v>
      </c>
      <c r="G108" s="31">
        <f t="shared" si="22"/>
        <v>19298</v>
      </c>
      <c r="H108" s="31">
        <f t="shared" si="22"/>
        <v>0</v>
      </c>
      <c r="I108" s="31">
        <f t="shared" si="22"/>
        <v>38</v>
      </c>
      <c r="J108" s="31">
        <f t="shared" si="22"/>
        <v>0</v>
      </c>
      <c r="K108" s="31">
        <f t="shared" si="22"/>
        <v>4872</v>
      </c>
      <c r="L108" s="31">
        <f t="shared" si="22"/>
        <v>105194</v>
      </c>
      <c r="M108" s="31">
        <f t="shared" si="22"/>
        <v>0</v>
      </c>
      <c r="N108" s="31">
        <f t="shared" si="22"/>
        <v>32</v>
      </c>
      <c r="O108" s="31">
        <f t="shared" si="22"/>
        <v>340</v>
      </c>
      <c r="P108" s="31">
        <f t="shared" si="22"/>
        <v>1921682</v>
      </c>
    </row>
    <row r="109" spans="1:16" x14ac:dyDescent="0.25">
      <c r="A109" s="35" t="s">
        <v>54</v>
      </c>
      <c r="B109" s="51" t="s">
        <v>55</v>
      </c>
      <c r="C109" s="51" t="s">
        <v>249</v>
      </c>
      <c r="D109" s="52">
        <v>165315</v>
      </c>
      <c r="E109" s="52">
        <v>57302</v>
      </c>
      <c r="F109" s="52"/>
      <c r="G109" s="52">
        <v>21245</v>
      </c>
      <c r="H109" s="52"/>
      <c r="I109" s="52"/>
      <c r="J109" s="52"/>
      <c r="K109" s="52">
        <v>933</v>
      </c>
      <c r="L109" s="52">
        <v>78286</v>
      </c>
      <c r="M109" s="52">
        <v>20</v>
      </c>
      <c r="N109" s="52"/>
      <c r="O109" s="53">
        <v>46733</v>
      </c>
      <c r="P109" s="26">
        <f>SUM(D109:O109)</f>
        <v>369834</v>
      </c>
    </row>
    <row r="110" spans="1:16" x14ac:dyDescent="0.25">
      <c r="A110" s="35"/>
      <c r="B110" s="51" t="s">
        <v>26</v>
      </c>
      <c r="C110" s="51" t="s">
        <v>229</v>
      </c>
      <c r="D110" s="52"/>
      <c r="E110" s="52">
        <v>51</v>
      </c>
      <c r="F110" s="52">
        <v>1566</v>
      </c>
      <c r="G110" s="52"/>
      <c r="H110" s="52"/>
      <c r="I110" s="52"/>
      <c r="J110" s="52"/>
      <c r="K110" s="52">
        <v>7</v>
      </c>
      <c r="L110" s="52">
        <v>102</v>
      </c>
      <c r="M110" s="52"/>
      <c r="N110" s="52"/>
      <c r="O110" s="53"/>
      <c r="P110" s="26">
        <f>SUM(D110:O110)</f>
        <v>1726</v>
      </c>
    </row>
    <row r="111" spans="1:16" ht="15.75" customHeight="1" x14ac:dyDescent="0.25">
      <c r="A111" s="54"/>
      <c r="B111" s="55" t="s">
        <v>19</v>
      </c>
      <c r="C111" s="55" t="s">
        <v>228</v>
      </c>
      <c r="D111" s="56"/>
      <c r="E111" s="56">
        <v>525</v>
      </c>
      <c r="F111" s="56"/>
      <c r="G111" s="56"/>
      <c r="H111" s="56"/>
      <c r="I111" s="56"/>
      <c r="J111" s="56"/>
      <c r="K111" s="56">
        <v>19</v>
      </c>
      <c r="L111" s="56"/>
      <c r="M111" s="56"/>
      <c r="N111" s="56"/>
      <c r="O111" s="57"/>
      <c r="P111" s="26">
        <f>SUM(D111:O111)</f>
        <v>544</v>
      </c>
    </row>
    <row r="112" spans="1:16" x14ac:dyDescent="0.25">
      <c r="A112" s="54"/>
      <c r="B112" s="55" t="s">
        <v>126</v>
      </c>
      <c r="C112" s="55" t="s">
        <v>237</v>
      </c>
      <c r="D112" s="56"/>
      <c r="E112" s="56"/>
      <c r="F112" s="56"/>
      <c r="G112" s="56"/>
      <c r="H112" s="56"/>
      <c r="I112" s="56"/>
      <c r="J112" s="56"/>
      <c r="K112" s="56"/>
      <c r="L112" s="56"/>
      <c r="M112" s="56"/>
      <c r="N112" s="56"/>
      <c r="O112" s="57"/>
      <c r="P112" s="26">
        <f>SUM(D112:O112)</f>
        <v>0</v>
      </c>
    </row>
    <row r="113" spans="1:16" s="6" customFormat="1" ht="13.8" thickBot="1" x14ac:dyDescent="0.3">
      <c r="A113" s="41" t="s">
        <v>127</v>
      </c>
      <c r="B113" s="42"/>
      <c r="C113" s="42"/>
      <c r="D113" s="43">
        <f t="shared" ref="D113:P113" si="23">SUM(D109:D112)</f>
        <v>165315</v>
      </c>
      <c r="E113" s="43">
        <f t="shared" si="23"/>
        <v>57878</v>
      </c>
      <c r="F113" s="43">
        <f t="shared" si="23"/>
        <v>1566</v>
      </c>
      <c r="G113" s="43">
        <f t="shared" si="23"/>
        <v>21245</v>
      </c>
      <c r="H113" s="43">
        <f t="shared" si="23"/>
        <v>0</v>
      </c>
      <c r="I113" s="43">
        <f t="shared" si="23"/>
        <v>0</v>
      </c>
      <c r="J113" s="43">
        <f t="shared" si="23"/>
        <v>0</v>
      </c>
      <c r="K113" s="43">
        <f t="shared" si="23"/>
        <v>959</v>
      </c>
      <c r="L113" s="43">
        <f t="shared" si="23"/>
        <v>78388</v>
      </c>
      <c r="M113" s="43">
        <f t="shared" si="23"/>
        <v>20</v>
      </c>
      <c r="N113" s="43">
        <f t="shared" si="23"/>
        <v>0</v>
      </c>
      <c r="O113" s="43">
        <f t="shared" si="23"/>
        <v>46733</v>
      </c>
      <c r="P113" s="43">
        <f t="shared" si="23"/>
        <v>372104</v>
      </c>
    </row>
    <row r="114" spans="1:16" x14ac:dyDescent="0.25">
      <c r="A114" s="45" t="s">
        <v>56</v>
      </c>
      <c r="B114" s="46"/>
      <c r="C114" s="46"/>
      <c r="D114" s="47"/>
      <c r="E114" s="47"/>
      <c r="F114" s="47"/>
      <c r="G114" s="47"/>
      <c r="H114" s="47"/>
      <c r="I114" s="47"/>
      <c r="J114" s="47"/>
      <c r="K114" s="47"/>
      <c r="L114" s="47"/>
      <c r="M114" s="47"/>
      <c r="N114" s="47"/>
      <c r="O114" s="48"/>
      <c r="P114" s="25">
        <f t="shared" ref="P114:P119" si="24">SUM(D114:O114)</f>
        <v>0</v>
      </c>
    </row>
    <row r="115" spans="1:16" x14ac:dyDescent="0.25">
      <c r="A115" s="45"/>
      <c r="B115" s="21" t="s">
        <v>24</v>
      </c>
      <c r="C115" s="46" t="s">
        <v>233</v>
      </c>
      <c r="D115" s="47">
        <v>27173</v>
      </c>
      <c r="E115" s="47"/>
      <c r="F115" s="47"/>
      <c r="G115" s="47"/>
      <c r="H115" s="47"/>
      <c r="I115" s="47"/>
      <c r="J115" s="47"/>
      <c r="K115" s="47"/>
      <c r="L115" s="47"/>
      <c r="M115" s="47"/>
      <c r="N115" s="47"/>
      <c r="O115" s="48"/>
      <c r="P115" s="25">
        <f t="shared" si="24"/>
        <v>27173</v>
      </c>
    </row>
    <row r="116" spans="1:16" x14ac:dyDescent="0.25">
      <c r="A116" s="27"/>
      <c r="B116" s="21" t="s">
        <v>19</v>
      </c>
      <c r="C116" s="21" t="s">
        <v>228</v>
      </c>
      <c r="D116" s="23"/>
      <c r="E116" s="23">
        <v>1</v>
      </c>
      <c r="F116" s="23"/>
      <c r="G116" s="23"/>
      <c r="H116" s="23"/>
      <c r="I116" s="23"/>
      <c r="J116" s="23"/>
      <c r="K116" s="23"/>
      <c r="L116" s="23"/>
      <c r="M116" s="23"/>
      <c r="N116" s="23"/>
      <c r="O116" s="24"/>
      <c r="P116" s="25">
        <f t="shared" si="24"/>
        <v>1</v>
      </c>
    </row>
    <row r="117" spans="1:16" x14ac:dyDescent="0.25">
      <c r="A117" s="27"/>
      <c r="B117" s="21" t="s">
        <v>26</v>
      </c>
      <c r="C117" s="21" t="s">
        <v>229</v>
      </c>
      <c r="D117" s="23"/>
      <c r="E117" s="23"/>
      <c r="F117" s="23">
        <v>148</v>
      </c>
      <c r="G117" s="23"/>
      <c r="H117" s="23"/>
      <c r="I117" s="23"/>
      <c r="J117" s="23"/>
      <c r="K117" s="23"/>
      <c r="L117" s="23">
        <v>60</v>
      </c>
      <c r="M117" s="23"/>
      <c r="N117" s="23"/>
      <c r="O117" s="24"/>
      <c r="P117" s="25">
        <f t="shared" si="24"/>
        <v>208</v>
      </c>
    </row>
    <row r="118" spans="1:16" x14ac:dyDescent="0.25">
      <c r="A118" s="170"/>
      <c r="B118" s="243" t="s">
        <v>219</v>
      </c>
      <c r="C118" s="243" t="s">
        <v>230</v>
      </c>
      <c r="D118" s="260"/>
      <c r="E118" s="260"/>
      <c r="F118" s="260"/>
      <c r="G118" s="260"/>
      <c r="H118" s="260"/>
      <c r="I118" s="260"/>
      <c r="J118" s="260"/>
      <c r="K118" s="260">
        <v>1</v>
      </c>
      <c r="L118" s="260"/>
      <c r="M118" s="260"/>
      <c r="N118" s="260"/>
      <c r="O118" s="261"/>
      <c r="P118" s="25">
        <f t="shared" si="24"/>
        <v>1</v>
      </c>
    </row>
    <row r="119" spans="1:16" x14ac:dyDescent="0.25">
      <c r="A119" s="170"/>
      <c r="B119" s="243" t="s">
        <v>206</v>
      </c>
      <c r="C119" s="243" t="s">
        <v>251</v>
      </c>
      <c r="D119" s="260"/>
      <c r="E119" s="260">
        <v>7766</v>
      </c>
      <c r="F119" s="260"/>
      <c r="G119" s="260"/>
      <c r="H119" s="260"/>
      <c r="I119" s="260"/>
      <c r="J119" s="260"/>
      <c r="K119" s="260"/>
      <c r="L119" s="260"/>
      <c r="M119" s="260"/>
      <c r="N119" s="260"/>
      <c r="O119" s="261"/>
      <c r="P119" s="25">
        <f t="shared" si="24"/>
        <v>7766</v>
      </c>
    </row>
    <row r="120" spans="1:16" s="6" customFormat="1" ht="13.8" thickBot="1" x14ac:dyDescent="0.3">
      <c r="A120" s="28" t="s">
        <v>128</v>
      </c>
      <c r="B120" s="29"/>
      <c r="C120" s="29"/>
      <c r="D120" s="31">
        <f>SUM(D114:D119)</f>
        <v>27173</v>
      </c>
      <c r="E120" s="31">
        <f t="shared" ref="E120:P120" si="25">SUM(E114:E119)</f>
        <v>7767</v>
      </c>
      <c r="F120" s="31">
        <f t="shared" si="25"/>
        <v>148</v>
      </c>
      <c r="G120" s="31">
        <f t="shared" si="25"/>
        <v>0</v>
      </c>
      <c r="H120" s="31">
        <f t="shared" si="25"/>
        <v>0</v>
      </c>
      <c r="I120" s="31">
        <f t="shared" si="25"/>
        <v>0</v>
      </c>
      <c r="J120" s="31">
        <f t="shared" si="25"/>
        <v>0</v>
      </c>
      <c r="K120" s="31">
        <f t="shared" si="25"/>
        <v>1</v>
      </c>
      <c r="L120" s="31">
        <f t="shared" si="25"/>
        <v>60</v>
      </c>
      <c r="M120" s="31">
        <f t="shared" si="25"/>
        <v>0</v>
      </c>
      <c r="N120" s="31">
        <f t="shared" si="25"/>
        <v>0</v>
      </c>
      <c r="O120" s="31">
        <f t="shared" si="25"/>
        <v>0</v>
      </c>
      <c r="P120" s="31">
        <f t="shared" si="25"/>
        <v>35149</v>
      </c>
    </row>
    <row r="121" spans="1:16" x14ac:dyDescent="0.25">
      <c r="A121" s="121" t="s">
        <v>58</v>
      </c>
      <c r="B121" s="122" t="s">
        <v>19</v>
      </c>
      <c r="C121" s="122" t="s">
        <v>228</v>
      </c>
      <c r="D121" s="123">
        <v>20221</v>
      </c>
      <c r="E121" s="123">
        <v>905</v>
      </c>
      <c r="F121" s="123">
        <v>2507</v>
      </c>
      <c r="G121" s="123"/>
      <c r="H121" s="123"/>
      <c r="I121" s="123"/>
      <c r="J121" s="123"/>
      <c r="K121" s="123">
        <v>1</v>
      </c>
      <c r="L121" s="123">
        <v>14</v>
      </c>
      <c r="M121" s="123"/>
      <c r="N121" s="123"/>
      <c r="O121" s="124"/>
      <c r="P121" s="257">
        <f>SUM(D121:O121)</f>
        <v>23648</v>
      </c>
    </row>
    <row r="122" spans="1:16" s="263" customFormat="1" x14ac:dyDescent="0.25">
      <c r="A122" s="258"/>
      <c r="B122" s="55" t="s">
        <v>26</v>
      </c>
      <c r="C122" s="55" t="s">
        <v>229</v>
      </c>
      <c r="D122" s="56"/>
      <c r="E122" s="56"/>
      <c r="F122" s="56"/>
      <c r="G122" s="56"/>
      <c r="H122" s="56"/>
      <c r="I122" s="56"/>
      <c r="J122" s="56"/>
      <c r="K122" s="56"/>
      <c r="L122" s="56">
        <v>11</v>
      </c>
      <c r="M122" s="56"/>
      <c r="N122" s="56"/>
      <c r="O122" s="56"/>
      <c r="P122" s="56">
        <f>SUM(D122:O122)</f>
        <v>11</v>
      </c>
    </row>
    <row r="123" spans="1:16" s="263" customFormat="1" x14ac:dyDescent="0.25">
      <c r="A123" s="258"/>
      <c r="B123" s="55" t="s">
        <v>219</v>
      </c>
      <c r="C123" s="55" t="s">
        <v>230</v>
      </c>
      <c r="D123" s="56"/>
      <c r="E123" s="56"/>
      <c r="F123" s="56"/>
      <c r="G123" s="56"/>
      <c r="H123" s="56"/>
      <c r="I123" s="56"/>
      <c r="J123" s="56"/>
      <c r="K123" s="56">
        <v>1</v>
      </c>
      <c r="L123" s="56"/>
      <c r="M123" s="56"/>
      <c r="N123" s="56"/>
      <c r="O123" s="56"/>
      <c r="P123" s="56">
        <f>SUM(D123:O123)</f>
        <v>1</v>
      </c>
    </row>
    <row r="124" spans="1:16" s="6" customFormat="1" ht="13.8" thickBot="1" x14ac:dyDescent="0.3">
      <c r="A124" s="151" t="s">
        <v>129</v>
      </c>
      <c r="B124" s="152"/>
      <c r="C124" s="152"/>
      <c r="D124" s="153">
        <f>SUM(D121:D123)</f>
        <v>20221</v>
      </c>
      <c r="E124" s="153">
        <f t="shared" ref="E124:P124" si="26">SUM(E121:E123)</f>
        <v>905</v>
      </c>
      <c r="F124" s="153">
        <f t="shared" si="26"/>
        <v>2507</v>
      </c>
      <c r="G124" s="153">
        <f t="shared" si="26"/>
        <v>0</v>
      </c>
      <c r="H124" s="153">
        <f t="shared" si="26"/>
        <v>0</v>
      </c>
      <c r="I124" s="153">
        <f t="shared" si="26"/>
        <v>0</v>
      </c>
      <c r="J124" s="153">
        <f t="shared" si="26"/>
        <v>0</v>
      </c>
      <c r="K124" s="153">
        <f t="shared" si="26"/>
        <v>2</v>
      </c>
      <c r="L124" s="153">
        <f t="shared" si="26"/>
        <v>25</v>
      </c>
      <c r="M124" s="153">
        <f t="shared" si="26"/>
        <v>0</v>
      </c>
      <c r="N124" s="153">
        <f t="shared" si="26"/>
        <v>0</v>
      </c>
      <c r="O124" s="153">
        <f t="shared" si="26"/>
        <v>0</v>
      </c>
      <c r="P124" s="153">
        <f t="shared" si="26"/>
        <v>23660</v>
      </c>
    </row>
    <row r="125" spans="1:16" x14ac:dyDescent="0.25">
      <c r="A125" s="45" t="s">
        <v>59</v>
      </c>
      <c r="B125" s="21" t="s">
        <v>19</v>
      </c>
      <c r="C125" s="21" t="s">
        <v>228</v>
      </c>
      <c r="D125" s="23">
        <v>50073</v>
      </c>
      <c r="E125" s="23">
        <v>4591</v>
      </c>
      <c r="F125" s="23">
        <v>10</v>
      </c>
      <c r="G125" s="23"/>
      <c r="H125" s="23"/>
      <c r="I125" s="23"/>
      <c r="J125" s="23"/>
      <c r="K125" s="23">
        <v>73</v>
      </c>
      <c r="L125" s="23">
        <v>189</v>
      </c>
      <c r="M125" s="23"/>
      <c r="N125" s="23"/>
      <c r="O125" s="24"/>
      <c r="P125" s="25">
        <f>SUM(D125:O125)</f>
        <v>54936</v>
      </c>
    </row>
    <row r="126" spans="1:16" x14ac:dyDescent="0.25">
      <c r="A126" s="45"/>
      <c r="B126" s="21" t="s">
        <v>26</v>
      </c>
      <c r="C126" s="21" t="s">
        <v>229</v>
      </c>
      <c r="D126" s="23"/>
      <c r="E126" s="23"/>
      <c r="F126" s="23">
        <v>16</v>
      </c>
      <c r="G126" s="23"/>
      <c r="H126" s="23"/>
      <c r="I126" s="23"/>
      <c r="J126" s="23"/>
      <c r="K126" s="23">
        <v>1</v>
      </c>
      <c r="L126" s="23">
        <v>2</v>
      </c>
      <c r="M126" s="23"/>
      <c r="N126" s="23">
        <v>4836</v>
      </c>
      <c r="O126" s="24"/>
      <c r="P126" s="25">
        <f>SUM(D126:O126)</f>
        <v>4855</v>
      </c>
    </row>
    <row r="127" spans="1:16" ht="26.4" x14ac:dyDescent="0.25">
      <c r="A127" s="45"/>
      <c r="B127" s="21" t="s">
        <v>223</v>
      </c>
      <c r="C127" s="21" t="s">
        <v>238</v>
      </c>
      <c r="D127" s="23"/>
      <c r="E127" s="23">
        <v>581</v>
      </c>
      <c r="F127" s="23">
        <v>4</v>
      </c>
      <c r="G127" s="23"/>
      <c r="H127" s="23"/>
      <c r="I127" s="23"/>
      <c r="J127" s="23"/>
      <c r="K127" s="23"/>
      <c r="L127" s="23">
        <v>33</v>
      </c>
      <c r="M127" s="23"/>
      <c r="N127" s="23"/>
      <c r="O127" s="24"/>
      <c r="P127" s="25">
        <f>SUM(D127:O127)</f>
        <v>618</v>
      </c>
    </row>
    <row r="128" spans="1:16" x14ac:dyDescent="0.25">
      <c r="A128" s="27"/>
      <c r="B128" s="21" t="s">
        <v>195</v>
      </c>
      <c r="C128" s="21" t="s">
        <v>252</v>
      </c>
      <c r="D128" s="23"/>
      <c r="E128" s="23"/>
      <c r="F128" s="23"/>
      <c r="G128" s="23">
        <v>400</v>
      </c>
      <c r="H128" s="23"/>
      <c r="I128" s="23"/>
      <c r="J128" s="23"/>
      <c r="K128" s="23"/>
      <c r="L128" s="23"/>
      <c r="M128" s="23">
        <v>765</v>
      </c>
      <c r="N128" s="23"/>
      <c r="O128" s="23"/>
      <c r="P128" s="25">
        <f>SUM(D128:O128)</f>
        <v>1165</v>
      </c>
    </row>
    <row r="129" spans="1:16" s="6" customFormat="1" ht="13.8" thickBot="1" x14ac:dyDescent="0.3">
      <c r="A129" s="28" t="s">
        <v>130</v>
      </c>
      <c r="B129" s="29"/>
      <c r="C129" s="29"/>
      <c r="D129" s="31">
        <f>SUM(D125:D128)</f>
        <v>50073</v>
      </c>
      <c r="E129" s="31">
        <f t="shared" ref="E129:P129" si="27">SUM(E125:E128)</f>
        <v>5172</v>
      </c>
      <c r="F129" s="31">
        <f t="shared" si="27"/>
        <v>30</v>
      </c>
      <c r="G129" s="31">
        <f t="shared" si="27"/>
        <v>400</v>
      </c>
      <c r="H129" s="31">
        <f t="shared" si="27"/>
        <v>0</v>
      </c>
      <c r="I129" s="31">
        <f t="shared" si="27"/>
        <v>0</v>
      </c>
      <c r="J129" s="31">
        <f t="shared" si="27"/>
        <v>0</v>
      </c>
      <c r="K129" s="31">
        <f t="shared" si="27"/>
        <v>74</v>
      </c>
      <c r="L129" s="31">
        <f t="shared" si="27"/>
        <v>224</v>
      </c>
      <c r="M129" s="31">
        <f t="shared" si="27"/>
        <v>765</v>
      </c>
      <c r="N129" s="31">
        <f t="shared" si="27"/>
        <v>4836</v>
      </c>
      <c r="O129" s="31">
        <f t="shared" si="27"/>
        <v>0</v>
      </c>
      <c r="P129" s="31">
        <f t="shared" si="27"/>
        <v>61574</v>
      </c>
    </row>
    <row r="130" spans="1:16" ht="12.15" customHeight="1" x14ac:dyDescent="0.25">
      <c r="A130" s="35" t="s">
        <v>61</v>
      </c>
      <c r="B130" s="55" t="s">
        <v>62</v>
      </c>
      <c r="C130" s="55" t="s">
        <v>230</v>
      </c>
      <c r="D130" s="56">
        <v>7</v>
      </c>
      <c r="E130" s="56"/>
      <c r="F130" s="56"/>
      <c r="G130" s="56"/>
      <c r="H130" s="56"/>
      <c r="I130" s="56"/>
      <c r="J130" s="56"/>
      <c r="K130" s="56"/>
      <c r="L130" s="56"/>
      <c r="M130" s="56"/>
      <c r="N130" s="56"/>
      <c r="O130" s="57"/>
      <c r="P130" s="26">
        <f>SUM(D130:O130)</f>
        <v>7</v>
      </c>
    </row>
    <row r="131" spans="1:16" ht="12.15" customHeight="1" x14ac:dyDescent="0.25">
      <c r="A131" s="121"/>
      <c r="B131" s="87" t="s">
        <v>46</v>
      </c>
      <c r="C131" s="87" t="s">
        <v>241</v>
      </c>
      <c r="D131" s="88">
        <v>783</v>
      </c>
      <c r="E131" s="88"/>
      <c r="F131" s="88"/>
      <c r="G131" s="88"/>
      <c r="H131" s="88"/>
      <c r="I131" s="88"/>
      <c r="J131" s="88"/>
      <c r="K131" s="88"/>
      <c r="L131" s="88"/>
      <c r="M131" s="88"/>
      <c r="N131" s="88"/>
      <c r="O131" s="89"/>
      <c r="P131" s="26">
        <f>SUM(D131:O131)</f>
        <v>783</v>
      </c>
    </row>
    <row r="132" spans="1:16" ht="12.15" customHeight="1" x14ac:dyDescent="0.25">
      <c r="A132" s="86"/>
      <c r="B132" s="87" t="s">
        <v>19</v>
      </c>
      <c r="C132" s="87" t="s">
        <v>228</v>
      </c>
      <c r="D132" s="88">
        <v>1011</v>
      </c>
      <c r="E132" s="88"/>
      <c r="F132" s="88"/>
      <c r="G132" s="88"/>
      <c r="H132" s="88"/>
      <c r="I132" s="88"/>
      <c r="J132" s="88"/>
      <c r="K132" s="88"/>
      <c r="L132" s="88"/>
      <c r="M132" s="88"/>
      <c r="N132" s="88"/>
      <c r="O132" s="89"/>
      <c r="P132" s="26">
        <f>SUM(D132:O132)</f>
        <v>1011</v>
      </c>
    </row>
    <row r="133" spans="1:16" ht="12.15" customHeight="1" x14ac:dyDescent="0.25">
      <c r="A133" s="86"/>
      <c r="B133" s="87" t="s">
        <v>219</v>
      </c>
      <c r="C133" s="87" t="s">
        <v>230</v>
      </c>
      <c r="D133" s="88"/>
      <c r="E133" s="88">
        <v>83</v>
      </c>
      <c r="F133" s="88">
        <v>10</v>
      </c>
      <c r="G133" s="88"/>
      <c r="H133" s="88"/>
      <c r="I133" s="88">
        <v>1</v>
      </c>
      <c r="J133" s="88"/>
      <c r="K133" s="88">
        <v>2</v>
      </c>
      <c r="L133" s="88"/>
      <c r="M133" s="88">
        <v>9</v>
      </c>
      <c r="N133" s="88"/>
      <c r="O133" s="89">
        <v>11</v>
      </c>
      <c r="P133" s="26">
        <f>SUM(D133:O133)</f>
        <v>116</v>
      </c>
    </row>
    <row r="134" spans="1:16" s="6" customFormat="1" ht="14.25" customHeight="1" thickBot="1" x14ac:dyDescent="0.3">
      <c r="A134" s="41" t="s">
        <v>131</v>
      </c>
      <c r="B134" s="42"/>
      <c r="C134" s="42"/>
      <c r="D134" s="43">
        <f>SUM(D130:D133)</f>
        <v>1801</v>
      </c>
      <c r="E134" s="43">
        <f t="shared" ref="E134:P134" si="28">SUM(E130:E133)</f>
        <v>83</v>
      </c>
      <c r="F134" s="43">
        <f t="shared" si="28"/>
        <v>10</v>
      </c>
      <c r="G134" s="43">
        <f t="shared" si="28"/>
        <v>0</v>
      </c>
      <c r="H134" s="43">
        <f t="shared" si="28"/>
        <v>0</v>
      </c>
      <c r="I134" s="43">
        <f t="shared" si="28"/>
        <v>1</v>
      </c>
      <c r="J134" s="43">
        <f t="shared" si="28"/>
        <v>0</v>
      </c>
      <c r="K134" s="43">
        <f t="shared" si="28"/>
        <v>2</v>
      </c>
      <c r="L134" s="43">
        <f t="shared" si="28"/>
        <v>0</v>
      </c>
      <c r="M134" s="43">
        <f t="shared" si="28"/>
        <v>9</v>
      </c>
      <c r="N134" s="43">
        <f t="shared" si="28"/>
        <v>0</v>
      </c>
      <c r="O134" s="43">
        <f t="shared" si="28"/>
        <v>11</v>
      </c>
      <c r="P134" s="43">
        <f t="shared" si="28"/>
        <v>1917</v>
      </c>
    </row>
    <row r="135" spans="1:16" s="6" customFormat="1" x14ac:dyDescent="0.25">
      <c r="A135" s="45" t="s">
        <v>63</v>
      </c>
      <c r="B135" s="90" t="s">
        <v>19</v>
      </c>
      <c r="C135" s="90" t="s">
        <v>228</v>
      </c>
      <c r="D135" s="91">
        <v>27900</v>
      </c>
      <c r="E135" s="91">
        <v>15</v>
      </c>
      <c r="F135" s="91"/>
      <c r="G135" s="91"/>
      <c r="H135" s="91"/>
      <c r="I135" s="91"/>
      <c r="J135" s="91"/>
      <c r="K135" s="91"/>
      <c r="L135" s="91"/>
      <c r="M135" s="91"/>
      <c r="N135" s="91"/>
      <c r="O135" s="92"/>
      <c r="P135" s="25">
        <f>SUM(D135:O135)</f>
        <v>27915</v>
      </c>
    </row>
    <row r="136" spans="1:16" s="6" customFormat="1" x14ac:dyDescent="0.25">
      <c r="A136" s="64"/>
      <c r="B136" s="60" t="s">
        <v>26</v>
      </c>
      <c r="C136" s="60" t="s">
        <v>229</v>
      </c>
      <c r="D136" s="61"/>
      <c r="E136" s="61">
        <v>24</v>
      </c>
      <c r="F136" s="61"/>
      <c r="G136" s="61"/>
      <c r="H136" s="61"/>
      <c r="I136" s="61"/>
      <c r="J136" s="61"/>
      <c r="K136" s="61"/>
      <c r="L136" s="61"/>
      <c r="M136" s="61"/>
      <c r="N136" s="61"/>
      <c r="O136" s="62"/>
      <c r="P136" s="25">
        <f>SUM(D136:O136)</f>
        <v>24</v>
      </c>
    </row>
    <row r="137" spans="1:16" s="6" customFormat="1" x14ac:dyDescent="0.25">
      <c r="A137" s="64"/>
      <c r="B137" s="60" t="s">
        <v>55</v>
      </c>
      <c r="C137" s="60" t="s">
        <v>253</v>
      </c>
      <c r="D137" s="61"/>
      <c r="E137" s="61"/>
      <c r="F137" s="61"/>
      <c r="G137" s="61"/>
      <c r="H137" s="61"/>
      <c r="I137" s="61"/>
      <c r="J137" s="61"/>
      <c r="K137" s="61"/>
      <c r="L137" s="61"/>
      <c r="M137" s="61"/>
      <c r="N137" s="61"/>
      <c r="O137" s="62"/>
      <c r="P137" s="25">
        <f>SUM(D137:O137)</f>
        <v>0</v>
      </c>
    </row>
    <row r="138" spans="1:16" s="6" customFormat="1" x14ac:dyDescent="0.25">
      <c r="A138" s="64"/>
      <c r="B138" s="60" t="s">
        <v>222</v>
      </c>
      <c r="C138" s="60" t="s">
        <v>254</v>
      </c>
      <c r="D138" s="61"/>
      <c r="E138" s="61"/>
      <c r="F138" s="61">
        <v>1023</v>
      </c>
      <c r="G138" s="61"/>
      <c r="H138" s="61"/>
      <c r="I138" s="61"/>
      <c r="J138" s="61"/>
      <c r="K138" s="61"/>
      <c r="L138" s="61"/>
      <c r="M138" s="61"/>
      <c r="N138" s="61"/>
      <c r="O138" s="62"/>
      <c r="P138" s="25">
        <f>SUM(D138:O138)</f>
        <v>1023</v>
      </c>
    </row>
    <row r="139" spans="1:16" s="6" customFormat="1" ht="13.8" thickBot="1" x14ac:dyDescent="0.3">
      <c r="A139" s="28" t="s">
        <v>132</v>
      </c>
      <c r="B139" s="29"/>
      <c r="C139" s="29"/>
      <c r="D139" s="31">
        <f>SUM(D135:D138)</f>
        <v>27900</v>
      </c>
      <c r="E139" s="31">
        <f t="shared" ref="E139:P139" si="29">SUM(E135:E138)</f>
        <v>39</v>
      </c>
      <c r="F139" s="31">
        <f t="shared" si="29"/>
        <v>1023</v>
      </c>
      <c r="G139" s="31">
        <f t="shared" si="29"/>
        <v>0</v>
      </c>
      <c r="H139" s="31">
        <f t="shared" si="29"/>
        <v>0</v>
      </c>
      <c r="I139" s="31">
        <f t="shared" si="29"/>
        <v>0</v>
      </c>
      <c r="J139" s="31">
        <f t="shared" si="29"/>
        <v>0</v>
      </c>
      <c r="K139" s="31">
        <f t="shared" si="29"/>
        <v>0</v>
      </c>
      <c r="L139" s="31">
        <f t="shared" si="29"/>
        <v>0</v>
      </c>
      <c r="M139" s="31">
        <f t="shared" si="29"/>
        <v>0</v>
      </c>
      <c r="N139" s="31">
        <f t="shared" si="29"/>
        <v>0</v>
      </c>
      <c r="O139" s="31">
        <f t="shared" si="29"/>
        <v>0</v>
      </c>
      <c r="P139" s="31">
        <f t="shared" si="29"/>
        <v>28962</v>
      </c>
    </row>
    <row r="140" spans="1:16" x14ac:dyDescent="0.25">
      <c r="A140" s="35" t="s">
        <v>64</v>
      </c>
      <c r="B140" s="51" t="s">
        <v>39</v>
      </c>
      <c r="C140" s="51" t="s">
        <v>240</v>
      </c>
      <c r="D140" s="52">
        <v>19109</v>
      </c>
      <c r="E140" s="52">
        <v>6</v>
      </c>
      <c r="F140" s="52"/>
      <c r="G140" s="52"/>
      <c r="H140" s="52"/>
      <c r="I140" s="52">
        <v>10</v>
      </c>
      <c r="J140" s="52"/>
      <c r="K140" s="52">
        <v>5</v>
      </c>
      <c r="L140" s="52"/>
      <c r="M140" s="52">
        <v>8</v>
      </c>
      <c r="N140" s="52"/>
      <c r="O140" s="53">
        <v>86</v>
      </c>
      <c r="P140" s="26">
        <f>SUM(D140:O140)</f>
        <v>19224</v>
      </c>
    </row>
    <row r="141" spans="1:16" x14ac:dyDescent="0.25">
      <c r="A141" s="35"/>
      <c r="B141" s="51" t="s">
        <v>46</v>
      </c>
      <c r="C141" s="51" t="s">
        <v>241</v>
      </c>
      <c r="D141" s="52"/>
      <c r="E141" s="52"/>
      <c r="F141" s="52"/>
      <c r="G141" s="52"/>
      <c r="H141" s="52"/>
      <c r="I141" s="52"/>
      <c r="J141" s="52"/>
      <c r="K141" s="52"/>
      <c r="L141" s="52"/>
      <c r="M141" s="52"/>
      <c r="N141" s="52"/>
      <c r="O141" s="53"/>
      <c r="P141" s="26">
        <f>SUM(D141:O141)</f>
        <v>0</v>
      </c>
    </row>
    <row r="142" spans="1:16" x14ac:dyDescent="0.25">
      <c r="A142" s="75"/>
      <c r="B142" s="55" t="s">
        <v>24</v>
      </c>
      <c r="C142" s="55" t="s">
        <v>233</v>
      </c>
      <c r="D142" s="56">
        <v>26</v>
      </c>
      <c r="E142" s="56"/>
      <c r="F142" s="56"/>
      <c r="G142" s="56"/>
      <c r="H142" s="56"/>
      <c r="I142" s="56"/>
      <c r="J142" s="56"/>
      <c r="K142" s="56"/>
      <c r="L142" s="56"/>
      <c r="M142" s="56"/>
      <c r="N142" s="56"/>
      <c r="O142" s="57"/>
      <c r="P142" s="26">
        <f>SUM(D142:O142)</f>
        <v>26</v>
      </c>
    </row>
    <row r="143" spans="1:16" x14ac:dyDescent="0.25">
      <c r="A143" s="271"/>
      <c r="B143" s="87" t="s">
        <v>219</v>
      </c>
      <c r="C143" s="87" t="s">
        <v>230</v>
      </c>
      <c r="D143" s="88"/>
      <c r="E143" s="88">
        <v>5</v>
      </c>
      <c r="F143" s="88"/>
      <c r="G143" s="88"/>
      <c r="H143" s="88"/>
      <c r="I143" s="88"/>
      <c r="J143" s="88"/>
      <c r="K143" s="88">
        <v>1</v>
      </c>
      <c r="L143" s="88"/>
      <c r="M143" s="88"/>
      <c r="N143" s="88"/>
      <c r="O143" s="89"/>
      <c r="P143" s="26">
        <f>SUM(D143:O143)</f>
        <v>6</v>
      </c>
    </row>
    <row r="144" spans="1:16" s="6" customFormat="1" ht="13.8" thickBot="1" x14ac:dyDescent="0.3">
      <c r="A144" s="41" t="s">
        <v>133</v>
      </c>
      <c r="B144" s="42"/>
      <c r="C144" s="42"/>
      <c r="D144" s="43">
        <f>SUM(D140:D143)</f>
        <v>19135</v>
      </c>
      <c r="E144" s="43">
        <f t="shared" ref="E144:P144" si="30">SUM(E140:E143)</f>
        <v>11</v>
      </c>
      <c r="F144" s="43">
        <f t="shared" si="30"/>
        <v>0</v>
      </c>
      <c r="G144" s="43">
        <f t="shared" si="30"/>
        <v>0</v>
      </c>
      <c r="H144" s="43">
        <f t="shared" si="30"/>
        <v>0</v>
      </c>
      <c r="I144" s="43">
        <f t="shared" si="30"/>
        <v>10</v>
      </c>
      <c r="J144" s="43">
        <f t="shared" si="30"/>
        <v>0</v>
      </c>
      <c r="K144" s="43">
        <f t="shared" si="30"/>
        <v>6</v>
      </c>
      <c r="L144" s="43">
        <f t="shared" si="30"/>
        <v>0</v>
      </c>
      <c r="M144" s="43">
        <f t="shared" si="30"/>
        <v>8</v>
      </c>
      <c r="N144" s="43">
        <f t="shared" si="30"/>
        <v>0</v>
      </c>
      <c r="O144" s="43">
        <f t="shared" si="30"/>
        <v>86</v>
      </c>
      <c r="P144" s="43">
        <f t="shared" si="30"/>
        <v>19256</v>
      </c>
    </row>
    <row r="145" spans="1:16" x14ac:dyDescent="0.25">
      <c r="A145" s="45" t="s">
        <v>66</v>
      </c>
      <c r="B145" s="46" t="s">
        <v>19</v>
      </c>
      <c r="C145" s="46" t="s">
        <v>228</v>
      </c>
      <c r="D145" s="47"/>
      <c r="E145" s="47"/>
      <c r="F145" s="47">
        <v>31</v>
      </c>
      <c r="G145" s="47"/>
      <c r="H145" s="47"/>
      <c r="I145" s="47"/>
      <c r="J145" s="47"/>
      <c r="K145" s="47"/>
      <c r="L145" s="47"/>
      <c r="M145" s="47"/>
      <c r="N145" s="47"/>
      <c r="O145" s="48"/>
      <c r="P145" s="25">
        <f>SUM(D145:O145)</f>
        <v>31</v>
      </c>
    </row>
    <row r="146" spans="1:16" x14ac:dyDescent="0.25">
      <c r="A146" s="45"/>
      <c r="B146" s="46" t="s">
        <v>26</v>
      </c>
      <c r="C146" s="46" t="s">
        <v>229</v>
      </c>
      <c r="D146" s="47"/>
      <c r="E146" s="47"/>
      <c r="F146" s="47"/>
      <c r="G146" s="47"/>
      <c r="H146" s="47"/>
      <c r="I146" s="47"/>
      <c r="J146" s="47"/>
      <c r="K146" s="47"/>
      <c r="L146" s="47"/>
      <c r="M146" s="47"/>
      <c r="N146" s="47"/>
      <c r="O146" s="48"/>
      <c r="P146" s="25">
        <f>SUM(D146:O146)</f>
        <v>0</v>
      </c>
    </row>
    <row r="147" spans="1:16" x14ac:dyDescent="0.25">
      <c r="A147" s="27"/>
      <c r="B147" s="21" t="s">
        <v>177</v>
      </c>
      <c r="C147" s="21" t="s">
        <v>229</v>
      </c>
      <c r="D147" s="23">
        <v>10980</v>
      </c>
      <c r="E147" s="23"/>
      <c r="F147" s="23"/>
      <c r="G147" s="23"/>
      <c r="H147" s="23"/>
      <c r="I147" s="23"/>
      <c r="J147" s="23"/>
      <c r="K147" s="23"/>
      <c r="L147" s="23"/>
      <c r="M147" s="23"/>
      <c r="N147" s="23"/>
      <c r="O147" s="24"/>
      <c r="P147" s="25">
        <f>SUM(D147:O147)</f>
        <v>10980</v>
      </c>
    </row>
    <row r="148" spans="1:16" ht="26.4" x14ac:dyDescent="0.25">
      <c r="A148" s="170"/>
      <c r="B148" s="243" t="s">
        <v>223</v>
      </c>
      <c r="C148" s="243" t="s">
        <v>238</v>
      </c>
      <c r="D148" s="260"/>
      <c r="E148" s="260"/>
      <c r="F148" s="260">
        <v>1894</v>
      </c>
      <c r="G148" s="260"/>
      <c r="H148" s="260"/>
      <c r="I148" s="260"/>
      <c r="J148" s="260"/>
      <c r="K148" s="260"/>
      <c r="L148" s="260"/>
      <c r="M148" s="260"/>
      <c r="N148" s="260"/>
      <c r="O148" s="261"/>
      <c r="P148" s="25">
        <f>SUM(D148:O148)</f>
        <v>1894</v>
      </c>
    </row>
    <row r="149" spans="1:16" s="6" customFormat="1" ht="13.8" thickBot="1" x14ac:dyDescent="0.3">
      <c r="A149" s="28" t="s">
        <v>134</v>
      </c>
      <c r="B149" s="29"/>
      <c r="C149" s="29"/>
      <c r="D149" s="31">
        <f>SUM(D145:D148)</f>
        <v>10980</v>
      </c>
      <c r="E149" s="31">
        <f t="shared" ref="E149:P149" si="31">SUM(E145:E148)</f>
        <v>0</v>
      </c>
      <c r="F149" s="31">
        <f t="shared" si="31"/>
        <v>1925</v>
      </c>
      <c r="G149" s="31">
        <f t="shared" si="31"/>
        <v>0</v>
      </c>
      <c r="H149" s="31">
        <f t="shared" si="31"/>
        <v>0</v>
      </c>
      <c r="I149" s="31">
        <f t="shared" si="31"/>
        <v>0</v>
      </c>
      <c r="J149" s="31">
        <f t="shared" si="31"/>
        <v>0</v>
      </c>
      <c r="K149" s="31">
        <f t="shared" si="31"/>
        <v>0</v>
      </c>
      <c r="L149" s="31">
        <f t="shared" si="31"/>
        <v>0</v>
      </c>
      <c r="M149" s="31">
        <f t="shared" si="31"/>
        <v>0</v>
      </c>
      <c r="N149" s="31">
        <f t="shared" si="31"/>
        <v>0</v>
      </c>
      <c r="O149" s="31">
        <f t="shared" si="31"/>
        <v>0</v>
      </c>
      <c r="P149" s="31">
        <f t="shared" si="31"/>
        <v>12905</v>
      </c>
    </row>
    <row r="150" spans="1:16" x14ac:dyDescent="0.25">
      <c r="A150" s="35" t="s">
        <v>67</v>
      </c>
      <c r="B150" s="74"/>
      <c r="C150" s="74"/>
      <c r="D150" s="52"/>
      <c r="E150" s="52"/>
      <c r="F150" s="52"/>
      <c r="G150" s="52"/>
      <c r="H150" s="52"/>
      <c r="I150" s="52"/>
      <c r="J150" s="52"/>
      <c r="K150" s="52"/>
      <c r="L150" s="52"/>
      <c r="M150" s="52"/>
      <c r="N150" s="52"/>
      <c r="O150" s="53"/>
      <c r="P150" s="26"/>
    </row>
    <row r="151" spans="1:16" x14ac:dyDescent="0.25">
      <c r="A151" s="54"/>
      <c r="B151" s="55" t="s">
        <v>42</v>
      </c>
      <c r="C151" s="55" t="s">
        <v>242</v>
      </c>
      <c r="D151" s="56"/>
      <c r="E151" s="56"/>
      <c r="F151" s="56"/>
      <c r="G151" s="56"/>
      <c r="H151" s="56"/>
      <c r="I151" s="56"/>
      <c r="J151" s="56"/>
      <c r="K151" s="56"/>
      <c r="L151" s="56"/>
      <c r="M151" s="56"/>
      <c r="N151" s="56"/>
      <c r="O151" s="57"/>
      <c r="P151" s="26">
        <f>SUM(D151:O151)</f>
        <v>0</v>
      </c>
    </row>
    <row r="152" spans="1:16" x14ac:dyDescent="0.25">
      <c r="A152" s="54"/>
      <c r="B152" s="55" t="s">
        <v>19</v>
      </c>
      <c r="C152" s="55" t="s">
        <v>228</v>
      </c>
      <c r="D152" s="56">
        <v>5256</v>
      </c>
      <c r="E152" s="56">
        <v>44</v>
      </c>
      <c r="F152" s="56"/>
      <c r="G152" s="56"/>
      <c r="H152" s="56"/>
      <c r="I152" s="56">
        <v>220</v>
      </c>
      <c r="J152" s="56"/>
      <c r="K152" s="56"/>
      <c r="L152" s="56"/>
      <c r="M152" s="56"/>
      <c r="N152" s="56"/>
      <c r="O152" s="57"/>
      <c r="P152" s="26">
        <f>SUM(D152:O152)</f>
        <v>5520</v>
      </c>
    </row>
    <row r="153" spans="1:16" ht="11.25" customHeight="1" x14ac:dyDescent="0.25">
      <c r="A153" s="54"/>
      <c r="B153" s="55" t="s">
        <v>62</v>
      </c>
      <c r="C153" s="55" t="s">
        <v>230</v>
      </c>
      <c r="D153" s="56">
        <v>4</v>
      </c>
      <c r="E153" s="56"/>
      <c r="F153" s="56"/>
      <c r="G153" s="56"/>
      <c r="H153" s="56"/>
      <c r="I153" s="56"/>
      <c r="J153" s="56"/>
      <c r="K153" s="56"/>
      <c r="L153" s="56"/>
      <c r="M153" s="56"/>
      <c r="N153" s="56"/>
      <c r="O153" s="57"/>
      <c r="P153" s="26">
        <f>SUM(D153:O153)</f>
        <v>4</v>
      </c>
    </row>
    <row r="154" spans="1:16" ht="26.4" x14ac:dyDescent="0.25">
      <c r="A154" s="86"/>
      <c r="B154" s="87" t="s">
        <v>226</v>
      </c>
      <c r="C154" s="87" t="s">
        <v>255</v>
      </c>
      <c r="D154" s="88"/>
      <c r="E154" s="88"/>
      <c r="F154" s="88"/>
      <c r="G154" s="88"/>
      <c r="H154" s="88"/>
      <c r="I154" s="88">
        <v>3938</v>
      </c>
      <c r="J154" s="88"/>
      <c r="K154" s="88"/>
      <c r="L154" s="88"/>
      <c r="M154" s="88"/>
      <c r="N154" s="88"/>
      <c r="O154" s="89"/>
      <c r="P154" s="26">
        <f>SUM(D154:O154)</f>
        <v>3938</v>
      </c>
    </row>
    <row r="155" spans="1:16" ht="11.25" customHeight="1" x14ac:dyDescent="0.25">
      <c r="A155" s="86"/>
      <c r="B155" s="87" t="s">
        <v>219</v>
      </c>
      <c r="C155" s="87" t="s">
        <v>230</v>
      </c>
      <c r="D155" s="88"/>
      <c r="E155" s="88">
        <v>3</v>
      </c>
      <c r="F155" s="88"/>
      <c r="G155" s="88"/>
      <c r="H155" s="88"/>
      <c r="I155" s="88"/>
      <c r="J155" s="88"/>
      <c r="K155" s="88">
        <v>1</v>
      </c>
      <c r="L155" s="88">
        <v>18</v>
      </c>
      <c r="M155" s="88"/>
      <c r="N155" s="88"/>
      <c r="O155" s="89"/>
      <c r="P155" s="26">
        <f>SUM(D155:O155)</f>
        <v>22</v>
      </c>
    </row>
    <row r="156" spans="1:16" s="6" customFormat="1" ht="15" customHeight="1" thickBot="1" x14ac:dyDescent="0.3">
      <c r="A156" s="41" t="s">
        <v>135</v>
      </c>
      <c r="B156" s="42"/>
      <c r="C156" s="42"/>
      <c r="D156" s="43">
        <f>SUM(D151:D155)</f>
        <v>5260</v>
      </c>
      <c r="E156" s="43">
        <f t="shared" ref="E156:P156" si="32">SUM(E151:E155)</f>
        <v>47</v>
      </c>
      <c r="F156" s="43">
        <f t="shared" si="32"/>
        <v>0</v>
      </c>
      <c r="G156" s="43">
        <f t="shared" si="32"/>
        <v>0</v>
      </c>
      <c r="H156" s="43">
        <f t="shared" si="32"/>
        <v>0</v>
      </c>
      <c r="I156" s="43">
        <f t="shared" si="32"/>
        <v>4158</v>
      </c>
      <c r="J156" s="43">
        <f t="shared" si="32"/>
        <v>0</v>
      </c>
      <c r="K156" s="43">
        <f t="shared" si="32"/>
        <v>1</v>
      </c>
      <c r="L156" s="43">
        <f t="shared" si="32"/>
        <v>18</v>
      </c>
      <c r="M156" s="43">
        <f t="shared" si="32"/>
        <v>0</v>
      </c>
      <c r="N156" s="43">
        <f t="shared" si="32"/>
        <v>0</v>
      </c>
      <c r="O156" s="43">
        <f t="shared" si="32"/>
        <v>0</v>
      </c>
      <c r="P156" s="43">
        <f t="shared" si="32"/>
        <v>9484</v>
      </c>
    </row>
    <row r="157" spans="1:16" x14ac:dyDescent="0.25">
      <c r="A157" s="45" t="s">
        <v>68</v>
      </c>
      <c r="B157" s="46"/>
      <c r="C157" s="46"/>
      <c r="D157" s="47"/>
      <c r="E157" s="47"/>
      <c r="F157" s="47"/>
      <c r="G157" s="47"/>
      <c r="H157" s="47"/>
      <c r="I157" s="47"/>
      <c r="J157" s="47"/>
      <c r="K157" s="47"/>
      <c r="L157" s="47"/>
      <c r="M157" s="47"/>
      <c r="N157" s="47"/>
      <c r="O157" s="48"/>
      <c r="P157" s="25">
        <f t="shared" ref="P157:P163" si="33">SUM(D157:O157)</f>
        <v>0</v>
      </c>
    </row>
    <row r="158" spans="1:16" x14ac:dyDescent="0.25">
      <c r="A158" s="27"/>
      <c r="B158" s="21" t="s">
        <v>19</v>
      </c>
      <c r="C158" s="21" t="s">
        <v>228</v>
      </c>
      <c r="D158" s="23">
        <v>65935</v>
      </c>
      <c r="E158" s="23">
        <v>6959</v>
      </c>
      <c r="F158" s="23">
        <v>21126</v>
      </c>
      <c r="G158" s="23"/>
      <c r="H158" s="23"/>
      <c r="I158" s="23"/>
      <c r="J158" s="23"/>
      <c r="K158" s="23">
        <v>645</v>
      </c>
      <c r="L158" s="23">
        <v>863</v>
      </c>
      <c r="M158" s="23">
        <v>5802</v>
      </c>
      <c r="N158" s="23"/>
      <c r="O158" s="24">
        <v>40</v>
      </c>
      <c r="P158" s="25">
        <f t="shared" si="33"/>
        <v>101370</v>
      </c>
    </row>
    <row r="159" spans="1:16" x14ac:dyDescent="0.25">
      <c r="A159" s="27"/>
      <c r="B159" s="21" t="s">
        <v>70</v>
      </c>
      <c r="C159" s="21" t="s">
        <v>237</v>
      </c>
      <c r="D159" s="23">
        <v>49121</v>
      </c>
      <c r="E159" s="23"/>
      <c r="F159" s="23"/>
      <c r="G159" s="23"/>
      <c r="H159" s="23"/>
      <c r="I159" s="23"/>
      <c r="J159" s="23"/>
      <c r="K159" s="23"/>
      <c r="L159" s="23"/>
      <c r="M159" s="23"/>
      <c r="N159" s="23"/>
      <c r="O159" s="24"/>
      <c r="P159" s="25">
        <f t="shared" si="33"/>
        <v>49121</v>
      </c>
    </row>
    <row r="160" spans="1:16" x14ac:dyDescent="0.25">
      <c r="A160" s="27"/>
      <c r="B160" s="21" t="s">
        <v>71</v>
      </c>
      <c r="C160" s="21" t="s">
        <v>237</v>
      </c>
      <c r="D160" s="23">
        <v>48629</v>
      </c>
      <c r="E160" s="23"/>
      <c r="F160" s="23"/>
      <c r="G160" s="23">
        <v>311</v>
      </c>
      <c r="H160" s="23">
        <v>2659</v>
      </c>
      <c r="I160" s="23">
        <v>383</v>
      </c>
      <c r="J160" s="23">
        <v>2</v>
      </c>
      <c r="K160" s="23">
        <v>2</v>
      </c>
      <c r="L160" s="23"/>
      <c r="M160" s="23"/>
      <c r="N160" s="23"/>
      <c r="O160" s="24"/>
      <c r="P160" s="25">
        <f t="shared" si="33"/>
        <v>51986</v>
      </c>
    </row>
    <row r="161" spans="1:16" x14ac:dyDescent="0.25">
      <c r="A161" s="27"/>
      <c r="B161" s="21" t="s">
        <v>153</v>
      </c>
      <c r="C161" s="21" t="s">
        <v>237</v>
      </c>
      <c r="D161" s="23">
        <v>372622</v>
      </c>
      <c r="E161" s="23">
        <v>4573</v>
      </c>
      <c r="F161" s="23">
        <v>14881</v>
      </c>
      <c r="G161" s="23"/>
      <c r="H161" s="23">
        <v>801</v>
      </c>
      <c r="I161" s="23"/>
      <c r="J161" s="23"/>
      <c r="K161" s="23">
        <v>21</v>
      </c>
      <c r="L161" s="23">
        <v>2688</v>
      </c>
      <c r="M161" s="23"/>
      <c r="N161" s="23">
        <v>334</v>
      </c>
      <c r="O161" s="24">
        <v>108101</v>
      </c>
      <c r="P161" s="25">
        <f t="shared" si="33"/>
        <v>504021</v>
      </c>
    </row>
    <row r="162" spans="1:16" x14ac:dyDescent="0.25">
      <c r="A162" s="27"/>
      <c r="B162" s="21" t="s">
        <v>55</v>
      </c>
      <c r="C162" s="21" t="s">
        <v>253</v>
      </c>
      <c r="D162" s="23"/>
      <c r="E162" s="23"/>
      <c r="F162" s="23"/>
      <c r="G162" s="23"/>
      <c r="H162" s="23"/>
      <c r="I162" s="23"/>
      <c r="J162" s="23"/>
      <c r="K162" s="23"/>
      <c r="L162" s="23"/>
      <c r="M162" s="23"/>
      <c r="N162" s="23"/>
      <c r="O162" s="24"/>
      <c r="P162" s="25">
        <f t="shared" si="33"/>
        <v>0</v>
      </c>
    </row>
    <row r="163" spans="1:16" x14ac:dyDescent="0.25">
      <c r="A163" s="27"/>
      <c r="B163" s="21" t="s">
        <v>72</v>
      </c>
      <c r="C163" s="21" t="s">
        <v>237</v>
      </c>
      <c r="D163" s="23">
        <v>39554</v>
      </c>
      <c r="E163" s="23">
        <v>2616</v>
      </c>
      <c r="F163" s="23"/>
      <c r="G163" s="23"/>
      <c r="H163" s="23"/>
      <c r="I163" s="23">
        <v>170747</v>
      </c>
      <c r="J163" s="23"/>
      <c r="K163" s="23"/>
      <c r="L163" s="23"/>
      <c r="M163" s="23"/>
      <c r="N163" s="23"/>
      <c r="O163" s="24"/>
      <c r="P163" s="25">
        <f t="shared" si="33"/>
        <v>212917</v>
      </c>
    </row>
    <row r="164" spans="1:16" x14ac:dyDescent="0.25">
      <c r="A164" s="27"/>
      <c r="B164" s="21" t="s">
        <v>26</v>
      </c>
      <c r="C164" s="21" t="s">
        <v>229</v>
      </c>
      <c r="D164" s="23">
        <v>15496</v>
      </c>
      <c r="E164" s="23">
        <v>2161</v>
      </c>
      <c r="F164" s="23">
        <v>1236</v>
      </c>
      <c r="G164" s="23">
        <v>9</v>
      </c>
      <c r="H164" s="23"/>
      <c r="I164" s="23"/>
      <c r="J164" s="23"/>
      <c r="K164" s="23">
        <v>282</v>
      </c>
      <c r="L164" s="23">
        <v>1864</v>
      </c>
      <c r="M164" s="23"/>
      <c r="N164" s="23"/>
      <c r="O164" s="24"/>
      <c r="P164" s="25">
        <f t="shared" ref="P164:P171" si="34">SUM(D164:O164)</f>
        <v>21048</v>
      </c>
    </row>
    <row r="165" spans="1:16" x14ac:dyDescent="0.25">
      <c r="B165" s="3" t="s">
        <v>225</v>
      </c>
      <c r="C165" s="3" t="s">
        <v>254</v>
      </c>
      <c r="D165" s="252"/>
      <c r="E165" s="23"/>
      <c r="F165" s="23"/>
      <c r="G165" s="23"/>
      <c r="H165" s="23"/>
      <c r="I165" s="23"/>
      <c r="J165" s="23"/>
      <c r="K165" s="23"/>
      <c r="L165" s="23"/>
      <c r="M165" s="23"/>
      <c r="N165" s="23"/>
      <c r="O165" s="24">
        <v>17094</v>
      </c>
      <c r="P165" s="25">
        <f t="shared" si="34"/>
        <v>17094</v>
      </c>
    </row>
    <row r="166" spans="1:16" x14ac:dyDescent="0.25">
      <c r="B166" s="3" t="s">
        <v>219</v>
      </c>
      <c r="C166" s="3" t="s">
        <v>230</v>
      </c>
      <c r="D166" s="252"/>
      <c r="E166" s="23"/>
      <c r="F166" s="23"/>
      <c r="G166" s="23"/>
      <c r="H166" s="23"/>
      <c r="I166" s="23"/>
      <c r="J166" s="23"/>
      <c r="K166" s="23">
        <v>1</v>
      </c>
      <c r="L166" s="23"/>
      <c r="M166" s="23"/>
      <c r="N166" s="23"/>
      <c r="O166" s="24"/>
      <c r="P166" s="25">
        <f t="shared" si="34"/>
        <v>1</v>
      </c>
    </row>
    <row r="167" spans="1:16" ht="26.4" x14ac:dyDescent="0.25">
      <c r="B167" s="3" t="s">
        <v>216</v>
      </c>
      <c r="C167" s="3" t="s">
        <v>237</v>
      </c>
      <c r="D167" s="252"/>
      <c r="E167" s="23"/>
      <c r="F167" s="23"/>
      <c r="G167" s="23">
        <v>18788</v>
      </c>
      <c r="H167" s="23"/>
      <c r="I167" s="23"/>
      <c r="J167" s="23"/>
      <c r="K167" s="23"/>
      <c r="L167" s="23"/>
      <c r="M167" s="23"/>
      <c r="N167" s="23"/>
      <c r="O167" s="24"/>
      <c r="P167" s="25">
        <f t="shared" si="34"/>
        <v>18788</v>
      </c>
    </row>
    <row r="168" spans="1:16" ht="26.4" x14ac:dyDescent="0.25">
      <c r="B168" s="3" t="s">
        <v>217</v>
      </c>
      <c r="C168" s="3" t="s">
        <v>237</v>
      </c>
      <c r="D168" s="252"/>
      <c r="E168" s="23"/>
      <c r="F168" s="23"/>
      <c r="G168" s="23">
        <v>141368</v>
      </c>
      <c r="H168" s="23"/>
      <c r="I168" s="23"/>
      <c r="J168" s="23"/>
      <c r="K168" s="23"/>
      <c r="L168" s="23"/>
      <c r="M168" s="23"/>
      <c r="N168" s="23"/>
      <c r="O168" s="24"/>
      <c r="P168" s="25">
        <f t="shared" si="34"/>
        <v>141368</v>
      </c>
    </row>
    <row r="169" spans="1:16" x14ac:dyDescent="0.25">
      <c r="B169" s="3" t="s">
        <v>208</v>
      </c>
      <c r="C169" s="3" t="s">
        <v>237</v>
      </c>
      <c r="D169" s="252"/>
      <c r="E169" s="23"/>
      <c r="F169" s="23"/>
      <c r="G169" s="23">
        <v>1363</v>
      </c>
      <c r="H169" s="23"/>
      <c r="I169" s="23"/>
      <c r="J169" s="23"/>
      <c r="K169" s="23"/>
      <c r="L169" s="23"/>
      <c r="M169" s="23"/>
      <c r="N169" s="23"/>
      <c r="O169" s="24"/>
      <c r="P169" s="25">
        <f t="shared" si="34"/>
        <v>1363</v>
      </c>
    </row>
    <row r="170" spans="1:16" x14ac:dyDescent="0.25">
      <c r="B170" s="3" t="s">
        <v>207</v>
      </c>
      <c r="C170" s="3" t="s">
        <v>237</v>
      </c>
      <c r="D170" s="252"/>
      <c r="E170" s="23"/>
      <c r="F170" s="23"/>
      <c r="G170" s="23">
        <v>24295</v>
      </c>
      <c r="H170" s="23"/>
      <c r="I170" s="23"/>
      <c r="J170" s="23"/>
      <c r="K170" s="23"/>
      <c r="L170" s="23"/>
      <c r="M170" s="23"/>
      <c r="N170" s="23"/>
      <c r="O170" s="24"/>
      <c r="P170" s="25">
        <f t="shared" si="34"/>
        <v>24295</v>
      </c>
    </row>
    <row r="171" spans="1:16" ht="26.4" x14ac:dyDescent="0.25">
      <c r="B171" s="3" t="s">
        <v>178</v>
      </c>
      <c r="C171" s="3" t="s">
        <v>245</v>
      </c>
      <c r="D171" s="252"/>
      <c r="E171" s="23">
        <v>2000</v>
      </c>
      <c r="F171" s="23"/>
      <c r="G171" s="23"/>
      <c r="H171" s="23"/>
      <c r="I171" s="23"/>
      <c r="J171" s="23"/>
      <c r="K171" s="23"/>
      <c r="L171" s="23"/>
      <c r="M171" s="23"/>
      <c r="N171" s="23"/>
      <c r="O171" s="253"/>
      <c r="P171" s="25">
        <f t="shared" si="34"/>
        <v>2000</v>
      </c>
    </row>
    <row r="172" spans="1:16" s="6" customFormat="1" ht="13.8" thickBot="1" x14ac:dyDescent="0.3">
      <c r="A172" s="28" t="s">
        <v>136</v>
      </c>
      <c r="B172" s="29"/>
      <c r="C172" s="29"/>
      <c r="D172" s="31">
        <f>SUM(D157:D171)</f>
        <v>591357</v>
      </c>
      <c r="E172" s="31">
        <f>SUM(E157:E171)</f>
        <v>18309</v>
      </c>
      <c r="F172" s="31">
        <f t="shared" ref="F172:P172" si="35">SUM(F157:F171)</f>
        <v>37243</v>
      </c>
      <c r="G172" s="31">
        <f t="shared" si="35"/>
        <v>186134</v>
      </c>
      <c r="H172" s="31">
        <f t="shared" si="35"/>
        <v>3460</v>
      </c>
      <c r="I172" s="31">
        <f t="shared" si="35"/>
        <v>171130</v>
      </c>
      <c r="J172" s="31">
        <f t="shared" si="35"/>
        <v>2</v>
      </c>
      <c r="K172" s="31">
        <f t="shared" si="35"/>
        <v>951</v>
      </c>
      <c r="L172" s="31">
        <f t="shared" si="35"/>
        <v>5415</v>
      </c>
      <c r="M172" s="31">
        <f t="shared" si="35"/>
        <v>5802</v>
      </c>
      <c r="N172" s="31">
        <f t="shared" si="35"/>
        <v>334</v>
      </c>
      <c r="O172" s="31">
        <f t="shared" si="35"/>
        <v>125235</v>
      </c>
      <c r="P172" s="31">
        <f t="shared" si="35"/>
        <v>1145372</v>
      </c>
    </row>
    <row r="173" spans="1:16" s="6" customFormat="1" x14ac:dyDescent="0.25">
      <c r="A173" s="35" t="s">
        <v>73</v>
      </c>
      <c r="B173" s="66" t="s">
        <v>19</v>
      </c>
      <c r="C173" s="66" t="s">
        <v>228</v>
      </c>
      <c r="D173" s="67"/>
      <c r="E173" s="67"/>
      <c r="F173" s="67"/>
      <c r="G173" s="67"/>
      <c r="H173" s="67"/>
      <c r="I173" s="67"/>
      <c r="J173" s="67"/>
      <c r="K173" s="67"/>
      <c r="L173" s="67"/>
      <c r="M173" s="67"/>
      <c r="N173" s="67"/>
      <c r="O173" s="68"/>
      <c r="P173" s="26">
        <f>SUM(D173:O173)</f>
        <v>0</v>
      </c>
    </row>
    <row r="174" spans="1:16" s="10" customFormat="1" x14ac:dyDescent="0.25">
      <c r="A174" s="93"/>
      <c r="B174" s="94" t="s">
        <v>26</v>
      </c>
      <c r="C174" s="94" t="s">
        <v>229</v>
      </c>
      <c r="D174" s="95">
        <v>10262</v>
      </c>
      <c r="E174" s="120"/>
      <c r="F174" s="95"/>
      <c r="G174" s="95"/>
      <c r="H174" s="95"/>
      <c r="I174" s="95"/>
      <c r="J174" s="95"/>
      <c r="K174" s="95"/>
      <c r="L174" s="95"/>
      <c r="M174" s="95"/>
      <c r="N174" s="95"/>
      <c r="O174" s="97"/>
      <c r="P174" s="26">
        <f>SUM(D174:O174)</f>
        <v>10262</v>
      </c>
    </row>
    <row r="175" spans="1:16" s="6" customFormat="1" ht="15" customHeight="1" thickBot="1" x14ac:dyDescent="0.3">
      <c r="A175" s="41" t="s">
        <v>137</v>
      </c>
      <c r="B175" s="42"/>
      <c r="C175" s="42"/>
      <c r="D175" s="43">
        <f t="shared" ref="D175:P175" si="36">SUM(D173:D174)</f>
        <v>10262</v>
      </c>
      <c r="E175" s="43">
        <f t="shared" si="36"/>
        <v>0</v>
      </c>
      <c r="F175" s="43">
        <f t="shared" si="36"/>
        <v>0</v>
      </c>
      <c r="G175" s="43">
        <f t="shared" si="36"/>
        <v>0</v>
      </c>
      <c r="H175" s="43">
        <f t="shared" si="36"/>
        <v>0</v>
      </c>
      <c r="I175" s="43">
        <f t="shared" si="36"/>
        <v>0</v>
      </c>
      <c r="J175" s="43">
        <f t="shared" si="36"/>
        <v>0</v>
      </c>
      <c r="K175" s="43">
        <f t="shared" si="36"/>
        <v>0</v>
      </c>
      <c r="L175" s="43">
        <f t="shared" si="36"/>
        <v>0</v>
      </c>
      <c r="M175" s="43">
        <f t="shared" si="36"/>
        <v>0</v>
      </c>
      <c r="N175" s="43">
        <f t="shared" si="36"/>
        <v>0</v>
      </c>
      <c r="O175" s="43">
        <f t="shared" si="36"/>
        <v>0</v>
      </c>
      <c r="P175" s="43">
        <f t="shared" si="36"/>
        <v>10262</v>
      </c>
    </row>
    <row r="176" spans="1:16" s="6" customFormat="1" x14ac:dyDescent="0.25">
      <c r="A176" s="45" t="s">
        <v>74</v>
      </c>
      <c r="B176" s="90" t="s">
        <v>19</v>
      </c>
      <c r="C176" s="90" t="s">
        <v>228</v>
      </c>
      <c r="D176" s="91">
        <v>85098</v>
      </c>
      <c r="E176" s="91">
        <v>268</v>
      </c>
      <c r="F176" s="91">
        <v>682</v>
      </c>
      <c r="G176" s="91"/>
      <c r="H176" s="91"/>
      <c r="I176" s="91">
        <v>16</v>
      </c>
      <c r="J176" s="91"/>
      <c r="K176" s="91">
        <v>47</v>
      </c>
      <c r="L176" s="91">
        <v>32409</v>
      </c>
      <c r="M176" s="91"/>
      <c r="N176" s="91"/>
      <c r="O176" s="92"/>
      <c r="P176" s="25">
        <f>SUM(D176:O176)</f>
        <v>118520</v>
      </c>
    </row>
    <row r="177" spans="1:16" s="6" customFormat="1" x14ac:dyDescent="0.25">
      <c r="A177" s="20"/>
      <c r="B177" s="99" t="s">
        <v>26</v>
      </c>
      <c r="C177" s="99" t="s">
        <v>229</v>
      </c>
      <c r="D177" s="100"/>
      <c r="E177" s="100">
        <v>176</v>
      </c>
      <c r="F177" s="100"/>
      <c r="G177" s="100"/>
      <c r="H177" s="100"/>
      <c r="I177" s="100"/>
      <c r="J177" s="100"/>
      <c r="K177" s="100">
        <v>5</v>
      </c>
      <c r="L177" s="100"/>
      <c r="M177" s="100"/>
      <c r="N177" s="100"/>
      <c r="O177" s="101"/>
      <c r="P177" s="25">
        <f>SUM(D177:O177)</f>
        <v>181</v>
      </c>
    </row>
    <row r="178" spans="1:16" s="6" customFormat="1" ht="13.8" thickBot="1" x14ac:dyDescent="0.3">
      <c r="A178" s="28" t="s">
        <v>138</v>
      </c>
      <c r="B178" s="102"/>
      <c r="C178" s="102"/>
      <c r="D178" s="31">
        <f t="shared" ref="D178:P178" si="37">SUM(D176:D177)</f>
        <v>85098</v>
      </c>
      <c r="E178" s="31">
        <f t="shared" si="37"/>
        <v>444</v>
      </c>
      <c r="F178" s="31">
        <f t="shared" si="37"/>
        <v>682</v>
      </c>
      <c r="G178" s="31">
        <f t="shared" si="37"/>
        <v>0</v>
      </c>
      <c r="H178" s="31">
        <f t="shared" si="37"/>
        <v>0</v>
      </c>
      <c r="I178" s="31">
        <f t="shared" si="37"/>
        <v>16</v>
      </c>
      <c r="J178" s="31">
        <f t="shared" si="37"/>
        <v>0</v>
      </c>
      <c r="K178" s="31">
        <f t="shared" si="37"/>
        <v>52</v>
      </c>
      <c r="L178" s="31">
        <f t="shared" si="37"/>
        <v>32409</v>
      </c>
      <c r="M178" s="31">
        <f t="shared" si="37"/>
        <v>0</v>
      </c>
      <c r="N178" s="31">
        <f t="shared" si="37"/>
        <v>0</v>
      </c>
      <c r="O178" s="31">
        <f t="shared" si="37"/>
        <v>0</v>
      </c>
      <c r="P178" s="31">
        <f t="shared" si="37"/>
        <v>118701</v>
      </c>
    </row>
    <row r="179" spans="1:16" s="6" customFormat="1" x14ac:dyDescent="0.25">
      <c r="A179" s="35" t="s">
        <v>75</v>
      </c>
      <c r="B179" s="66" t="s">
        <v>19</v>
      </c>
      <c r="C179" s="66" t="s">
        <v>228</v>
      </c>
      <c r="D179" s="67"/>
      <c r="E179" s="67">
        <v>11</v>
      </c>
      <c r="F179" s="67">
        <v>114</v>
      </c>
      <c r="G179" s="67"/>
      <c r="H179" s="67"/>
      <c r="I179" s="67"/>
      <c r="J179" s="67"/>
      <c r="K179" s="67"/>
      <c r="L179" s="67">
        <v>56</v>
      </c>
      <c r="M179" s="67"/>
      <c r="N179" s="67"/>
      <c r="O179" s="68"/>
      <c r="P179" s="26">
        <f>SUM(D179:O179)</f>
        <v>181</v>
      </c>
    </row>
    <row r="180" spans="1:16" s="6" customFormat="1" x14ac:dyDescent="0.25">
      <c r="A180" s="35"/>
      <c r="B180" s="66" t="s">
        <v>152</v>
      </c>
      <c r="C180" s="66" t="s">
        <v>229</v>
      </c>
      <c r="D180" s="67">
        <v>1728</v>
      </c>
      <c r="E180" s="67">
        <v>274</v>
      </c>
      <c r="F180" s="67"/>
      <c r="G180" s="67"/>
      <c r="H180" s="67"/>
      <c r="I180" s="67"/>
      <c r="J180" s="67"/>
      <c r="K180" s="67"/>
      <c r="L180" s="67"/>
      <c r="M180" s="67"/>
      <c r="N180" s="67"/>
      <c r="O180" s="68"/>
      <c r="P180" s="26">
        <f>SUM(D180:O180)</f>
        <v>2002</v>
      </c>
    </row>
    <row r="181" spans="1:16" s="10" customFormat="1" x14ac:dyDescent="0.25">
      <c r="A181" s="93"/>
      <c r="B181" s="94" t="s">
        <v>26</v>
      </c>
      <c r="C181" s="94" t="s">
        <v>229</v>
      </c>
      <c r="D181" s="95"/>
      <c r="E181" s="95">
        <v>273</v>
      </c>
      <c r="F181" s="95">
        <v>14</v>
      </c>
      <c r="G181" s="95"/>
      <c r="H181" s="95"/>
      <c r="I181" s="95"/>
      <c r="J181" s="95"/>
      <c r="K181" s="95"/>
      <c r="L181" s="95"/>
      <c r="M181" s="95"/>
      <c r="N181" s="95"/>
      <c r="O181" s="97"/>
      <c r="P181" s="26">
        <f>SUM(D181:O181)</f>
        <v>287</v>
      </c>
    </row>
    <row r="182" spans="1:16" s="6" customFormat="1" ht="13.8" thickBot="1" x14ac:dyDescent="0.3">
      <c r="A182" s="41" t="s">
        <v>139</v>
      </c>
      <c r="B182" s="42"/>
      <c r="C182" s="42"/>
      <c r="D182" s="43">
        <f t="shared" ref="D182:P182" si="38">SUM(D179:D181)</f>
        <v>1728</v>
      </c>
      <c r="E182" s="43">
        <f t="shared" si="38"/>
        <v>558</v>
      </c>
      <c r="F182" s="43">
        <f t="shared" si="38"/>
        <v>128</v>
      </c>
      <c r="G182" s="43">
        <f t="shared" si="38"/>
        <v>0</v>
      </c>
      <c r="H182" s="43">
        <f t="shared" si="38"/>
        <v>0</v>
      </c>
      <c r="I182" s="43">
        <f t="shared" si="38"/>
        <v>0</v>
      </c>
      <c r="J182" s="43">
        <f t="shared" si="38"/>
        <v>0</v>
      </c>
      <c r="K182" s="43">
        <f t="shared" si="38"/>
        <v>0</v>
      </c>
      <c r="L182" s="43">
        <f t="shared" si="38"/>
        <v>56</v>
      </c>
      <c r="M182" s="43">
        <f t="shared" si="38"/>
        <v>0</v>
      </c>
      <c r="N182" s="43">
        <f t="shared" si="38"/>
        <v>0</v>
      </c>
      <c r="O182" s="43">
        <f t="shared" si="38"/>
        <v>0</v>
      </c>
      <c r="P182" s="43">
        <f t="shared" si="38"/>
        <v>2470</v>
      </c>
    </row>
    <row r="183" spans="1:16" x14ac:dyDescent="0.25">
      <c r="A183" s="45" t="s">
        <v>140</v>
      </c>
      <c r="B183" s="46" t="s">
        <v>19</v>
      </c>
      <c r="C183" s="46" t="s">
        <v>228</v>
      </c>
      <c r="D183" s="47">
        <v>442198</v>
      </c>
      <c r="E183" s="47">
        <v>7082</v>
      </c>
      <c r="F183" s="47">
        <v>1305</v>
      </c>
      <c r="G183" s="47"/>
      <c r="H183" s="47"/>
      <c r="I183" s="47">
        <v>33024</v>
      </c>
      <c r="J183" s="47"/>
      <c r="K183" s="47">
        <v>587</v>
      </c>
      <c r="L183" s="47">
        <v>27579</v>
      </c>
      <c r="M183" s="47"/>
      <c r="N183" s="47"/>
      <c r="O183" s="48">
        <v>29</v>
      </c>
      <c r="P183" s="25">
        <f t="shared" ref="P183:P188" si="39">SUM(D183:O183)</f>
        <v>511804</v>
      </c>
    </row>
    <row r="184" spans="1:16" x14ac:dyDescent="0.25">
      <c r="A184" s="45"/>
      <c r="B184" s="46" t="s">
        <v>72</v>
      </c>
      <c r="C184" s="46" t="s">
        <v>237</v>
      </c>
      <c r="D184" s="47"/>
      <c r="E184" s="47">
        <v>4159</v>
      </c>
      <c r="F184" s="47"/>
      <c r="G184" s="47"/>
      <c r="H184" s="47"/>
      <c r="I184" s="47"/>
      <c r="J184" s="47"/>
      <c r="K184" s="47"/>
      <c r="L184" s="47"/>
      <c r="M184" s="47"/>
      <c r="N184" s="47"/>
      <c r="O184" s="48"/>
      <c r="P184" s="25">
        <f t="shared" si="39"/>
        <v>4159</v>
      </c>
    </row>
    <row r="185" spans="1:16" x14ac:dyDescent="0.25">
      <c r="A185" s="27"/>
      <c r="B185" s="21" t="s">
        <v>26</v>
      </c>
      <c r="C185" s="21" t="s">
        <v>229</v>
      </c>
      <c r="D185" s="23">
        <v>8161</v>
      </c>
      <c r="E185" s="23">
        <v>2498</v>
      </c>
      <c r="F185" s="23">
        <v>20250</v>
      </c>
      <c r="G185" s="23">
        <v>4</v>
      </c>
      <c r="H185" s="23"/>
      <c r="I185" s="23"/>
      <c r="J185" s="23"/>
      <c r="K185" s="23">
        <v>508</v>
      </c>
      <c r="L185" s="23">
        <v>17129</v>
      </c>
      <c r="M185" s="23"/>
      <c r="N185" s="23"/>
      <c r="O185" s="24"/>
      <c r="P185" s="25">
        <f t="shared" si="39"/>
        <v>48550</v>
      </c>
    </row>
    <row r="186" spans="1:16" ht="26.4" x14ac:dyDescent="0.25">
      <c r="A186" s="170"/>
      <c r="B186" s="243" t="s">
        <v>223</v>
      </c>
      <c r="C186" s="243" t="s">
        <v>238</v>
      </c>
      <c r="D186" s="260"/>
      <c r="E186" s="260"/>
      <c r="F186" s="260">
        <v>1179</v>
      </c>
      <c r="G186" s="260"/>
      <c r="H186" s="260"/>
      <c r="I186" s="260"/>
      <c r="J186" s="260"/>
      <c r="K186" s="260"/>
      <c r="L186" s="260"/>
      <c r="M186" s="260"/>
      <c r="N186" s="260"/>
      <c r="O186" s="261"/>
      <c r="P186" s="25">
        <f t="shared" si="39"/>
        <v>1179</v>
      </c>
    </row>
    <row r="187" spans="1:16" x14ac:dyDescent="0.25">
      <c r="A187" s="170"/>
      <c r="B187" s="243" t="s">
        <v>219</v>
      </c>
      <c r="C187" s="243" t="s">
        <v>230</v>
      </c>
      <c r="D187" s="260"/>
      <c r="E187" s="260">
        <v>122</v>
      </c>
      <c r="F187" s="260"/>
      <c r="G187" s="260"/>
      <c r="H187" s="260"/>
      <c r="I187" s="260"/>
      <c r="J187" s="260"/>
      <c r="K187" s="260">
        <v>3</v>
      </c>
      <c r="L187" s="260"/>
      <c r="M187" s="260"/>
      <c r="N187" s="260"/>
      <c r="O187" s="261"/>
      <c r="P187" s="25">
        <f t="shared" si="39"/>
        <v>125</v>
      </c>
    </row>
    <row r="188" spans="1:16" x14ac:dyDescent="0.25">
      <c r="A188" s="170"/>
      <c r="B188" s="243" t="s">
        <v>209</v>
      </c>
      <c r="C188" s="243" t="s">
        <v>256</v>
      </c>
      <c r="D188" s="260"/>
      <c r="E188" s="260">
        <v>41289</v>
      </c>
      <c r="F188" s="260"/>
      <c r="G188" s="260"/>
      <c r="H188" s="260"/>
      <c r="I188" s="260"/>
      <c r="J188" s="260"/>
      <c r="K188" s="260"/>
      <c r="L188" s="260">
        <v>318068</v>
      </c>
      <c r="M188" s="260"/>
      <c r="N188" s="260"/>
      <c r="O188" s="261"/>
      <c r="P188" s="25">
        <f t="shared" si="39"/>
        <v>359357</v>
      </c>
    </row>
    <row r="189" spans="1:16" s="6" customFormat="1" ht="13.8" thickBot="1" x14ac:dyDescent="0.3">
      <c r="A189" s="28" t="s">
        <v>141</v>
      </c>
      <c r="B189" s="29"/>
      <c r="C189" s="29"/>
      <c r="D189" s="31">
        <f>SUM(D183:D188)</f>
        <v>450359</v>
      </c>
      <c r="E189" s="31">
        <f t="shared" ref="E189:P189" si="40">SUM(E183:E188)</f>
        <v>55150</v>
      </c>
      <c r="F189" s="31">
        <f t="shared" si="40"/>
        <v>22734</v>
      </c>
      <c r="G189" s="31">
        <f t="shared" si="40"/>
        <v>4</v>
      </c>
      <c r="H189" s="31">
        <f t="shared" si="40"/>
        <v>0</v>
      </c>
      <c r="I189" s="31">
        <f t="shared" si="40"/>
        <v>33024</v>
      </c>
      <c r="J189" s="31">
        <f t="shared" si="40"/>
        <v>0</v>
      </c>
      <c r="K189" s="31">
        <f t="shared" si="40"/>
        <v>1098</v>
      </c>
      <c r="L189" s="31">
        <f t="shared" si="40"/>
        <v>362776</v>
      </c>
      <c r="M189" s="31">
        <f t="shared" si="40"/>
        <v>0</v>
      </c>
      <c r="N189" s="31">
        <f t="shared" si="40"/>
        <v>0</v>
      </c>
      <c r="O189" s="31">
        <f t="shared" si="40"/>
        <v>29</v>
      </c>
      <c r="P189" s="31">
        <f t="shared" si="40"/>
        <v>925174</v>
      </c>
    </row>
    <row r="190" spans="1:16" x14ac:dyDescent="0.25">
      <c r="A190" s="35" t="s">
        <v>76</v>
      </c>
      <c r="B190" s="51" t="s">
        <v>77</v>
      </c>
      <c r="C190" s="51" t="s">
        <v>230</v>
      </c>
      <c r="D190" s="52">
        <v>2840</v>
      </c>
      <c r="E190" s="52">
        <v>8546</v>
      </c>
      <c r="F190" s="52"/>
      <c r="G190" s="52"/>
      <c r="H190" s="52"/>
      <c r="I190" s="52"/>
      <c r="J190" s="52"/>
      <c r="K190" s="52"/>
      <c r="L190" s="52"/>
      <c r="M190" s="52"/>
      <c r="N190" s="52"/>
      <c r="O190" s="53"/>
      <c r="P190" s="26">
        <f t="shared" ref="P190:P203" si="41">SUM(D190:O190)</f>
        <v>11386</v>
      </c>
    </row>
    <row r="191" spans="1:16" x14ac:dyDescent="0.25">
      <c r="A191" s="54"/>
      <c r="B191" s="55" t="s">
        <v>19</v>
      </c>
      <c r="C191" s="55" t="s">
        <v>228</v>
      </c>
      <c r="D191" s="56">
        <v>33396</v>
      </c>
      <c r="E191" s="56">
        <v>24856</v>
      </c>
      <c r="F191" s="56">
        <v>3245</v>
      </c>
      <c r="G191" s="56"/>
      <c r="H191" s="56"/>
      <c r="I191" s="56">
        <v>223</v>
      </c>
      <c r="J191" s="56"/>
      <c r="K191" s="56">
        <v>1</v>
      </c>
      <c r="L191" s="56">
        <v>2628</v>
      </c>
      <c r="M191" s="56"/>
      <c r="N191" s="56"/>
      <c r="O191" s="57"/>
      <c r="P191" s="26">
        <f t="shared" si="41"/>
        <v>64349</v>
      </c>
    </row>
    <row r="192" spans="1:16" ht="18.75" customHeight="1" x14ac:dyDescent="0.25">
      <c r="A192" s="54"/>
      <c r="B192" s="55" t="s">
        <v>24</v>
      </c>
      <c r="C192" s="55" t="s">
        <v>233</v>
      </c>
      <c r="D192" s="56"/>
      <c r="E192" s="56"/>
      <c r="F192" s="56"/>
      <c r="G192" s="56"/>
      <c r="H192" s="56"/>
      <c r="I192" s="56"/>
      <c r="J192" s="56"/>
      <c r="K192" s="56"/>
      <c r="L192" s="56"/>
      <c r="M192" s="56"/>
      <c r="N192" s="56"/>
      <c r="O192" s="57">
        <v>201</v>
      </c>
      <c r="P192" s="26">
        <f t="shared" si="41"/>
        <v>201</v>
      </c>
    </row>
    <row r="193" spans="1:16" x14ac:dyDescent="0.25">
      <c r="A193" s="54"/>
      <c r="B193" s="55" t="s">
        <v>26</v>
      </c>
      <c r="C193" s="55" t="s">
        <v>229</v>
      </c>
      <c r="D193" s="56"/>
      <c r="E193" s="56">
        <v>11</v>
      </c>
      <c r="F193" s="56">
        <v>93</v>
      </c>
      <c r="G193" s="56"/>
      <c r="H193" s="56"/>
      <c r="I193" s="56"/>
      <c r="J193" s="56"/>
      <c r="K193" s="56"/>
      <c r="L193" s="56">
        <v>144</v>
      </c>
      <c r="M193" s="56"/>
      <c r="N193" s="56"/>
      <c r="O193" s="57"/>
      <c r="P193" s="26">
        <f t="shared" si="41"/>
        <v>248</v>
      </c>
    </row>
    <row r="194" spans="1:16" x14ac:dyDescent="0.25">
      <c r="A194" s="54"/>
      <c r="B194" s="55" t="s">
        <v>79</v>
      </c>
      <c r="C194" s="55" t="s">
        <v>230</v>
      </c>
      <c r="D194" s="56">
        <v>257983</v>
      </c>
      <c r="E194" s="56"/>
      <c r="F194" s="56"/>
      <c r="G194" s="56"/>
      <c r="H194" s="56"/>
      <c r="I194" s="56"/>
      <c r="J194" s="56"/>
      <c r="K194" s="56"/>
      <c r="L194" s="56"/>
      <c r="M194" s="56"/>
      <c r="N194" s="56"/>
      <c r="O194" s="57"/>
      <c r="P194" s="26">
        <f t="shared" si="41"/>
        <v>257983</v>
      </c>
    </row>
    <row r="195" spans="1:16" x14ac:dyDescent="0.25">
      <c r="A195" s="54"/>
      <c r="B195" s="55" t="s">
        <v>78</v>
      </c>
      <c r="C195" s="55" t="s">
        <v>230</v>
      </c>
      <c r="D195" s="56"/>
      <c r="E195" s="56"/>
      <c r="F195" s="56"/>
      <c r="G195" s="56"/>
      <c r="H195" s="56"/>
      <c r="I195" s="56">
        <v>9072</v>
      </c>
      <c r="J195" s="56"/>
      <c r="K195" s="56"/>
      <c r="L195" s="56"/>
      <c r="M195" s="56"/>
      <c r="N195" s="56"/>
      <c r="O195" s="57"/>
      <c r="P195" s="26">
        <f t="shared" si="41"/>
        <v>9072</v>
      </c>
    </row>
    <row r="196" spans="1:16" x14ac:dyDescent="0.25">
      <c r="A196" s="54"/>
      <c r="B196" s="55" t="s">
        <v>219</v>
      </c>
      <c r="C196" s="55" t="s">
        <v>230</v>
      </c>
      <c r="D196" s="56"/>
      <c r="E196" s="56">
        <v>45505</v>
      </c>
      <c r="F196" s="56">
        <v>2853</v>
      </c>
      <c r="G196" s="56">
        <v>19161</v>
      </c>
      <c r="H196" s="56"/>
      <c r="I196" s="56">
        <v>1426</v>
      </c>
      <c r="J196" s="56"/>
      <c r="K196" s="56">
        <v>1155</v>
      </c>
      <c r="L196" s="56">
        <v>11569</v>
      </c>
      <c r="M196" s="56">
        <v>32</v>
      </c>
      <c r="N196" s="56"/>
      <c r="O196" s="57">
        <v>20546</v>
      </c>
      <c r="P196" s="26">
        <f t="shared" si="41"/>
        <v>102247</v>
      </c>
    </row>
    <row r="197" spans="1:16" ht="26.4" x14ac:dyDescent="0.25">
      <c r="A197" s="54"/>
      <c r="B197" s="55" t="s">
        <v>194</v>
      </c>
      <c r="C197" s="55" t="s">
        <v>230</v>
      </c>
      <c r="D197" s="56"/>
      <c r="E197" s="56">
        <v>28277</v>
      </c>
      <c r="F197" s="56"/>
      <c r="G197" s="56"/>
      <c r="H197" s="56"/>
      <c r="I197" s="56"/>
      <c r="J197" s="56"/>
      <c r="K197" s="56"/>
      <c r="L197" s="56"/>
      <c r="M197" s="56"/>
      <c r="N197" s="56"/>
      <c r="O197" s="57"/>
      <c r="P197" s="26">
        <f t="shared" si="41"/>
        <v>28277</v>
      </c>
    </row>
    <row r="198" spans="1:16" x14ac:dyDescent="0.25">
      <c r="A198" s="54"/>
      <c r="B198" s="55" t="s">
        <v>193</v>
      </c>
      <c r="C198" s="55" t="s">
        <v>230</v>
      </c>
      <c r="D198" s="56"/>
      <c r="E198" s="56">
        <v>100</v>
      </c>
      <c r="F198" s="56"/>
      <c r="G198" s="56">
        <v>806</v>
      </c>
      <c r="H198" s="56"/>
      <c r="I198" s="56"/>
      <c r="J198" s="56"/>
      <c r="K198" s="56"/>
      <c r="L198" s="56"/>
      <c r="M198" s="56"/>
      <c r="N198" s="56"/>
      <c r="O198" s="57"/>
      <c r="P198" s="26">
        <f t="shared" si="41"/>
        <v>906</v>
      </c>
    </row>
    <row r="199" spans="1:16" ht="26.4" x14ac:dyDescent="0.25">
      <c r="A199" s="54"/>
      <c r="B199" s="55" t="s">
        <v>192</v>
      </c>
      <c r="C199" s="55" t="s">
        <v>230</v>
      </c>
      <c r="D199" s="56"/>
      <c r="E199" s="56"/>
      <c r="F199" s="56"/>
      <c r="G199" s="56">
        <v>51250</v>
      </c>
      <c r="H199" s="56"/>
      <c r="I199" s="56"/>
      <c r="J199" s="56"/>
      <c r="K199" s="56"/>
      <c r="L199" s="56"/>
      <c r="M199" s="56"/>
      <c r="N199" s="56"/>
      <c r="O199" s="57"/>
      <c r="P199" s="26">
        <f t="shared" si="41"/>
        <v>51250</v>
      </c>
    </row>
    <row r="200" spans="1:16" x14ac:dyDescent="0.25">
      <c r="A200" s="54"/>
      <c r="B200" s="55" t="s">
        <v>191</v>
      </c>
      <c r="C200" s="55" t="s">
        <v>230</v>
      </c>
      <c r="D200" s="56"/>
      <c r="E200" s="56"/>
      <c r="F200" s="56"/>
      <c r="G200" s="56">
        <v>50000</v>
      </c>
      <c r="H200" s="56"/>
      <c r="I200" s="56"/>
      <c r="J200" s="56"/>
      <c r="K200" s="56"/>
      <c r="L200" s="56"/>
      <c r="M200" s="56"/>
      <c r="N200" s="56"/>
      <c r="O200" s="57"/>
      <c r="P200" s="26">
        <f t="shared" si="41"/>
        <v>50000</v>
      </c>
    </row>
    <row r="201" spans="1:16" x14ac:dyDescent="0.25">
      <c r="A201" s="54"/>
      <c r="B201" s="55" t="s">
        <v>190</v>
      </c>
      <c r="C201" s="55" t="s">
        <v>230</v>
      </c>
      <c r="D201" s="56"/>
      <c r="E201" s="56">
        <v>34051</v>
      </c>
      <c r="F201" s="56"/>
      <c r="G201" s="56">
        <v>4468</v>
      </c>
      <c r="H201" s="56"/>
      <c r="I201" s="56"/>
      <c r="J201" s="56"/>
      <c r="K201" s="56"/>
      <c r="L201" s="56"/>
      <c r="M201" s="56"/>
      <c r="N201" s="56"/>
      <c r="O201" s="57"/>
      <c r="P201" s="26">
        <f t="shared" si="41"/>
        <v>38519</v>
      </c>
    </row>
    <row r="202" spans="1:16" ht="26.4" x14ac:dyDescent="0.25">
      <c r="A202" s="54"/>
      <c r="B202" s="55" t="s">
        <v>189</v>
      </c>
      <c r="C202" s="55" t="s">
        <v>230</v>
      </c>
      <c r="D202" s="56"/>
      <c r="E202" s="56"/>
      <c r="F202" s="56"/>
      <c r="G202" s="56">
        <v>10000</v>
      </c>
      <c r="H202" s="56"/>
      <c r="I202" s="56"/>
      <c r="J202" s="56"/>
      <c r="K202" s="56"/>
      <c r="L202" s="56"/>
      <c r="M202" s="56"/>
      <c r="N202" s="56"/>
      <c r="O202" s="57"/>
      <c r="P202" s="26">
        <f t="shared" si="41"/>
        <v>10000</v>
      </c>
    </row>
    <row r="203" spans="1:16" ht="27" customHeight="1" x14ac:dyDescent="0.25">
      <c r="A203" s="54"/>
      <c r="B203" s="55" t="s">
        <v>188</v>
      </c>
      <c r="C203" s="55" t="s">
        <v>230</v>
      </c>
      <c r="D203" s="56"/>
      <c r="E203" s="56">
        <v>6858</v>
      </c>
      <c r="F203" s="56"/>
      <c r="G203" s="56">
        <v>5891</v>
      </c>
      <c r="H203" s="56"/>
      <c r="I203" s="56"/>
      <c r="J203" s="56"/>
      <c r="K203" s="56"/>
      <c r="L203" s="56"/>
      <c r="M203" s="56"/>
      <c r="N203" s="56"/>
      <c r="O203" s="57"/>
      <c r="P203" s="26">
        <f t="shared" si="41"/>
        <v>12749</v>
      </c>
    </row>
    <row r="204" spans="1:16" s="6" customFormat="1" ht="13.8" thickBot="1" x14ac:dyDescent="0.3">
      <c r="A204" s="41" t="s">
        <v>142</v>
      </c>
      <c r="B204" s="42"/>
      <c r="C204" s="42"/>
      <c r="D204" s="43">
        <f t="shared" ref="D204:P204" si="42">SUM(D190:D203)</f>
        <v>294219</v>
      </c>
      <c r="E204" s="43">
        <f t="shared" si="42"/>
        <v>148204</v>
      </c>
      <c r="F204" s="43">
        <f t="shared" si="42"/>
        <v>6191</v>
      </c>
      <c r="G204" s="43">
        <f t="shared" si="42"/>
        <v>141576</v>
      </c>
      <c r="H204" s="43">
        <f t="shared" si="42"/>
        <v>0</v>
      </c>
      <c r="I204" s="43">
        <f t="shared" si="42"/>
        <v>10721</v>
      </c>
      <c r="J204" s="43">
        <f t="shared" si="42"/>
        <v>0</v>
      </c>
      <c r="K204" s="43">
        <f t="shared" si="42"/>
        <v>1156</v>
      </c>
      <c r="L204" s="43">
        <f t="shared" si="42"/>
        <v>14341</v>
      </c>
      <c r="M204" s="43">
        <f t="shared" si="42"/>
        <v>32</v>
      </c>
      <c r="N204" s="43">
        <f t="shared" si="42"/>
        <v>0</v>
      </c>
      <c r="O204" s="43">
        <f t="shared" si="42"/>
        <v>20747</v>
      </c>
      <c r="P204" s="43">
        <f t="shared" si="42"/>
        <v>637187</v>
      </c>
    </row>
    <row r="205" spans="1:16" x14ac:dyDescent="0.25">
      <c r="A205" s="45" t="s">
        <v>80</v>
      </c>
      <c r="B205" s="46" t="s">
        <v>42</v>
      </c>
      <c r="C205" s="46" t="s">
        <v>242</v>
      </c>
      <c r="D205" s="47">
        <v>23653</v>
      </c>
      <c r="E205" s="47"/>
      <c r="F205" s="47">
        <v>5567</v>
      </c>
      <c r="G205" s="47"/>
      <c r="H205" s="47">
        <v>1268</v>
      </c>
      <c r="I205" s="47"/>
      <c r="J205" s="47"/>
      <c r="K205" s="47"/>
      <c r="L205" s="47"/>
      <c r="M205" s="47">
        <v>356</v>
      </c>
      <c r="N205" s="47"/>
      <c r="O205" s="48"/>
      <c r="P205" s="25">
        <f t="shared" ref="P205:P211" si="43">SUM(D205:O205)</f>
        <v>30844</v>
      </c>
    </row>
    <row r="206" spans="1:16" x14ac:dyDescent="0.25">
      <c r="A206" s="45"/>
      <c r="B206" s="46" t="s">
        <v>19</v>
      </c>
      <c r="C206" s="46" t="s">
        <v>228</v>
      </c>
      <c r="D206" s="47">
        <v>29</v>
      </c>
      <c r="E206" s="47"/>
      <c r="F206" s="47">
        <v>66190</v>
      </c>
      <c r="G206" s="47"/>
      <c r="H206" s="47"/>
      <c r="I206" s="47"/>
      <c r="J206" s="47"/>
      <c r="K206" s="47"/>
      <c r="L206" s="47">
        <v>160</v>
      </c>
      <c r="M206" s="47"/>
      <c r="N206" s="47"/>
      <c r="O206" s="48"/>
      <c r="P206" s="25">
        <f t="shared" si="43"/>
        <v>66379</v>
      </c>
    </row>
    <row r="207" spans="1:16" x14ac:dyDescent="0.25">
      <c r="A207" s="45"/>
      <c r="B207" s="46" t="s">
        <v>24</v>
      </c>
      <c r="C207" s="46" t="s">
        <v>233</v>
      </c>
      <c r="D207" s="47"/>
      <c r="E207" s="47"/>
      <c r="F207" s="47"/>
      <c r="G207" s="47"/>
      <c r="H207" s="47"/>
      <c r="I207" s="47"/>
      <c r="J207" s="47"/>
      <c r="K207" s="47"/>
      <c r="L207" s="47"/>
      <c r="M207" s="47"/>
      <c r="N207" s="47"/>
      <c r="O207" s="48"/>
      <c r="P207" s="25">
        <f t="shared" si="43"/>
        <v>0</v>
      </c>
    </row>
    <row r="208" spans="1:16" x14ac:dyDescent="0.25">
      <c r="A208" s="27"/>
      <c r="B208" s="21" t="s">
        <v>62</v>
      </c>
      <c r="C208" s="21" t="s">
        <v>230</v>
      </c>
      <c r="D208" s="23">
        <v>42</v>
      </c>
      <c r="E208" s="23"/>
      <c r="F208" s="23"/>
      <c r="G208" s="23"/>
      <c r="H208" s="23"/>
      <c r="I208" s="23"/>
      <c r="J208" s="23"/>
      <c r="K208" s="23"/>
      <c r="L208" s="23"/>
      <c r="M208" s="23"/>
      <c r="N208" s="23"/>
      <c r="O208" s="24"/>
      <c r="P208" s="25">
        <f t="shared" si="43"/>
        <v>42</v>
      </c>
    </row>
    <row r="209" spans="1:16" x14ac:dyDescent="0.25">
      <c r="A209" s="27"/>
      <c r="B209" s="21" t="s">
        <v>26</v>
      </c>
      <c r="C209" s="21" t="s">
        <v>229</v>
      </c>
      <c r="D209" s="23"/>
      <c r="E209" s="23"/>
      <c r="F209" s="23">
        <v>218</v>
      </c>
      <c r="G209" s="23"/>
      <c r="H209" s="23"/>
      <c r="I209" s="23"/>
      <c r="J209" s="23"/>
      <c r="K209" s="23">
        <v>10</v>
      </c>
      <c r="L209" s="23"/>
      <c r="M209" s="23"/>
      <c r="N209" s="23"/>
      <c r="O209" s="24"/>
      <c r="P209" s="25">
        <f t="shared" si="43"/>
        <v>228</v>
      </c>
    </row>
    <row r="210" spans="1:16" x14ac:dyDescent="0.25">
      <c r="A210" s="170"/>
      <c r="B210" s="243" t="s">
        <v>219</v>
      </c>
      <c r="C210" s="243" t="s">
        <v>230</v>
      </c>
      <c r="D210" s="260"/>
      <c r="E210" s="260">
        <v>5</v>
      </c>
      <c r="F210" s="260"/>
      <c r="G210" s="260"/>
      <c r="H210" s="260"/>
      <c r="I210" s="260"/>
      <c r="J210" s="260"/>
      <c r="K210" s="260">
        <v>14</v>
      </c>
      <c r="L210" s="260"/>
      <c r="M210" s="260"/>
      <c r="N210" s="260"/>
      <c r="O210" s="261">
        <v>225</v>
      </c>
      <c r="P210" s="25">
        <f t="shared" si="43"/>
        <v>244</v>
      </c>
    </row>
    <row r="211" spans="1:16" ht="26.4" x14ac:dyDescent="0.25">
      <c r="A211" s="170"/>
      <c r="B211" s="243" t="s">
        <v>218</v>
      </c>
      <c r="C211" s="243" t="s">
        <v>242</v>
      </c>
      <c r="D211" s="260"/>
      <c r="E211" s="260"/>
      <c r="F211" s="260">
        <v>26959</v>
      </c>
      <c r="G211" s="260"/>
      <c r="H211" s="260"/>
      <c r="I211" s="260"/>
      <c r="J211" s="260"/>
      <c r="K211" s="260"/>
      <c r="L211" s="260"/>
      <c r="M211" s="260"/>
      <c r="N211" s="260"/>
      <c r="O211" s="261"/>
      <c r="P211" s="25">
        <f t="shared" si="43"/>
        <v>26959</v>
      </c>
    </row>
    <row r="212" spans="1:16" s="6" customFormat="1" ht="13.8" thickBot="1" x14ac:dyDescent="0.3">
      <c r="A212" s="28" t="s">
        <v>143</v>
      </c>
      <c r="B212" s="29"/>
      <c r="C212" s="29"/>
      <c r="D212" s="31">
        <f>SUM(D205:D211)</f>
        <v>23724</v>
      </c>
      <c r="E212" s="31">
        <f t="shared" ref="E212:P212" si="44">SUM(E205:E211)</f>
        <v>5</v>
      </c>
      <c r="F212" s="31">
        <f t="shared" si="44"/>
        <v>98934</v>
      </c>
      <c r="G212" s="31">
        <f t="shared" si="44"/>
        <v>0</v>
      </c>
      <c r="H212" s="31">
        <f t="shared" si="44"/>
        <v>1268</v>
      </c>
      <c r="I212" s="31">
        <f t="shared" si="44"/>
        <v>0</v>
      </c>
      <c r="J212" s="31">
        <f t="shared" si="44"/>
        <v>0</v>
      </c>
      <c r="K212" s="31">
        <f t="shared" si="44"/>
        <v>24</v>
      </c>
      <c r="L212" s="31">
        <f t="shared" si="44"/>
        <v>160</v>
      </c>
      <c r="M212" s="31">
        <f t="shared" si="44"/>
        <v>356</v>
      </c>
      <c r="N212" s="31">
        <f t="shared" si="44"/>
        <v>0</v>
      </c>
      <c r="O212" s="31">
        <f t="shared" si="44"/>
        <v>225</v>
      </c>
      <c r="P212" s="31">
        <f t="shared" si="44"/>
        <v>124696</v>
      </c>
    </row>
    <row r="213" spans="1:16" x14ac:dyDescent="0.25">
      <c r="A213" s="35" t="s">
        <v>81</v>
      </c>
      <c r="B213" s="51"/>
      <c r="C213" s="51"/>
      <c r="D213" s="52"/>
      <c r="E213" s="52"/>
      <c r="F213" s="52"/>
      <c r="G213" s="52"/>
      <c r="H213" s="52"/>
      <c r="I213" s="52"/>
      <c r="J213" s="52"/>
      <c r="K213" s="52"/>
      <c r="L213" s="52"/>
      <c r="M213" s="52"/>
      <c r="N213" s="52"/>
      <c r="O213" s="53"/>
      <c r="P213" s="26">
        <f t="shared" ref="P213:P219" si="45">SUM(D213:O213)</f>
        <v>0</v>
      </c>
    </row>
    <row r="214" spans="1:16" x14ac:dyDescent="0.25">
      <c r="A214" s="35"/>
      <c r="B214" s="51" t="s">
        <v>55</v>
      </c>
      <c r="C214" s="51" t="s">
        <v>253</v>
      </c>
      <c r="D214" s="52"/>
      <c r="E214" s="52"/>
      <c r="F214" s="52"/>
      <c r="G214" s="52"/>
      <c r="H214" s="52"/>
      <c r="I214" s="52"/>
      <c r="J214" s="52"/>
      <c r="K214" s="52"/>
      <c r="L214" s="52"/>
      <c r="M214" s="52"/>
      <c r="N214" s="52"/>
      <c r="O214" s="53"/>
      <c r="P214" s="26">
        <f t="shared" si="45"/>
        <v>0</v>
      </c>
    </row>
    <row r="215" spans="1:16" x14ac:dyDescent="0.25">
      <c r="A215" s="35"/>
      <c r="B215" s="51" t="s">
        <v>72</v>
      </c>
      <c r="C215" s="51" t="s">
        <v>237</v>
      </c>
      <c r="D215" s="52"/>
      <c r="E215" s="52"/>
      <c r="F215" s="52"/>
      <c r="G215" s="52"/>
      <c r="H215" s="52"/>
      <c r="I215" s="52"/>
      <c r="J215" s="52"/>
      <c r="K215" s="52"/>
      <c r="L215" s="52"/>
      <c r="M215" s="52"/>
      <c r="N215" s="52"/>
      <c r="O215" s="53"/>
      <c r="P215" s="26">
        <f t="shared" si="45"/>
        <v>0</v>
      </c>
    </row>
    <row r="216" spans="1:16" x14ac:dyDescent="0.25">
      <c r="A216" s="54"/>
      <c r="B216" s="55" t="s">
        <v>19</v>
      </c>
      <c r="C216" s="55" t="s">
        <v>228</v>
      </c>
      <c r="D216" s="56">
        <v>145253</v>
      </c>
      <c r="E216" s="56">
        <v>274</v>
      </c>
      <c r="F216" s="56"/>
      <c r="G216" s="56"/>
      <c r="H216" s="56"/>
      <c r="I216" s="56"/>
      <c r="J216" s="56"/>
      <c r="K216" s="56">
        <v>18</v>
      </c>
      <c r="L216" s="56"/>
      <c r="M216" s="56">
        <v>25</v>
      </c>
      <c r="N216" s="56"/>
      <c r="O216" s="57"/>
      <c r="P216" s="26">
        <f t="shared" si="45"/>
        <v>145570</v>
      </c>
    </row>
    <row r="217" spans="1:16" x14ac:dyDescent="0.25">
      <c r="A217" s="54"/>
      <c r="B217" s="55" t="s">
        <v>26</v>
      </c>
      <c r="C217" s="55" t="s">
        <v>229</v>
      </c>
      <c r="D217" s="56"/>
      <c r="E217" s="56">
        <v>21</v>
      </c>
      <c r="F217" s="56">
        <v>3</v>
      </c>
      <c r="G217" s="56"/>
      <c r="H217" s="56"/>
      <c r="I217" s="56"/>
      <c r="J217" s="56"/>
      <c r="K217" s="56"/>
      <c r="L217" s="56"/>
      <c r="M217" s="56"/>
      <c r="N217" s="56"/>
      <c r="O217" s="57"/>
      <c r="P217" s="26">
        <f t="shared" si="45"/>
        <v>24</v>
      </c>
    </row>
    <row r="218" spans="1:16" ht="26.4" x14ac:dyDescent="0.25">
      <c r="A218" s="254"/>
      <c r="B218" s="55" t="s">
        <v>223</v>
      </c>
      <c r="C218" s="55" t="s">
        <v>238</v>
      </c>
      <c r="D218" s="56"/>
      <c r="E218" s="56"/>
      <c r="F218" s="56">
        <v>287</v>
      </c>
      <c r="G218" s="56"/>
      <c r="H218" s="56"/>
      <c r="I218" s="56"/>
      <c r="J218" s="56"/>
      <c r="K218" s="56"/>
      <c r="L218" s="56"/>
      <c r="M218" s="56"/>
      <c r="N218" s="56"/>
      <c r="O218" s="57"/>
      <c r="P218" s="26">
        <f t="shared" si="45"/>
        <v>287</v>
      </c>
    </row>
    <row r="219" spans="1:16" ht="26.4" x14ac:dyDescent="0.25">
      <c r="A219" s="254"/>
      <c r="B219" s="55" t="s">
        <v>178</v>
      </c>
      <c r="C219" s="55" t="s">
        <v>245</v>
      </c>
      <c r="D219" s="56"/>
      <c r="E219" s="56">
        <v>1800</v>
      </c>
      <c r="F219" s="56"/>
      <c r="G219" s="56"/>
      <c r="H219" s="56"/>
      <c r="I219" s="56"/>
      <c r="J219" s="56"/>
      <c r="K219" s="56"/>
      <c r="L219" s="56"/>
      <c r="M219" s="56"/>
      <c r="N219" s="56"/>
      <c r="O219" s="56"/>
      <c r="P219" s="26">
        <f t="shared" si="45"/>
        <v>1800</v>
      </c>
    </row>
    <row r="220" spans="1:16" s="6" customFormat="1" ht="13.8" thickBot="1" x14ac:dyDescent="0.3">
      <c r="A220" s="41" t="s">
        <v>144</v>
      </c>
      <c r="B220" s="42"/>
      <c r="C220" s="42"/>
      <c r="D220" s="43">
        <f>SUM(D213:D219)</f>
        <v>145253</v>
      </c>
      <c r="E220" s="43">
        <f t="shared" ref="E220:J220" si="46">SUM(E213:E219)</f>
        <v>2095</v>
      </c>
      <c r="F220" s="43">
        <f t="shared" si="46"/>
        <v>290</v>
      </c>
      <c r="G220" s="43">
        <f t="shared" si="46"/>
        <v>0</v>
      </c>
      <c r="H220" s="43">
        <f t="shared" si="46"/>
        <v>0</v>
      </c>
      <c r="I220" s="43">
        <f t="shared" si="46"/>
        <v>0</v>
      </c>
      <c r="J220" s="43">
        <f t="shared" si="46"/>
        <v>0</v>
      </c>
      <c r="K220" s="43">
        <f t="shared" ref="K220:P220" si="47">SUM(K213:K219)</f>
        <v>18</v>
      </c>
      <c r="L220" s="43">
        <f t="shared" si="47"/>
        <v>0</v>
      </c>
      <c r="M220" s="43">
        <f t="shared" si="47"/>
        <v>25</v>
      </c>
      <c r="N220" s="43">
        <f t="shared" si="47"/>
        <v>0</v>
      </c>
      <c r="O220" s="43">
        <f t="shared" si="47"/>
        <v>0</v>
      </c>
      <c r="P220" s="43">
        <f t="shared" si="47"/>
        <v>147681</v>
      </c>
    </row>
    <row r="221" spans="1:16" s="14" customFormat="1" x14ac:dyDescent="0.25">
      <c r="A221" s="137" t="s">
        <v>83</v>
      </c>
      <c r="B221" s="90" t="s">
        <v>33</v>
      </c>
      <c r="C221" s="90" t="s">
        <v>238</v>
      </c>
      <c r="D221" s="91">
        <v>1683</v>
      </c>
      <c r="E221" s="91"/>
      <c r="F221" s="91"/>
      <c r="G221" s="91"/>
      <c r="H221" s="91"/>
      <c r="I221" s="91"/>
      <c r="J221" s="91"/>
      <c r="K221" s="91"/>
      <c r="L221" s="91"/>
      <c r="M221" s="91"/>
      <c r="N221" s="91"/>
      <c r="O221" s="136"/>
      <c r="P221" s="134">
        <f>SUM(D221:O221)</f>
        <v>1683</v>
      </c>
    </row>
    <row r="222" spans="1:16" s="14" customFormat="1" ht="26.4" x14ac:dyDescent="0.25">
      <c r="A222" s="226"/>
      <c r="B222" s="60" t="s">
        <v>223</v>
      </c>
      <c r="C222" s="60" t="s">
        <v>238</v>
      </c>
      <c r="D222" s="61"/>
      <c r="E222" s="61">
        <v>12</v>
      </c>
      <c r="F222" s="61"/>
      <c r="G222" s="61"/>
      <c r="H222" s="61"/>
      <c r="I222" s="61"/>
      <c r="J222" s="61"/>
      <c r="K222" s="61"/>
      <c r="L222" s="61"/>
      <c r="M222" s="61"/>
      <c r="N222" s="61"/>
      <c r="O222" s="142"/>
      <c r="P222" s="134">
        <f>SUM(D222:O222)</f>
        <v>12</v>
      </c>
    </row>
    <row r="223" spans="1:16" s="6" customFormat="1" ht="13.8" thickBot="1" x14ac:dyDescent="0.3">
      <c r="A223" s="28" t="s">
        <v>145</v>
      </c>
      <c r="B223" s="29"/>
      <c r="C223" s="29"/>
      <c r="D223" s="31">
        <f>SUM(D221:D222)</f>
        <v>1683</v>
      </c>
      <c r="E223" s="31">
        <f t="shared" ref="E223:P223" si="48">SUM(E221:E222)</f>
        <v>12</v>
      </c>
      <c r="F223" s="31">
        <f t="shared" si="48"/>
        <v>0</v>
      </c>
      <c r="G223" s="31">
        <f t="shared" si="48"/>
        <v>0</v>
      </c>
      <c r="H223" s="31">
        <f t="shared" si="48"/>
        <v>0</v>
      </c>
      <c r="I223" s="31">
        <f t="shared" si="48"/>
        <v>0</v>
      </c>
      <c r="J223" s="31">
        <f t="shared" si="48"/>
        <v>0</v>
      </c>
      <c r="K223" s="31">
        <f t="shared" si="48"/>
        <v>0</v>
      </c>
      <c r="L223" s="31">
        <f t="shared" si="48"/>
        <v>0</v>
      </c>
      <c r="M223" s="31">
        <f t="shared" si="48"/>
        <v>0</v>
      </c>
      <c r="N223" s="31">
        <f t="shared" si="48"/>
        <v>0</v>
      </c>
      <c r="O223" s="31">
        <f t="shared" si="48"/>
        <v>0</v>
      </c>
      <c r="P223" s="31">
        <f t="shared" si="48"/>
        <v>1695</v>
      </c>
    </row>
    <row r="224" spans="1:16" x14ac:dyDescent="0.25">
      <c r="A224" s="35" t="s">
        <v>84</v>
      </c>
      <c r="B224" s="74"/>
      <c r="C224" s="74"/>
      <c r="D224" s="52"/>
      <c r="E224" s="52"/>
      <c r="F224" s="52"/>
      <c r="G224" s="52"/>
      <c r="H224" s="52"/>
      <c r="I224" s="52"/>
      <c r="J224" s="52"/>
      <c r="K224" s="52"/>
      <c r="L224" s="52"/>
      <c r="M224" s="52"/>
      <c r="N224" s="52"/>
      <c r="O224" s="53"/>
      <c r="P224" s="26"/>
    </row>
    <row r="225" spans="1:16" x14ac:dyDescent="0.25">
      <c r="A225" s="54"/>
      <c r="B225" s="55" t="s">
        <v>18</v>
      </c>
      <c r="C225" s="55" t="s">
        <v>234</v>
      </c>
      <c r="D225" s="56">
        <v>55829</v>
      </c>
      <c r="E225" s="56"/>
      <c r="F225" s="56"/>
      <c r="G225" s="56"/>
      <c r="H225" s="56"/>
      <c r="I225" s="56"/>
      <c r="J225" s="56"/>
      <c r="K225" s="56">
        <v>92</v>
      </c>
      <c r="L225" s="56"/>
      <c r="M225" s="56">
        <v>60</v>
      </c>
      <c r="N225" s="56">
        <v>53</v>
      </c>
      <c r="O225" s="57"/>
      <c r="P225" s="26">
        <f t="shared" ref="P225:P230" si="49">SUM(D225:O225)</f>
        <v>56034</v>
      </c>
    </row>
    <row r="226" spans="1:16" x14ac:dyDescent="0.25">
      <c r="A226" s="54"/>
      <c r="B226" s="55" t="s">
        <v>19</v>
      </c>
      <c r="C226" s="55" t="s">
        <v>228</v>
      </c>
      <c r="D226" s="56"/>
      <c r="E226" s="56"/>
      <c r="F226" s="56">
        <v>60</v>
      </c>
      <c r="G226" s="56"/>
      <c r="H226" s="56"/>
      <c r="I226" s="56"/>
      <c r="J226" s="56"/>
      <c r="K226" s="56"/>
      <c r="L226" s="56"/>
      <c r="M226" s="56"/>
      <c r="N226" s="56"/>
      <c r="O226" s="57"/>
      <c r="P226" s="26">
        <f t="shared" si="49"/>
        <v>60</v>
      </c>
    </row>
    <row r="227" spans="1:16" x14ac:dyDescent="0.25">
      <c r="A227" s="54"/>
      <c r="B227" s="55" t="s">
        <v>26</v>
      </c>
      <c r="C227" s="55" t="s">
        <v>229</v>
      </c>
      <c r="D227" s="56"/>
      <c r="E227" s="56"/>
      <c r="F227" s="56"/>
      <c r="G227" s="56"/>
      <c r="H227" s="56"/>
      <c r="I227" s="56"/>
      <c r="J227" s="56"/>
      <c r="K227" s="56"/>
      <c r="L227" s="56"/>
      <c r="M227" s="56"/>
      <c r="N227" s="56"/>
      <c r="O227" s="57"/>
      <c r="P227" s="26">
        <f t="shared" si="49"/>
        <v>0</v>
      </c>
    </row>
    <row r="228" spans="1:16" x14ac:dyDescent="0.25">
      <c r="A228" s="86"/>
      <c r="B228" s="87" t="s">
        <v>219</v>
      </c>
      <c r="C228" s="87" t="s">
        <v>230</v>
      </c>
      <c r="D228" s="88"/>
      <c r="E228" s="88"/>
      <c r="F228" s="88"/>
      <c r="G228" s="88"/>
      <c r="H228" s="88"/>
      <c r="I228" s="88"/>
      <c r="J228" s="88"/>
      <c r="K228" s="88">
        <v>5</v>
      </c>
      <c r="L228" s="88"/>
      <c r="M228" s="88"/>
      <c r="N228" s="88"/>
      <c r="O228" s="89"/>
      <c r="P228" s="26">
        <f t="shared" si="49"/>
        <v>5</v>
      </c>
    </row>
    <row r="229" spans="1:16" x14ac:dyDescent="0.25">
      <c r="A229" s="86"/>
      <c r="B229" s="87" t="s">
        <v>200</v>
      </c>
      <c r="C229" s="87" t="s">
        <v>234</v>
      </c>
      <c r="D229" s="88"/>
      <c r="E229" s="88"/>
      <c r="F229" s="88"/>
      <c r="G229" s="88">
        <v>4032</v>
      </c>
      <c r="H229" s="88"/>
      <c r="I229" s="88"/>
      <c r="J229" s="88"/>
      <c r="K229" s="88"/>
      <c r="L229" s="88"/>
      <c r="M229" s="88"/>
      <c r="N229" s="88"/>
      <c r="O229" s="89"/>
      <c r="P229" s="26">
        <f t="shared" si="49"/>
        <v>4032</v>
      </c>
    </row>
    <row r="230" spans="1:16" x14ac:dyDescent="0.25">
      <c r="A230" s="86"/>
      <c r="B230" s="87" t="s">
        <v>201</v>
      </c>
      <c r="C230" s="87" t="s">
        <v>234</v>
      </c>
      <c r="D230" s="88"/>
      <c r="E230" s="88"/>
      <c r="F230" s="88"/>
      <c r="G230" s="88">
        <v>4500</v>
      </c>
      <c r="H230" s="88"/>
      <c r="I230" s="88"/>
      <c r="J230" s="88"/>
      <c r="K230" s="88"/>
      <c r="L230" s="88"/>
      <c r="M230" s="88"/>
      <c r="N230" s="88"/>
      <c r="O230" s="89"/>
      <c r="P230" s="26">
        <f t="shared" si="49"/>
        <v>4500</v>
      </c>
    </row>
    <row r="231" spans="1:16" s="6" customFormat="1" ht="13.8" thickBot="1" x14ac:dyDescent="0.3">
      <c r="A231" s="41" t="s">
        <v>146</v>
      </c>
      <c r="B231" s="42"/>
      <c r="C231" s="42"/>
      <c r="D231" s="43">
        <f>SUM(D225:D230)</f>
        <v>55829</v>
      </c>
      <c r="E231" s="43">
        <f t="shared" ref="E231:P231" si="50">SUM(E225:E230)</f>
        <v>0</v>
      </c>
      <c r="F231" s="43">
        <f t="shared" si="50"/>
        <v>60</v>
      </c>
      <c r="G231" s="43">
        <f t="shared" si="50"/>
        <v>8532</v>
      </c>
      <c r="H231" s="43">
        <f t="shared" si="50"/>
        <v>0</v>
      </c>
      <c r="I231" s="43">
        <f t="shared" si="50"/>
        <v>0</v>
      </c>
      <c r="J231" s="43">
        <f t="shared" si="50"/>
        <v>0</v>
      </c>
      <c r="K231" s="43">
        <f t="shared" si="50"/>
        <v>97</v>
      </c>
      <c r="L231" s="43">
        <f t="shared" si="50"/>
        <v>0</v>
      </c>
      <c r="M231" s="43">
        <f t="shared" si="50"/>
        <v>60</v>
      </c>
      <c r="N231" s="43">
        <f t="shared" si="50"/>
        <v>53</v>
      </c>
      <c r="O231" s="43">
        <f t="shared" si="50"/>
        <v>0</v>
      </c>
      <c r="P231" s="43">
        <f t="shared" si="50"/>
        <v>64631</v>
      </c>
    </row>
    <row r="232" spans="1:16" x14ac:dyDescent="0.25">
      <c r="A232" s="45" t="s">
        <v>85</v>
      </c>
      <c r="B232" s="46" t="s">
        <v>19</v>
      </c>
      <c r="C232" s="46" t="s">
        <v>228</v>
      </c>
      <c r="D232" s="47">
        <v>73206</v>
      </c>
      <c r="E232" s="47">
        <v>79</v>
      </c>
      <c r="F232" s="47">
        <v>1371</v>
      </c>
      <c r="G232" s="47"/>
      <c r="H232" s="47"/>
      <c r="I232" s="47">
        <v>213</v>
      </c>
      <c r="J232" s="47"/>
      <c r="K232" s="47">
        <v>151</v>
      </c>
      <c r="L232" s="47">
        <v>304</v>
      </c>
      <c r="M232" s="47"/>
      <c r="N232" s="47"/>
      <c r="O232" s="48"/>
      <c r="P232" s="25">
        <f t="shared" ref="P232:P237" si="51">SUM(D232:O232)</f>
        <v>75324</v>
      </c>
    </row>
    <row r="233" spans="1:16" x14ac:dyDescent="0.25">
      <c r="A233" s="45"/>
      <c r="B233" s="46" t="s">
        <v>26</v>
      </c>
      <c r="C233" s="46" t="s">
        <v>229</v>
      </c>
      <c r="D233" s="47">
        <v>49089</v>
      </c>
      <c r="E233" s="47"/>
      <c r="F233" s="47">
        <v>1464</v>
      </c>
      <c r="G233" s="47"/>
      <c r="H233" s="47"/>
      <c r="I233" s="47"/>
      <c r="J233" s="47"/>
      <c r="K233" s="47">
        <v>9</v>
      </c>
      <c r="L233" s="47">
        <v>132</v>
      </c>
      <c r="M233" s="47"/>
      <c r="N233" s="47"/>
      <c r="O233" s="48"/>
      <c r="P233" s="25">
        <f t="shared" si="51"/>
        <v>50694</v>
      </c>
    </row>
    <row r="234" spans="1:16" x14ac:dyDescent="0.25">
      <c r="A234" s="64"/>
      <c r="B234" s="125" t="s">
        <v>219</v>
      </c>
      <c r="C234" s="125" t="s">
        <v>230</v>
      </c>
      <c r="D234" s="126"/>
      <c r="E234" s="126">
        <v>1</v>
      </c>
      <c r="F234" s="126"/>
      <c r="G234" s="126"/>
      <c r="H234" s="126"/>
      <c r="I234" s="126"/>
      <c r="J234" s="126"/>
      <c r="K234" s="126"/>
      <c r="L234" s="126"/>
      <c r="M234" s="126"/>
      <c r="N234" s="126"/>
      <c r="O234" s="127"/>
      <c r="P234" s="25">
        <f t="shared" si="51"/>
        <v>1</v>
      </c>
    </row>
    <row r="235" spans="1:16" x14ac:dyDescent="0.25">
      <c r="A235" s="64"/>
      <c r="B235" s="125" t="s">
        <v>215</v>
      </c>
      <c r="C235" s="125" t="s">
        <v>257</v>
      </c>
      <c r="D235" s="126"/>
      <c r="E235" s="126">
        <v>182</v>
      </c>
      <c r="F235" s="126">
        <v>4016</v>
      </c>
      <c r="G235" s="126">
        <v>1526</v>
      </c>
      <c r="H235" s="126"/>
      <c r="I235" s="126"/>
      <c r="J235" s="126"/>
      <c r="K235" s="126"/>
      <c r="L235" s="126">
        <v>600</v>
      </c>
      <c r="M235" s="126"/>
      <c r="N235" s="126"/>
      <c r="O235" s="127"/>
      <c r="P235" s="25">
        <f t="shared" si="51"/>
        <v>6324</v>
      </c>
    </row>
    <row r="236" spans="1:16" x14ac:dyDescent="0.25">
      <c r="A236" s="64"/>
      <c r="B236" s="125" t="s">
        <v>214</v>
      </c>
      <c r="C236" s="125" t="s">
        <v>257</v>
      </c>
      <c r="D236" s="126"/>
      <c r="E236" s="126"/>
      <c r="F236" s="126">
        <v>2873</v>
      </c>
      <c r="G236" s="126"/>
      <c r="H236" s="126"/>
      <c r="I236" s="126"/>
      <c r="J236" s="126"/>
      <c r="K236" s="126"/>
      <c r="L236" s="126">
        <v>535</v>
      </c>
      <c r="M236" s="126"/>
      <c r="N236" s="126"/>
      <c r="O236" s="127"/>
      <c r="P236" s="25">
        <f t="shared" si="51"/>
        <v>3408</v>
      </c>
    </row>
    <row r="237" spans="1:16" x14ac:dyDescent="0.25">
      <c r="A237" s="64"/>
      <c r="B237" s="125" t="s">
        <v>199</v>
      </c>
      <c r="C237" s="125" t="s">
        <v>257</v>
      </c>
      <c r="D237" s="126"/>
      <c r="E237" s="126">
        <v>28936</v>
      </c>
      <c r="F237" s="126"/>
      <c r="G237" s="126">
        <v>1725</v>
      </c>
      <c r="H237" s="126"/>
      <c r="I237" s="126"/>
      <c r="J237" s="126"/>
      <c r="K237" s="126"/>
      <c r="L237" s="126"/>
      <c r="M237" s="126"/>
      <c r="N237" s="126"/>
      <c r="O237" s="127"/>
      <c r="P237" s="25">
        <f t="shared" si="51"/>
        <v>30661</v>
      </c>
    </row>
    <row r="238" spans="1:16" s="6" customFormat="1" ht="13.8" thickBot="1" x14ac:dyDescent="0.3">
      <c r="A238" s="28" t="s">
        <v>147</v>
      </c>
      <c r="B238" s="29"/>
      <c r="C238" s="29"/>
      <c r="D238" s="31">
        <f>SUM(D232:D237)</f>
        <v>122295</v>
      </c>
      <c r="E238" s="31">
        <f t="shared" ref="E238:P238" si="52">SUM(E232:E237)</f>
        <v>29198</v>
      </c>
      <c r="F238" s="31">
        <f t="shared" si="52"/>
        <v>9724</v>
      </c>
      <c r="G238" s="31">
        <f t="shared" si="52"/>
        <v>3251</v>
      </c>
      <c r="H238" s="31">
        <f t="shared" si="52"/>
        <v>0</v>
      </c>
      <c r="I238" s="31">
        <f t="shared" si="52"/>
        <v>213</v>
      </c>
      <c r="J238" s="31">
        <f t="shared" si="52"/>
        <v>0</v>
      </c>
      <c r="K238" s="31">
        <f t="shared" si="52"/>
        <v>160</v>
      </c>
      <c r="L238" s="31">
        <f t="shared" si="52"/>
        <v>1571</v>
      </c>
      <c r="M238" s="31">
        <f t="shared" si="52"/>
        <v>0</v>
      </c>
      <c r="N238" s="31">
        <f t="shared" si="52"/>
        <v>0</v>
      </c>
      <c r="O238" s="31">
        <f t="shared" si="52"/>
        <v>0</v>
      </c>
      <c r="P238" s="31">
        <f t="shared" si="52"/>
        <v>166412</v>
      </c>
    </row>
    <row r="239" spans="1:16" x14ac:dyDescent="0.25">
      <c r="A239" s="35" t="s">
        <v>88</v>
      </c>
      <c r="B239" s="51" t="s">
        <v>62</v>
      </c>
      <c r="C239" s="51" t="s">
        <v>230</v>
      </c>
      <c r="D239" s="52">
        <v>3</v>
      </c>
      <c r="E239" s="52"/>
      <c r="F239" s="52"/>
      <c r="G239" s="52"/>
      <c r="H239" s="52"/>
      <c r="I239" s="52"/>
      <c r="J239" s="52"/>
      <c r="K239" s="52"/>
      <c r="L239" s="52"/>
      <c r="M239" s="52"/>
      <c r="N239" s="52"/>
      <c r="O239" s="53"/>
      <c r="P239" s="26">
        <f t="shared" ref="P239:P245" si="53">SUM(D239:O239)</f>
        <v>3</v>
      </c>
    </row>
    <row r="240" spans="1:16" x14ac:dyDescent="0.25">
      <c r="A240" s="35"/>
      <c r="B240" s="51" t="s">
        <v>24</v>
      </c>
      <c r="C240" s="51" t="s">
        <v>233</v>
      </c>
      <c r="D240" s="52"/>
      <c r="E240" s="52"/>
      <c r="F240" s="52"/>
      <c r="G240" s="52"/>
      <c r="H240" s="52"/>
      <c r="I240" s="52"/>
      <c r="J240" s="52"/>
      <c r="K240" s="52"/>
      <c r="L240" s="52"/>
      <c r="M240" s="52">
        <v>265</v>
      </c>
      <c r="N240" s="52"/>
      <c r="O240" s="53"/>
      <c r="P240" s="26">
        <f t="shared" si="53"/>
        <v>265</v>
      </c>
    </row>
    <row r="241" spans="1:16" x14ac:dyDescent="0.25">
      <c r="A241" s="54"/>
      <c r="B241" s="55" t="s">
        <v>19</v>
      </c>
      <c r="C241" s="55" t="s">
        <v>228</v>
      </c>
      <c r="D241" s="56"/>
      <c r="E241" s="56"/>
      <c r="F241" s="56"/>
      <c r="G241" s="56"/>
      <c r="H241" s="56"/>
      <c r="I241" s="56"/>
      <c r="J241" s="56"/>
      <c r="K241" s="56"/>
      <c r="L241" s="56"/>
      <c r="M241" s="56"/>
      <c r="N241" s="56"/>
      <c r="O241" s="57"/>
      <c r="P241" s="26">
        <f t="shared" si="53"/>
        <v>0</v>
      </c>
    </row>
    <row r="242" spans="1:16" ht="24.75" customHeight="1" x14ac:dyDescent="0.25">
      <c r="A242" s="54"/>
      <c r="B242" s="55" t="s">
        <v>26</v>
      </c>
      <c r="C242" s="55" t="s">
        <v>229</v>
      </c>
      <c r="D242" s="56">
        <v>20936</v>
      </c>
      <c r="E242" s="56"/>
      <c r="F242" s="56"/>
      <c r="G242" s="56"/>
      <c r="H242" s="56"/>
      <c r="I242" s="56"/>
      <c r="J242" s="56"/>
      <c r="K242" s="56"/>
      <c r="L242" s="56"/>
      <c r="M242" s="56"/>
      <c r="N242" s="56"/>
      <c r="O242" s="57"/>
      <c r="P242" s="26">
        <f t="shared" si="53"/>
        <v>20936</v>
      </c>
    </row>
    <row r="243" spans="1:16" ht="24.75" customHeight="1" x14ac:dyDescent="0.25">
      <c r="A243" s="86"/>
      <c r="B243" s="87" t="s">
        <v>219</v>
      </c>
      <c r="C243" s="87" t="s">
        <v>230</v>
      </c>
      <c r="D243" s="88"/>
      <c r="E243" s="88">
        <v>17</v>
      </c>
      <c r="F243" s="88"/>
      <c r="G243" s="88"/>
      <c r="H243" s="88"/>
      <c r="I243" s="88"/>
      <c r="J243" s="88"/>
      <c r="K243" s="88">
        <v>3</v>
      </c>
      <c r="L243" s="88">
        <v>113</v>
      </c>
      <c r="M243" s="88"/>
      <c r="N243" s="88"/>
      <c r="O243" s="89"/>
      <c r="P243" s="26">
        <f t="shared" si="53"/>
        <v>133</v>
      </c>
    </row>
    <row r="244" spans="1:16" ht="24.75" customHeight="1" x14ac:dyDescent="0.25">
      <c r="A244" s="86"/>
      <c r="B244" s="87" t="s">
        <v>224</v>
      </c>
      <c r="C244" s="87" t="s">
        <v>258</v>
      </c>
      <c r="D244" s="88"/>
      <c r="E244" s="88">
        <v>2403</v>
      </c>
      <c r="F244" s="88"/>
      <c r="G244" s="88"/>
      <c r="H244" s="88"/>
      <c r="I244" s="88"/>
      <c r="J244" s="88"/>
      <c r="K244" s="88">
        <v>39</v>
      </c>
      <c r="L244" s="88"/>
      <c r="M244" s="88"/>
      <c r="N244" s="88"/>
      <c r="O244" s="89"/>
      <c r="P244" s="26">
        <f t="shared" si="53"/>
        <v>2442</v>
      </c>
    </row>
    <row r="245" spans="1:16" ht="24.75" customHeight="1" x14ac:dyDescent="0.25">
      <c r="A245" s="86"/>
      <c r="B245" s="87" t="s">
        <v>210</v>
      </c>
      <c r="C245" s="87" t="s">
        <v>258</v>
      </c>
      <c r="D245" s="88"/>
      <c r="E245" s="88">
        <v>45</v>
      </c>
      <c r="F245" s="88"/>
      <c r="G245" s="88"/>
      <c r="H245" s="88"/>
      <c r="I245" s="88"/>
      <c r="J245" s="88"/>
      <c r="K245" s="88"/>
      <c r="L245" s="88"/>
      <c r="M245" s="88"/>
      <c r="N245" s="88"/>
      <c r="O245" s="89"/>
      <c r="P245" s="26">
        <f t="shared" si="53"/>
        <v>45</v>
      </c>
    </row>
    <row r="246" spans="1:16" s="6" customFormat="1" ht="16.5" customHeight="1" thickBot="1" x14ac:dyDescent="0.3">
      <c r="A246" s="41" t="s">
        <v>148</v>
      </c>
      <c r="B246" s="42"/>
      <c r="C246" s="42"/>
      <c r="D246" s="43">
        <f>SUM(D239:D245)</f>
        <v>20939</v>
      </c>
      <c r="E246" s="43">
        <f t="shared" ref="E246:P246" si="54">SUM(E239:E245)</f>
        <v>2465</v>
      </c>
      <c r="F246" s="43">
        <f t="shared" si="54"/>
        <v>0</v>
      </c>
      <c r="G246" s="43">
        <f t="shared" si="54"/>
        <v>0</v>
      </c>
      <c r="H246" s="43">
        <f t="shared" si="54"/>
        <v>0</v>
      </c>
      <c r="I246" s="43">
        <f t="shared" si="54"/>
        <v>0</v>
      </c>
      <c r="J246" s="43">
        <f t="shared" si="54"/>
        <v>0</v>
      </c>
      <c r="K246" s="43">
        <f t="shared" si="54"/>
        <v>42</v>
      </c>
      <c r="L246" s="43">
        <f t="shared" si="54"/>
        <v>113</v>
      </c>
      <c r="M246" s="43">
        <f t="shared" si="54"/>
        <v>265</v>
      </c>
      <c r="N246" s="43">
        <f t="shared" si="54"/>
        <v>0</v>
      </c>
      <c r="O246" s="43">
        <f t="shared" si="54"/>
        <v>0</v>
      </c>
      <c r="P246" s="43">
        <f t="shared" si="54"/>
        <v>23824</v>
      </c>
    </row>
    <row r="247" spans="1:16" x14ac:dyDescent="0.25">
      <c r="A247" s="45" t="s">
        <v>89</v>
      </c>
      <c r="B247" s="46" t="s">
        <v>90</v>
      </c>
      <c r="C247" s="46" t="s">
        <v>250</v>
      </c>
      <c r="D247" s="47">
        <v>60747</v>
      </c>
      <c r="E247" s="47"/>
      <c r="F247" s="47"/>
      <c r="G247" s="47"/>
      <c r="H247" s="47"/>
      <c r="I247" s="47"/>
      <c r="J247" s="47"/>
      <c r="K247" s="47"/>
      <c r="L247" s="47"/>
      <c r="M247" s="47"/>
      <c r="N247" s="47"/>
      <c r="O247" s="48"/>
      <c r="P247" s="25">
        <f t="shared" ref="P247:P257" si="55">SUM(D247:O247)</f>
        <v>60747</v>
      </c>
    </row>
    <row r="248" spans="1:16" x14ac:dyDescent="0.25">
      <c r="A248" s="27"/>
      <c r="B248" s="21" t="s">
        <v>91</v>
      </c>
      <c r="C248" s="21" t="s">
        <v>250</v>
      </c>
      <c r="D248" s="23">
        <v>152286</v>
      </c>
      <c r="E248" s="23"/>
      <c r="F248" s="23"/>
      <c r="G248" s="23"/>
      <c r="H248" s="23"/>
      <c r="I248" s="23"/>
      <c r="J248" s="23"/>
      <c r="K248" s="23"/>
      <c r="L248" s="23"/>
      <c r="M248" s="23"/>
      <c r="N248" s="23"/>
      <c r="O248" s="24"/>
      <c r="P248" s="25">
        <f t="shared" si="55"/>
        <v>152286</v>
      </c>
    </row>
    <row r="249" spans="1:16" x14ac:dyDescent="0.25">
      <c r="A249" s="27"/>
      <c r="B249" s="21" t="s">
        <v>18</v>
      </c>
      <c r="C249" s="21" t="s">
        <v>234</v>
      </c>
      <c r="D249" s="23"/>
      <c r="E249" s="23"/>
      <c r="F249" s="23"/>
      <c r="G249" s="23"/>
      <c r="H249" s="23"/>
      <c r="I249" s="23"/>
      <c r="J249" s="23"/>
      <c r="K249" s="23"/>
      <c r="L249" s="23"/>
      <c r="M249" s="23"/>
      <c r="N249" s="23"/>
      <c r="O249" s="24"/>
      <c r="P249" s="25">
        <f t="shared" si="55"/>
        <v>0</v>
      </c>
    </row>
    <row r="250" spans="1:16" x14ac:dyDescent="0.25">
      <c r="A250" s="27"/>
      <c r="B250" s="21" t="s">
        <v>24</v>
      </c>
      <c r="C250" s="21" t="s">
        <v>233</v>
      </c>
      <c r="D250" s="23"/>
      <c r="E250" s="23"/>
      <c r="F250" s="23"/>
      <c r="G250" s="23"/>
      <c r="H250" s="23"/>
      <c r="I250" s="23"/>
      <c r="J250" s="23"/>
      <c r="K250" s="23"/>
      <c r="L250" s="23"/>
      <c r="M250" s="23"/>
      <c r="N250" s="23"/>
      <c r="O250" s="24"/>
      <c r="P250" s="25">
        <f t="shared" si="55"/>
        <v>0</v>
      </c>
    </row>
    <row r="251" spans="1:16" x14ac:dyDescent="0.25">
      <c r="A251" s="27"/>
      <c r="B251" s="21" t="s">
        <v>19</v>
      </c>
      <c r="C251" s="21" t="s">
        <v>228</v>
      </c>
      <c r="D251" s="23">
        <v>342</v>
      </c>
      <c r="E251" s="23">
        <v>108</v>
      </c>
      <c r="F251" s="23">
        <v>893</v>
      </c>
      <c r="G251" s="23"/>
      <c r="H251" s="23"/>
      <c r="I251" s="23"/>
      <c r="J251" s="23"/>
      <c r="K251" s="23"/>
      <c r="L251" s="23">
        <v>449</v>
      </c>
      <c r="M251" s="23"/>
      <c r="N251" s="23"/>
      <c r="O251" s="24"/>
      <c r="P251" s="25">
        <f t="shared" si="55"/>
        <v>1792</v>
      </c>
    </row>
    <row r="252" spans="1:16" x14ac:dyDescent="0.25">
      <c r="A252" s="170"/>
      <c r="B252" s="243" t="s">
        <v>26</v>
      </c>
      <c r="C252" s="243" t="s">
        <v>229</v>
      </c>
      <c r="D252" s="260"/>
      <c r="E252" s="260">
        <v>29</v>
      </c>
      <c r="F252" s="260">
        <v>36</v>
      </c>
      <c r="G252" s="260"/>
      <c r="H252" s="260"/>
      <c r="I252" s="260"/>
      <c r="J252" s="260"/>
      <c r="K252" s="260"/>
      <c r="L252" s="260"/>
      <c r="M252" s="260"/>
      <c r="N252" s="260"/>
      <c r="O252" s="261"/>
      <c r="P252" s="262">
        <f t="shared" si="55"/>
        <v>65</v>
      </c>
    </row>
    <row r="253" spans="1:16" x14ac:dyDescent="0.25">
      <c r="A253" s="264"/>
      <c r="B253" s="243" t="s">
        <v>219</v>
      </c>
      <c r="C253" s="243" t="s">
        <v>230</v>
      </c>
      <c r="D253" s="260"/>
      <c r="E253" s="260"/>
      <c r="F253" s="260"/>
      <c r="G253" s="260"/>
      <c r="H253" s="260"/>
      <c r="I253" s="260"/>
      <c r="J253" s="260"/>
      <c r="K253" s="260">
        <v>7</v>
      </c>
      <c r="L253" s="260"/>
      <c r="M253" s="260"/>
      <c r="N253" s="260"/>
      <c r="O253" s="261">
        <v>1</v>
      </c>
      <c r="P253" s="262">
        <f t="shared" si="55"/>
        <v>8</v>
      </c>
    </row>
    <row r="254" spans="1:16" ht="26.4" x14ac:dyDescent="0.25">
      <c r="A254" s="264"/>
      <c r="B254" s="243" t="s">
        <v>186</v>
      </c>
      <c r="C254" s="243" t="s">
        <v>250</v>
      </c>
      <c r="D254" s="260"/>
      <c r="E254" s="260"/>
      <c r="F254" s="260"/>
      <c r="G254" s="260">
        <v>2875</v>
      </c>
      <c r="H254" s="260"/>
      <c r="I254" s="260"/>
      <c r="J254" s="260"/>
      <c r="K254" s="260"/>
      <c r="L254" s="260"/>
      <c r="M254" s="260"/>
      <c r="N254" s="260"/>
      <c r="O254" s="261"/>
      <c r="P254" s="262">
        <f t="shared" si="55"/>
        <v>2875</v>
      </c>
    </row>
    <row r="255" spans="1:16" x14ac:dyDescent="0.25">
      <c r="A255" s="264"/>
      <c r="B255" s="243" t="s">
        <v>185</v>
      </c>
      <c r="C255" s="243" t="s">
        <v>250</v>
      </c>
      <c r="D255" s="260"/>
      <c r="E255" s="260">
        <v>6832</v>
      </c>
      <c r="F255" s="260"/>
      <c r="G255" s="260">
        <v>533</v>
      </c>
      <c r="H255" s="260"/>
      <c r="I255" s="260">
        <v>167</v>
      </c>
      <c r="J255" s="260"/>
      <c r="K255" s="260"/>
      <c r="L255" s="260"/>
      <c r="M255" s="260"/>
      <c r="N255" s="260"/>
      <c r="O255" s="261"/>
      <c r="P255" s="262">
        <f t="shared" si="55"/>
        <v>7532</v>
      </c>
    </row>
    <row r="256" spans="1:16" s="263" customFormat="1" ht="26.4" x14ac:dyDescent="0.25">
      <c r="B256" s="21" t="s">
        <v>184</v>
      </c>
      <c r="C256" s="21" t="s">
        <v>250</v>
      </c>
      <c r="D256" s="23"/>
      <c r="E256" s="23">
        <v>17299</v>
      </c>
      <c r="F256" s="23"/>
      <c r="G256" s="23">
        <v>376</v>
      </c>
      <c r="H256" s="23"/>
      <c r="I256" s="23"/>
      <c r="J256" s="23"/>
      <c r="K256" s="23"/>
      <c r="L256" s="23"/>
      <c r="M256" s="23"/>
      <c r="N256" s="23"/>
      <c r="O256" s="23"/>
      <c r="P256" s="23">
        <f t="shared" si="55"/>
        <v>17675</v>
      </c>
    </row>
    <row r="257" spans="1:16" x14ac:dyDescent="0.25">
      <c r="A257" s="128"/>
      <c r="B257" s="3" t="s">
        <v>183</v>
      </c>
      <c r="C257" s="3" t="s">
        <v>250</v>
      </c>
      <c r="E257" s="5">
        <v>26995</v>
      </c>
      <c r="L257" s="5">
        <v>817</v>
      </c>
      <c r="P257" s="49">
        <f t="shared" si="55"/>
        <v>27812</v>
      </c>
    </row>
    <row r="258" spans="1:16" s="6" customFormat="1" x14ac:dyDescent="0.25">
      <c r="A258" s="110" t="s">
        <v>149</v>
      </c>
      <c r="B258" s="111"/>
      <c r="C258" s="111"/>
      <c r="D258" s="112">
        <f>SUM(D247:D257)</f>
        <v>213375</v>
      </c>
      <c r="E258" s="112">
        <f t="shared" ref="E258:P258" si="56">SUM(E247:E257)</f>
        <v>51263</v>
      </c>
      <c r="F258" s="112">
        <f t="shared" si="56"/>
        <v>929</v>
      </c>
      <c r="G258" s="112">
        <f t="shared" si="56"/>
        <v>3784</v>
      </c>
      <c r="H258" s="112">
        <f t="shared" si="56"/>
        <v>0</v>
      </c>
      <c r="I258" s="112">
        <f t="shared" si="56"/>
        <v>167</v>
      </c>
      <c r="J258" s="112">
        <f t="shared" si="56"/>
        <v>0</v>
      </c>
      <c r="K258" s="112">
        <f t="shared" si="56"/>
        <v>7</v>
      </c>
      <c r="L258" s="112">
        <f t="shared" si="56"/>
        <v>1266</v>
      </c>
      <c r="M258" s="112">
        <f t="shared" si="56"/>
        <v>0</v>
      </c>
      <c r="N258" s="112">
        <f t="shared" si="56"/>
        <v>0</v>
      </c>
      <c r="O258" s="112">
        <f t="shared" si="56"/>
        <v>1</v>
      </c>
      <c r="P258" s="112">
        <f t="shared" si="56"/>
        <v>270792</v>
      </c>
    </row>
    <row r="259" spans="1:16" s="6" customFormat="1" ht="22.65" customHeight="1" thickBot="1" x14ac:dyDescent="0.3">
      <c r="A259" s="41" t="s">
        <v>92</v>
      </c>
      <c r="B259" s="42"/>
      <c r="C259" s="42"/>
      <c r="D259" s="43">
        <f t="shared" ref="D259:P259" si="57">SUM(D5+D9+D18+D26+D32+D39+D43+D48+D56+D61+D67+D73+D80+D87+D91+D96+D108+D113+D120+D124+D129+D134+D139+D144+D149+D156+D172+D175+D178+D182+D189+D204+D212+D220+D223+D231+D238+D246+D258)</f>
        <v>4545015</v>
      </c>
      <c r="E259" s="43">
        <f t="shared" si="57"/>
        <v>759586</v>
      </c>
      <c r="F259" s="43">
        <f t="shared" si="57"/>
        <v>563249</v>
      </c>
      <c r="G259" s="43">
        <f t="shared" si="57"/>
        <v>428789</v>
      </c>
      <c r="H259" s="43">
        <f t="shared" si="57"/>
        <v>66391</v>
      </c>
      <c r="I259" s="43">
        <f t="shared" si="57"/>
        <v>246754</v>
      </c>
      <c r="J259" s="43">
        <f t="shared" si="57"/>
        <v>615</v>
      </c>
      <c r="K259" s="43">
        <f t="shared" si="57"/>
        <v>10929</v>
      </c>
      <c r="L259" s="43">
        <f t="shared" si="57"/>
        <v>616725</v>
      </c>
      <c r="M259" s="43">
        <f t="shared" si="57"/>
        <v>7752</v>
      </c>
      <c r="N259" s="43">
        <f t="shared" si="57"/>
        <v>5255</v>
      </c>
      <c r="O259" s="43">
        <f t="shared" si="57"/>
        <v>198259</v>
      </c>
      <c r="P259" s="43">
        <f t="shared" si="57"/>
        <v>7449319</v>
      </c>
    </row>
  </sheetData>
  <phoneticPr fontId="0" type="noConversion"/>
  <printOptions gridLines="1" gridLinesSet="0"/>
  <pageMargins left="0.65" right="0.51" top="0.63" bottom="1.25" header="0.38" footer="0.35"/>
  <pageSetup paperSize="5" orientation="landscape" verticalDpi="300" r:id="rId1"/>
  <headerFooter alignWithMargins="0">
    <oddHeader xml:space="preserve">&amp;C&amp;"Arial,Bold"&amp;14DISPOSAL SUMMARY BY COUNTY - 2001
(Includes all landfills and energy recovery)&amp;"Arial,Regular"&amp;10
</oddHeader>
    <oddFooter>&amp;L&amp;8CountyTotalsl.xls 
County01
May 7, June 5,6, Aug 27 2002
Jan 30, Feb 6, 03 Whatcom 10, 23,03
&amp;CPage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M211"/>
  <sheetViews>
    <sheetView view="pageBreakPreview" zoomScale="60" zoomScaleNormal="75" workbookViewId="0">
      <pane ySplit="1" topLeftCell="A110" activePane="bottomLeft" state="frozen"/>
      <selection pane="bottomLeft" activeCell="A2" sqref="A2"/>
    </sheetView>
  </sheetViews>
  <sheetFormatPr defaultRowHeight="13.2" x14ac:dyDescent="0.25"/>
  <cols>
    <col min="1" max="1" width="12.6640625" customWidth="1"/>
    <col min="2" max="2" width="17.88671875" style="3" customWidth="1"/>
    <col min="3" max="3" width="17" style="5" bestFit="1" customWidth="1"/>
    <col min="4" max="4" width="18.44140625" style="5" bestFit="1" customWidth="1"/>
    <col min="5" max="5" width="13.6640625" style="5" customWidth="1"/>
    <col min="6" max="6" width="13" style="5" bestFit="1" customWidth="1"/>
    <col min="7" max="7" width="13.44140625" style="5" bestFit="1" customWidth="1"/>
    <col min="8" max="8" width="13.6640625" style="5" customWidth="1"/>
    <col min="9" max="9" width="13" style="5" customWidth="1"/>
    <col min="10" max="10" width="13.44140625" style="5" bestFit="1" customWidth="1"/>
    <col min="11" max="11" width="14" style="5" bestFit="1" customWidth="1"/>
    <col min="12" max="12" width="13.33203125" style="5" bestFit="1" customWidth="1"/>
    <col min="13" max="13" width="11.88671875" style="5" bestFit="1" customWidth="1"/>
    <col min="14" max="14" width="13.44140625" style="5" customWidth="1"/>
    <col min="15" max="15" width="13.109375" style="5" customWidth="1"/>
    <col min="16" max="16" width="17" style="5" bestFit="1" customWidth="1"/>
    <col min="17" max="17" width="27" style="5" customWidth="1"/>
    <col min="18" max="28" width="9.109375" style="5"/>
  </cols>
  <sheetData>
    <row r="1" spans="1:28" s="2" customFormat="1" ht="31.2" x14ac:dyDescent="0.3">
      <c r="A1" s="15" t="s">
        <v>0</v>
      </c>
      <c r="B1" s="16" t="s">
        <v>1</v>
      </c>
      <c r="C1" s="116" t="s">
        <v>2</v>
      </c>
      <c r="D1" s="116" t="s">
        <v>155</v>
      </c>
      <c r="E1" s="116" t="s">
        <v>156</v>
      </c>
      <c r="F1" s="116" t="s">
        <v>5</v>
      </c>
      <c r="G1" s="116" t="s">
        <v>6</v>
      </c>
      <c r="H1" s="116" t="s">
        <v>7</v>
      </c>
      <c r="I1" s="116" t="s">
        <v>157</v>
      </c>
      <c r="J1" s="116" t="s">
        <v>108</v>
      </c>
      <c r="K1" s="116" t="s">
        <v>10</v>
      </c>
      <c r="L1" s="116" t="s">
        <v>11</v>
      </c>
      <c r="M1" s="116" t="s">
        <v>12</v>
      </c>
      <c r="N1" s="117" t="s">
        <v>158</v>
      </c>
      <c r="O1" s="117" t="s">
        <v>13</v>
      </c>
      <c r="P1" s="19" t="s">
        <v>14</v>
      </c>
      <c r="Q1" s="11"/>
      <c r="R1" s="11"/>
      <c r="S1" s="11"/>
      <c r="T1" s="11"/>
      <c r="U1" s="11"/>
      <c r="V1" s="11"/>
      <c r="W1" s="11"/>
      <c r="X1" s="11"/>
      <c r="Y1" s="11"/>
      <c r="Z1" s="11"/>
      <c r="AA1" s="11"/>
      <c r="AB1" s="11"/>
    </row>
    <row r="2" spans="1:28" x14ac:dyDescent="0.25">
      <c r="A2" s="20" t="s">
        <v>16</v>
      </c>
      <c r="B2" s="21" t="s">
        <v>19</v>
      </c>
      <c r="C2" s="167">
        <v>11321.94</v>
      </c>
      <c r="D2" s="167"/>
      <c r="E2" s="167"/>
      <c r="F2" s="167"/>
      <c r="G2" s="167"/>
      <c r="H2" s="167"/>
      <c r="I2" s="167"/>
      <c r="J2" s="167"/>
      <c r="K2" s="167"/>
      <c r="L2" s="167">
        <v>37.15</v>
      </c>
      <c r="M2" s="167"/>
      <c r="N2" s="168"/>
      <c r="O2" s="168"/>
      <c r="P2" s="169">
        <f>SUM(C2:O2)</f>
        <v>11359.09</v>
      </c>
    </row>
    <row r="3" spans="1:28" x14ac:dyDescent="0.25">
      <c r="A3" s="170"/>
      <c r="B3" s="3" t="s">
        <v>18</v>
      </c>
      <c r="C3" s="171"/>
      <c r="D3" s="171"/>
      <c r="E3" s="171"/>
      <c r="F3" s="171"/>
      <c r="G3" s="171"/>
      <c r="H3" s="171"/>
      <c r="I3" s="171"/>
      <c r="J3" s="171">
        <v>2.1800000000000002</v>
      </c>
      <c r="K3" s="171"/>
      <c r="L3" s="171"/>
      <c r="M3" s="171"/>
      <c r="N3" s="172"/>
      <c r="O3" s="172"/>
      <c r="P3" s="169">
        <f>SUM(C3:O3)</f>
        <v>2.1800000000000002</v>
      </c>
    </row>
    <row r="4" spans="1:28" s="6" customFormat="1" ht="13.8" thickBot="1" x14ac:dyDescent="0.3">
      <c r="A4" s="28" t="s">
        <v>109</v>
      </c>
      <c r="B4" s="29"/>
      <c r="C4" s="173">
        <f>SUM(C2:C3)</f>
        <v>11321.94</v>
      </c>
      <c r="D4" s="173">
        <f t="shared" ref="D4:O4" si="0">SUM(D2:D3)</f>
        <v>0</v>
      </c>
      <c r="E4" s="173">
        <f t="shared" si="0"/>
        <v>0</v>
      </c>
      <c r="F4" s="173">
        <f t="shared" si="0"/>
        <v>0</v>
      </c>
      <c r="G4" s="173">
        <f t="shared" si="0"/>
        <v>0</v>
      </c>
      <c r="H4" s="173">
        <f t="shared" si="0"/>
        <v>0</v>
      </c>
      <c r="I4" s="173">
        <f t="shared" si="0"/>
        <v>0</v>
      </c>
      <c r="J4" s="173">
        <f t="shared" si="0"/>
        <v>2.1800000000000002</v>
      </c>
      <c r="K4" s="173">
        <f t="shared" si="0"/>
        <v>0</v>
      </c>
      <c r="L4" s="173">
        <f t="shared" si="0"/>
        <v>37.15</v>
      </c>
      <c r="M4" s="173">
        <f t="shared" si="0"/>
        <v>0</v>
      </c>
      <c r="N4" s="173">
        <f t="shared" si="0"/>
        <v>0</v>
      </c>
      <c r="O4" s="173">
        <f t="shared" si="0"/>
        <v>0</v>
      </c>
      <c r="P4" s="169">
        <f>SUM(P2:P3)</f>
        <v>11361.27</v>
      </c>
      <c r="Q4" s="8"/>
      <c r="R4" s="8"/>
      <c r="S4" s="8"/>
      <c r="T4" s="8"/>
      <c r="U4" s="8"/>
      <c r="V4" s="8"/>
      <c r="W4" s="8"/>
      <c r="X4" s="8"/>
      <c r="Y4" s="8"/>
      <c r="Z4" s="8"/>
      <c r="AA4" s="8"/>
      <c r="AB4" s="8"/>
    </row>
    <row r="5" spans="1:28" s="14" customFormat="1" x14ac:dyDescent="0.25">
      <c r="A5" s="135" t="s">
        <v>20</v>
      </c>
      <c r="B5" s="36" t="s">
        <v>21</v>
      </c>
      <c r="C5" s="174">
        <v>13006</v>
      </c>
      <c r="D5" s="174"/>
      <c r="E5" s="174"/>
      <c r="F5" s="174"/>
      <c r="G5" s="174"/>
      <c r="H5" s="174"/>
      <c r="I5" s="174"/>
      <c r="J5" s="174"/>
      <c r="K5" s="174"/>
      <c r="L5" s="174"/>
      <c r="M5" s="174"/>
      <c r="N5" s="175"/>
      <c r="O5" s="175"/>
      <c r="P5" s="175">
        <f>SUM(C5:O5)</f>
        <v>13006</v>
      </c>
      <c r="Q5" s="118"/>
      <c r="R5" s="118"/>
      <c r="S5" s="118"/>
      <c r="T5" s="118"/>
      <c r="U5" s="118"/>
      <c r="V5" s="118"/>
      <c r="W5" s="118"/>
      <c r="X5" s="118"/>
      <c r="Y5" s="118"/>
      <c r="Z5" s="118"/>
      <c r="AA5" s="118"/>
      <c r="AB5" s="118"/>
    </row>
    <row r="6" spans="1:28" s="14" customFormat="1" x14ac:dyDescent="0.25">
      <c r="A6" s="176"/>
      <c r="B6" s="71" t="s">
        <v>18</v>
      </c>
      <c r="C6" s="177"/>
      <c r="D6" s="177"/>
      <c r="E6" s="177"/>
      <c r="F6" s="177"/>
      <c r="G6" s="177"/>
      <c r="H6" s="177"/>
      <c r="I6" s="177"/>
      <c r="J6" s="177">
        <v>0.5</v>
      </c>
      <c r="K6" s="177"/>
      <c r="L6" s="177"/>
      <c r="M6" s="177"/>
      <c r="N6" s="178"/>
      <c r="O6" s="178"/>
      <c r="P6" s="175">
        <f>SUM(C6:O6)</f>
        <v>0.5</v>
      </c>
      <c r="Q6" s="118"/>
      <c r="R6" s="118"/>
      <c r="S6" s="118"/>
      <c r="T6" s="118"/>
      <c r="U6" s="118"/>
      <c r="V6" s="118"/>
      <c r="W6" s="118"/>
      <c r="X6" s="118"/>
      <c r="Y6" s="118"/>
      <c r="Z6" s="118"/>
      <c r="AA6" s="118"/>
      <c r="AB6" s="118"/>
    </row>
    <row r="7" spans="1:28" s="6" customFormat="1" ht="13.8" thickBot="1" x14ac:dyDescent="0.3">
      <c r="A7" s="41" t="s">
        <v>110</v>
      </c>
      <c r="B7" s="42"/>
      <c r="C7" s="179">
        <f t="shared" ref="C7:O7" si="1">SUM(C5)</f>
        <v>13006</v>
      </c>
      <c r="D7" s="179">
        <f t="shared" si="1"/>
        <v>0</v>
      </c>
      <c r="E7" s="179">
        <f t="shared" si="1"/>
        <v>0</v>
      </c>
      <c r="F7" s="179">
        <f t="shared" si="1"/>
        <v>0</v>
      </c>
      <c r="G7" s="179">
        <f t="shared" si="1"/>
        <v>0</v>
      </c>
      <c r="H7" s="179">
        <f t="shared" si="1"/>
        <v>0</v>
      </c>
      <c r="I7" s="179">
        <f t="shared" si="1"/>
        <v>0</v>
      </c>
      <c r="J7" s="179">
        <f>SUM(J5:J6)</f>
        <v>0.5</v>
      </c>
      <c r="K7" s="179">
        <f t="shared" si="1"/>
        <v>0</v>
      </c>
      <c r="L7" s="179">
        <f t="shared" si="1"/>
        <v>0</v>
      </c>
      <c r="M7" s="179">
        <f t="shared" si="1"/>
        <v>0</v>
      </c>
      <c r="N7" s="179">
        <f t="shared" si="1"/>
        <v>0</v>
      </c>
      <c r="O7" s="179">
        <f t="shared" si="1"/>
        <v>0</v>
      </c>
      <c r="P7" s="179">
        <f>SUM(P5:P6)</f>
        <v>13006.5</v>
      </c>
      <c r="Q7" s="8"/>
      <c r="R7" s="8"/>
      <c r="S7" s="8"/>
      <c r="T7" s="8"/>
      <c r="U7" s="8"/>
      <c r="V7" s="8"/>
      <c r="W7" s="8"/>
      <c r="X7" s="8"/>
      <c r="Y7" s="8"/>
      <c r="Z7" s="8"/>
      <c r="AA7" s="8"/>
      <c r="AB7" s="8"/>
    </row>
    <row r="8" spans="1:28" s="132" customFormat="1" ht="13.8" thickBot="1" x14ac:dyDescent="0.3">
      <c r="A8" s="133" t="s">
        <v>22</v>
      </c>
      <c r="B8" s="129" t="s">
        <v>150</v>
      </c>
      <c r="C8" s="180">
        <v>25637</v>
      </c>
      <c r="D8" s="180">
        <v>6100</v>
      </c>
      <c r="E8" s="180">
        <v>1309</v>
      </c>
      <c r="F8" s="180">
        <v>5353</v>
      </c>
      <c r="G8" s="180">
        <v>20508</v>
      </c>
      <c r="H8" s="180">
        <v>1972</v>
      </c>
      <c r="I8" s="180">
        <v>878</v>
      </c>
      <c r="J8" s="180"/>
      <c r="K8" s="180">
        <v>6</v>
      </c>
      <c r="L8" s="180">
        <v>13</v>
      </c>
      <c r="M8" s="180"/>
      <c r="N8" s="180"/>
      <c r="O8" s="180">
        <v>359</v>
      </c>
      <c r="P8" s="181">
        <f>SUM(C8:O8)</f>
        <v>62135</v>
      </c>
      <c r="Q8" s="131"/>
      <c r="R8" s="131"/>
      <c r="S8" s="131"/>
      <c r="T8" s="131"/>
      <c r="U8" s="131"/>
      <c r="V8" s="131"/>
      <c r="W8" s="131"/>
      <c r="X8" s="131"/>
      <c r="Y8" s="131"/>
      <c r="Z8" s="131"/>
      <c r="AA8" s="131"/>
      <c r="AB8" s="131"/>
    </row>
    <row r="9" spans="1:28" ht="12.75" customHeight="1" x14ac:dyDescent="0.25">
      <c r="A9" s="128"/>
      <c r="B9" s="46" t="s">
        <v>19</v>
      </c>
      <c r="C9" s="182">
        <v>20.04</v>
      </c>
      <c r="D9" s="182"/>
      <c r="E9" s="182"/>
      <c r="F9" s="182"/>
      <c r="G9" s="182"/>
      <c r="H9" s="182"/>
      <c r="I9" s="182"/>
      <c r="J9" s="182">
        <v>25.91</v>
      </c>
      <c r="K9" s="182">
        <v>287.2</v>
      </c>
      <c r="L9" s="182"/>
      <c r="M9" s="182"/>
      <c r="N9" s="183"/>
      <c r="O9" s="183"/>
      <c r="P9" s="181">
        <f>SUM(C9:O9)</f>
        <v>333.15</v>
      </c>
    </row>
    <row r="10" spans="1:28" ht="12.75" customHeight="1" x14ac:dyDescent="0.25">
      <c r="A10" s="27"/>
      <c r="B10" s="21" t="s">
        <v>24</v>
      </c>
      <c r="C10" s="167"/>
      <c r="D10" s="167"/>
      <c r="E10" s="167"/>
      <c r="F10" s="167"/>
      <c r="G10" s="167"/>
      <c r="H10" s="167"/>
      <c r="I10" s="167"/>
      <c r="J10" s="167">
        <v>3</v>
      </c>
      <c r="K10" s="167"/>
      <c r="L10" s="167">
        <v>96.4</v>
      </c>
      <c r="M10" s="167"/>
      <c r="N10" s="168"/>
      <c r="O10" s="168"/>
      <c r="P10" s="169">
        <f>SUM(C10:O10)</f>
        <v>99.4</v>
      </c>
    </row>
    <row r="11" spans="1:28" x14ac:dyDescent="0.25">
      <c r="A11" s="27"/>
      <c r="B11" s="21" t="s">
        <v>26</v>
      </c>
      <c r="C11" s="167">
        <v>61712.86</v>
      </c>
      <c r="D11" s="167">
        <v>3.05</v>
      </c>
      <c r="E11" s="167">
        <v>364.44</v>
      </c>
      <c r="F11" s="167">
        <v>25.86</v>
      </c>
      <c r="G11" s="167"/>
      <c r="H11" s="167"/>
      <c r="I11" s="167">
        <v>15.6</v>
      </c>
      <c r="J11" s="167"/>
      <c r="K11" s="167">
        <v>30.65</v>
      </c>
      <c r="L11" s="167"/>
      <c r="M11" s="167"/>
      <c r="N11" s="168"/>
      <c r="O11" s="168"/>
      <c r="P11" s="169">
        <f>SUM(C11:O11)</f>
        <v>62152.460000000006</v>
      </c>
    </row>
    <row r="12" spans="1:28" ht="15" customHeight="1" x14ac:dyDescent="0.25">
      <c r="A12" s="27"/>
      <c r="B12" s="21" t="s">
        <v>18</v>
      </c>
      <c r="C12" s="167"/>
      <c r="D12" s="167"/>
      <c r="E12" s="167"/>
      <c r="F12" s="167"/>
      <c r="G12" s="167"/>
      <c r="H12" s="167"/>
      <c r="I12" s="167"/>
      <c r="J12" s="167">
        <v>12.77</v>
      </c>
      <c r="K12" s="167"/>
      <c r="L12" s="167"/>
      <c r="M12" s="167"/>
      <c r="N12" s="168"/>
      <c r="O12" s="168"/>
      <c r="P12" s="169">
        <f>SUM(C12:O12)</f>
        <v>12.77</v>
      </c>
    </row>
    <row r="13" spans="1:28" s="6" customFormat="1" ht="14.25" customHeight="1" thickBot="1" x14ac:dyDescent="0.3">
      <c r="A13" s="28" t="s">
        <v>111</v>
      </c>
      <c r="B13" s="29"/>
      <c r="C13" s="173">
        <f t="shared" ref="C13:P13" si="2">SUM(C8:C12)</f>
        <v>87369.9</v>
      </c>
      <c r="D13" s="173">
        <f t="shared" si="2"/>
        <v>6103.05</v>
      </c>
      <c r="E13" s="173">
        <f t="shared" si="2"/>
        <v>1673.44</v>
      </c>
      <c r="F13" s="173">
        <f t="shared" si="2"/>
        <v>5378.86</v>
      </c>
      <c r="G13" s="173">
        <f t="shared" si="2"/>
        <v>20508</v>
      </c>
      <c r="H13" s="173">
        <f t="shared" si="2"/>
        <v>1972</v>
      </c>
      <c r="I13" s="173">
        <f t="shared" si="2"/>
        <v>893.6</v>
      </c>
      <c r="J13" s="173">
        <f t="shared" si="2"/>
        <v>41.68</v>
      </c>
      <c r="K13" s="173">
        <f t="shared" si="2"/>
        <v>323.84999999999997</v>
      </c>
      <c r="L13" s="173">
        <f t="shared" si="2"/>
        <v>109.4</v>
      </c>
      <c r="M13" s="173">
        <f t="shared" si="2"/>
        <v>0</v>
      </c>
      <c r="N13" s="173">
        <f t="shared" si="2"/>
        <v>0</v>
      </c>
      <c r="O13" s="173">
        <f t="shared" si="2"/>
        <v>359</v>
      </c>
      <c r="P13" s="173">
        <f t="shared" si="2"/>
        <v>124732.78000000001</v>
      </c>
      <c r="Q13" s="8"/>
      <c r="R13" s="8"/>
      <c r="S13" s="8"/>
      <c r="T13" s="8"/>
      <c r="U13" s="8"/>
      <c r="V13" s="8"/>
      <c r="W13" s="8"/>
      <c r="X13" s="8"/>
      <c r="Y13" s="8"/>
      <c r="Z13" s="8"/>
      <c r="AA13" s="8"/>
      <c r="AB13" s="8"/>
    </row>
    <row r="14" spans="1:28" s="160" customFormat="1" ht="14.25" customHeight="1" x14ac:dyDescent="0.25">
      <c r="A14" s="35" t="s">
        <v>27</v>
      </c>
      <c r="B14" s="156" t="s">
        <v>26</v>
      </c>
      <c r="C14" s="184"/>
      <c r="D14" s="184"/>
      <c r="E14" s="184">
        <v>12.41</v>
      </c>
      <c r="F14" s="184"/>
      <c r="G14" s="184"/>
      <c r="H14" s="184"/>
      <c r="I14" s="184"/>
      <c r="J14" s="184"/>
      <c r="K14" s="184"/>
      <c r="L14" s="184"/>
      <c r="M14" s="184"/>
      <c r="N14" s="185"/>
      <c r="O14" s="185"/>
      <c r="P14" s="186">
        <f>SUM(C14:O14)</f>
        <v>12.41</v>
      </c>
      <c r="Q14" s="159"/>
      <c r="R14" s="159"/>
      <c r="S14" s="159"/>
      <c r="T14" s="159"/>
      <c r="U14" s="159"/>
      <c r="V14" s="159"/>
      <c r="W14" s="159"/>
      <c r="X14" s="159"/>
      <c r="Y14" s="159"/>
      <c r="Z14" s="159"/>
      <c r="AA14" s="159"/>
      <c r="AB14" s="159"/>
    </row>
    <row r="15" spans="1:28" s="160" customFormat="1" ht="14.25" customHeight="1" x14ac:dyDescent="0.25">
      <c r="A15" s="138"/>
      <c r="B15" s="156" t="s">
        <v>19</v>
      </c>
      <c r="C15" s="184"/>
      <c r="D15" s="184">
        <v>7.73</v>
      </c>
      <c r="E15" s="184"/>
      <c r="F15" s="184"/>
      <c r="G15" s="184"/>
      <c r="H15" s="184"/>
      <c r="I15" s="184"/>
      <c r="J15" s="184"/>
      <c r="K15" s="184">
        <v>1166.1500000000001</v>
      </c>
      <c r="L15" s="184"/>
      <c r="M15" s="184"/>
      <c r="N15" s="185"/>
      <c r="O15" s="185"/>
      <c r="P15" s="186">
        <f>SUM(C15:O15)</f>
        <v>1173.8800000000001</v>
      </c>
      <c r="Q15" s="159"/>
      <c r="R15" s="159"/>
      <c r="S15" s="159"/>
      <c r="T15" s="159"/>
      <c r="U15" s="159"/>
      <c r="V15" s="159"/>
      <c r="W15" s="159"/>
      <c r="X15" s="159"/>
      <c r="Y15" s="159"/>
      <c r="Z15" s="159"/>
      <c r="AA15" s="159"/>
      <c r="AB15" s="159"/>
    </row>
    <row r="16" spans="1:28" s="165" customFormat="1" x14ac:dyDescent="0.25">
      <c r="B16" s="55" t="s">
        <v>24</v>
      </c>
      <c r="C16" s="187">
        <v>53658</v>
      </c>
      <c r="D16" s="187"/>
      <c r="E16" s="187"/>
      <c r="F16" s="187"/>
      <c r="G16" s="187"/>
      <c r="H16" s="187"/>
      <c r="I16" s="187">
        <v>632.79999999999995</v>
      </c>
      <c r="J16" s="187">
        <v>13.7</v>
      </c>
      <c r="K16" s="187">
        <v>1651.1</v>
      </c>
      <c r="L16" s="187">
        <v>22</v>
      </c>
      <c r="M16" s="187"/>
      <c r="N16" s="188"/>
      <c r="O16" s="188">
        <v>240.6</v>
      </c>
      <c r="P16" s="186">
        <f>SUM(C16:O16)</f>
        <v>56218.2</v>
      </c>
      <c r="Q16" s="119"/>
      <c r="R16" s="119"/>
      <c r="S16" s="119"/>
      <c r="T16" s="119"/>
      <c r="U16" s="119"/>
      <c r="V16" s="119"/>
      <c r="W16" s="119"/>
      <c r="X16" s="119"/>
      <c r="Y16" s="119"/>
      <c r="Z16" s="119"/>
      <c r="AA16" s="119"/>
      <c r="AB16" s="119"/>
    </row>
    <row r="17" spans="1:28" s="165" customFormat="1" x14ac:dyDescent="0.25">
      <c r="B17" s="87" t="s">
        <v>18</v>
      </c>
      <c r="C17" s="189"/>
      <c r="D17" s="189"/>
      <c r="E17" s="189"/>
      <c r="F17" s="189"/>
      <c r="G17" s="189"/>
      <c r="H17" s="189"/>
      <c r="I17" s="189"/>
      <c r="J17" s="189">
        <v>0.89</v>
      </c>
      <c r="K17" s="189"/>
      <c r="L17" s="189"/>
      <c r="M17" s="189"/>
      <c r="N17" s="190"/>
      <c r="O17" s="190"/>
      <c r="P17" s="186">
        <f>SUM(C17:O17)</f>
        <v>0.89</v>
      </c>
      <c r="Q17" s="119"/>
      <c r="R17" s="119"/>
      <c r="S17" s="119"/>
      <c r="T17" s="119"/>
      <c r="U17" s="119"/>
      <c r="V17" s="119"/>
      <c r="W17" s="119"/>
      <c r="X17" s="119"/>
      <c r="Y17" s="119"/>
      <c r="Z17" s="119"/>
      <c r="AA17" s="119"/>
      <c r="AB17" s="119"/>
    </row>
    <row r="18" spans="1:28" s="6" customFormat="1" ht="13.8" thickBot="1" x14ac:dyDescent="0.3">
      <c r="A18" s="41" t="s">
        <v>112</v>
      </c>
      <c r="B18" s="42"/>
      <c r="C18" s="179">
        <f t="shared" ref="C18:O18" si="3">SUM(C14:C16)</f>
        <v>53658</v>
      </c>
      <c r="D18" s="179">
        <f t="shared" si="3"/>
        <v>7.73</v>
      </c>
      <c r="E18" s="179">
        <f t="shared" si="3"/>
        <v>12.41</v>
      </c>
      <c r="F18" s="179">
        <f t="shared" si="3"/>
        <v>0</v>
      </c>
      <c r="G18" s="179">
        <f t="shared" si="3"/>
        <v>0</v>
      </c>
      <c r="H18" s="179">
        <f t="shared" si="3"/>
        <v>0</v>
      </c>
      <c r="I18" s="179">
        <f t="shared" si="3"/>
        <v>632.79999999999995</v>
      </c>
      <c r="J18" s="179">
        <f>SUM(J14:J17)</f>
        <v>14.59</v>
      </c>
      <c r="K18" s="179">
        <f t="shared" si="3"/>
        <v>2817.25</v>
      </c>
      <c r="L18" s="179">
        <f t="shared" si="3"/>
        <v>22</v>
      </c>
      <c r="M18" s="179">
        <f t="shared" si="3"/>
        <v>0</v>
      </c>
      <c r="N18" s="179">
        <f t="shared" si="3"/>
        <v>0</v>
      </c>
      <c r="O18" s="179">
        <f t="shared" si="3"/>
        <v>240.6</v>
      </c>
      <c r="P18" s="179">
        <f>SUM(P14:P17)</f>
        <v>57405.38</v>
      </c>
      <c r="Q18" s="8"/>
      <c r="R18" s="8"/>
      <c r="S18" s="8"/>
      <c r="T18" s="8"/>
      <c r="U18" s="8"/>
      <c r="V18" s="8"/>
      <c r="W18" s="8"/>
      <c r="X18" s="8"/>
      <c r="Y18" s="8"/>
      <c r="Z18" s="8"/>
      <c r="AA18" s="8"/>
      <c r="AB18" s="8"/>
    </row>
    <row r="19" spans="1:28" x14ac:dyDescent="0.25">
      <c r="A19" s="45" t="s">
        <v>29</v>
      </c>
      <c r="B19" s="46" t="s">
        <v>30</v>
      </c>
      <c r="C19" s="182">
        <v>28041</v>
      </c>
      <c r="D19" s="182">
        <v>7725</v>
      </c>
      <c r="E19" s="182"/>
      <c r="F19" s="182"/>
      <c r="G19" s="182">
        <v>10660</v>
      </c>
      <c r="H19" s="182"/>
      <c r="I19" s="182">
        <v>1422</v>
      </c>
      <c r="J19" s="182">
        <v>11</v>
      </c>
      <c r="K19" s="182">
        <v>537</v>
      </c>
      <c r="L19" s="182"/>
      <c r="M19" s="182"/>
      <c r="N19" s="183"/>
      <c r="O19" s="183"/>
      <c r="P19" s="169">
        <f>SUM(C19:O19)</f>
        <v>48396</v>
      </c>
    </row>
    <row r="20" spans="1:28" x14ac:dyDescent="0.25">
      <c r="A20" s="64"/>
      <c r="B20" s="125" t="s">
        <v>19</v>
      </c>
      <c r="C20" s="191"/>
      <c r="D20" s="191"/>
      <c r="E20" s="191">
        <v>20.95</v>
      </c>
      <c r="F20" s="191"/>
      <c r="G20" s="191"/>
      <c r="H20" s="191"/>
      <c r="I20" s="191"/>
      <c r="J20" s="191"/>
      <c r="K20" s="191"/>
      <c r="L20" s="191"/>
      <c r="M20" s="191"/>
      <c r="N20" s="192"/>
      <c r="O20" s="192"/>
      <c r="P20" s="169">
        <f>SUM(C20:O20)</f>
        <v>20.95</v>
      </c>
    </row>
    <row r="21" spans="1:28" s="6" customFormat="1" ht="12.15" customHeight="1" thickBot="1" x14ac:dyDescent="0.3">
      <c r="A21" s="28" t="s">
        <v>113</v>
      </c>
      <c r="B21" s="29"/>
      <c r="C21" s="173">
        <f t="shared" ref="C21:P21" si="4">SUM(C19:C20)</f>
        <v>28041</v>
      </c>
      <c r="D21" s="173">
        <f t="shared" si="4"/>
        <v>7725</v>
      </c>
      <c r="E21" s="173">
        <f t="shared" si="4"/>
        <v>20.95</v>
      </c>
      <c r="F21" s="173">
        <f t="shared" si="4"/>
        <v>0</v>
      </c>
      <c r="G21" s="173">
        <f t="shared" si="4"/>
        <v>10660</v>
      </c>
      <c r="H21" s="173">
        <f t="shared" si="4"/>
        <v>0</v>
      </c>
      <c r="I21" s="173">
        <f t="shared" si="4"/>
        <v>1422</v>
      </c>
      <c r="J21" s="173">
        <f t="shared" si="4"/>
        <v>11</v>
      </c>
      <c r="K21" s="173">
        <f t="shared" si="4"/>
        <v>537</v>
      </c>
      <c r="L21" s="173">
        <f t="shared" si="4"/>
        <v>0</v>
      </c>
      <c r="M21" s="173">
        <f t="shared" si="4"/>
        <v>0</v>
      </c>
      <c r="N21" s="173">
        <f t="shared" si="4"/>
        <v>0</v>
      </c>
      <c r="O21" s="173">
        <f t="shared" si="4"/>
        <v>0</v>
      </c>
      <c r="P21" s="173">
        <f t="shared" si="4"/>
        <v>48416.95</v>
      </c>
      <c r="Q21" s="8"/>
      <c r="R21" s="8"/>
      <c r="S21" s="8"/>
      <c r="T21" s="8"/>
      <c r="U21" s="8"/>
      <c r="V21" s="8"/>
      <c r="W21" s="8"/>
      <c r="X21" s="8"/>
      <c r="Y21" s="8"/>
      <c r="Z21" s="8"/>
      <c r="AA21" s="8"/>
      <c r="AB21" s="8"/>
    </row>
    <row r="22" spans="1:28" ht="12.75" customHeight="1" x14ac:dyDescent="0.25">
      <c r="A22" s="35" t="s">
        <v>31</v>
      </c>
      <c r="B22" s="51" t="s">
        <v>19</v>
      </c>
      <c r="C22" s="193">
        <v>1.36</v>
      </c>
      <c r="D22" s="193">
        <v>379.72</v>
      </c>
      <c r="E22" s="193">
        <v>56.51</v>
      </c>
      <c r="F22" s="193"/>
      <c r="G22" s="193"/>
      <c r="H22" s="193"/>
      <c r="I22" s="193"/>
      <c r="J22" s="193">
        <v>18.059999999999999</v>
      </c>
      <c r="K22" s="193">
        <v>1282.98</v>
      </c>
      <c r="L22" s="193"/>
      <c r="M22" s="193"/>
      <c r="N22" s="194"/>
      <c r="O22" s="194"/>
      <c r="P22" s="169">
        <f>SUM(C22:O22)</f>
        <v>1738.63</v>
      </c>
    </row>
    <row r="23" spans="1:28" x14ac:dyDescent="0.25">
      <c r="A23" s="54"/>
      <c r="B23" s="55" t="s">
        <v>26</v>
      </c>
      <c r="C23" s="195"/>
      <c r="D23" s="187">
        <v>298.66000000000003</v>
      </c>
      <c r="E23" s="187">
        <v>15668.85</v>
      </c>
      <c r="F23" s="187">
        <v>54.53</v>
      </c>
      <c r="G23" s="187"/>
      <c r="H23" s="187"/>
      <c r="I23" s="187"/>
      <c r="J23" s="187"/>
      <c r="K23" s="187"/>
      <c r="L23" s="187"/>
      <c r="M23" s="187"/>
      <c r="N23" s="188"/>
      <c r="O23" s="188"/>
      <c r="P23" s="169">
        <f>SUM(C23:O23)</f>
        <v>16022.04</v>
      </c>
    </row>
    <row r="24" spans="1:28" ht="12.75" customHeight="1" x14ac:dyDescent="0.25">
      <c r="A24" s="54"/>
      <c r="B24" s="55" t="s">
        <v>32</v>
      </c>
      <c r="C24" s="187">
        <v>255983.19</v>
      </c>
      <c r="D24" s="187"/>
      <c r="E24" s="187">
        <v>5809.45</v>
      </c>
      <c r="F24" s="187"/>
      <c r="G24" s="187"/>
      <c r="H24" s="187"/>
      <c r="I24" s="187"/>
      <c r="J24" s="187">
        <v>77.599999999999994</v>
      </c>
      <c r="K24" s="187">
        <v>23.38</v>
      </c>
      <c r="L24" s="187"/>
      <c r="M24" s="187"/>
      <c r="N24" s="188"/>
      <c r="O24" s="188">
        <v>1938.79</v>
      </c>
      <c r="P24" s="169">
        <f>SUM(C24:O24)</f>
        <v>263832.41000000003</v>
      </c>
    </row>
    <row r="25" spans="1:28" s="6" customFormat="1" ht="13.65" customHeight="1" thickBot="1" x14ac:dyDescent="0.3">
      <c r="A25" s="41" t="s">
        <v>114</v>
      </c>
      <c r="B25" s="42"/>
      <c r="C25" s="179">
        <f t="shared" ref="C25:P25" si="5">SUM(C22:C24)</f>
        <v>255984.55</v>
      </c>
      <c r="D25" s="179">
        <f t="shared" si="5"/>
        <v>678.38000000000011</v>
      </c>
      <c r="E25" s="179">
        <f t="shared" si="5"/>
        <v>21534.81</v>
      </c>
      <c r="F25" s="179">
        <f t="shared" si="5"/>
        <v>54.53</v>
      </c>
      <c r="G25" s="179">
        <f t="shared" si="5"/>
        <v>0</v>
      </c>
      <c r="H25" s="179">
        <f t="shared" si="5"/>
        <v>0</v>
      </c>
      <c r="I25" s="179">
        <f t="shared" si="5"/>
        <v>0</v>
      </c>
      <c r="J25" s="179">
        <f t="shared" si="5"/>
        <v>95.66</v>
      </c>
      <c r="K25" s="179">
        <f t="shared" si="5"/>
        <v>1306.3600000000001</v>
      </c>
      <c r="L25" s="179">
        <f t="shared" si="5"/>
        <v>0</v>
      </c>
      <c r="M25" s="179">
        <f t="shared" si="5"/>
        <v>0</v>
      </c>
      <c r="N25" s="179">
        <f t="shared" si="5"/>
        <v>0</v>
      </c>
      <c r="O25" s="179">
        <f t="shared" si="5"/>
        <v>1938.79</v>
      </c>
      <c r="P25" s="179">
        <f t="shared" si="5"/>
        <v>281593.08</v>
      </c>
      <c r="Q25" s="8"/>
      <c r="R25" s="8"/>
      <c r="S25" s="8"/>
      <c r="T25" s="8"/>
      <c r="U25" s="8"/>
      <c r="V25" s="8"/>
      <c r="W25" s="8"/>
      <c r="X25" s="8"/>
      <c r="Y25" s="8"/>
      <c r="Z25" s="8"/>
      <c r="AA25" s="8"/>
      <c r="AB25" s="8"/>
    </row>
    <row r="26" spans="1:28" s="149" customFormat="1" ht="13.65" customHeight="1" thickBot="1" x14ac:dyDescent="0.3">
      <c r="A26" s="150" t="s">
        <v>34</v>
      </c>
      <c r="B26" s="145" t="s">
        <v>19</v>
      </c>
      <c r="C26" s="196">
        <v>1845.27</v>
      </c>
      <c r="D26" s="196"/>
      <c r="E26" s="196"/>
      <c r="F26" s="196"/>
      <c r="G26" s="196"/>
      <c r="H26" s="196"/>
      <c r="I26" s="196"/>
      <c r="J26" s="196"/>
      <c r="K26" s="196"/>
      <c r="L26" s="196"/>
      <c r="M26" s="196"/>
      <c r="N26" s="197"/>
      <c r="O26" s="197"/>
      <c r="P26" s="198">
        <f>SUM(C26:O26)</f>
        <v>1845.27</v>
      </c>
      <c r="Q26" s="148"/>
      <c r="R26" s="148"/>
      <c r="S26" s="148"/>
      <c r="T26" s="148"/>
      <c r="U26" s="148"/>
      <c r="V26" s="148"/>
      <c r="W26" s="148"/>
      <c r="X26" s="148"/>
      <c r="Y26" s="148"/>
      <c r="Z26" s="148"/>
      <c r="AA26" s="148"/>
      <c r="AB26" s="148"/>
    </row>
    <row r="27" spans="1:28" s="139" customFormat="1" x14ac:dyDescent="0.25">
      <c r="B27" s="140" t="s">
        <v>18</v>
      </c>
      <c r="C27" s="199">
        <v>965.42</v>
      </c>
      <c r="D27" s="199"/>
      <c r="E27" s="199"/>
      <c r="F27" s="199"/>
      <c r="G27" s="199"/>
      <c r="H27" s="199"/>
      <c r="I27" s="199"/>
      <c r="J27" s="199"/>
      <c r="K27" s="199"/>
      <c r="L27" s="199"/>
      <c r="M27" s="199"/>
      <c r="N27" s="200"/>
      <c r="O27" s="200"/>
      <c r="P27" s="201">
        <f>SUM(C27:O27)</f>
        <v>965.42</v>
      </c>
      <c r="Q27" s="143"/>
      <c r="R27" s="143"/>
      <c r="S27" s="143"/>
      <c r="T27" s="143"/>
      <c r="U27" s="143"/>
      <c r="V27" s="143"/>
      <c r="W27" s="143"/>
      <c r="X27" s="143"/>
      <c r="Y27" s="143"/>
      <c r="Z27" s="143"/>
      <c r="AA27" s="143"/>
      <c r="AB27" s="143"/>
    </row>
    <row r="28" spans="1:28" s="6" customFormat="1" ht="13.8" thickBot="1" x14ac:dyDescent="0.3">
      <c r="A28" s="28" t="s">
        <v>115</v>
      </c>
      <c r="B28" s="29"/>
      <c r="C28" s="173">
        <f t="shared" ref="C28:P28" si="6">SUM(C26:C27)</f>
        <v>2810.69</v>
      </c>
      <c r="D28" s="173">
        <f t="shared" si="6"/>
        <v>0</v>
      </c>
      <c r="E28" s="173">
        <f t="shared" si="6"/>
        <v>0</v>
      </c>
      <c r="F28" s="173">
        <f t="shared" si="6"/>
        <v>0</v>
      </c>
      <c r="G28" s="173">
        <f t="shared" si="6"/>
        <v>0</v>
      </c>
      <c r="H28" s="173">
        <f t="shared" si="6"/>
        <v>0</v>
      </c>
      <c r="I28" s="173">
        <f t="shared" si="6"/>
        <v>0</v>
      </c>
      <c r="J28" s="173">
        <f t="shared" si="6"/>
        <v>0</v>
      </c>
      <c r="K28" s="173">
        <f t="shared" si="6"/>
        <v>0</v>
      </c>
      <c r="L28" s="173">
        <f t="shared" si="6"/>
        <v>0</v>
      </c>
      <c r="M28" s="173">
        <f t="shared" si="6"/>
        <v>0</v>
      </c>
      <c r="N28" s="173">
        <f t="shared" si="6"/>
        <v>0</v>
      </c>
      <c r="O28" s="173">
        <f t="shared" si="6"/>
        <v>0</v>
      </c>
      <c r="P28" s="173">
        <f t="shared" si="6"/>
        <v>2810.69</v>
      </c>
      <c r="Q28" s="8"/>
      <c r="R28" s="8"/>
      <c r="S28" s="8"/>
      <c r="T28" s="8"/>
      <c r="U28" s="8"/>
      <c r="V28" s="8"/>
      <c r="W28" s="8"/>
      <c r="X28" s="8"/>
      <c r="Y28" s="8"/>
      <c r="Z28" s="8"/>
      <c r="AA28" s="8"/>
      <c r="AB28" s="8"/>
    </row>
    <row r="29" spans="1:28" s="10" customFormat="1" x14ac:dyDescent="0.25">
      <c r="A29" s="35" t="s">
        <v>36</v>
      </c>
      <c r="B29" s="66" t="s">
        <v>37</v>
      </c>
      <c r="C29" s="202">
        <v>46187</v>
      </c>
      <c r="D29" s="202">
        <v>2860</v>
      </c>
      <c r="E29" s="202">
        <v>6533</v>
      </c>
      <c r="F29" s="202"/>
      <c r="G29" s="202">
        <v>24500</v>
      </c>
      <c r="H29" s="202"/>
      <c r="I29" s="202"/>
      <c r="J29" s="202">
        <v>11</v>
      </c>
      <c r="K29" s="202"/>
      <c r="L29" s="202"/>
      <c r="M29" s="202"/>
      <c r="N29" s="202"/>
      <c r="O29" s="203"/>
      <c r="P29" s="169">
        <f>SUM(C29:O29)</f>
        <v>80091</v>
      </c>
      <c r="Q29" s="13"/>
      <c r="R29" s="13"/>
      <c r="S29" s="13"/>
      <c r="T29" s="13"/>
      <c r="U29" s="13"/>
      <c r="V29" s="13"/>
      <c r="W29" s="13"/>
      <c r="X29" s="13"/>
      <c r="Y29" s="13"/>
      <c r="Z29" s="13"/>
      <c r="AA29" s="13"/>
      <c r="AB29" s="13"/>
    </row>
    <row r="30" spans="1:28" ht="11.25" customHeight="1" x14ac:dyDescent="0.25">
      <c r="A30" s="54"/>
      <c r="B30" s="55" t="s">
        <v>19</v>
      </c>
      <c r="C30" s="187"/>
      <c r="D30" s="187">
        <v>0.88</v>
      </c>
      <c r="E30" s="187">
        <v>14952.87</v>
      </c>
      <c r="F30" s="187"/>
      <c r="G30" s="187"/>
      <c r="H30" s="187"/>
      <c r="I30" s="187"/>
      <c r="J30" s="187"/>
      <c r="K30" s="187"/>
      <c r="L30" s="187"/>
      <c r="M30" s="187"/>
      <c r="N30" s="187"/>
      <c r="O30" s="188"/>
      <c r="P30" s="169">
        <f>SUM(C30:O30)</f>
        <v>14953.75</v>
      </c>
    </row>
    <row r="31" spans="1:28" x14ac:dyDescent="0.25">
      <c r="A31" s="54"/>
      <c r="B31" s="55" t="s">
        <v>26</v>
      </c>
      <c r="C31" s="187"/>
      <c r="D31" s="187"/>
      <c r="E31" s="187">
        <v>3922.85</v>
      </c>
      <c r="F31" s="187"/>
      <c r="G31" s="187"/>
      <c r="H31" s="187"/>
      <c r="I31" s="187"/>
      <c r="J31" s="187"/>
      <c r="K31" s="187"/>
      <c r="L31" s="187"/>
      <c r="M31" s="187"/>
      <c r="N31" s="187"/>
      <c r="O31" s="188"/>
      <c r="P31" s="169">
        <f>SUM(C31:O31)</f>
        <v>3922.85</v>
      </c>
    </row>
    <row r="32" spans="1:28" s="6" customFormat="1" ht="13.65" customHeight="1" thickBot="1" x14ac:dyDescent="0.3">
      <c r="A32" s="41" t="s">
        <v>116</v>
      </c>
      <c r="B32" s="42"/>
      <c r="C32" s="179">
        <f t="shared" ref="C32:P32" si="7">SUM(C29:C31)</f>
        <v>46187</v>
      </c>
      <c r="D32" s="179">
        <f t="shared" si="7"/>
        <v>2860.88</v>
      </c>
      <c r="E32" s="179">
        <f t="shared" si="7"/>
        <v>25408.720000000001</v>
      </c>
      <c r="F32" s="179">
        <f t="shared" si="7"/>
        <v>0</v>
      </c>
      <c r="G32" s="179">
        <f t="shared" si="7"/>
        <v>24500</v>
      </c>
      <c r="H32" s="179">
        <f t="shared" si="7"/>
        <v>0</v>
      </c>
      <c r="I32" s="179">
        <f t="shared" si="7"/>
        <v>0</v>
      </c>
      <c r="J32" s="179">
        <f t="shared" si="7"/>
        <v>11</v>
      </c>
      <c r="K32" s="179">
        <f t="shared" si="7"/>
        <v>0</v>
      </c>
      <c r="L32" s="179">
        <f t="shared" si="7"/>
        <v>0</v>
      </c>
      <c r="M32" s="179">
        <f t="shared" si="7"/>
        <v>0</v>
      </c>
      <c r="N32" s="179">
        <f t="shared" si="7"/>
        <v>0</v>
      </c>
      <c r="O32" s="179">
        <f t="shared" si="7"/>
        <v>0</v>
      </c>
      <c r="P32" s="179">
        <f t="shared" si="7"/>
        <v>98967.6</v>
      </c>
      <c r="Q32" s="8"/>
      <c r="R32" s="8"/>
      <c r="S32" s="8"/>
      <c r="T32" s="8"/>
      <c r="U32" s="8"/>
      <c r="V32" s="8"/>
      <c r="W32" s="8"/>
      <c r="X32" s="8"/>
      <c r="Y32" s="8"/>
      <c r="Z32" s="8"/>
      <c r="AA32" s="8"/>
      <c r="AB32" s="8"/>
    </row>
    <row r="33" spans="1:28" x14ac:dyDescent="0.25">
      <c r="A33" s="45" t="s">
        <v>38</v>
      </c>
      <c r="B33" s="46" t="s">
        <v>24</v>
      </c>
      <c r="C33" s="182">
        <v>28892.799999999999</v>
      </c>
      <c r="D33" s="182"/>
      <c r="E33" s="182"/>
      <c r="F33" s="182"/>
      <c r="G33" s="182"/>
      <c r="H33" s="182"/>
      <c r="I33" s="182"/>
      <c r="J33" s="182">
        <v>0.8</v>
      </c>
      <c r="K33" s="182">
        <v>145</v>
      </c>
      <c r="L33" s="182"/>
      <c r="M33" s="182"/>
      <c r="N33" s="183"/>
      <c r="O33" s="183">
        <v>79.8</v>
      </c>
      <c r="P33" s="169">
        <f>SUM(C33:O33)</f>
        <v>29118.399999999998</v>
      </c>
    </row>
    <row r="34" spans="1:28" x14ac:dyDescent="0.25">
      <c r="A34" s="27"/>
      <c r="B34" s="21" t="s">
        <v>39</v>
      </c>
      <c r="C34" s="167">
        <v>3571</v>
      </c>
      <c r="D34" s="167"/>
      <c r="E34" s="167"/>
      <c r="F34" s="167"/>
      <c r="G34" s="167"/>
      <c r="H34" s="167"/>
      <c r="I34" s="167"/>
      <c r="J34" s="167"/>
      <c r="K34" s="167"/>
      <c r="L34" s="167"/>
      <c r="M34" s="167"/>
      <c r="N34" s="168"/>
      <c r="O34" s="168"/>
      <c r="P34" s="169">
        <f>SUM(C34:O34)</f>
        <v>3571</v>
      </c>
    </row>
    <row r="35" spans="1:28" s="6" customFormat="1" ht="13.8" thickBot="1" x14ac:dyDescent="0.3">
      <c r="A35" s="28" t="s">
        <v>117</v>
      </c>
      <c r="B35" s="29"/>
      <c r="C35" s="173">
        <f t="shared" ref="C35:P35" si="8">SUM(C33:C34)</f>
        <v>32463.8</v>
      </c>
      <c r="D35" s="173">
        <f t="shared" si="8"/>
        <v>0</v>
      </c>
      <c r="E35" s="173">
        <f t="shared" si="8"/>
        <v>0</v>
      </c>
      <c r="F35" s="173">
        <f t="shared" si="8"/>
        <v>0</v>
      </c>
      <c r="G35" s="173">
        <f t="shared" si="8"/>
        <v>0</v>
      </c>
      <c r="H35" s="173">
        <f t="shared" si="8"/>
        <v>0</v>
      </c>
      <c r="I35" s="173">
        <f t="shared" si="8"/>
        <v>0</v>
      </c>
      <c r="J35" s="173">
        <f t="shared" si="8"/>
        <v>0.8</v>
      </c>
      <c r="K35" s="173">
        <f t="shared" si="8"/>
        <v>145</v>
      </c>
      <c r="L35" s="173">
        <f t="shared" si="8"/>
        <v>0</v>
      </c>
      <c r="M35" s="173">
        <f t="shared" si="8"/>
        <v>0</v>
      </c>
      <c r="N35" s="173">
        <f t="shared" si="8"/>
        <v>0</v>
      </c>
      <c r="O35" s="173">
        <f t="shared" si="8"/>
        <v>79.8</v>
      </c>
      <c r="P35" s="173">
        <f t="shared" si="8"/>
        <v>32689.399999999998</v>
      </c>
      <c r="Q35" s="8"/>
      <c r="R35" s="8"/>
      <c r="S35" s="8"/>
      <c r="T35" s="8"/>
      <c r="U35" s="8"/>
      <c r="V35" s="8"/>
      <c r="W35" s="8"/>
      <c r="X35" s="8"/>
      <c r="Y35" s="8"/>
      <c r="Z35" s="8"/>
      <c r="AA35" s="8"/>
      <c r="AB35" s="8"/>
    </row>
    <row r="36" spans="1:28" s="160" customFormat="1" x14ac:dyDescent="0.25">
      <c r="A36" s="135" t="s">
        <v>40</v>
      </c>
      <c r="B36" s="156" t="s">
        <v>19</v>
      </c>
      <c r="C36" s="184">
        <v>1779.89</v>
      </c>
      <c r="D36" s="184"/>
      <c r="E36" s="184"/>
      <c r="F36" s="184"/>
      <c r="G36" s="184"/>
      <c r="H36" s="184"/>
      <c r="I36" s="184"/>
      <c r="J36" s="184"/>
      <c r="K36" s="184"/>
      <c r="L36" s="184"/>
      <c r="M36" s="184"/>
      <c r="N36" s="184"/>
      <c r="O36" s="185"/>
      <c r="P36" s="204">
        <f>SUM(C36:O36)</f>
        <v>1779.89</v>
      </c>
      <c r="Q36" s="159"/>
      <c r="R36" s="159"/>
      <c r="S36" s="159"/>
      <c r="T36" s="159"/>
      <c r="U36" s="159"/>
      <c r="V36" s="159"/>
      <c r="W36" s="159"/>
      <c r="X36" s="159"/>
      <c r="Y36" s="159"/>
      <c r="Z36" s="159"/>
      <c r="AA36" s="159"/>
      <c r="AB36" s="159"/>
    </row>
    <row r="37" spans="1:28" s="154" customFormat="1" x14ac:dyDescent="0.25">
      <c r="B37" s="55" t="s">
        <v>42</v>
      </c>
      <c r="C37" s="187">
        <v>452</v>
      </c>
      <c r="D37" s="187"/>
      <c r="E37" s="187"/>
      <c r="F37" s="187"/>
      <c r="G37" s="187"/>
      <c r="H37" s="187"/>
      <c r="I37" s="187"/>
      <c r="J37" s="187"/>
      <c r="K37" s="187"/>
      <c r="L37" s="187"/>
      <c r="M37" s="187"/>
      <c r="N37" s="187"/>
      <c r="O37" s="188"/>
      <c r="P37" s="186">
        <f>SUM(C37:O37)</f>
        <v>452</v>
      </c>
      <c r="Q37" s="155"/>
      <c r="R37" s="155"/>
      <c r="S37" s="155"/>
      <c r="T37" s="155"/>
      <c r="U37" s="155"/>
      <c r="V37" s="155"/>
      <c r="W37" s="155"/>
      <c r="X37" s="155"/>
      <c r="Y37" s="155"/>
      <c r="Z37" s="155"/>
      <c r="AA37" s="155"/>
      <c r="AB37" s="155"/>
    </row>
    <row r="38" spans="1:28" s="6" customFormat="1" ht="13.8" thickBot="1" x14ac:dyDescent="0.3">
      <c r="A38" s="151" t="s">
        <v>118</v>
      </c>
      <c r="B38" s="152"/>
      <c r="C38" s="205">
        <f t="shared" ref="C38:P38" si="9">SUM(C36:C37)</f>
        <v>2231.8900000000003</v>
      </c>
      <c r="D38" s="205">
        <f t="shared" si="9"/>
        <v>0</v>
      </c>
      <c r="E38" s="205">
        <f t="shared" si="9"/>
        <v>0</v>
      </c>
      <c r="F38" s="205">
        <f t="shared" si="9"/>
        <v>0</v>
      </c>
      <c r="G38" s="205">
        <f t="shared" si="9"/>
        <v>0</v>
      </c>
      <c r="H38" s="205">
        <f t="shared" si="9"/>
        <v>0</v>
      </c>
      <c r="I38" s="205">
        <f t="shared" si="9"/>
        <v>0</v>
      </c>
      <c r="J38" s="205">
        <f t="shared" si="9"/>
        <v>0</v>
      </c>
      <c r="K38" s="205">
        <f t="shared" si="9"/>
        <v>0</v>
      </c>
      <c r="L38" s="205">
        <f t="shared" si="9"/>
        <v>0</v>
      </c>
      <c r="M38" s="205">
        <f t="shared" si="9"/>
        <v>0</v>
      </c>
      <c r="N38" s="205">
        <f t="shared" si="9"/>
        <v>0</v>
      </c>
      <c r="O38" s="205">
        <f t="shared" si="9"/>
        <v>0</v>
      </c>
      <c r="P38" s="205">
        <f t="shared" si="9"/>
        <v>2231.8900000000003</v>
      </c>
      <c r="Q38" s="8"/>
      <c r="R38" s="8"/>
      <c r="S38" s="8"/>
      <c r="T38" s="8"/>
      <c r="U38" s="8"/>
      <c r="V38" s="8"/>
      <c r="W38" s="8"/>
      <c r="X38" s="8"/>
      <c r="Y38" s="8"/>
      <c r="Z38" s="8"/>
      <c r="AA38" s="8"/>
      <c r="AB38" s="8"/>
    </row>
    <row r="39" spans="1:28" x14ac:dyDescent="0.25">
      <c r="A39" s="45" t="s">
        <v>43</v>
      </c>
      <c r="B39" s="46" t="s">
        <v>25</v>
      </c>
      <c r="C39" s="182">
        <v>1669</v>
      </c>
      <c r="D39" s="182">
        <v>1028</v>
      </c>
      <c r="E39" s="182"/>
      <c r="F39" s="182">
        <v>320</v>
      </c>
      <c r="G39" s="182">
        <v>6064</v>
      </c>
      <c r="H39" s="182">
        <v>688</v>
      </c>
      <c r="I39" s="182"/>
      <c r="J39" s="182">
        <v>177</v>
      </c>
      <c r="K39" s="182">
        <v>1557</v>
      </c>
      <c r="L39" s="182">
        <v>2</v>
      </c>
      <c r="M39" s="182"/>
      <c r="N39" s="182"/>
      <c r="O39" s="183">
        <v>1252</v>
      </c>
      <c r="P39" s="169">
        <f>SUM(C39:O39)</f>
        <v>12757</v>
      </c>
    </row>
    <row r="40" spans="1:28" x14ac:dyDescent="0.25">
      <c r="A40" s="45"/>
      <c r="B40" s="46" t="s">
        <v>26</v>
      </c>
      <c r="C40" s="182"/>
      <c r="D40" s="182"/>
      <c r="E40" s="182">
        <v>37.36</v>
      </c>
      <c r="F40" s="182"/>
      <c r="G40" s="182"/>
      <c r="H40" s="182"/>
      <c r="I40" s="182"/>
      <c r="J40" s="182"/>
      <c r="K40" s="182"/>
      <c r="L40" s="182"/>
      <c r="M40" s="182"/>
      <c r="N40" s="182"/>
      <c r="O40" s="183"/>
      <c r="P40" s="169">
        <f>SUM(C40:O40)</f>
        <v>37.36</v>
      </c>
    </row>
    <row r="41" spans="1:28" x14ac:dyDescent="0.25">
      <c r="A41" s="27"/>
      <c r="B41" s="21" t="s">
        <v>19</v>
      </c>
      <c r="C41" s="167">
        <v>66826.17</v>
      </c>
      <c r="D41" s="167">
        <v>148.22999999999999</v>
      </c>
      <c r="E41" s="167">
        <v>62.49</v>
      </c>
      <c r="F41" s="167"/>
      <c r="G41" s="167"/>
      <c r="H41" s="167"/>
      <c r="I41" s="167"/>
      <c r="J41" s="167">
        <v>12.46</v>
      </c>
      <c r="K41" s="167">
        <v>7390.36</v>
      </c>
      <c r="L41" s="167"/>
      <c r="M41" s="167"/>
      <c r="N41" s="167"/>
      <c r="O41" s="168"/>
      <c r="P41" s="169">
        <f>SUM(C41:O41)</f>
        <v>74439.710000000006</v>
      </c>
    </row>
    <row r="42" spans="1:28" s="6" customFormat="1" ht="12.75" customHeight="1" thickBot="1" x14ac:dyDescent="0.3">
      <c r="A42" s="28" t="s">
        <v>119</v>
      </c>
      <c r="B42" s="29"/>
      <c r="C42" s="173">
        <f t="shared" ref="C42:P42" si="10">SUM(C39:C41)</f>
        <v>68495.17</v>
      </c>
      <c r="D42" s="173">
        <f t="shared" si="10"/>
        <v>1176.23</v>
      </c>
      <c r="E42" s="173">
        <f t="shared" si="10"/>
        <v>99.85</v>
      </c>
      <c r="F42" s="173">
        <f t="shared" si="10"/>
        <v>320</v>
      </c>
      <c r="G42" s="173">
        <f t="shared" si="10"/>
        <v>6064</v>
      </c>
      <c r="H42" s="173">
        <f t="shared" si="10"/>
        <v>688</v>
      </c>
      <c r="I42" s="173">
        <f t="shared" si="10"/>
        <v>0</v>
      </c>
      <c r="J42" s="173">
        <f t="shared" si="10"/>
        <v>189.46</v>
      </c>
      <c r="K42" s="173">
        <f t="shared" si="10"/>
        <v>8947.36</v>
      </c>
      <c r="L42" s="173">
        <f t="shared" si="10"/>
        <v>2</v>
      </c>
      <c r="M42" s="173">
        <f t="shared" si="10"/>
        <v>0</v>
      </c>
      <c r="N42" s="173">
        <f t="shared" si="10"/>
        <v>0</v>
      </c>
      <c r="O42" s="173">
        <f t="shared" si="10"/>
        <v>1252</v>
      </c>
      <c r="P42" s="173">
        <f t="shared" si="10"/>
        <v>87234.07</v>
      </c>
      <c r="Q42" s="8"/>
      <c r="R42" s="8"/>
      <c r="S42" s="8"/>
      <c r="T42" s="8"/>
      <c r="U42" s="8"/>
      <c r="V42" s="8"/>
      <c r="W42" s="8"/>
      <c r="X42" s="8"/>
      <c r="Y42" s="8"/>
      <c r="Z42" s="8"/>
      <c r="AA42" s="8"/>
      <c r="AB42" s="8"/>
    </row>
    <row r="43" spans="1:28" s="162" customFormat="1" ht="12.75" customHeight="1" x14ac:dyDescent="0.25">
      <c r="A43" s="135" t="s">
        <v>44</v>
      </c>
      <c r="B43" s="36" t="s">
        <v>19</v>
      </c>
      <c r="C43" s="174"/>
      <c r="D43" s="174"/>
      <c r="E43" s="174"/>
      <c r="F43" s="174"/>
      <c r="G43" s="174"/>
      <c r="H43" s="174"/>
      <c r="I43" s="174"/>
      <c r="J43" s="174"/>
      <c r="K43" s="174"/>
      <c r="L43" s="174"/>
      <c r="M43" s="174"/>
      <c r="N43" s="174"/>
      <c r="O43" s="175"/>
      <c r="P43" s="206">
        <f>SUM(C43:O43)</f>
        <v>0</v>
      </c>
      <c r="Q43" s="161"/>
      <c r="R43" s="161"/>
      <c r="S43" s="161"/>
      <c r="T43" s="161"/>
      <c r="U43" s="161"/>
      <c r="V43" s="161"/>
      <c r="W43" s="161"/>
      <c r="X43" s="161"/>
      <c r="Y43" s="161"/>
      <c r="Z43" s="161"/>
      <c r="AA43" s="161"/>
      <c r="AB43" s="161"/>
    </row>
    <row r="44" spans="1:28" s="160" customFormat="1" ht="13.65" customHeight="1" x14ac:dyDescent="0.25">
      <c r="B44" s="36" t="s">
        <v>21</v>
      </c>
      <c r="C44" s="174">
        <v>1100</v>
      </c>
      <c r="D44" s="174"/>
      <c r="E44" s="174"/>
      <c r="F44" s="174">
        <v>20</v>
      </c>
      <c r="G44" s="174"/>
      <c r="H44" s="174"/>
      <c r="I44" s="174"/>
      <c r="J44" s="174"/>
      <c r="K44" s="174"/>
      <c r="L44" s="174"/>
      <c r="M44" s="174"/>
      <c r="N44" s="174"/>
      <c r="O44" s="175"/>
      <c r="P44" s="206">
        <f>SUM(C44:O44)</f>
        <v>1120</v>
      </c>
      <c r="Q44" s="159"/>
      <c r="R44" s="159"/>
      <c r="S44" s="159"/>
      <c r="T44" s="159"/>
      <c r="U44" s="159"/>
      <c r="V44" s="159"/>
      <c r="W44" s="159"/>
      <c r="X44" s="159"/>
      <c r="Y44" s="159"/>
      <c r="Z44" s="159"/>
      <c r="AA44" s="159"/>
      <c r="AB44" s="159"/>
    </row>
    <row r="45" spans="1:28" s="6" customFormat="1" ht="13.65" customHeight="1" thickBot="1" x14ac:dyDescent="0.3">
      <c r="A45" s="41" t="s">
        <v>120</v>
      </c>
      <c r="B45" s="42"/>
      <c r="C45" s="179">
        <f t="shared" ref="C45:P45" si="11">SUM(C43:C44)</f>
        <v>1100</v>
      </c>
      <c r="D45" s="179">
        <f t="shared" si="11"/>
        <v>0</v>
      </c>
      <c r="E45" s="179">
        <f t="shared" si="11"/>
        <v>0</v>
      </c>
      <c r="F45" s="179">
        <f t="shared" si="11"/>
        <v>20</v>
      </c>
      <c r="G45" s="179">
        <f t="shared" si="11"/>
        <v>0</v>
      </c>
      <c r="H45" s="179">
        <f t="shared" si="11"/>
        <v>0</v>
      </c>
      <c r="I45" s="179">
        <f t="shared" si="11"/>
        <v>0</v>
      </c>
      <c r="J45" s="179">
        <f t="shared" si="11"/>
        <v>0</v>
      </c>
      <c r="K45" s="179">
        <f t="shared" si="11"/>
        <v>0</v>
      </c>
      <c r="L45" s="179">
        <f t="shared" si="11"/>
        <v>0</v>
      </c>
      <c r="M45" s="179">
        <f t="shared" si="11"/>
        <v>0</v>
      </c>
      <c r="N45" s="179">
        <f t="shared" si="11"/>
        <v>0</v>
      </c>
      <c r="O45" s="179">
        <f t="shared" si="11"/>
        <v>0</v>
      </c>
      <c r="P45" s="179">
        <f t="shared" si="11"/>
        <v>1120</v>
      </c>
      <c r="Q45" s="8"/>
      <c r="R45" s="8"/>
      <c r="S45" s="8"/>
      <c r="T45" s="8"/>
      <c r="U45" s="8"/>
      <c r="V45" s="8"/>
      <c r="W45" s="8"/>
      <c r="X45" s="8"/>
      <c r="Y45" s="8"/>
      <c r="Z45" s="8"/>
      <c r="AA45" s="8"/>
      <c r="AB45" s="8"/>
    </row>
    <row r="46" spans="1:28" x14ac:dyDescent="0.25">
      <c r="A46" s="45" t="s">
        <v>45</v>
      </c>
      <c r="B46" s="46" t="s">
        <v>46</v>
      </c>
      <c r="C46" s="182">
        <v>3142.4</v>
      </c>
      <c r="D46" s="182">
        <v>300</v>
      </c>
      <c r="E46" s="182"/>
      <c r="F46" s="182">
        <v>500</v>
      </c>
      <c r="G46" s="182">
        <v>525</v>
      </c>
      <c r="H46" s="182"/>
      <c r="I46" s="182"/>
      <c r="J46" s="182"/>
      <c r="K46" s="182"/>
      <c r="L46" s="182"/>
      <c r="M46" s="182"/>
      <c r="N46" s="182"/>
      <c r="O46" s="183"/>
      <c r="P46" s="169">
        <f>SUM(C46:O46)</f>
        <v>4467.3999999999996</v>
      </c>
    </row>
    <row r="47" spans="1:28" x14ac:dyDescent="0.25">
      <c r="A47" s="27"/>
      <c r="B47" s="21" t="s">
        <v>47</v>
      </c>
      <c r="C47" s="167">
        <v>77165</v>
      </c>
      <c r="D47" s="167"/>
      <c r="E47" s="167"/>
      <c r="F47" s="167"/>
      <c r="G47" s="167"/>
      <c r="H47" s="167"/>
      <c r="I47" s="167"/>
      <c r="J47" s="167"/>
      <c r="K47" s="167"/>
      <c r="L47" s="167">
        <v>103</v>
      </c>
      <c r="M47" s="167"/>
      <c r="N47" s="167"/>
      <c r="O47" s="168"/>
      <c r="P47" s="169">
        <f>SUM(C47:O47)</f>
        <v>77268</v>
      </c>
    </row>
    <row r="48" spans="1:28" ht="11.25" customHeight="1" x14ac:dyDescent="0.25">
      <c r="A48" s="27"/>
      <c r="B48" s="21" t="s">
        <v>19</v>
      </c>
      <c r="C48" s="167">
        <v>19.73</v>
      </c>
      <c r="D48" s="167">
        <v>7.28</v>
      </c>
      <c r="E48" s="167">
        <v>16.600000000000001</v>
      </c>
      <c r="F48" s="167"/>
      <c r="G48" s="167"/>
      <c r="H48" s="167"/>
      <c r="I48" s="167"/>
      <c r="J48" s="167"/>
      <c r="K48" s="167">
        <v>1.63</v>
      </c>
      <c r="L48" s="167"/>
      <c r="M48" s="167"/>
      <c r="N48" s="167"/>
      <c r="O48" s="168"/>
      <c r="P48" s="169">
        <f>SUM(C48:O48)</f>
        <v>45.24</v>
      </c>
    </row>
    <row r="49" spans="1:28" x14ac:dyDescent="0.25">
      <c r="A49" s="27"/>
      <c r="B49" s="21" t="s">
        <v>26</v>
      </c>
      <c r="C49" s="167"/>
      <c r="D49" s="167">
        <v>4.25</v>
      </c>
      <c r="E49" s="167">
        <v>253.48</v>
      </c>
      <c r="F49" s="167"/>
      <c r="G49" s="167"/>
      <c r="H49" s="167"/>
      <c r="I49" s="167">
        <v>26.34</v>
      </c>
      <c r="J49" s="167"/>
      <c r="K49" s="167"/>
      <c r="L49" s="167"/>
      <c r="M49" s="167"/>
      <c r="N49" s="167"/>
      <c r="O49" s="168"/>
      <c r="P49" s="169">
        <f>SUM(C49:O49)</f>
        <v>284.07</v>
      </c>
    </row>
    <row r="50" spans="1:28" x14ac:dyDescent="0.25">
      <c r="A50" s="27"/>
      <c r="B50" s="21" t="s">
        <v>24</v>
      </c>
      <c r="C50" s="167">
        <v>30.1</v>
      </c>
      <c r="D50" s="167"/>
      <c r="E50" s="167"/>
      <c r="F50" s="167"/>
      <c r="G50" s="167"/>
      <c r="H50" s="167"/>
      <c r="I50" s="167"/>
      <c r="J50" s="167">
        <v>0.8</v>
      </c>
      <c r="K50" s="167">
        <v>3.75</v>
      </c>
      <c r="L50" s="167"/>
      <c r="M50" s="167"/>
      <c r="N50" s="167"/>
      <c r="O50" s="168">
        <v>1</v>
      </c>
      <c r="P50" s="169">
        <f>SUM(C50:O50)</f>
        <v>35.650000000000006</v>
      </c>
    </row>
    <row r="51" spans="1:28" s="6" customFormat="1" ht="13.8" thickBot="1" x14ac:dyDescent="0.3">
      <c r="A51" s="28" t="s">
        <v>121</v>
      </c>
      <c r="B51" s="29"/>
      <c r="C51" s="173">
        <f t="shared" ref="C51:P51" si="12">SUM(C46:C50)</f>
        <v>80357.23</v>
      </c>
      <c r="D51" s="173">
        <f t="shared" si="12"/>
        <v>311.52999999999997</v>
      </c>
      <c r="E51" s="173">
        <f t="shared" si="12"/>
        <v>270.08</v>
      </c>
      <c r="F51" s="173">
        <f t="shared" si="12"/>
        <v>500</v>
      </c>
      <c r="G51" s="173">
        <f t="shared" si="12"/>
        <v>525</v>
      </c>
      <c r="H51" s="173">
        <f t="shared" si="12"/>
        <v>0</v>
      </c>
      <c r="I51" s="173">
        <f t="shared" si="12"/>
        <v>26.34</v>
      </c>
      <c r="J51" s="173">
        <f t="shared" si="12"/>
        <v>0.8</v>
      </c>
      <c r="K51" s="173">
        <f t="shared" si="12"/>
        <v>5.38</v>
      </c>
      <c r="L51" s="173">
        <f t="shared" si="12"/>
        <v>103</v>
      </c>
      <c r="M51" s="173">
        <f t="shared" si="12"/>
        <v>0</v>
      </c>
      <c r="N51" s="173">
        <f t="shared" si="12"/>
        <v>0</v>
      </c>
      <c r="O51" s="173">
        <f t="shared" si="12"/>
        <v>1</v>
      </c>
      <c r="P51" s="173">
        <f t="shared" si="12"/>
        <v>82100.36</v>
      </c>
      <c r="Q51" s="8"/>
      <c r="R51" s="8"/>
      <c r="S51" s="8"/>
      <c r="T51" s="8"/>
      <c r="U51" s="8"/>
      <c r="V51" s="8"/>
      <c r="W51" s="8"/>
      <c r="X51" s="8"/>
      <c r="Y51" s="8"/>
      <c r="Z51" s="8"/>
      <c r="AA51" s="8"/>
      <c r="AB51" s="8"/>
    </row>
    <row r="52" spans="1:28" x14ac:dyDescent="0.25">
      <c r="A52" s="35" t="s">
        <v>48</v>
      </c>
      <c r="B52" s="74"/>
      <c r="C52" s="193"/>
      <c r="D52" s="193"/>
      <c r="E52" s="193"/>
      <c r="F52" s="193"/>
      <c r="G52" s="193"/>
      <c r="H52" s="193"/>
      <c r="I52" s="193"/>
      <c r="J52" s="193"/>
      <c r="K52" s="193"/>
      <c r="L52" s="193"/>
      <c r="M52" s="193"/>
      <c r="N52" s="193"/>
      <c r="O52" s="194"/>
      <c r="P52" s="169"/>
    </row>
    <row r="53" spans="1:28" s="6" customFormat="1" x14ac:dyDescent="0.25">
      <c r="A53" s="75"/>
      <c r="B53" s="76" t="s">
        <v>19</v>
      </c>
      <c r="C53" s="207">
        <v>48473.11</v>
      </c>
      <c r="D53" s="207">
        <v>2764.43</v>
      </c>
      <c r="E53" s="207">
        <v>28.74</v>
      </c>
      <c r="F53" s="207"/>
      <c r="G53" s="207"/>
      <c r="H53" s="207">
        <v>21.94</v>
      </c>
      <c r="I53" s="207"/>
      <c r="J53" s="207">
        <v>49.6</v>
      </c>
      <c r="K53" s="207">
        <v>269.39</v>
      </c>
      <c r="L53" s="207"/>
      <c r="M53" s="207"/>
      <c r="N53" s="207">
        <v>58.05</v>
      </c>
      <c r="O53" s="208"/>
      <c r="P53" s="169">
        <f>SUM(C53:O53)</f>
        <v>51665.26</v>
      </c>
      <c r="Q53" s="8"/>
      <c r="R53" s="8"/>
      <c r="S53" s="8"/>
      <c r="T53" s="8"/>
      <c r="U53" s="8"/>
      <c r="V53" s="8"/>
      <c r="W53" s="8"/>
      <c r="X53" s="8"/>
      <c r="Y53" s="8"/>
      <c r="Z53" s="8"/>
      <c r="AA53" s="8"/>
      <c r="AB53" s="8"/>
    </row>
    <row r="54" spans="1:28" s="6" customFormat="1" x14ac:dyDescent="0.25">
      <c r="A54" s="75"/>
      <c r="B54" s="76" t="s">
        <v>26</v>
      </c>
      <c r="C54" s="209"/>
      <c r="D54" s="209"/>
      <c r="E54" s="207">
        <v>0.12</v>
      </c>
      <c r="F54" s="209"/>
      <c r="G54" s="209"/>
      <c r="H54" s="209"/>
      <c r="I54" s="209"/>
      <c r="J54" s="209"/>
      <c r="K54" s="209"/>
      <c r="L54" s="209"/>
      <c r="M54" s="209"/>
      <c r="N54" s="209"/>
      <c r="O54" s="208"/>
      <c r="P54" s="169">
        <f>SUM(C54:O54)</f>
        <v>0.12</v>
      </c>
      <c r="Q54" s="8"/>
      <c r="R54" s="8"/>
      <c r="S54" s="8"/>
      <c r="T54" s="8"/>
      <c r="U54" s="8"/>
      <c r="V54" s="8"/>
      <c r="W54" s="8"/>
      <c r="X54" s="8"/>
      <c r="Y54" s="8"/>
      <c r="Z54" s="8"/>
      <c r="AA54" s="8"/>
      <c r="AB54" s="8"/>
    </row>
    <row r="55" spans="1:28" s="6" customFormat="1" ht="13.8" thickBot="1" x14ac:dyDescent="0.3">
      <c r="A55" s="41" t="s">
        <v>122</v>
      </c>
      <c r="B55" s="42"/>
      <c r="C55" s="179">
        <f t="shared" ref="C55:P55" si="13">SUM(C53:C54)</f>
        <v>48473.11</v>
      </c>
      <c r="D55" s="179">
        <f t="shared" si="13"/>
        <v>2764.43</v>
      </c>
      <c r="E55" s="179">
        <f t="shared" si="13"/>
        <v>28.86</v>
      </c>
      <c r="F55" s="179">
        <f t="shared" si="13"/>
        <v>0</v>
      </c>
      <c r="G55" s="179">
        <f t="shared" si="13"/>
        <v>0</v>
      </c>
      <c r="H55" s="179">
        <f t="shared" si="13"/>
        <v>21.94</v>
      </c>
      <c r="I55" s="179">
        <f t="shared" si="13"/>
        <v>0</v>
      </c>
      <c r="J55" s="179">
        <f t="shared" si="13"/>
        <v>49.6</v>
      </c>
      <c r="K55" s="179">
        <f t="shared" si="13"/>
        <v>269.39</v>
      </c>
      <c r="L55" s="179">
        <f t="shared" si="13"/>
        <v>0</v>
      </c>
      <c r="M55" s="179">
        <f t="shared" si="13"/>
        <v>0</v>
      </c>
      <c r="N55" s="179">
        <f t="shared" si="13"/>
        <v>58.05</v>
      </c>
      <c r="O55" s="179">
        <f t="shared" si="13"/>
        <v>0</v>
      </c>
      <c r="P55" s="179">
        <f t="shared" si="13"/>
        <v>51665.380000000005</v>
      </c>
      <c r="Q55" s="8"/>
      <c r="R55" s="8"/>
      <c r="S55" s="8"/>
      <c r="T55" s="8"/>
      <c r="U55" s="8"/>
      <c r="V55" s="8"/>
      <c r="W55" s="8"/>
      <c r="X55" s="8"/>
      <c r="Y55" s="8"/>
      <c r="Z55" s="8"/>
      <c r="AA55" s="8"/>
      <c r="AB55" s="8"/>
    </row>
    <row r="56" spans="1:28" x14ac:dyDescent="0.25">
      <c r="A56" s="45" t="s">
        <v>49</v>
      </c>
      <c r="B56" s="46" t="s">
        <v>19</v>
      </c>
      <c r="C56" s="182"/>
      <c r="D56" s="182">
        <v>18.97</v>
      </c>
      <c r="E56" s="182"/>
      <c r="F56" s="182"/>
      <c r="G56" s="182"/>
      <c r="H56" s="182"/>
      <c r="I56" s="182"/>
      <c r="J56" s="182">
        <v>3.42</v>
      </c>
      <c r="K56" s="182"/>
      <c r="L56" s="182"/>
      <c r="M56" s="182"/>
      <c r="N56" s="182"/>
      <c r="O56" s="183"/>
      <c r="P56" s="169">
        <f>SUM(C56:O56)</f>
        <v>22.39</v>
      </c>
    </row>
    <row r="57" spans="1:28" x14ac:dyDescent="0.25">
      <c r="A57" s="27"/>
      <c r="B57" s="21" t="s">
        <v>26</v>
      </c>
      <c r="C57" s="167">
        <v>33227.19</v>
      </c>
      <c r="D57" s="167">
        <v>133.12</v>
      </c>
      <c r="E57" s="167"/>
      <c r="F57" s="167"/>
      <c r="G57" s="167"/>
      <c r="H57" s="167"/>
      <c r="I57" s="167"/>
      <c r="J57" s="167"/>
      <c r="K57" s="167"/>
      <c r="L57" s="167"/>
      <c r="M57" s="167"/>
      <c r="N57" s="167"/>
      <c r="O57" s="168"/>
      <c r="P57" s="169">
        <f>SUM(C57:O57)</f>
        <v>33360.310000000005</v>
      </c>
    </row>
    <row r="58" spans="1:28" s="6" customFormat="1" ht="13.65" customHeight="1" thickBot="1" x14ac:dyDescent="0.3">
      <c r="A58" s="28" t="s">
        <v>123</v>
      </c>
      <c r="B58" s="29"/>
      <c r="C58" s="173">
        <f t="shared" ref="C58:P58" si="14">SUM(C56:C57)</f>
        <v>33227.19</v>
      </c>
      <c r="D58" s="173">
        <f t="shared" si="14"/>
        <v>152.09</v>
      </c>
      <c r="E58" s="173">
        <f t="shared" si="14"/>
        <v>0</v>
      </c>
      <c r="F58" s="173">
        <f t="shared" si="14"/>
        <v>0</v>
      </c>
      <c r="G58" s="173">
        <f t="shared" si="14"/>
        <v>0</v>
      </c>
      <c r="H58" s="173">
        <f t="shared" si="14"/>
        <v>0</v>
      </c>
      <c r="I58" s="173">
        <f t="shared" si="14"/>
        <v>0</v>
      </c>
      <c r="J58" s="173">
        <f t="shared" si="14"/>
        <v>3.42</v>
      </c>
      <c r="K58" s="173">
        <f t="shared" si="14"/>
        <v>0</v>
      </c>
      <c r="L58" s="173">
        <f t="shared" si="14"/>
        <v>0</v>
      </c>
      <c r="M58" s="173">
        <f t="shared" si="14"/>
        <v>0</v>
      </c>
      <c r="N58" s="173">
        <f t="shared" si="14"/>
        <v>0</v>
      </c>
      <c r="O58" s="173">
        <f t="shared" si="14"/>
        <v>0</v>
      </c>
      <c r="P58" s="173">
        <f t="shared" si="14"/>
        <v>33382.700000000004</v>
      </c>
      <c r="Q58" s="8"/>
      <c r="R58" s="8"/>
      <c r="S58" s="8"/>
      <c r="T58" s="8"/>
      <c r="U58" s="8"/>
      <c r="V58" s="8"/>
      <c r="W58" s="8"/>
      <c r="X58" s="8"/>
      <c r="Y58" s="8"/>
      <c r="Z58" s="8"/>
      <c r="AA58" s="8"/>
      <c r="AB58" s="8"/>
    </row>
    <row r="59" spans="1:28" s="164" customFormat="1" ht="13.65" customHeight="1" x14ac:dyDescent="0.25">
      <c r="A59" s="36" t="s">
        <v>50</v>
      </c>
      <c r="B59" s="82" t="s">
        <v>30</v>
      </c>
      <c r="C59" s="174"/>
      <c r="D59" s="210"/>
      <c r="E59" s="210"/>
      <c r="F59" s="210"/>
      <c r="G59" s="210"/>
      <c r="H59" s="210"/>
      <c r="I59" s="210"/>
      <c r="J59" s="210"/>
      <c r="K59" s="210"/>
      <c r="L59" s="210"/>
      <c r="M59" s="210"/>
      <c r="N59" s="210"/>
      <c r="O59" s="211"/>
      <c r="P59" s="186">
        <f>SUM(C59:O59)</f>
        <v>0</v>
      </c>
      <c r="Q59" s="163"/>
      <c r="R59" s="163"/>
      <c r="S59" s="163"/>
      <c r="T59" s="163"/>
      <c r="U59" s="163"/>
      <c r="V59" s="163"/>
      <c r="W59" s="163"/>
      <c r="X59" s="163"/>
      <c r="Y59" s="163"/>
      <c r="Z59" s="163"/>
      <c r="AA59" s="163"/>
      <c r="AB59" s="163"/>
    </row>
    <row r="60" spans="1:28" s="6" customFormat="1" x14ac:dyDescent="0.25">
      <c r="A60" s="36"/>
      <c r="B60" s="36" t="s">
        <v>19</v>
      </c>
      <c r="C60" s="174">
        <v>15243.31</v>
      </c>
      <c r="D60" s="174">
        <v>14.57</v>
      </c>
      <c r="E60" s="174">
        <v>3433.27</v>
      </c>
      <c r="F60" s="174"/>
      <c r="G60" s="174"/>
      <c r="H60" s="174"/>
      <c r="I60" s="174"/>
      <c r="J60" s="174">
        <v>17.829999999999998</v>
      </c>
      <c r="K60" s="174"/>
      <c r="L60" s="174">
        <v>24.31</v>
      </c>
      <c r="M60" s="174"/>
      <c r="N60" s="174"/>
      <c r="O60" s="175"/>
      <c r="P60" s="212">
        <f>SUM(C60:O60)</f>
        <v>18733.29</v>
      </c>
      <c r="Q60" s="8"/>
      <c r="R60" s="8"/>
      <c r="S60" s="8"/>
      <c r="T60" s="8"/>
      <c r="U60" s="8"/>
      <c r="V60" s="8"/>
      <c r="W60" s="8"/>
      <c r="X60" s="8"/>
      <c r="Y60" s="8"/>
      <c r="Z60" s="8"/>
      <c r="AA60" s="8"/>
      <c r="AB60" s="8"/>
    </row>
    <row r="61" spans="1:28" s="6" customFormat="1" ht="13.8" thickBot="1" x14ac:dyDescent="0.3">
      <c r="A61" s="41" t="s">
        <v>124</v>
      </c>
      <c r="B61" s="42"/>
      <c r="C61" s="179">
        <f t="shared" ref="C61:P61" si="15">SUM(C59:C60)</f>
        <v>15243.31</v>
      </c>
      <c r="D61" s="179">
        <f t="shared" si="15"/>
        <v>14.57</v>
      </c>
      <c r="E61" s="179">
        <f t="shared" si="15"/>
        <v>3433.27</v>
      </c>
      <c r="F61" s="179">
        <f t="shared" si="15"/>
        <v>0</v>
      </c>
      <c r="G61" s="179">
        <f t="shared" si="15"/>
        <v>0</v>
      </c>
      <c r="H61" s="179">
        <f t="shared" si="15"/>
        <v>0</v>
      </c>
      <c r="I61" s="179">
        <f t="shared" si="15"/>
        <v>0</v>
      </c>
      <c r="J61" s="179">
        <f t="shared" si="15"/>
        <v>17.829999999999998</v>
      </c>
      <c r="K61" s="179">
        <f t="shared" si="15"/>
        <v>0</v>
      </c>
      <c r="L61" s="179">
        <f t="shared" si="15"/>
        <v>24.31</v>
      </c>
      <c r="M61" s="179">
        <f t="shared" si="15"/>
        <v>0</v>
      </c>
      <c r="N61" s="179">
        <f t="shared" si="15"/>
        <v>0</v>
      </c>
      <c r="O61" s="179">
        <f t="shared" si="15"/>
        <v>0</v>
      </c>
      <c r="P61" s="179">
        <f t="shared" si="15"/>
        <v>18733.29</v>
      </c>
      <c r="Q61" s="8"/>
      <c r="R61" s="8"/>
      <c r="S61" s="8"/>
      <c r="T61" s="8"/>
      <c r="U61" s="8"/>
      <c r="V61" s="8"/>
      <c r="W61" s="8"/>
      <c r="X61" s="8"/>
      <c r="Y61" s="8"/>
      <c r="Z61" s="8"/>
      <c r="AA61" s="8"/>
      <c r="AB61" s="8"/>
    </row>
    <row r="62" spans="1:28" x14ac:dyDescent="0.25">
      <c r="A62" s="45" t="s">
        <v>51</v>
      </c>
      <c r="B62" s="46" t="s">
        <v>52</v>
      </c>
      <c r="C62" s="182">
        <v>945175</v>
      </c>
      <c r="D62" s="182"/>
      <c r="E62" s="182"/>
      <c r="F62" s="182"/>
      <c r="G62" s="182"/>
      <c r="H62" s="182"/>
      <c r="I62" s="182"/>
      <c r="J62" s="182">
        <v>124</v>
      </c>
      <c r="K62" s="182">
        <v>187</v>
      </c>
      <c r="L62" s="182"/>
      <c r="M62" s="182"/>
      <c r="N62" s="182"/>
      <c r="O62" s="183">
        <v>1687</v>
      </c>
      <c r="P62" s="169">
        <f>SUM(C62:O62)</f>
        <v>947173</v>
      </c>
    </row>
    <row r="63" spans="1:28" x14ac:dyDescent="0.25">
      <c r="A63" s="27"/>
      <c r="B63" s="21" t="s">
        <v>19</v>
      </c>
      <c r="C63" s="167">
        <v>735.2</v>
      </c>
      <c r="D63" s="167">
        <v>454470.85</v>
      </c>
      <c r="E63" s="167">
        <v>11029.59</v>
      </c>
      <c r="F63" s="167"/>
      <c r="G63" s="167"/>
      <c r="H63" s="167"/>
      <c r="I63" s="167">
        <v>38.53</v>
      </c>
      <c r="J63" s="167">
        <v>2682.3</v>
      </c>
      <c r="K63" s="167">
        <v>71819.44</v>
      </c>
      <c r="L63" s="167"/>
      <c r="M63" s="167"/>
      <c r="N63" s="167">
        <v>108.02</v>
      </c>
      <c r="O63" s="168"/>
      <c r="P63" s="169">
        <f>SUM(C63:O63)</f>
        <v>540883.93000000005</v>
      </c>
    </row>
    <row r="64" spans="1:28" x14ac:dyDescent="0.25">
      <c r="A64" s="27"/>
      <c r="B64" s="21" t="s">
        <v>26</v>
      </c>
      <c r="C64" s="213">
        <v>475407.5</v>
      </c>
      <c r="D64" s="167">
        <v>82019.59</v>
      </c>
      <c r="E64" s="167">
        <v>37781.79</v>
      </c>
      <c r="F64" s="167">
        <v>93.05</v>
      </c>
      <c r="G64" s="167"/>
      <c r="H64" s="167"/>
      <c r="I64" s="167">
        <v>45484.87</v>
      </c>
      <c r="J64" s="167">
        <v>3962.59</v>
      </c>
      <c r="K64" s="167">
        <v>39514.65</v>
      </c>
      <c r="L64" s="167"/>
      <c r="M64" s="167">
        <v>45.7</v>
      </c>
      <c r="N64" s="167"/>
      <c r="O64" s="168"/>
      <c r="P64" s="169">
        <f>SUM(C64:O64)</f>
        <v>684309.74</v>
      </c>
    </row>
    <row r="65" spans="1:28" s="6" customFormat="1" ht="12.75" customHeight="1" thickBot="1" x14ac:dyDescent="0.3">
      <c r="A65" s="28" t="s">
        <v>125</v>
      </c>
      <c r="B65" s="29"/>
      <c r="C65" s="173">
        <f t="shared" ref="C65:P65" si="16">SUM(C62:C64)</f>
        <v>1421317.7</v>
      </c>
      <c r="D65" s="173">
        <f>SUM(D62:D64)</f>
        <v>536490.43999999994</v>
      </c>
      <c r="E65" s="173">
        <f t="shared" si="16"/>
        <v>48811.380000000005</v>
      </c>
      <c r="F65" s="173">
        <f t="shared" si="16"/>
        <v>93.05</v>
      </c>
      <c r="G65" s="173">
        <f t="shared" si="16"/>
        <v>0</v>
      </c>
      <c r="H65" s="173">
        <f t="shared" si="16"/>
        <v>0</v>
      </c>
      <c r="I65" s="173">
        <f t="shared" si="16"/>
        <v>45523.4</v>
      </c>
      <c r="J65" s="173">
        <f t="shared" si="16"/>
        <v>6768.89</v>
      </c>
      <c r="K65" s="173">
        <f t="shared" si="16"/>
        <v>111521.09</v>
      </c>
      <c r="L65" s="173">
        <f t="shared" si="16"/>
        <v>0</v>
      </c>
      <c r="M65" s="173">
        <f t="shared" si="16"/>
        <v>45.7</v>
      </c>
      <c r="N65" s="173">
        <f t="shared" si="16"/>
        <v>108.02</v>
      </c>
      <c r="O65" s="173">
        <f t="shared" si="16"/>
        <v>1687</v>
      </c>
      <c r="P65" s="173">
        <f t="shared" si="16"/>
        <v>2172366.67</v>
      </c>
      <c r="Q65" s="8"/>
      <c r="R65" s="8"/>
      <c r="S65" s="8"/>
      <c r="T65" s="8"/>
      <c r="U65" s="8"/>
      <c r="V65" s="8"/>
      <c r="W65" s="8"/>
      <c r="X65" s="8"/>
      <c r="Y65" s="8"/>
      <c r="Z65" s="8"/>
      <c r="AA65" s="8"/>
      <c r="AB65" s="8"/>
    </row>
    <row r="66" spans="1:28" x14ac:dyDescent="0.25">
      <c r="A66" s="35" t="s">
        <v>54</v>
      </c>
      <c r="B66" s="51" t="s">
        <v>55</v>
      </c>
      <c r="C66" s="193">
        <v>157545</v>
      </c>
      <c r="D66" s="193">
        <v>52333</v>
      </c>
      <c r="E66" s="193"/>
      <c r="F66" s="193">
        <v>10606</v>
      </c>
      <c r="G66" s="193"/>
      <c r="H66" s="193"/>
      <c r="I66" s="193"/>
      <c r="J66" s="193">
        <v>2091</v>
      </c>
      <c r="K66" s="193">
        <v>61955</v>
      </c>
      <c r="L66" s="193">
        <v>1245</v>
      </c>
      <c r="M66" s="193"/>
      <c r="N66" s="193"/>
      <c r="O66" s="194">
        <v>68793.25</v>
      </c>
      <c r="P66" s="169">
        <f>SUM(C66:O66)</f>
        <v>354568.25</v>
      </c>
    </row>
    <row r="67" spans="1:28" x14ac:dyDescent="0.25">
      <c r="A67" s="35"/>
      <c r="B67" s="51" t="s">
        <v>26</v>
      </c>
      <c r="C67" s="193">
        <v>4.0999999999999996</v>
      </c>
      <c r="D67" s="193">
        <v>53.5</v>
      </c>
      <c r="E67" s="193">
        <v>64.62</v>
      </c>
      <c r="F67" s="193"/>
      <c r="G67" s="193"/>
      <c r="H67" s="193"/>
      <c r="I67" s="193"/>
      <c r="J67" s="193"/>
      <c r="K67" s="193">
        <v>19.93</v>
      </c>
      <c r="L67" s="193"/>
      <c r="M67" s="193"/>
      <c r="N67" s="193"/>
      <c r="O67" s="194"/>
      <c r="P67" s="169">
        <f>SUM(C67:O67)</f>
        <v>142.15</v>
      </c>
    </row>
    <row r="68" spans="1:28" x14ac:dyDescent="0.25">
      <c r="A68" s="54"/>
      <c r="B68" s="55" t="s">
        <v>19</v>
      </c>
      <c r="C68" s="187"/>
      <c r="D68" s="187">
        <v>49.5</v>
      </c>
      <c r="E68" s="187"/>
      <c r="F68" s="187"/>
      <c r="G68" s="187"/>
      <c r="H68" s="187"/>
      <c r="I68" s="187"/>
      <c r="J68" s="187"/>
      <c r="K68" s="187">
        <v>2.67</v>
      </c>
      <c r="L68" s="187"/>
      <c r="M68" s="187"/>
      <c r="N68" s="187"/>
      <c r="O68" s="188"/>
      <c r="P68" s="169">
        <f>SUM(C68:O68)</f>
        <v>52.17</v>
      </c>
    </row>
    <row r="69" spans="1:28" s="6" customFormat="1" ht="13.8" thickBot="1" x14ac:dyDescent="0.3">
      <c r="A69" s="41" t="s">
        <v>127</v>
      </c>
      <c r="B69" s="42"/>
      <c r="C69" s="179">
        <f t="shared" ref="C69:P69" si="17">SUM(C66:C68)</f>
        <v>157549.1</v>
      </c>
      <c r="D69" s="179">
        <f t="shared" si="17"/>
        <v>52436</v>
      </c>
      <c r="E69" s="179">
        <f t="shared" si="17"/>
        <v>64.62</v>
      </c>
      <c r="F69" s="179">
        <f t="shared" si="17"/>
        <v>10606</v>
      </c>
      <c r="G69" s="179">
        <f t="shared" si="17"/>
        <v>0</v>
      </c>
      <c r="H69" s="179">
        <f t="shared" si="17"/>
        <v>0</v>
      </c>
      <c r="I69" s="179">
        <f t="shared" si="17"/>
        <v>0</v>
      </c>
      <c r="J69" s="179">
        <f t="shared" si="17"/>
        <v>2091</v>
      </c>
      <c r="K69" s="179">
        <f t="shared" si="17"/>
        <v>61977.599999999999</v>
      </c>
      <c r="L69" s="179">
        <f t="shared" si="17"/>
        <v>1245</v>
      </c>
      <c r="M69" s="179">
        <f t="shared" si="17"/>
        <v>0</v>
      </c>
      <c r="N69" s="179">
        <f t="shared" si="17"/>
        <v>0</v>
      </c>
      <c r="O69" s="179">
        <f t="shared" si="17"/>
        <v>68793.25</v>
      </c>
      <c r="P69" s="179">
        <f t="shared" si="17"/>
        <v>354762.57</v>
      </c>
      <c r="Q69" s="8"/>
      <c r="R69" s="8"/>
      <c r="S69" s="8"/>
      <c r="T69" s="8"/>
      <c r="U69" s="8"/>
      <c r="V69" s="8"/>
      <c r="W69" s="8"/>
      <c r="X69" s="8"/>
      <c r="Y69" s="8"/>
      <c r="Z69" s="8"/>
      <c r="AA69" s="8"/>
      <c r="AB69" s="8"/>
    </row>
    <row r="70" spans="1:28" x14ac:dyDescent="0.25">
      <c r="A70" s="45" t="s">
        <v>56</v>
      </c>
      <c r="B70" s="21" t="s">
        <v>24</v>
      </c>
      <c r="C70" s="182">
        <v>22048</v>
      </c>
      <c r="D70" s="182"/>
      <c r="E70" s="182"/>
      <c r="F70" s="182"/>
      <c r="G70" s="182"/>
      <c r="H70" s="182"/>
      <c r="I70" s="182"/>
      <c r="J70" s="182">
        <v>27.3</v>
      </c>
      <c r="K70" s="182">
        <v>6191.2</v>
      </c>
      <c r="L70" s="182">
        <v>9.52</v>
      </c>
      <c r="M70" s="182"/>
      <c r="N70" s="182"/>
      <c r="O70" s="183">
        <v>115.6</v>
      </c>
      <c r="P70" s="169">
        <f>SUM(C70:O70)</f>
        <v>28391.62</v>
      </c>
    </row>
    <row r="71" spans="1:28" x14ac:dyDescent="0.25">
      <c r="A71" s="27"/>
      <c r="B71" s="21" t="s">
        <v>19</v>
      </c>
      <c r="C71" s="167"/>
      <c r="D71" s="167">
        <v>14.59</v>
      </c>
      <c r="E71" s="167">
        <v>8.6300000000000008</v>
      </c>
      <c r="F71" s="167"/>
      <c r="G71" s="167"/>
      <c r="H71" s="167"/>
      <c r="I71" s="167"/>
      <c r="J71" s="167"/>
      <c r="K71" s="167"/>
      <c r="L71" s="167"/>
      <c r="M71" s="167"/>
      <c r="N71" s="167"/>
      <c r="O71" s="168"/>
      <c r="P71" s="169">
        <f>SUM(C71:O71)</f>
        <v>23.22</v>
      </c>
    </row>
    <row r="72" spans="1:28" x14ac:dyDescent="0.25">
      <c r="A72" s="27"/>
      <c r="B72" s="21" t="s">
        <v>18</v>
      </c>
      <c r="C72" s="167"/>
      <c r="D72" s="167"/>
      <c r="E72" s="167"/>
      <c r="F72" s="167"/>
      <c r="G72" s="167"/>
      <c r="H72" s="167"/>
      <c r="I72" s="167"/>
      <c r="J72" s="167">
        <v>0.16</v>
      </c>
      <c r="K72" s="167"/>
      <c r="L72" s="167"/>
      <c r="M72" s="167"/>
      <c r="N72" s="167"/>
      <c r="O72" s="168"/>
      <c r="P72" s="169">
        <f>SUM(C72:O72)</f>
        <v>0.16</v>
      </c>
    </row>
    <row r="73" spans="1:28" s="6" customFormat="1" ht="13.8" thickBot="1" x14ac:dyDescent="0.3">
      <c r="A73" s="28" t="s">
        <v>128</v>
      </c>
      <c r="B73" s="29"/>
      <c r="C73" s="173">
        <f t="shared" ref="C73:P73" si="18">SUM(C70:C72)</f>
        <v>22048</v>
      </c>
      <c r="D73" s="173">
        <f t="shared" si="18"/>
        <v>14.59</v>
      </c>
      <c r="E73" s="173">
        <f t="shared" si="18"/>
        <v>8.6300000000000008</v>
      </c>
      <c r="F73" s="173">
        <f t="shared" si="18"/>
        <v>0</v>
      </c>
      <c r="G73" s="173">
        <f t="shared" si="18"/>
        <v>0</v>
      </c>
      <c r="H73" s="173">
        <f t="shared" si="18"/>
        <v>0</v>
      </c>
      <c r="I73" s="173">
        <f t="shared" si="18"/>
        <v>0</v>
      </c>
      <c r="J73" s="173">
        <f t="shared" si="18"/>
        <v>27.46</v>
      </c>
      <c r="K73" s="173">
        <f t="shared" si="18"/>
        <v>6191.2</v>
      </c>
      <c r="L73" s="173">
        <f t="shared" si="18"/>
        <v>9.52</v>
      </c>
      <c r="M73" s="173">
        <f t="shared" si="18"/>
        <v>0</v>
      </c>
      <c r="N73" s="173">
        <f t="shared" si="18"/>
        <v>0</v>
      </c>
      <c r="O73" s="173">
        <f t="shared" si="18"/>
        <v>115.6</v>
      </c>
      <c r="P73" s="173">
        <f t="shared" si="18"/>
        <v>28415</v>
      </c>
      <c r="Q73" s="8"/>
      <c r="R73" s="8"/>
      <c r="S73" s="8"/>
      <c r="T73" s="8"/>
      <c r="U73" s="8"/>
      <c r="V73" s="8"/>
      <c r="W73" s="8"/>
      <c r="X73" s="8"/>
      <c r="Y73" s="8"/>
      <c r="Z73" s="8"/>
      <c r="AA73" s="8"/>
      <c r="AB73" s="8"/>
    </row>
    <row r="74" spans="1:28" x14ac:dyDescent="0.25">
      <c r="A74" s="35" t="s">
        <v>58</v>
      </c>
      <c r="B74" s="51" t="s">
        <v>19</v>
      </c>
      <c r="C74" s="193">
        <v>24494.95</v>
      </c>
      <c r="D74" s="193">
        <v>342.44</v>
      </c>
      <c r="E74" s="193">
        <v>1154.4100000000001</v>
      </c>
      <c r="F74" s="193"/>
      <c r="G74" s="193"/>
      <c r="H74" s="193"/>
      <c r="I74" s="193"/>
      <c r="J74" s="193">
        <v>176.38</v>
      </c>
      <c r="K74" s="193"/>
      <c r="L74" s="193">
        <v>1547.06</v>
      </c>
      <c r="M74" s="193"/>
      <c r="N74" s="193"/>
      <c r="O74" s="194"/>
      <c r="P74" s="169">
        <f>SUM(C74:O74)</f>
        <v>27715.24</v>
      </c>
    </row>
    <row r="75" spans="1:28" x14ac:dyDescent="0.25">
      <c r="A75" s="121"/>
      <c r="B75" s="122" t="s">
        <v>26</v>
      </c>
      <c r="C75" s="214"/>
      <c r="D75" s="214"/>
      <c r="E75" s="214">
        <v>26.35</v>
      </c>
      <c r="F75" s="214"/>
      <c r="G75" s="214"/>
      <c r="H75" s="214"/>
      <c r="I75" s="214">
        <v>19.399999999999999</v>
      </c>
      <c r="J75" s="214"/>
      <c r="K75" s="214">
        <v>1872.98</v>
      </c>
      <c r="L75" s="214"/>
      <c r="M75" s="214"/>
      <c r="N75" s="214"/>
      <c r="O75" s="215"/>
      <c r="P75" s="169">
        <f>SUM(C75:O75)</f>
        <v>1918.73</v>
      </c>
    </row>
    <row r="76" spans="1:28" s="6" customFormat="1" ht="13.8" thickBot="1" x14ac:dyDescent="0.3">
      <c r="A76" s="41" t="s">
        <v>129</v>
      </c>
      <c r="B76" s="42"/>
      <c r="C76" s="179">
        <f t="shared" ref="C76:P76" si="19">SUM(C74:C75)</f>
        <v>24494.95</v>
      </c>
      <c r="D76" s="179">
        <f t="shared" si="19"/>
        <v>342.44</v>
      </c>
      <c r="E76" s="179">
        <f t="shared" si="19"/>
        <v>1180.76</v>
      </c>
      <c r="F76" s="179">
        <f t="shared" si="19"/>
        <v>0</v>
      </c>
      <c r="G76" s="179">
        <f t="shared" si="19"/>
        <v>0</v>
      </c>
      <c r="H76" s="179">
        <f t="shared" si="19"/>
        <v>0</v>
      </c>
      <c r="I76" s="179">
        <f t="shared" si="19"/>
        <v>19.399999999999999</v>
      </c>
      <c r="J76" s="179">
        <f t="shared" si="19"/>
        <v>176.38</v>
      </c>
      <c r="K76" s="179">
        <f t="shared" si="19"/>
        <v>1872.98</v>
      </c>
      <c r="L76" s="179">
        <f t="shared" si="19"/>
        <v>1547.06</v>
      </c>
      <c r="M76" s="179">
        <f t="shared" si="19"/>
        <v>0</v>
      </c>
      <c r="N76" s="179">
        <f t="shared" si="19"/>
        <v>0</v>
      </c>
      <c r="O76" s="179">
        <f t="shared" si="19"/>
        <v>0</v>
      </c>
      <c r="P76" s="179">
        <f t="shared" si="19"/>
        <v>29633.97</v>
      </c>
      <c r="Q76" s="8"/>
      <c r="R76" s="8"/>
      <c r="S76" s="8"/>
      <c r="T76" s="8"/>
      <c r="U76" s="8"/>
      <c r="V76" s="8"/>
      <c r="W76" s="8"/>
      <c r="X76" s="8"/>
      <c r="Y76" s="8"/>
      <c r="Z76" s="8"/>
      <c r="AA76" s="8"/>
      <c r="AB76" s="8"/>
    </row>
    <row r="77" spans="1:28" x14ac:dyDescent="0.25">
      <c r="A77" s="45" t="s">
        <v>59</v>
      </c>
      <c r="B77" s="21" t="s">
        <v>19</v>
      </c>
      <c r="C77" s="167">
        <v>48619.43</v>
      </c>
      <c r="D77" s="167">
        <v>1657.61</v>
      </c>
      <c r="E77" s="167"/>
      <c r="F77" s="167"/>
      <c r="G77" s="167"/>
      <c r="H77" s="167"/>
      <c r="I77" s="167"/>
      <c r="J77" s="167">
        <v>64.86</v>
      </c>
      <c r="K77" s="167">
        <v>7.71</v>
      </c>
      <c r="L77" s="167"/>
      <c r="M77" s="167"/>
      <c r="N77" s="167"/>
      <c r="O77" s="168"/>
      <c r="P77" s="169">
        <f>SUM(C77:O77)</f>
        <v>50349.61</v>
      </c>
    </row>
    <row r="78" spans="1:28" x14ac:dyDescent="0.25">
      <c r="A78" s="27"/>
      <c r="B78" s="21" t="s">
        <v>26</v>
      </c>
      <c r="C78" s="167"/>
      <c r="D78" s="167"/>
      <c r="E78" s="167">
        <v>0.04</v>
      </c>
      <c r="F78" s="167"/>
      <c r="G78" s="167"/>
      <c r="H78" s="167"/>
      <c r="I78" s="167">
        <v>3</v>
      </c>
      <c r="J78" s="167"/>
      <c r="K78" s="167"/>
      <c r="L78" s="167"/>
      <c r="M78" s="167">
        <v>6055.1</v>
      </c>
      <c r="N78" s="167"/>
      <c r="O78" s="168"/>
      <c r="P78" s="169">
        <f>SUM(C78:O78)</f>
        <v>6058.14</v>
      </c>
    </row>
    <row r="79" spans="1:28" s="6" customFormat="1" ht="13.8" thickBot="1" x14ac:dyDescent="0.3">
      <c r="A79" s="28" t="s">
        <v>130</v>
      </c>
      <c r="B79" s="29"/>
      <c r="C79" s="173">
        <f t="shared" ref="C79:P79" si="20">SUM(C77:C78)</f>
        <v>48619.43</v>
      </c>
      <c r="D79" s="173">
        <f t="shared" si="20"/>
        <v>1657.61</v>
      </c>
      <c r="E79" s="173">
        <f t="shared" si="20"/>
        <v>0.04</v>
      </c>
      <c r="F79" s="173">
        <f t="shared" si="20"/>
        <v>0</v>
      </c>
      <c r="G79" s="173">
        <f t="shared" si="20"/>
        <v>0</v>
      </c>
      <c r="H79" s="173">
        <f t="shared" si="20"/>
        <v>0</v>
      </c>
      <c r="I79" s="173">
        <f t="shared" si="20"/>
        <v>3</v>
      </c>
      <c r="J79" s="173">
        <f t="shared" si="20"/>
        <v>64.86</v>
      </c>
      <c r="K79" s="173">
        <f t="shared" si="20"/>
        <v>7.71</v>
      </c>
      <c r="L79" s="173">
        <f t="shared" si="20"/>
        <v>0</v>
      </c>
      <c r="M79" s="173">
        <f t="shared" si="20"/>
        <v>6055.1</v>
      </c>
      <c r="N79" s="173">
        <f t="shared" si="20"/>
        <v>0</v>
      </c>
      <c r="O79" s="173">
        <f t="shared" si="20"/>
        <v>0</v>
      </c>
      <c r="P79" s="173">
        <f t="shared" si="20"/>
        <v>56407.75</v>
      </c>
      <c r="Q79" s="8"/>
      <c r="R79" s="8"/>
      <c r="S79" s="8"/>
      <c r="T79" s="8"/>
      <c r="U79" s="8"/>
      <c r="V79" s="8"/>
      <c r="W79" s="8"/>
      <c r="X79" s="8"/>
      <c r="Y79" s="8"/>
      <c r="Z79" s="8"/>
      <c r="AA79" s="8"/>
      <c r="AB79" s="8"/>
    </row>
    <row r="80" spans="1:28" ht="12.15" customHeight="1" x14ac:dyDescent="0.25">
      <c r="A80" s="35" t="s">
        <v>61</v>
      </c>
      <c r="B80" s="55" t="s">
        <v>62</v>
      </c>
      <c r="C80" s="187">
        <v>11.86</v>
      </c>
      <c r="D80" s="187"/>
      <c r="E80" s="187"/>
      <c r="F80" s="187"/>
      <c r="G80" s="187"/>
      <c r="H80" s="187"/>
      <c r="I80" s="187"/>
      <c r="J80" s="187"/>
      <c r="K80" s="187"/>
      <c r="L80" s="187"/>
      <c r="M80" s="187"/>
      <c r="N80" s="187"/>
      <c r="O80" s="188"/>
      <c r="P80" s="169">
        <f>SUM(C80:O80)</f>
        <v>11.86</v>
      </c>
    </row>
    <row r="81" spans="1:28" ht="12.15" customHeight="1" x14ac:dyDescent="0.25">
      <c r="A81" s="121"/>
      <c r="B81" s="87" t="s">
        <v>46</v>
      </c>
      <c r="C81" s="189">
        <v>817.6</v>
      </c>
      <c r="D81" s="189"/>
      <c r="E81" s="189"/>
      <c r="F81" s="189"/>
      <c r="G81" s="189"/>
      <c r="H81" s="189"/>
      <c r="I81" s="189"/>
      <c r="J81" s="189"/>
      <c r="K81" s="189"/>
      <c r="L81" s="189"/>
      <c r="M81" s="189"/>
      <c r="N81" s="189"/>
      <c r="O81" s="190"/>
      <c r="P81" s="169">
        <f>SUM(C81:O81)</f>
        <v>817.6</v>
      </c>
    </row>
    <row r="82" spans="1:28" ht="12.15" customHeight="1" x14ac:dyDescent="0.25">
      <c r="A82" s="121"/>
      <c r="B82" s="87" t="s">
        <v>26</v>
      </c>
      <c r="C82" s="189"/>
      <c r="D82" s="189"/>
      <c r="E82" s="189">
        <v>75.62</v>
      </c>
      <c r="F82" s="189"/>
      <c r="G82" s="189"/>
      <c r="H82" s="189"/>
      <c r="I82" s="189"/>
      <c r="J82" s="189"/>
      <c r="K82" s="189"/>
      <c r="L82" s="189"/>
      <c r="M82" s="189"/>
      <c r="N82" s="189"/>
      <c r="O82" s="190"/>
      <c r="P82" s="169">
        <f>SUM(C82:O82)</f>
        <v>75.62</v>
      </c>
    </row>
    <row r="83" spans="1:28" ht="12.15" customHeight="1" x14ac:dyDescent="0.25">
      <c r="A83" s="86"/>
      <c r="B83" s="87" t="s">
        <v>19</v>
      </c>
      <c r="C83" s="189">
        <v>1639.59</v>
      </c>
      <c r="D83" s="189"/>
      <c r="E83" s="189"/>
      <c r="F83" s="189"/>
      <c r="G83" s="189"/>
      <c r="H83" s="189"/>
      <c r="I83" s="189"/>
      <c r="J83" s="189"/>
      <c r="K83" s="189"/>
      <c r="L83" s="189"/>
      <c r="M83" s="189"/>
      <c r="N83" s="189"/>
      <c r="O83" s="190"/>
      <c r="P83" s="169">
        <f>SUM(C83:O83)</f>
        <v>1639.59</v>
      </c>
    </row>
    <row r="84" spans="1:28" s="6" customFormat="1" ht="14.25" customHeight="1" thickBot="1" x14ac:dyDescent="0.3">
      <c r="A84" s="41" t="s">
        <v>131</v>
      </c>
      <c r="B84" s="42"/>
      <c r="C84" s="179">
        <f t="shared" ref="C84:P84" si="21">SUM(C80:C83)</f>
        <v>2469.0500000000002</v>
      </c>
      <c r="D84" s="179">
        <f t="shared" si="21"/>
        <v>0</v>
      </c>
      <c r="E84" s="179">
        <f t="shared" si="21"/>
        <v>75.62</v>
      </c>
      <c r="F84" s="179">
        <f t="shared" si="21"/>
        <v>0</v>
      </c>
      <c r="G84" s="179">
        <f t="shared" si="21"/>
        <v>0</v>
      </c>
      <c r="H84" s="179">
        <f t="shared" si="21"/>
        <v>0</v>
      </c>
      <c r="I84" s="179">
        <f t="shared" si="21"/>
        <v>0</v>
      </c>
      <c r="J84" s="179">
        <f t="shared" si="21"/>
        <v>0</v>
      </c>
      <c r="K84" s="179">
        <f t="shared" si="21"/>
        <v>0</v>
      </c>
      <c r="L84" s="179">
        <f t="shared" si="21"/>
        <v>0</v>
      </c>
      <c r="M84" s="179">
        <f t="shared" si="21"/>
        <v>0</v>
      </c>
      <c r="N84" s="179">
        <f t="shared" si="21"/>
        <v>0</v>
      </c>
      <c r="O84" s="179">
        <f t="shared" si="21"/>
        <v>0</v>
      </c>
      <c r="P84" s="179">
        <f t="shared" si="21"/>
        <v>2544.67</v>
      </c>
      <c r="Q84" s="8"/>
      <c r="R84" s="8"/>
      <c r="S84" s="8"/>
      <c r="T84" s="8"/>
      <c r="U84" s="8"/>
      <c r="V84" s="8"/>
      <c r="W84" s="8"/>
      <c r="X84" s="8"/>
      <c r="Y84" s="8"/>
      <c r="Z84" s="8"/>
      <c r="AA84" s="8"/>
      <c r="AB84" s="8"/>
    </row>
    <row r="85" spans="1:28" s="6" customFormat="1" x14ac:dyDescent="0.25">
      <c r="A85" s="45" t="s">
        <v>63</v>
      </c>
      <c r="B85" s="90" t="s">
        <v>19</v>
      </c>
      <c r="C85" s="216">
        <v>27042.45</v>
      </c>
      <c r="D85" s="216">
        <v>2.5499999999999998</v>
      </c>
      <c r="E85" s="216"/>
      <c r="F85" s="216"/>
      <c r="G85" s="216"/>
      <c r="H85" s="216"/>
      <c r="I85" s="216"/>
      <c r="J85" s="216"/>
      <c r="K85" s="216">
        <v>1.64</v>
      </c>
      <c r="L85" s="216"/>
      <c r="M85" s="216"/>
      <c r="N85" s="216"/>
      <c r="O85" s="217"/>
      <c r="P85" s="169">
        <f>SUM(C85:O85)</f>
        <v>27046.639999999999</v>
      </c>
      <c r="Q85" s="8"/>
      <c r="R85" s="8"/>
      <c r="S85" s="8"/>
      <c r="T85" s="8"/>
      <c r="U85" s="8"/>
      <c r="V85" s="8"/>
      <c r="W85" s="8"/>
      <c r="X85" s="8"/>
      <c r="Y85" s="8"/>
      <c r="Z85" s="8"/>
      <c r="AA85" s="8"/>
      <c r="AB85" s="8"/>
    </row>
    <row r="86" spans="1:28" s="6" customFormat="1" x14ac:dyDescent="0.25">
      <c r="A86" s="64"/>
      <c r="B86" s="60" t="s">
        <v>26</v>
      </c>
      <c r="C86" s="218"/>
      <c r="D86" s="218">
        <v>2.81</v>
      </c>
      <c r="E86" s="218">
        <v>0.25</v>
      </c>
      <c r="F86" s="218"/>
      <c r="G86" s="218"/>
      <c r="H86" s="218"/>
      <c r="I86" s="218">
        <v>0.25</v>
      </c>
      <c r="J86" s="218"/>
      <c r="K86" s="218"/>
      <c r="L86" s="218"/>
      <c r="M86" s="218"/>
      <c r="N86" s="218"/>
      <c r="O86" s="219"/>
      <c r="P86" s="169">
        <f>SUM(C86:O86)</f>
        <v>3.31</v>
      </c>
      <c r="Q86" s="8"/>
      <c r="R86" s="8"/>
      <c r="S86" s="8"/>
      <c r="T86" s="8"/>
      <c r="U86" s="8"/>
      <c r="V86" s="8"/>
      <c r="W86" s="8"/>
      <c r="X86" s="8"/>
      <c r="Y86" s="8"/>
      <c r="Z86" s="8"/>
      <c r="AA86" s="8"/>
      <c r="AB86" s="8"/>
    </row>
    <row r="87" spans="1:28" s="6" customFormat="1" ht="13.8" thickBot="1" x14ac:dyDescent="0.3">
      <c r="A87" s="28" t="s">
        <v>132</v>
      </c>
      <c r="B87" s="29"/>
      <c r="C87" s="173">
        <f t="shared" ref="C87:P87" si="22">SUM(C85:C86)</f>
        <v>27042.45</v>
      </c>
      <c r="D87" s="173">
        <f t="shared" si="22"/>
        <v>5.3599999999999994</v>
      </c>
      <c r="E87" s="173">
        <f t="shared" si="22"/>
        <v>0.25</v>
      </c>
      <c r="F87" s="173">
        <f t="shared" si="22"/>
        <v>0</v>
      </c>
      <c r="G87" s="173">
        <f t="shared" si="22"/>
        <v>0</v>
      </c>
      <c r="H87" s="173">
        <f t="shared" si="22"/>
        <v>0</v>
      </c>
      <c r="I87" s="173">
        <f t="shared" si="22"/>
        <v>0.25</v>
      </c>
      <c r="J87" s="173">
        <f t="shared" si="22"/>
        <v>0</v>
      </c>
      <c r="K87" s="173">
        <f t="shared" si="22"/>
        <v>1.64</v>
      </c>
      <c r="L87" s="173">
        <f t="shared" si="22"/>
        <v>0</v>
      </c>
      <c r="M87" s="173">
        <f t="shared" si="22"/>
        <v>0</v>
      </c>
      <c r="N87" s="173">
        <f t="shared" si="22"/>
        <v>0</v>
      </c>
      <c r="O87" s="173">
        <f t="shared" si="22"/>
        <v>0</v>
      </c>
      <c r="P87" s="173">
        <f t="shared" si="22"/>
        <v>27049.95</v>
      </c>
      <c r="Q87" s="8"/>
      <c r="R87" s="8"/>
      <c r="S87" s="8"/>
      <c r="T87" s="8"/>
      <c r="U87" s="8"/>
      <c r="V87" s="8"/>
      <c r="W87" s="8"/>
      <c r="X87" s="8"/>
      <c r="Y87" s="8"/>
      <c r="Z87" s="8"/>
      <c r="AA87" s="8"/>
      <c r="AB87" s="8"/>
    </row>
    <row r="88" spans="1:28" x14ac:dyDescent="0.25">
      <c r="A88" s="35" t="s">
        <v>64</v>
      </c>
      <c r="B88" s="51" t="s">
        <v>39</v>
      </c>
      <c r="C88" s="193">
        <v>18779</v>
      </c>
      <c r="D88" s="193">
        <v>16</v>
      </c>
      <c r="E88" s="193"/>
      <c r="F88" s="193"/>
      <c r="G88" s="193"/>
      <c r="H88" s="193">
        <v>14</v>
      </c>
      <c r="I88" s="193"/>
      <c r="J88" s="193"/>
      <c r="K88" s="193"/>
      <c r="L88" s="193">
        <v>11</v>
      </c>
      <c r="M88" s="193"/>
      <c r="N88" s="193"/>
      <c r="O88" s="194">
        <v>79</v>
      </c>
      <c r="P88" s="169">
        <f>SUM(C88:O88)</f>
        <v>18899</v>
      </c>
    </row>
    <row r="89" spans="1:28" x14ac:dyDescent="0.25">
      <c r="A89" s="75"/>
      <c r="B89" s="55" t="s">
        <v>24</v>
      </c>
      <c r="C89" s="187">
        <v>44.6</v>
      </c>
      <c r="D89" s="187"/>
      <c r="E89" s="187"/>
      <c r="F89" s="187"/>
      <c r="G89" s="187"/>
      <c r="H89" s="187"/>
      <c r="I89" s="187"/>
      <c r="J89" s="187">
        <v>28.12</v>
      </c>
      <c r="K89" s="187">
        <v>200</v>
      </c>
      <c r="L89" s="187"/>
      <c r="M89" s="187"/>
      <c r="N89" s="187"/>
      <c r="O89" s="188"/>
      <c r="P89" s="169">
        <f>SUM(C89:O89)</f>
        <v>272.72000000000003</v>
      </c>
    </row>
    <row r="90" spans="1:28" s="6" customFormat="1" ht="13.8" thickBot="1" x14ac:dyDescent="0.3">
      <c r="A90" s="41" t="s">
        <v>133</v>
      </c>
      <c r="B90" s="42"/>
      <c r="C90" s="179">
        <f t="shared" ref="C90:P90" si="23">SUM(C88:C89)</f>
        <v>18823.599999999999</v>
      </c>
      <c r="D90" s="179">
        <f t="shared" si="23"/>
        <v>16</v>
      </c>
      <c r="E90" s="179">
        <f t="shared" si="23"/>
        <v>0</v>
      </c>
      <c r="F90" s="179">
        <f t="shared" si="23"/>
        <v>0</v>
      </c>
      <c r="G90" s="179">
        <f t="shared" si="23"/>
        <v>0</v>
      </c>
      <c r="H90" s="179">
        <f t="shared" si="23"/>
        <v>14</v>
      </c>
      <c r="I90" s="179">
        <f t="shared" si="23"/>
        <v>0</v>
      </c>
      <c r="J90" s="179">
        <f t="shared" si="23"/>
        <v>28.12</v>
      </c>
      <c r="K90" s="179">
        <f t="shared" si="23"/>
        <v>200</v>
      </c>
      <c r="L90" s="179">
        <f t="shared" si="23"/>
        <v>11</v>
      </c>
      <c r="M90" s="179">
        <f t="shared" si="23"/>
        <v>0</v>
      </c>
      <c r="N90" s="179">
        <f t="shared" si="23"/>
        <v>0</v>
      </c>
      <c r="O90" s="179">
        <f t="shared" si="23"/>
        <v>79</v>
      </c>
      <c r="P90" s="179">
        <f t="shared" si="23"/>
        <v>19171.72</v>
      </c>
      <c r="Q90" s="8"/>
      <c r="R90" s="8"/>
      <c r="S90" s="8"/>
      <c r="T90" s="8"/>
      <c r="U90" s="8"/>
      <c r="V90" s="8"/>
      <c r="W90" s="8"/>
      <c r="X90" s="8"/>
      <c r="Y90" s="8"/>
      <c r="Z90" s="8"/>
      <c r="AA90" s="8"/>
      <c r="AB90" s="8"/>
    </row>
    <row r="91" spans="1:28" x14ac:dyDescent="0.25">
      <c r="A91" s="45" t="s">
        <v>66</v>
      </c>
      <c r="B91" s="46" t="s">
        <v>19</v>
      </c>
      <c r="C91" s="182">
        <v>21.95</v>
      </c>
      <c r="D91" s="182"/>
      <c r="E91" s="182"/>
      <c r="F91" s="182"/>
      <c r="G91" s="182"/>
      <c r="H91" s="182"/>
      <c r="I91" s="182"/>
      <c r="J91" s="182"/>
      <c r="K91" s="182"/>
      <c r="L91" s="182"/>
      <c r="M91" s="182"/>
      <c r="N91" s="182"/>
      <c r="O91" s="183"/>
      <c r="P91" s="169">
        <f>SUM(C91:O91)</f>
        <v>21.95</v>
      </c>
    </row>
    <row r="92" spans="1:28" x14ac:dyDescent="0.25">
      <c r="A92" s="45"/>
      <c r="B92" s="46" t="s">
        <v>26</v>
      </c>
      <c r="C92" s="182"/>
      <c r="D92" s="182"/>
      <c r="E92" s="182"/>
      <c r="F92" s="182"/>
      <c r="G92" s="182"/>
      <c r="H92" s="182"/>
      <c r="I92" s="182"/>
      <c r="J92" s="182"/>
      <c r="K92" s="182"/>
      <c r="L92" s="182"/>
      <c r="M92" s="182"/>
      <c r="N92" s="182"/>
      <c r="O92" s="183"/>
      <c r="P92" s="169">
        <f>SUM(C92:O92)</f>
        <v>0</v>
      </c>
    </row>
    <row r="93" spans="1:28" x14ac:dyDescent="0.25">
      <c r="A93" s="27"/>
      <c r="B93" s="21" t="s">
        <v>176</v>
      </c>
      <c r="C93" s="167">
        <v>11811.31</v>
      </c>
      <c r="D93" s="167"/>
      <c r="E93" s="167"/>
      <c r="F93" s="167"/>
      <c r="G93" s="167"/>
      <c r="H93" s="167"/>
      <c r="I93" s="167"/>
      <c r="J93" s="167"/>
      <c r="K93" s="167"/>
      <c r="L93" s="167"/>
      <c r="M93" s="167"/>
      <c r="N93" s="167"/>
      <c r="O93" s="168"/>
      <c r="P93" s="169">
        <f>SUM(C93:O93)</f>
        <v>11811.31</v>
      </c>
    </row>
    <row r="94" spans="1:28" s="6" customFormat="1" ht="13.8" thickBot="1" x14ac:dyDescent="0.3">
      <c r="A94" s="28" t="s">
        <v>134</v>
      </c>
      <c r="B94" s="29"/>
      <c r="C94" s="173">
        <f t="shared" ref="C94:P94" si="24">SUM(C91:C93)</f>
        <v>11833.26</v>
      </c>
      <c r="D94" s="173">
        <f t="shared" si="24"/>
        <v>0</v>
      </c>
      <c r="E94" s="173">
        <f t="shared" si="24"/>
        <v>0</v>
      </c>
      <c r="F94" s="173">
        <f t="shared" si="24"/>
        <v>0</v>
      </c>
      <c r="G94" s="173">
        <f t="shared" si="24"/>
        <v>0</v>
      </c>
      <c r="H94" s="173">
        <f t="shared" si="24"/>
        <v>0</v>
      </c>
      <c r="I94" s="173">
        <f t="shared" si="24"/>
        <v>0</v>
      </c>
      <c r="J94" s="173">
        <f t="shared" si="24"/>
        <v>0</v>
      </c>
      <c r="K94" s="173">
        <f t="shared" si="24"/>
        <v>0</v>
      </c>
      <c r="L94" s="173">
        <f t="shared" si="24"/>
        <v>0</v>
      </c>
      <c r="M94" s="173">
        <f t="shared" si="24"/>
        <v>0</v>
      </c>
      <c r="N94" s="173">
        <f t="shared" si="24"/>
        <v>0</v>
      </c>
      <c r="O94" s="173">
        <f t="shared" si="24"/>
        <v>0</v>
      </c>
      <c r="P94" s="173">
        <f t="shared" si="24"/>
        <v>11833.26</v>
      </c>
      <c r="Q94" s="8"/>
      <c r="R94" s="8"/>
      <c r="S94" s="8"/>
      <c r="T94" s="8"/>
      <c r="U94" s="8"/>
      <c r="V94" s="8"/>
      <c r="W94" s="8"/>
      <c r="X94" s="8"/>
      <c r="Y94" s="8"/>
      <c r="Z94" s="8"/>
      <c r="AA94" s="8"/>
      <c r="AB94" s="8"/>
    </row>
    <row r="95" spans="1:28" x14ac:dyDescent="0.25">
      <c r="A95" s="35" t="s">
        <v>67</v>
      </c>
      <c r="B95" s="74"/>
      <c r="C95" s="193"/>
      <c r="D95" s="193"/>
      <c r="E95" s="193"/>
      <c r="F95" s="193"/>
      <c r="G95" s="193"/>
      <c r="H95" s="193"/>
      <c r="I95" s="193"/>
      <c r="J95" s="193"/>
      <c r="K95" s="193"/>
      <c r="L95" s="193"/>
      <c r="M95" s="193"/>
      <c r="N95" s="193"/>
      <c r="O95" s="194"/>
      <c r="P95" s="169"/>
    </row>
    <row r="96" spans="1:28" x14ac:dyDescent="0.25">
      <c r="A96" s="54"/>
      <c r="B96" s="55" t="s">
        <v>19</v>
      </c>
      <c r="C96" s="187">
        <v>5032.37</v>
      </c>
      <c r="D96" s="187">
        <v>25.97</v>
      </c>
      <c r="E96" s="187"/>
      <c r="F96" s="187"/>
      <c r="G96" s="187"/>
      <c r="H96" s="187"/>
      <c r="I96" s="187"/>
      <c r="J96" s="187"/>
      <c r="K96" s="187"/>
      <c r="L96" s="187"/>
      <c r="M96" s="187"/>
      <c r="N96" s="187"/>
      <c r="O96" s="188"/>
      <c r="P96" s="169">
        <f>SUM(C96:O96)</f>
        <v>5058.34</v>
      </c>
    </row>
    <row r="97" spans="1:28" ht="11.25" customHeight="1" x14ac:dyDescent="0.25">
      <c r="A97" s="54"/>
      <c r="B97" s="55" t="s">
        <v>62</v>
      </c>
      <c r="C97" s="187">
        <v>4.55</v>
      </c>
      <c r="D97" s="187"/>
      <c r="E97" s="187"/>
      <c r="F97" s="187"/>
      <c r="G97" s="187"/>
      <c r="H97" s="187"/>
      <c r="I97" s="187"/>
      <c r="J97" s="187"/>
      <c r="K97" s="187"/>
      <c r="L97" s="187"/>
      <c r="M97" s="187"/>
      <c r="N97" s="187"/>
      <c r="O97" s="188"/>
      <c r="P97" s="169">
        <f>SUM(C97:O97)</f>
        <v>4.55</v>
      </c>
    </row>
    <row r="98" spans="1:28" s="6" customFormat="1" ht="15" customHeight="1" thickBot="1" x14ac:dyDescent="0.3">
      <c r="A98" s="41" t="s">
        <v>135</v>
      </c>
      <c r="B98" s="42"/>
      <c r="C98" s="179">
        <f t="shared" ref="C98:P98" si="25">SUM(C96:C97)</f>
        <v>5036.92</v>
      </c>
      <c r="D98" s="179">
        <f t="shared" si="25"/>
        <v>25.97</v>
      </c>
      <c r="E98" s="179">
        <f t="shared" si="25"/>
        <v>0</v>
      </c>
      <c r="F98" s="179">
        <f t="shared" si="25"/>
        <v>0</v>
      </c>
      <c r="G98" s="179">
        <f t="shared" si="25"/>
        <v>0</v>
      </c>
      <c r="H98" s="179">
        <f t="shared" si="25"/>
        <v>0</v>
      </c>
      <c r="I98" s="179">
        <f t="shared" si="25"/>
        <v>0</v>
      </c>
      <c r="J98" s="179">
        <f t="shared" si="25"/>
        <v>0</v>
      </c>
      <c r="K98" s="179">
        <f t="shared" si="25"/>
        <v>0</v>
      </c>
      <c r="L98" s="179">
        <f t="shared" si="25"/>
        <v>0</v>
      </c>
      <c r="M98" s="179">
        <f t="shared" si="25"/>
        <v>0</v>
      </c>
      <c r="N98" s="179">
        <f t="shared" si="25"/>
        <v>0</v>
      </c>
      <c r="O98" s="179">
        <f t="shared" si="25"/>
        <v>0</v>
      </c>
      <c r="P98" s="179">
        <f t="shared" si="25"/>
        <v>5062.8900000000003</v>
      </c>
      <c r="Q98" s="8"/>
      <c r="R98" s="8"/>
      <c r="S98" s="8"/>
      <c r="T98" s="8"/>
      <c r="U98" s="8"/>
      <c r="V98" s="8"/>
      <c r="W98" s="8"/>
      <c r="X98" s="8"/>
      <c r="Y98" s="8"/>
      <c r="Z98" s="8"/>
      <c r="AA98" s="8"/>
      <c r="AB98" s="8"/>
    </row>
    <row r="99" spans="1:28" x14ac:dyDescent="0.25">
      <c r="A99" s="45" t="s">
        <v>68</v>
      </c>
      <c r="B99" s="21" t="s">
        <v>19</v>
      </c>
      <c r="C99" s="167">
        <v>15726.6</v>
      </c>
      <c r="D99" s="167">
        <v>6848.35</v>
      </c>
      <c r="E99" s="167">
        <v>13691.86</v>
      </c>
      <c r="F99" s="167"/>
      <c r="G99" s="167"/>
      <c r="H99" s="167"/>
      <c r="I99" s="167"/>
      <c r="J99" s="167">
        <v>223.65</v>
      </c>
      <c r="K99" s="167">
        <v>2334.79</v>
      </c>
      <c r="L99" s="167">
        <v>4043.83</v>
      </c>
      <c r="M99" s="167"/>
      <c r="N99" s="167">
        <v>5.33</v>
      </c>
      <c r="O99" s="168"/>
      <c r="P99" s="169">
        <f t="shared" ref="P99:P104" si="26">SUM(C99:O99)</f>
        <v>42874.41</v>
      </c>
    </row>
    <row r="100" spans="1:28" x14ac:dyDescent="0.25">
      <c r="A100" s="27"/>
      <c r="B100" s="21" t="s">
        <v>70</v>
      </c>
      <c r="C100" s="167">
        <v>48580</v>
      </c>
      <c r="D100" s="167"/>
      <c r="E100" s="167"/>
      <c r="F100" s="167"/>
      <c r="G100" s="167"/>
      <c r="H100" s="167"/>
      <c r="I100" s="167"/>
      <c r="J100" s="167">
        <v>17</v>
      </c>
      <c r="K100" s="167"/>
      <c r="L100" s="167"/>
      <c r="M100" s="167"/>
      <c r="N100" s="167"/>
      <c r="O100" s="168"/>
      <c r="P100" s="169">
        <f t="shared" si="26"/>
        <v>48597</v>
      </c>
    </row>
    <row r="101" spans="1:28" x14ac:dyDescent="0.25">
      <c r="A101" s="27"/>
      <c r="B101" s="21" t="s">
        <v>71</v>
      </c>
      <c r="C101" s="167">
        <v>34499</v>
      </c>
      <c r="D101" s="167"/>
      <c r="E101" s="167"/>
      <c r="F101" s="167">
        <v>2209</v>
      </c>
      <c r="G101" s="167"/>
      <c r="H101" s="167">
        <v>4659</v>
      </c>
      <c r="I101" s="167">
        <v>218</v>
      </c>
      <c r="J101" s="167">
        <v>57</v>
      </c>
      <c r="K101" s="167"/>
      <c r="L101" s="167"/>
      <c r="M101" s="167"/>
      <c r="N101" s="167"/>
      <c r="O101" s="168"/>
      <c r="P101" s="169">
        <f t="shared" si="26"/>
        <v>41642</v>
      </c>
    </row>
    <row r="102" spans="1:28" ht="12.15" customHeight="1" x14ac:dyDescent="0.25">
      <c r="A102" s="27"/>
      <c r="B102" s="21" t="s">
        <v>159</v>
      </c>
      <c r="C102" s="167">
        <v>386959</v>
      </c>
      <c r="D102" s="167">
        <v>3847</v>
      </c>
      <c r="E102" s="167"/>
      <c r="F102" s="167"/>
      <c r="G102" s="167">
        <v>30443</v>
      </c>
      <c r="H102" s="167">
        <v>16</v>
      </c>
      <c r="I102" s="167">
        <v>530</v>
      </c>
      <c r="J102" s="167">
        <v>14</v>
      </c>
      <c r="K102" s="167"/>
      <c r="L102" s="167"/>
      <c r="M102" s="167">
        <v>182</v>
      </c>
      <c r="N102" s="167"/>
      <c r="O102" s="168">
        <v>99433</v>
      </c>
      <c r="P102" s="169">
        <f t="shared" si="26"/>
        <v>521424</v>
      </c>
    </row>
    <row r="103" spans="1:28" x14ac:dyDescent="0.25">
      <c r="A103" s="27"/>
      <c r="B103" s="21" t="s">
        <v>72</v>
      </c>
      <c r="C103" s="167">
        <v>64404</v>
      </c>
      <c r="D103" s="167">
        <v>23868</v>
      </c>
      <c r="E103" s="167">
        <v>1088</v>
      </c>
      <c r="F103" s="167"/>
      <c r="G103" s="167"/>
      <c r="H103" s="167">
        <v>142139</v>
      </c>
      <c r="I103" s="167"/>
      <c r="J103" s="167"/>
      <c r="K103" s="167"/>
      <c r="L103" s="167"/>
      <c r="M103" s="167"/>
      <c r="N103" s="167"/>
      <c r="O103" s="168">
        <v>2071</v>
      </c>
      <c r="P103" s="169">
        <f t="shared" si="26"/>
        <v>233570</v>
      </c>
    </row>
    <row r="104" spans="1:28" x14ac:dyDescent="0.25">
      <c r="A104" s="27"/>
      <c r="B104" s="21" t="s">
        <v>26</v>
      </c>
      <c r="C104" s="167">
        <v>22781.02</v>
      </c>
      <c r="D104" s="167">
        <v>749.56</v>
      </c>
      <c r="E104" s="167">
        <v>3844.4</v>
      </c>
      <c r="F104" s="167"/>
      <c r="G104" s="167"/>
      <c r="H104" s="167"/>
      <c r="I104" s="167">
        <v>1310.76</v>
      </c>
      <c r="J104" s="167">
        <v>157.43</v>
      </c>
      <c r="K104" s="167">
        <v>337.23</v>
      </c>
      <c r="L104" s="167"/>
      <c r="M104" s="167"/>
      <c r="N104" s="167"/>
      <c r="O104" s="168"/>
      <c r="P104" s="169">
        <f t="shared" si="26"/>
        <v>29180.400000000001</v>
      </c>
    </row>
    <row r="105" spans="1:28" s="6" customFormat="1" ht="13.8" thickBot="1" x14ac:dyDescent="0.3">
      <c r="A105" s="28" t="s">
        <v>136</v>
      </c>
      <c r="B105" s="29"/>
      <c r="C105" s="173">
        <f t="shared" ref="C105:P105" si="27">SUM(C99:C104)</f>
        <v>572949.62</v>
      </c>
      <c r="D105" s="173">
        <f t="shared" si="27"/>
        <v>35312.909999999996</v>
      </c>
      <c r="E105" s="173">
        <f t="shared" si="27"/>
        <v>18624.260000000002</v>
      </c>
      <c r="F105" s="173">
        <f t="shared" si="27"/>
        <v>2209</v>
      </c>
      <c r="G105" s="173">
        <f t="shared" si="27"/>
        <v>30443</v>
      </c>
      <c r="H105" s="173">
        <f t="shared" si="27"/>
        <v>146814</v>
      </c>
      <c r="I105" s="173">
        <f t="shared" si="27"/>
        <v>2058.7600000000002</v>
      </c>
      <c r="J105" s="173">
        <f t="shared" si="27"/>
        <v>469.08</v>
      </c>
      <c r="K105" s="173">
        <f t="shared" si="27"/>
        <v>2672.02</v>
      </c>
      <c r="L105" s="173">
        <f t="shared" si="27"/>
        <v>4043.83</v>
      </c>
      <c r="M105" s="173">
        <f t="shared" si="27"/>
        <v>182</v>
      </c>
      <c r="N105" s="173">
        <f t="shared" si="27"/>
        <v>5.33</v>
      </c>
      <c r="O105" s="173">
        <f t="shared" si="27"/>
        <v>101504</v>
      </c>
      <c r="P105" s="173">
        <f t="shared" si="27"/>
        <v>917287.81</v>
      </c>
      <c r="Q105" s="8"/>
      <c r="R105" s="8"/>
      <c r="S105" s="8"/>
      <c r="T105" s="8"/>
      <c r="U105" s="8"/>
      <c r="V105" s="8"/>
      <c r="W105" s="8"/>
      <c r="X105" s="8"/>
      <c r="Y105" s="8"/>
      <c r="Z105" s="8"/>
      <c r="AA105" s="8"/>
      <c r="AB105" s="8"/>
    </row>
    <row r="106" spans="1:28" s="6" customFormat="1" x14ac:dyDescent="0.25">
      <c r="A106" s="35" t="s">
        <v>73</v>
      </c>
      <c r="B106" s="66" t="s">
        <v>19</v>
      </c>
      <c r="C106" s="202"/>
      <c r="D106" s="202"/>
      <c r="E106" s="202"/>
      <c r="F106" s="202"/>
      <c r="G106" s="202"/>
      <c r="H106" s="202"/>
      <c r="I106" s="202"/>
      <c r="J106" s="202"/>
      <c r="K106" s="202"/>
      <c r="L106" s="202"/>
      <c r="M106" s="202"/>
      <c r="N106" s="202"/>
      <c r="O106" s="203"/>
      <c r="P106" s="169">
        <f>SUM(C106:O106)</f>
        <v>0</v>
      </c>
      <c r="Q106" s="13"/>
      <c r="R106" s="13"/>
      <c r="S106" s="13"/>
      <c r="T106" s="13"/>
      <c r="U106" s="13"/>
      <c r="V106" s="13"/>
      <c r="W106" s="13"/>
      <c r="X106" s="13"/>
      <c r="Y106" s="13"/>
      <c r="Z106" s="13"/>
      <c r="AA106" s="13"/>
      <c r="AB106" s="8"/>
    </row>
    <row r="107" spans="1:28" s="10" customFormat="1" x14ac:dyDescent="0.25">
      <c r="A107" s="93"/>
      <c r="B107" s="94" t="s">
        <v>26</v>
      </c>
      <c r="C107" s="220">
        <v>9107.49</v>
      </c>
      <c r="D107" s="221"/>
      <c r="E107" s="220"/>
      <c r="F107" s="220"/>
      <c r="G107" s="220"/>
      <c r="H107" s="220"/>
      <c r="I107" s="220"/>
      <c r="J107" s="220"/>
      <c r="K107" s="220"/>
      <c r="L107" s="220"/>
      <c r="M107" s="220"/>
      <c r="N107" s="220"/>
      <c r="O107" s="222"/>
      <c r="P107" s="169">
        <f>SUM(C107:O107)</f>
        <v>9107.49</v>
      </c>
      <c r="Q107" s="13"/>
      <c r="R107" s="13"/>
      <c r="S107" s="13"/>
      <c r="T107" s="13"/>
      <c r="U107" s="13"/>
      <c r="V107" s="13"/>
      <c r="W107" s="13"/>
      <c r="X107" s="13"/>
      <c r="Y107" s="13"/>
      <c r="Z107" s="13"/>
      <c r="AA107" s="13"/>
      <c r="AB107" s="13"/>
    </row>
    <row r="108" spans="1:28" s="6" customFormat="1" ht="15" customHeight="1" thickBot="1" x14ac:dyDescent="0.3">
      <c r="A108" s="41" t="s">
        <v>137</v>
      </c>
      <c r="B108" s="42"/>
      <c r="C108" s="179">
        <f t="shared" ref="C108:P108" si="28">SUM(C106:C107)</f>
        <v>9107.49</v>
      </c>
      <c r="D108" s="179">
        <f t="shared" si="28"/>
        <v>0</v>
      </c>
      <c r="E108" s="179">
        <f t="shared" si="28"/>
        <v>0</v>
      </c>
      <c r="F108" s="179">
        <f t="shared" si="28"/>
        <v>0</v>
      </c>
      <c r="G108" s="179">
        <f t="shared" si="28"/>
        <v>0</v>
      </c>
      <c r="H108" s="179">
        <f t="shared" si="28"/>
        <v>0</v>
      </c>
      <c r="I108" s="179">
        <f t="shared" si="28"/>
        <v>0</v>
      </c>
      <c r="J108" s="179">
        <f t="shared" si="28"/>
        <v>0</v>
      </c>
      <c r="K108" s="179">
        <f t="shared" si="28"/>
        <v>0</v>
      </c>
      <c r="L108" s="179">
        <f t="shared" si="28"/>
        <v>0</v>
      </c>
      <c r="M108" s="179">
        <f t="shared" si="28"/>
        <v>0</v>
      </c>
      <c r="N108" s="179">
        <f t="shared" si="28"/>
        <v>0</v>
      </c>
      <c r="O108" s="179">
        <f t="shared" si="28"/>
        <v>0</v>
      </c>
      <c r="P108" s="179">
        <f t="shared" si="28"/>
        <v>9107.49</v>
      </c>
      <c r="Q108" s="8"/>
      <c r="R108" s="8"/>
      <c r="S108" s="8"/>
      <c r="T108" s="8"/>
      <c r="U108" s="8"/>
      <c r="V108" s="8"/>
      <c r="W108" s="8"/>
      <c r="X108" s="8"/>
      <c r="Y108" s="8"/>
      <c r="Z108" s="8"/>
      <c r="AA108" s="8"/>
      <c r="AB108" s="8"/>
    </row>
    <row r="109" spans="1:28" s="6" customFormat="1" x14ac:dyDescent="0.25">
      <c r="A109" s="45" t="s">
        <v>74</v>
      </c>
      <c r="B109" s="90" t="s">
        <v>19</v>
      </c>
      <c r="C109" s="216">
        <v>80170.009999999995</v>
      </c>
      <c r="D109" s="216">
        <v>29.9</v>
      </c>
      <c r="E109" s="216">
        <v>32.03</v>
      </c>
      <c r="F109" s="216"/>
      <c r="G109" s="216"/>
      <c r="H109" s="216"/>
      <c r="I109" s="216"/>
      <c r="J109" s="216">
        <v>50.08</v>
      </c>
      <c r="K109" s="216"/>
      <c r="L109" s="216"/>
      <c r="M109" s="216"/>
      <c r="N109" s="216"/>
      <c r="O109" s="217"/>
      <c r="P109" s="169">
        <f>SUM(C109:O109)</f>
        <v>80282.01999999999</v>
      </c>
      <c r="Q109" s="8"/>
      <c r="R109" s="8"/>
      <c r="S109" s="8"/>
      <c r="T109" s="8"/>
      <c r="U109" s="8"/>
      <c r="V109" s="8"/>
      <c r="W109" s="8"/>
      <c r="X109" s="8"/>
      <c r="Y109" s="8"/>
      <c r="Z109" s="8"/>
      <c r="AA109" s="8"/>
      <c r="AB109" s="8"/>
    </row>
    <row r="110" spans="1:28" s="6" customFormat="1" x14ac:dyDescent="0.25">
      <c r="A110" s="20"/>
      <c r="B110" s="99" t="s">
        <v>26</v>
      </c>
      <c r="C110" s="223"/>
      <c r="D110" s="223">
        <v>796.78</v>
      </c>
      <c r="E110" s="223">
        <v>1816.84</v>
      </c>
      <c r="F110" s="223"/>
      <c r="G110" s="223"/>
      <c r="H110" s="223"/>
      <c r="I110" s="223">
        <v>0.09</v>
      </c>
      <c r="J110" s="223">
        <v>19.059999999999999</v>
      </c>
      <c r="K110" s="223">
        <v>442.23</v>
      </c>
      <c r="L110" s="223"/>
      <c r="M110" s="223"/>
      <c r="N110" s="223"/>
      <c r="O110" s="224"/>
      <c r="P110" s="169">
        <f>SUM(C110:O110)</f>
        <v>3075</v>
      </c>
      <c r="Q110" s="8"/>
      <c r="R110" s="8"/>
      <c r="S110" s="8"/>
      <c r="T110" s="8"/>
      <c r="U110" s="8"/>
      <c r="V110" s="8"/>
      <c r="W110" s="8"/>
      <c r="X110" s="8"/>
      <c r="Y110" s="8"/>
      <c r="Z110" s="8"/>
      <c r="AA110" s="8"/>
      <c r="AB110" s="8"/>
    </row>
    <row r="111" spans="1:28" s="6" customFormat="1" ht="13.8" thickBot="1" x14ac:dyDescent="0.3">
      <c r="A111" s="28" t="s">
        <v>138</v>
      </c>
      <c r="B111" s="102"/>
      <c r="C111" s="173">
        <f t="shared" ref="C111:P111" si="29">SUM(C109:C110)</f>
        <v>80170.009999999995</v>
      </c>
      <c r="D111" s="173">
        <f t="shared" si="29"/>
        <v>826.68</v>
      </c>
      <c r="E111" s="173">
        <f t="shared" si="29"/>
        <v>1848.87</v>
      </c>
      <c r="F111" s="173">
        <f t="shared" si="29"/>
        <v>0</v>
      </c>
      <c r="G111" s="173">
        <f t="shared" si="29"/>
        <v>0</v>
      </c>
      <c r="H111" s="173">
        <f t="shared" si="29"/>
        <v>0</v>
      </c>
      <c r="I111" s="173">
        <f t="shared" si="29"/>
        <v>0.09</v>
      </c>
      <c r="J111" s="173">
        <f t="shared" si="29"/>
        <v>69.14</v>
      </c>
      <c r="K111" s="173">
        <f t="shared" si="29"/>
        <v>442.23</v>
      </c>
      <c r="L111" s="173">
        <f t="shared" si="29"/>
        <v>0</v>
      </c>
      <c r="M111" s="173">
        <f t="shared" si="29"/>
        <v>0</v>
      </c>
      <c r="N111" s="173">
        <f t="shared" si="29"/>
        <v>0</v>
      </c>
      <c r="O111" s="173">
        <f t="shared" si="29"/>
        <v>0</v>
      </c>
      <c r="P111" s="173">
        <f t="shared" si="29"/>
        <v>83357.01999999999</v>
      </c>
      <c r="Q111" s="8"/>
      <c r="R111" s="8"/>
      <c r="S111" s="8"/>
      <c r="T111" s="8"/>
      <c r="U111" s="8"/>
      <c r="V111" s="8"/>
      <c r="W111" s="8"/>
      <c r="X111" s="8"/>
      <c r="Y111" s="8"/>
      <c r="Z111" s="8"/>
      <c r="AA111" s="8"/>
      <c r="AB111" s="8"/>
    </row>
    <row r="112" spans="1:28" s="6" customFormat="1" x14ac:dyDescent="0.25">
      <c r="A112" s="35" t="s">
        <v>75</v>
      </c>
      <c r="B112" s="66" t="s">
        <v>19</v>
      </c>
      <c r="C112" s="202"/>
      <c r="D112" s="202"/>
      <c r="E112" s="202"/>
      <c r="F112" s="202"/>
      <c r="G112" s="202"/>
      <c r="H112" s="202"/>
      <c r="I112" s="202"/>
      <c r="J112" s="202"/>
      <c r="K112" s="202">
        <v>236.7</v>
      </c>
      <c r="L112" s="202"/>
      <c r="M112" s="202"/>
      <c r="N112" s="202"/>
      <c r="O112" s="203"/>
      <c r="P112" s="169">
        <f>SUM(C112:O112)</f>
        <v>236.7</v>
      </c>
      <c r="Q112" s="13"/>
      <c r="R112" s="13"/>
      <c r="S112" s="13"/>
      <c r="T112" s="13"/>
      <c r="U112" s="13"/>
      <c r="V112" s="13"/>
      <c r="W112" s="13"/>
      <c r="X112" s="13"/>
      <c r="Y112" s="13"/>
      <c r="Z112" s="8"/>
      <c r="AA112" s="8"/>
      <c r="AB112" s="8"/>
    </row>
    <row r="113" spans="1:28" s="10" customFormat="1" x14ac:dyDescent="0.25">
      <c r="A113" s="93"/>
      <c r="B113" s="94" t="s">
        <v>176</v>
      </c>
      <c r="C113" s="220">
        <v>1788.87</v>
      </c>
      <c r="D113" s="220">
        <v>283.58999999999997</v>
      </c>
      <c r="E113" s="220"/>
      <c r="F113" s="220"/>
      <c r="G113" s="220"/>
      <c r="H113" s="220"/>
      <c r="I113" s="220"/>
      <c r="J113" s="220"/>
      <c r="K113" s="220"/>
      <c r="L113" s="220"/>
      <c r="M113" s="220"/>
      <c r="N113" s="220"/>
      <c r="O113" s="222"/>
      <c r="P113" s="169">
        <f>SUM(C113:O113)</f>
        <v>2072.46</v>
      </c>
      <c r="Q113" s="13"/>
      <c r="R113" s="13"/>
      <c r="S113" s="13"/>
      <c r="T113" s="13"/>
      <c r="U113" s="13"/>
      <c r="V113" s="13"/>
      <c r="W113" s="13"/>
      <c r="X113" s="13"/>
      <c r="Y113" s="13"/>
      <c r="Z113" s="13"/>
      <c r="AA113" s="13"/>
      <c r="AB113" s="13"/>
    </row>
    <row r="114" spans="1:28" s="6" customFormat="1" ht="13.8" thickBot="1" x14ac:dyDescent="0.3">
      <c r="A114" s="41" t="s">
        <v>139</v>
      </c>
      <c r="B114" s="42"/>
      <c r="C114" s="179">
        <f t="shared" ref="C114:P114" si="30">SUM(C112:C113)</f>
        <v>1788.87</v>
      </c>
      <c r="D114" s="179">
        <f t="shared" si="30"/>
        <v>283.58999999999997</v>
      </c>
      <c r="E114" s="179">
        <f t="shared" si="30"/>
        <v>0</v>
      </c>
      <c r="F114" s="179">
        <f t="shared" si="30"/>
        <v>0</v>
      </c>
      <c r="G114" s="179">
        <f t="shared" si="30"/>
        <v>0</v>
      </c>
      <c r="H114" s="179">
        <f t="shared" si="30"/>
        <v>0</v>
      </c>
      <c r="I114" s="179">
        <f t="shared" si="30"/>
        <v>0</v>
      </c>
      <c r="J114" s="179">
        <f t="shared" si="30"/>
        <v>0</v>
      </c>
      <c r="K114" s="179">
        <f t="shared" si="30"/>
        <v>236.7</v>
      </c>
      <c r="L114" s="179">
        <f t="shared" si="30"/>
        <v>0</v>
      </c>
      <c r="M114" s="179">
        <f t="shared" si="30"/>
        <v>0</v>
      </c>
      <c r="N114" s="179">
        <f t="shared" si="30"/>
        <v>0</v>
      </c>
      <c r="O114" s="179">
        <f t="shared" si="30"/>
        <v>0</v>
      </c>
      <c r="P114" s="179">
        <f t="shared" si="30"/>
        <v>2309.16</v>
      </c>
      <c r="Q114" s="8"/>
      <c r="R114" s="8"/>
      <c r="S114" s="8"/>
      <c r="T114" s="8"/>
      <c r="U114" s="8"/>
      <c r="V114" s="8"/>
      <c r="W114" s="8"/>
      <c r="X114" s="8"/>
      <c r="Y114" s="8"/>
      <c r="Z114" s="8"/>
      <c r="AA114" s="8"/>
      <c r="AB114" s="8"/>
    </row>
    <row r="115" spans="1:28" x14ac:dyDescent="0.25">
      <c r="A115" s="45" t="s">
        <v>140</v>
      </c>
      <c r="B115" s="46" t="s">
        <v>19</v>
      </c>
      <c r="C115" s="182">
        <v>435787.36</v>
      </c>
      <c r="D115" s="182">
        <v>13720.4</v>
      </c>
      <c r="E115" s="182">
        <v>1684.95</v>
      </c>
      <c r="F115" s="182"/>
      <c r="G115" s="182"/>
      <c r="H115" s="182">
        <v>22019.57</v>
      </c>
      <c r="I115" s="182"/>
      <c r="J115" s="182">
        <v>317.38</v>
      </c>
      <c r="K115" s="182">
        <v>18479.3</v>
      </c>
      <c r="L115" s="182"/>
      <c r="M115" s="182"/>
      <c r="N115" s="182"/>
      <c r="O115" s="183"/>
      <c r="P115" s="169">
        <f>SUM(C115:O115)</f>
        <v>492008.96000000002</v>
      </c>
    </row>
    <row r="116" spans="1:28" x14ac:dyDescent="0.25">
      <c r="A116" s="27"/>
      <c r="B116" s="21" t="s">
        <v>26</v>
      </c>
      <c r="C116" s="167">
        <v>14561.35</v>
      </c>
      <c r="D116" s="167">
        <v>2630.95</v>
      </c>
      <c r="E116" s="167">
        <v>10333.92</v>
      </c>
      <c r="F116" s="167"/>
      <c r="G116" s="167"/>
      <c r="H116" s="167"/>
      <c r="I116" s="167">
        <v>139.24</v>
      </c>
      <c r="J116" s="167">
        <v>212.82</v>
      </c>
      <c r="K116" s="167">
        <v>11773.09</v>
      </c>
      <c r="L116" s="167"/>
      <c r="M116" s="167"/>
      <c r="N116" s="167"/>
      <c r="O116" s="168"/>
      <c r="P116" s="169">
        <f>SUM(C116:O116)</f>
        <v>39651.370000000003</v>
      </c>
    </row>
    <row r="117" spans="1:28" s="6" customFormat="1" ht="13.8" thickBot="1" x14ac:dyDescent="0.3">
      <c r="A117" s="28" t="s">
        <v>141</v>
      </c>
      <c r="B117" s="29"/>
      <c r="C117" s="173">
        <f t="shared" ref="C117:P117" si="31">SUM(C115:C116)</f>
        <v>450348.70999999996</v>
      </c>
      <c r="D117" s="173">
        <f t="shared" si="31"/>
        <v>16351.349999999999</v>
      </c>
      <c r="E117" s="173">
        <f t="shared" si="31"/>
        <v>12018.87</v>
      </c>
      <c r="F117" s="173">
        <f t="shared" si="31"/>
        <v>0</v>
      </c>
      <c r="G117" s="173">
        <f t="shared" si="31"/>
        <v>0</v>
      </c>
      <c r="H117" s="173">
        <f t="shared" si="31"/>
        <v>22019.57</v>
      </c>
      <c r="I117" s="173">
        <f t="shared" si="31"/>
        <v>139.24</v>
      </c>
      <c r="J117" s="173">
        <f t="shared" si="31"/>
        <v>530.20000000000005</v>
      </c>
      <c r="K117" s="173">
        <f t="shared" si="31"/>
        <v>30252.39</v>
      </c>
      <c r="L117" s="173">
        <f t="shared" si="31"/>
        <v>0</v>
      </c>
      <c r="M117" s="173">
        <f t="shared" si="31"/>
        <v>0</v>
      </c>
      <c r="N117" s="173">
        <f t="shared" si="31"/>
        <v>0</v>
      </c>
      <c r="O117" s="173">
        <f t="shared" si="31"/>
        <v>0</v>
      </c>
      <c r="P117" s="173">
        <f t="shared" si="31"/>
        <v>531660.33000000007</v>
      </c>
      <c r="Q117" s="8"/>
      <c r="R117" s="8"/>
      <c r="S117" s="8"/>
      <c r="T117" s="8"/>
      <c r="U117" s="8"/>
      <c r="V117" s="8"/>
      <c r="W117" s="8"/>
      <c r="X117" s="8"/>
      <c r="Y117" s="8"/>
      <c r="Z117" s="8"/>
      <c r="AA117" s="8"/>
      <c r="AB117" s="8"/>
    </row>
    <row r="118" spans="1:28" x14ac:dyDescent="0.25">
      <c r="A118" s="35" t="s">
        <v>76</v>
      </c>
      <c r="B118" s="51" t="s">
        <v>78</v>
      </c>
      <c r="C118" s="193"/>
      <c r="D118" s="193"/>
      <c r="E118" s="193"/>
      <c r="F118" s="193"/>
      <c r="G118" s="193"/>
      <c r="H118" s="193">
        <v>8721</v>
      </c>
      <c r="I118" s="193"/>
      <c r="J118" s="193"/>
      <c r="K118" s="193"/>
      <c r="L118" s="193"/>
      <c r="M118" s="193"/>
      <c r="N118" s="193"/>
      <c r="O118" s="194"/>
      <c r="P118" s="169">
        <f>SUM(C118:O118)</f>
        <v>8721</v>
      </c>
    </row>
    <row r="119" spans="1:28" x14ac:dyDescent="0.25">
      <c r="A119" s="35"/>
      <c r="B119" s="51" t="s">
        <v>77</v>
      </c>
      <c r="C119" s="193">
        <v>5818</v>
      </c>
      <c r="D119" s="193">
        <v>6871</v>
      </c>
      <c r="E119" s="193"/>
      <c r="F119" s="193">
        <v>193</v>
      </c>
      <c r="G119" s="193"/>
      <c r="H119" s="193"/>
      <c r="I119" s="193"/>
      <c r="J119" s="193"/>
      <c r="K119" s="193"/>
      <c r="L119" s="193"/>
      <c r="M119" s="193">
        <v>3.13</v>
      </c>
      <c r="N119" s="193"/>
      <c r="O119" s="194"/>
      <c r="P119" s="169">
        <f>SUM(C119:O119)</f>
        <v>12885.13</v>
      </c>
    </row>
    <row r="120" spans="1:28" x14ac:dyDescent="0.25">
      <c r="A120" s="54"/>
      <c r="B120" s="55" t="s">
        <v>19</v>
      </c>
      <c r="C120" s="187">
        <v>35791.300000000003</v>
      </c>
      <c r="D120" s="187">
        <v>5793.9</v>
      </c>
      <c r="E120" s="187">
        <v>566.53</v>
      </c>
      <c r="F120" s="187"/>
      <c r="G120" s="187"/>
      <c r="H120" s="187"/>
      <c r="I120" s="187">
        <v>2367.37</v>
      </c>
      <c r="J120" s="187">
        <v>2.5</v>
      </c>
      <c r="K120" s="187">
        <v>9159.99</v>
      </c>
      <c r="L120" s="187">
        <v>26106.2</v>
      </c>
      <c r="M120" s="187"/>
      <c r="N120" s="187">
        <v>68417.42</v>
      </c>
      <c r="O120" s="188"/>
      <c r="P120" s="169">
        <f>SUM(C120:O120)</f>
        <v>148205.21000000002</v>
      </c>
    </row>
    <row r="121" spans="1:28" x14ac:dyDescent="0.25">
      <c r="A121" s="54"/>
      <c r="B121" s="55" t="s">
        <v>26</v>
      </c>
      <c r="C121" s="187"/>
      <c r="D121" s="187"/>
      <c r="E121" s="187">
        <v>70.28</v>
      </c>
      <c r="F121" s="187"/>
      <c r="G121" s="187"/>
      <c r="H121" s="187"/>
      <c r="I121" s="187">
        <v>6.12</v>
      </c>
      <c r="J121" s="187"/>
      <c r="K121" s="187">
        <v>70.08</v>
      </c>
      <c r="L121" s="187"/>
      <c r="M121" s="187"/>
      <c r="N121" s="187"/>
      <c r="O121" s="188"/>
      <c r="P121" s="169">
        <f>SUM(C121:O121)</f>
        <v>146.48000000000002</v>
      </c>
    </row>
    <row r="122" spans="1:28" ht="13.65" customHeight="1" x14ac:dyDescent="0.25">
      <c r="A122" s="54"/>
      <c r="B122" s="55" t="s">
        <v>79</v>
      </c>
      <c r="C122" s="187">
        <v>279830.84000000003</v>
      </c>
      <c r="D122" s="187"/>
      <c r="E122" s="187"/>
      <c r="F122" s="187"/>
      <c r="G122" s="187"/>
      <c r="H122" s="187"/>
      <c r="I122" s="187"/>
      <c r="J122" s="187"/>
      <c r="K122" s="187"/>
      <c r="L122" s="187"/>
      <c r="M122" s="187"/>
      <c r="N122" s="187"/>
      <c r="O122" s="188"/>
      <c r="P122" s="169">
        <f>SUM(C122:O122)</f>
        <v>279830.84000000003</v>
      </c>
    </row>
    <row r="123" spans="1:28" s="6" customFormat="1" ht="13.8" thickBot="1" x14ac:dyDescent="0.3">
      <c r="A123" s="41" t="s">
        <v>142</v>
      </c>
      <c r="B123" s="42"/>
      <c r="C123" s="179">
        <f t="shared" ref="C123:P123" si="32">SUM(C118:C122)</f>
        <v>321440.14</v>
      </c>
      <c r="D123" s="179">
        <f t="shared" si="32"/>
        <v>12664.9</v>
      </c>
      <c r="E123" s="179">
        <f t="shared" si="32"/>
        <v>636.80999999999995</v>
      </c>
      <c r="F123" s="179">
        <f t="shared" si="32"/>
        <v>193</v>
      </c>
      <c r="G123" s="179">
        <f t="shared" si="32"/>
        <v>0</v>
      </c>
      <c r="H123" s="179">
        <f t="shared" si="32"/>
        <v>8721</v>
      </c>
      <c r="I123" s="179">
        <f t="shared" si="32"/>
        <v>2373.4899999999998</v>
      </c>
      <c r="J123" s="179">
        <f t="shared" si="32"/>
        <v>2.5</v>
      </c>
      <c r="K123" s="179">
        <f t="shared" si="32"/>
        <v>9230.07</v>
      </c>
      <c r="L123" s="179">
        <f t="shared" si="32"/>
        <v>26106.2</v>
      </c>
      <c r="M123" s="179">
        <f t="shared" si="32"/>
        <v>3.13</v>
      </c>
      <c r="N123" s="179">
        <f t="shared" si="32"/>
        <v>68417.42</v>
      </c>
      <c r="O123" s="179">
        <f t="shared" si="32"/>
        <v>0</v>
      </c>
      <c r="P123" s="179">
        <f t="shared" si="32"/>
        <v>449788.66000000003</v>
      </c>
      <c r="Q123" s="8"/>
      <c r="R123" s="8"/>
      <c r="S123" s="8"/>
      <c r="T123" s="8"/>
      <c r="U123" s="8"/>
      <c r="V123" s="8"/>
      <c r="W123" s="8"/>
      <c r="X123" s="8"/>
      <c r="Y123" s="8"/>
      <c r="Z123" s="8"/>
      <c r="AA123" s="8"/>
      <c r="AB123" s="8"/>
    </row>
    <row r="124" spans="1:28" x14ac:dyDescent="0.25">
      <c r="A124" s="45" t="s">
        <v>80</v>
      </c>
      <c r="B124" s="46" t="s">
        <v>42</v>
      </c>
      <c r="C124" s="182">
        <v>21319</v>
      </c>
      <c r="D124" s="182"/>
      <c r="E124" s="182">
        <v>6380</v>
      </c>
      <c r="F124" s="182"/>
      <c r="G124" s="182">
        <v>1052</v>
      </c>
      <c r="H124" s="182"/>
      <c r="I124" s="182"/>
      <c r="J124" s="182"/>
      <c r="K124" s="182">
        <v>20</v>
      </c>
      <c r="L124" s="182">
        <v>295</v>
      </c>
      <c r="M124" s="182"/>
      <c r="N124" s="182"/>
      <c r="O124" s="183"/>
      <c r="P124" s="169">
        <f>SUM(C124:O124)</f>
        <v>29066</v>
      </c>
    </row>
    <row r="125" spans="1:28" x14ac:dyDescent="0.25">
      <c r="A125" s="45"/>
      <c r="B125" s="46" t="s">
        <v>19</v>
      </c>
      <c r="C125" s="182"/>
      <c r="D125" s="182">
        <v>3.69</v>
      </c>
      <c r="E125" s="182">
        <v>11429.48</v>
      </c>
      <c r="F125" s="182"/>
      <c r="G125" s="182"/>
      <c r="H125" s="182"/>
      <c r="I125" s="182"/>
      <c r="J125" s="182"/>
      <c r="K125" s="182"/>
      <c r="L125" s="182"/>
      <c r="M125" s="182"/>
      <c r="N125" s="182"/>
      <c r="O125" s="183"/>
      <c r="P125" s="169">
        <f>SUM(C125:O125)</f>
        <v>11433.17</v>
      </c>
    </row>
    <row r="126" spans="1:28" x14ac:dyDescent="0.25">
      <c r="A126" s="27"/>
      <c r="B126" s="21" t="s">
        <v>62</v>
      </c>
      <c r="C126" s="167">
        <v>35.06</v>
      </c>
      <c r="D126" s="167"/>
      <c r="E126" s="167"/>
      <c r="F126" s="167"/>
      <c r="G126" s="167"/>
      <c r="H126" s="167"/>
      <c r="I126" s="167"/>
      <c r="J126" s="167"/>
      <c r="K126" s="167"/>
      <c r="L126" s="167"/>
      <c r="M126" s="167"/>
      <c r="N126" s="167"/>
      <c r="O126" s="168"/>
      <c r="P126" s="169">
        <f>SUM(C126:O126)</f>
        <v>35.06</v>
      </c>
    </row>
    <row r="127" spans="1:28" x14ac:dyDescent="0.25">
      <c r="A127" s="27"/>
      <c r="B127" s="21" t="s">
        <v>26</v>
      </c>
      <c r="C127" s="167"/>
      <c r="D127" s="167"/>
      <c r="E127" s="167">
        <v>424.59</v>
      </c>
      <c r="F127" s="167"/>
      <c r="G127" s="167"/>
      <c r="H127" s="167"/>
      <c r="I127" s="167"/>
      <c r="J127" s="167">
        <v>0.01</v>
      </c>
      <c r="K127" s="167"/>
      <c r="L127" s="167"/>
      <c r="M127" s="167"/>
      <c r="N127" s="167"/>
      <c r="O127" s="168"/>
      <c r="P127" s="169">
        <f>SUM(C127:O127)</f>
        <v>424.59999999999997</v>
      </c>
    </row>
    <row r="128" spans="1:28" s="6" customFormat="1" ht="13.8" thickBot="1" x14ac:dyDescent="0.3">
      <c r="A128" s="28" t="s">
        <v>143</v>
      </c>
      <c r="B128" s="29"/>
      <c r="C128" s="173">
        <f t="shared" ref="C128:P128" si="33">SUM(C124:C127)</f>
        <v>21354.06</v>
      </c>
      <c r="D128" s="173">
        <f t="shared" si="33"/>
        <v>3.69</v>
      </c>
      <c r="E128" s="173">
        <f t="shared" si="33"/>
        <v>18234.07</v>
      </c>
      <c r="F128" s="173">
        <f t="shared" si="33"/>
        <v>0</v>
      </c>
      <c r="G128" s="173">
        <f t="shared" si="33"/>
        <v>1052</v>
      </c>
      <c r="H128" s="173">
        <f t="shared" si="33"/>
        <v>0</v>
      </c>
      <c r="I128" s="173">
        <f t="shared" si="33"/>
        <v>0</v>
      </c>
      <c r="J128" s="173">
        <f t="shared" si="33"/>
        <v>0.01</v>
      </c>
      <c r="K128" s="173">
        <f t="shared" si="33"/>
        <v>20</v>
      </c>
      <c r="L128" s="173">
        <f t="shared" si="33"/>
        <v>295</v>
      </c>
      <c r="M128" s="173">
        <f t="shared" si="33"/>
        <v>0</v>
      </c>
      <c r="N128" s="173">
        <f t="shared" si="33"/>
        <v>0</v>
      </c>
      <c r="O128" s="173">
        <f t="shared" si="33"/>
        <v>0</v>
      </c>
      <c r="P128" s="173">
        <f t="shared" si="33"/>
        <v>40958.829999999994</v>
      </c>
      <c r="Q128" s="8"/>
      <c r="R128" s="8"/>
      <c r="S128" s="8"/>
      <c r="T128" s="8"/>
      <c r="U128" s="8"/>
      <c r="V128" s="8"/>
      <c r="W128" s="8"/>
      <c r="X128" s="8"/>
      <c r="Y128" s="8"/>
      <c r="Z128" s="8"/>
      <c r="AA128" s="8"/>
      <c r="AB128" s="8"/>
    </row>
    <row r="129" spans="1:28" x14ac:dyDescent="0.25">
      <c r="A129" s="35" t="s">
        <v>81</v>
      </c>
      <c r="B129" s="51" t="s">
        <v>82</v>
      </c>
      <c r="C129" s="193">
        <v>48211</v>
      </c>
      <c r="D129" s="193"/>
      <c r="E129" s="193"/>
      <c r="F129" s="193"/>
      <c r="G129" s="193"/>
      <c r="H129" s="193"/>
      <c r="I129" s="193"/>
      <c r="J129" s="193">
        <v>7</v>
      </c>
      <c r="K129" s="193"/>
      <c r="L129" s="193"/>
      <c r="M129" s="193"/>
      <c r="N129" s="193"/>
      <c r="O129" s="194"/>
      <c r="P129" s="169">
        <f>SUM(C129:O129)</f>
        <v>48218</v>
      </c>
    </row>
    <row r="130" spans="1:28" x14ac:dyDescent="0.25">
      <c r="A130" s="54"/>
      <c r="B130" s="55" t="s">
        <v>19</v>
      </c>
      <c r="C130" s="187">
        <v>94055.22</v>
      </c>
      <c r="D130" s="187">
        <v>619.99</v>
      </c>
      <c r="E130" s="187">
        <v>17.2</v>
      </c>
      <c r="F130" s="187"/>
      <c r="G130" s="187"/>
      <c r="H130" s="187"/>
      <c r="I130" s="187"/>
      <c r="J130" s="187">
        <v>2.89</v>
      </c>
      <c r="K130" s="187"/>
      <c r="L130" s="187"/>
      <c r="M130" s="187"/>
      <c r="N130" s="187"/>
      <c r="O130" s="188"/>
      <c r="P130" s="169">
        <f>SUM(C130:O130)</f>
        <v>94695.3</v>
      </c>
    </row>
    <row r="131" spans="1:28" x14ac:dyDescent="0.25">
      <c r="A131" s="54"/>
      <c r="B131" s="55" t="s">
        <v>26</v>
      </c>
      <c r="C131" s="187"/>
      <c r="D131" s="187"/>
      <c r="E131" s="187">
        <v>98.31</v>
      </c>
      <c r="F131" s="187"/>
      <c r="G131" s="187"/>
      <c r="H131" s="187"/>
      <c r="I131" s="187">
        <v>0.75</v>
      </c>
      <c r="J131" s="187"/>
      <c r="K131" s="187">
        <v>13.89</v>
      </c>
      <c r="L131" s="187"/>
      <c r="M131" s="187"/>
      <c r="N131" s="187"/>
      <c r="O131" s="188"/>
      <c r="P131" s="169">
        <f>SUM(C131:O131)</f>
        <v>112.95</v>
      </c>
    </row>
    <row r="132" spans="1:28" s="6" customFormat="1" ht="13.8" thickBot="1" x14ac:dyDescent="0.3">
      <c r="A132" s="41" t="s">
        <v>144</v>
      </c>
      <c r="B132" s="42"/>
      <c r="C132" s="179">
        <f t="shared" ref="C132:P132" si="34">SUM(C129:C131)</f>
        <v>142266.22</v>
      </c>
      <c r="D132" s="179">
        <f t="shared" si="34"/>
        <v>619.99</v>
      </c>
      <c r="E132" s="179">
        <f t="shared" si="34"/>
        <v>115.51</v>
      </c>
      <c r="F132" s="179">
        <f t="shared" si="34"/>
        <v>0</v>
      </c>
      <c r="G132" s="179">
        <f t="shared" si="34"/>
        <v>0</v>
      </c>
      <c r="H132" s="179">
        <f t="shared" si="34"/>
        <v>0</v>
      </c>
      <c r="I132" s="179">
        <f t="shared" si="34"/>
        <v>0.75</v>
      </c>
      <c r="J132" s="179">
        <f t="shared" si="34"/>
        <v>9.89</v>
      </c>
      <c r="K132" s="179">
        <f t="shared" si="34"/>
        <v>13.89</v>
      </c>
      <c r="L132" s="179">
        <f t="shared" si="34"/>
        <v>0</v>
      </c>
      <c r="M132" s="179">
        <f t="shared" si="34"/>
        <v>0</v>
      </c>
      <c r="N132" s="179">
        <f t="shared" si="34"/>
        <v>0</v>
      </c>
      <c r="O132" s="179">
        <f t="shared" si="34"/>
        <v>0</v>
      </c>
      <c r="P132" s="179">
        <f t="shared" si="34"/>
        <v>143026.25</v>
      </c>
      <c r="Q132" s="8"/>
      <c r="R132" s="8"/>
      <c r="S132" s="8"/>
      <c r="T132" s="8"/>
      <c r="U132" s="8"/>
      <c r="V132" s="8"/>
      <c r="W132" s="8"/>
      <c r="X132" s="8"/>
      <c r="Y132" s="8"/>
      <c r="Z132" s="8"/>
      <c r="AA132" s="8"/>
      <c r="AB132" s="8"/>
    </row>
    <row r="133" spans="1:28" s="14" customFormat="1" x14ac:dyDescent="0.25">
      <c r="A133" s="137" t="s">
        <v>83</v>
      </c>
      <c r="B133" s="90" t="s">
        <v>33</v>
      </c>
      <c r="C133" s="216">
        <v>1578</v>
      </c>
      <c r="D133" s="216"/>
      <c r="E133" s="216"/>
      <c r="F133" s="216"/>
      <c r="G133" s="216"/>
      <c r="H133" s="216"/>
      <c r="I133" s="216"/>
      <c r="J133" s="216"/>
      <c r="K133" s="216"/>
      <c r="L133" s="216"/>
      <c r="M133" s="216"/>
      <c r="N133" s="216"/>
      <c r="O133" s="225"/>
      <c r="P133" s="198">
        <f>SUM(C133:O133)</f>
        <v>1578</v>
      </c>
      <c r="Q133" s="118"/>
      <c r="R133" s="118"/>
      <c r="S133" s="118"/>
      <c r="T133" s="118"/>
      <c r="U133" s="118"/>
      <c r="V133" s="118"/>
      <c r="W133" s="118"/>
      <c r="X133" s="118"/>
      <c r="Y133" s="118"/>
      <c r="Z133" s="118"/>
      <c r="AA133" s="118"/>
      <c r="AB133" s="118"/>
    </row>
    <row r="134" spans="1:28" s="14" customFormat="1" x14ac:dyDescent="0.25">
      <c r="A134" s="226"/>
      <c r="B134" s="60" t="s">
        <v>26</v>
      </c>
      <c r="C134" s="218"/>
      <c r="D134" s="218"/>
      <c r="E134" s="218"/>
      <c r="F134" s="218"/>
      <c r="G134" s="218"/>
      <c r="H134" s="218"/>
      <c r="I134" s="218"/>
      <c r="J134" s="218"/>
      <c r="K134" s="218">
        <v>22.5</v>
      </c>
      <c r="L134" s="218"/>
      <c r="M134" s="218"/>
      <c r="N134" s="218"/>
      <c r="O134" s="227"/>
      <c r="P134" s="228">
        <f>SUM(C134:O134)</f>
        <v>22.5</v>
      </c>
      <c r="Q134" s="118"/>
      <c r="R134" s="118"/>
      <c r="S134" s="118"/>
      <c r="T134" s="118"/>
      <c r="U134" s="118"/>
      <c r="V134" s="118"/>
      <c r="W134" s="118"/>
      <c r="X134" s="118"/>
      <c r="Y134" s="118"/>
      <c r="Z134" s="118"/>
      <c r="AA134" s="118"/>
      <c r="AB134" s="118"/>
    </row>
    <row r="135" spans="1:28" s="6" customFormat="1" ht="13.8" thickBot="1" x14ac:dyDescent="0.3">
      <c r="A135" s="28" t="s">
        <v>145</v>
      </c>
      <c r="B135" s="29"/>
      <c r="C135" s="173">
        <f t="shared" ref="C135:P135" si="35">SUM(C133:C134)</f>
        <v>1578</v>
      </c>
      <c r="D135" s="173">
        <f t="shared" si="35"/>
        <v>0</v>
      </c>
      <c r="E135" s="173">
        <f t="shared" si="35"/>
        <v>0</v>
      </c>
      <c r="F135" s="173">
        <f t="shared" si="35"/>
        <v>0</v>
      </c>
      <c r="G135" s="173">
        <f t="shared" si="35"/>
        <v>0</v>
      </c>
      <c r="H135" s="173">
        <f t="shared" si="35"/>
        <v>0</v>
      </c>
      <c r="I135" s="173">
        <f t="shared" si="35"/>
        <v>0</v>
      </c>
      <c r="J135" s="173">
        <f t="shared" si="35"/>
        <v>0</v>
      </c>
      <c r="K135" s="173">
        <f t="shared" si="35"/>
        <v>22.5</v>
      </c>
      <c r="L135" s="173">
        <f t="shared" si="35"/>
        <v>0</v>
      </c>
      <c r="M135" s="173">
        <f t="shared" si="35"/>
        <v>0</v>
      </c>
      <c r="N135" s="173">
        <f t="shared" si="35"/>
        <v>0</v>
      </c>
      <c r="O135" s="229">
        <f t="shared" si="35"/>
        <v>0</v>
      </c>
      <c r="P135" s="230">
        <f t="shared" si="35"/>
        <v>1600.5</v>
      </c>
      <c r="Q135" s="8"/>
      <c r="R135" s="8"/>
      <c r="S135" s="8"/>
      <c r="T135" s="8"/>
      <c r="U135" s="8"/>
      <c r="V135" s="8"/>
      <c r="W135" s="8"/>
      <c r="X135" s="8"/>
      <c r="Y135" s="8"/>
      <c r="Z135" s="8"/>
      <c r="AA135" s="8"/>
      <c r="AB135" s="8"/>
    </row>
    <row r="136" spans="1:28" x14ac:dyDescent="0.25">
      <c r="A136" s="35" t="s">
        <v>84</v>
      </c>
      <c r="B136" s="74"/>
      <c r="C136" s="193"/>
      <c r="D136" s="193"/>
      <c r="E136" s="193"/>
      <c r="F136" s="193"/>
      <c r="G136" s="193"/>
      <c r="H136" s="193"/>
      <c r="I136" s="193"/>
      <c r="J136" s="193"/>
      <c r="K136" s="193"/>
      <c r="L136" s="193"/>
      <c r="M136" s="193"/>
      <c r="N136" s="193"/>
      <c r="O136" s="194"/>
      <c r="P136" s="169"/>
    </row>
    <row r="137" spans="1:28" x14ac:dyDescent="0.25">
      <c r="A137" s="54"/>
      <c r="B137" s="55" t="s">
        <v>18</v>
      </c>
      <c r="C137" s="187">
        <v>57552</v>
      </c>
      <c r="D137" s="187"/>
      <c r="E137" s="187"/>
      <c r="F137" s="187"/>
      <c r="G137" s="187"/>
      <c r="H137" s="187"/>
      <c r="I137" s="187"/>
      <c r="J137" s="187">
        <v>201.93</v>
      </c>
      <c r="K137" s="187"/>
      <c r="L137" s="187">
        <v>61</v>
      </c>
      <c r="M137" s="187">
        <v>54.32</v>
      </c>
      <c r="N137" s="187"/>
      <c r="O137" s="188"/>
      <c r="P137" s="169">
        <f>SUM(C137:O137)</f>
        <v>57869.25</v>
      </c>
    </row>
    <row r="138" spans="1:28" x14ac:dyDescent="0.25">
      <c r="A138" s="54"/>
      <c r="B138" s="55" t="s">
        <v>19</v>
      </c>
      <c r="C138" s="187"/>
      <c r="D138" s="187">
        <v>62.18</v>
      </c>
      <c r="E138" s="187">
        <v>12.68</v>
      </c>
      <c r="F138" s="187"/>
      <c r="G138" s="187"/>
      <c r="H138" s="187"/>
      <c r="I138" s="187"/>
      <c r="J138" s="187"/>
      <c r="K138" s="187"/>
      <c r="L138" s="187"/>
      <c r="M138" s="187"/>
      <c r="N138" s="187"/>
      <c r="O138" s="188"/>
      <c r="P138" s="169">
        <f>SUM(C138:O138)</f>
        <v>74.86</v>
      </c>
    </row>
    <row r="139" spans="1:28" x14ac:dyDescent="0.25">
      <c r="A139" s="54"/>
      <c r="B139" s="55" t="s">
        <v>26</v>
      </c>
      <c r="C139" s="187"/>
      <c r="D139" s="187"/>
      <c r="E139" s="187">
        <v>39.74</v>
      </c>
      <c r="F139" s="187"/>
      <c r="G139" s="187"/>
      <c r="H139" s="187"/>
      <c r="I139" s="187"/>
      <c r="J139" s="187"/>
      <c r="K139" s="187">
        <v>43.12</v>
      </c>
      <c r="L139" s="187"/>
      <c r="M139" s="187"/>
      <c r="N139" s="187"/>
      <c r="O139" s="188"/>
      <c r="P139" s="169">
        <f>SUM(C139:O139)</f>
        <v>82.86</v>
      </c>
    </row>
    <row r="140" spans="1:28" s="6" customFormat="1" ht="13.8" thickBot="1" x14ac:dyDescent="0.3">
      <c r="A140" s="41" t="s">
        <v>146</v>
      </c>
      <c r="B140" s="42"/>
      <c r="C140" s="179">
        <f t="shared" ref="C140:P140" si="36">SUM(C137:C139)</f>
        <v>57552</v>
      </c>
      <c r="D140" s="179">
        <f t="shared" si="36"/>
        <v>62.18</v>
      </c>
      <c r="E140" s="179">
        <f t="shared" si="36"/>
        <v>52.42</v>
      </c>
      <c r="F140" s="179">
        <f t="shared" si="36"/>
        <v>0</v>
      </c>
      <c r="G140" s="179">
        <f t="shared" si="36"/>
        <v>0</v>
      </c>
      <c r="H140" s="179">
        <f t="shared" si="36"/>
        <v>0</v>
      </c>
      <c r="I140" s="179">
        <f t="shared" si="36"/>
        <v>0</v>
      </c>
      <c r="J140" s="179">
        <f t="shared" si="36"/>
        <v>201.93</v>
      </c>
      <c r="K140" s="179">
        <f t="shared" si="36"/>
        <v>43.12</v>
      </c>
      <c r="L140" s="179">
        <f t="shared" si="36"/>
        <v>61</v>
      </c>
      <c r="M140" s="179">
        <f t="shared" si="36"/>
        <v>54.32</v>
      </c>
      <c r="N140" s="179">
        <f t="shared" si="36"/>
        <v>0</v>
      </c>
      <c r="O140" s="179">
        <f t="shared" si="36"/>
        <v>0</v>
      </c>
      <c r="P140" s="179">
        <f t="shared" si="36"/>
        <v>58026.97</v>
      </c>
      <c r="Q140" s="8"/>
      <c r="R140" s="8"/>
      <c r="S140" s="8"/>
      <c r="T140" s="8"/>
      <c r="U140" s="8"/>
      <c r="V140" s="8"/>
      <c r="W140" s="8"/>
      <c r="X140" s="8"/>
      <c r="Y140" s="8"/>
      <c r="Z140" s="8"/>
      <c r="AA140" s="8"/>
      <c r="AB140" s="8"/>
    </row>
    <row r="141" spans="1:28" x14ac:dyDescent="0.25">
      <c r="A141" s="45" t="s">
        <v>85</v>
      </c>
      <c r="B141" s="46" t="s">
        <v>19</v>
      </c>
      <c r="C141" s="182">
        <v>55662.09</v>
      </c>
      <c r="D141" s="182">
        <v>172.34</v>
      </c>
      <c r="E141" s="182">
        <v>895.44</v>
      </c>
      <c r="F141" s="182"/>
      <c r="G141" s="182"/>
      <c r="H141" s="182">
        <v>2891.25</v>
      </c>
      <c r="I141" s="182"/>
      <c r="J141" s="182">
        <v>77.8</v>
      </c>
      <c r="K141" s="182">
        <v>67.22</v>
      </c>
      <c r="L141" s="182">
        <v>6493.42</v>
      </c>
      <c r="M141" s="182"/>
      <c r="N141" s="182">
        <v>33458.89</v>
      </c>
      <c r="O141" s="183"/>
      <c r="P141" s="169">
        <f>SUM(C141:O141)</f>
        <v>99718.45</v>
      </c>
    </row>
    <row r="142" spans="1:28" x14ac:dyDescent="0.25">
      <c r="A142" s="45"/>
      <c r="B142" s="46" t="s">
        <v>26</v>
      </c>
      <c r="C142" s="182">
        <v>44577.07</v>
      </c>
      <c r="D142" s="182">
        <v>128.69999999999999</v>
      </c>
      <c r="E142" s="182">
        <v>1954.02</v>
      </c>
      <c r="F142" s="182"/>
      <c r="G142" s="182"/>
      <c r="H142" s="182"/>
      <c r="I142" s="182"/>
      <c r="J142" s="182">
        <v>8.84</v>
      </c>
      <c r="K142" s="182">
        <v>358.04</v>
      </c>
      <c r="L142" s="182"/>
      <c r="M142" s="182"/>
      <c r="N142" s="182"/>
      <c r="O142" s="183"/>
      <c r="P142" s="169">
        <f>SUM(C142:O142)</f>
        <v>47026.669999999991</v>
      </c>
    </row>
    <row r="143" spans="1:28" s="6" customFormat="1" ht="13.8" thickBot="1" x14ac:dyDescent="0.3">
      <c r="A143" s="28" t="s">
        <v>147</v>
      </c>
      <c r="B143" s="29"/>
      <c r="C143" s="173">
        <f t="shared" ref="C143:P143" si="37">SUM(C141:C142)</f>
        <v>100239.16</v>
      </c>
      <c r="D143" s="173">
        <f t="shared" si="37"/>
        <v>301.03999999999996</v>
      </c>
      <c r="E143" s="173">
        <f t="shared" si="37"/>
        <v>2849.46</v>
      </c>
      <c r="F143" s="173">
        <f t="shared" si="37"/>
        <v>0</v>
      </c>
      <c r="G143" s="173">
        <f t="shared" si="37"/>
        <v>0</v>
      </c>
      <c r="H143" s="173">
        <f t="shared" si="37"/>
        <v>2891.25</v>
      </c>
      <c r="I143" s="173">
        <f t="shared" si="37"/>
        <v>0</v>
      </c>
      <c r="J143" s="173">
        <f t="shared" si="37"/>
        <v>86.64</v>
      </c>
      <c r="K143" s="173">
        <f t="shared" si="37"/>
        <v>425.26</v>
      </c>
      <c r="L143" s="173">
        <f t="shared" si="37"/>
        <v>6493.42</v>
      </c>
      <c r="M143" s="173">
        <f t="shared" si="37"/>
        <v>0</v>
      </c>
      <c r="N143" s="173">
        <f t="shared" si="37"/>
        <v>33458.89</v>
      </c>
      <c r="O143" s="173">
        <f t="shared" si="37"/>
        <v>0</v>
      </c>
      <c r="P143" s="173">
        <f t="shared" si="37"/>
        <v>146745.12</v>
      </c>
      <c r="Q143" s="8"/>
      <c r="R143" s="8"/>
      <c r="S143" s="8"/>
      <c r="T143" s="8"/>
      <c r="U143" s="8"/>
      <c r="V143" s="8"/>
      <c r="W143" s="8"/>
      <c r="X143" s="8"/>
      <c r="Y143" s="8"/>
      <c r="Z143" s="8"/>
      <c r="AA143" s="8"/>
      <c r="AB143" s="8"/>
    </row>
    <row r="144" spans="1:28" x14ac:dyDescent="0.25">
      <c r="A144" s="35" t="s">
        <v>88</v>
      </c>
      <c r="B144" s="51" t="s">
        <v>62</v>
      </c>
      <c r="C144" s="193">
        <v>4.8499999999999996</v>
      </c>
      <c r="D144" s="193"/>
      <c r="E144" s="193"/>
      <c r="F144" s="193"/>
      <c r="G144" s="193"/>
      <c r="H144" s="193"/>
      <c r="I144" s="193"/>
      <c r="J144" s="193"/>
      <c r="K144" s="193"/>
      <c r="L144" s="193"/>
      <c r="M144" s="193"/>
      <c r="N144" s="193"/>
      <c r="O144" s="194"/>
      <c r="P144" s="169">
        <f>SUM(C144:O144)</f>
        <v>4.8499999999999996</v>
      </c>
    </row>
    <row r="145" spans="1:28" x14ac:dyDescent="0.25">
      <c r="A145" s="35"/>
      <c r="B145" s="51" t="s">
        <v>24</v>
      </c>
      <c r="C145" s="193">
        <v>16.899999999999999</v>
      </c>
      <c r="D145" s="193"/>
      <c r="E145" s="193"/>
      <c r="F145" s="193"/>
      <c r="G145" s="193"/>
      <c r="H145" s="193"/>
      <c r="I145" s="193"/>
      <c r="J145" s="193"/>
      <c r="K145" s="193"/>
      <c r="L145" s="193">
        <v>142.80000000000001</v>
      </c>
      <c r="M145" s="193"/>
      <c r="N145" s="193"/>
      <c r="O145" s="194"/>
      <c r="P145" s="169">
        <f>SUM(C145:O145)</f>
        <v>159.70000000000002</v>
      </c>
    </row>
    <row r="146" spans="1:28" x14ac:dyDescent="0.25">
      <c r="A146" s="54"/>
      <c r="B146" s="55" t="s">
        <v>19</v>
      </c>
      <c r="C146" s="187"/>
      <c r="D146" s="187"/>
      <c r="E146" s="187">
        <v>1.07</v>
      </c>
      <c r="F146" s="187"/>
      <c r="G146" s="187"/>
      <c r="H146" s="187"/>
      <c r="I146" s="187"/>
      <c r="J146" s="187"/>
      <c r="K146" s="187">
        <v>76.94</v>
      </c>
      <c r="L146" s="187"/>
      <c r="M146" s="187"/>
      <c r="N146" s="187"/>
      <c r="O146" s="188"/>
      <c r="P146" s="169">
        <f>SUM(C146:O146)</f>
        <v>78.009999999999991</v>
      </c>
    </row>
    <row r="147" spans="1:28" x14ac:dyDescent="0.25">
      <c r="A147" s="54"/>
      <c r="B147" s="55" t="s">
        <v>26</v>
      </c>
      <c r="C147" s="187">
        <v>20476.7</v>
      </c>
      <c r="D147" s="187"/>
      <c r="E147" s="187"/>
      <c r="F147" s="187"/>
      <c r="G147" s="187"/>
      <c r="H147" s="187"/>
      <c r="I147" s="187"/>
      <c r="J147" s="187"/>
      <c r="K147" s="187">
        <v>171.21</v>
      </c>
      <c r="L147" s="187"/>
      <c r="M147" s="187"/>
      <c r="N147" s="187"/>
      <c r="O147" s="188"/>
      <c r="P147" s="169">
        <f>SUM(C147:O147)</f>
        <v>20647.91</v>
      </c>
    </row>
    <row r="148" spans="1:28" x14ac:dyDescent="0.25">
      <c r="A148" s="86"/>
      <c r="B148" s="87" t="s">
        <v>18</v>
      </c>
      <c r="C148" s="189"/>
      <c r="D148" s="189"/>
      <c r="E148" s="189"/>
      <c r="F148" s="189"/>
      <c r="G148" s="189"/>
      <c r="H148" s="189"/>
      <c r="I148" s="189"/>
      <c r="J148" s="189">
        <v>0.93</v>
      </c>
      <c r="K148" s="189"/>
      <c r="L148" s="189"/>
      <c r="M148" s="189"/>
      <c r="N148" s="189"/>
      <c r="O148" s="190"/>
      <c r="P148" s="169">
        <f>SUM(C148:O148)</f>
        <v>0.93</v>
      </c>
    </row>
    <row r="149" spans="1:28" s="6" customFormat="1" ht="12.15" customHeight="1" thickBot="1" x14ac:dyDescent="0.3">
      <c r="A149" s="41" t="s">
        <v>148</v>
      </c>
      <c r="B149" s="42"/>
      <c r="C149" s="179">
        <f t="shared" ref="C149:O149" si="38">SUM(C144:C147)</f>
        <v>20498.45</v>
      </c>
      <c r="D149" s="179">
        <f t="shared" si="38"/>
        <v>0</v>
      </c>
      <c r="E149" s="179">
        <f t="shared" si="38"/>
        <v>1.07</v>
      </c>
      <c r="F149" s="179">
        <f t="shared" si="38"/>
        <v>0</v>
      </c>
      <c r="G149" s="179">
        <f t="shared" si="38"/>
        <v>0</v>
      </c>
      <c r="H149" s="179">
        <f t="shared" si="38"/>
        <v>0</v>
      </c>
      <c r="I149" s="179">
        <f t="shared" si="38"/>
        <v>0</v>
      </c>
      <c r="J149" s="179">
        <f>SUM(J144:J148)</f>
        <v>0.93</v>
      </c>
      <c r="K149" s="179">
        <f t="shared" si="38"/>
        <v>248.15</v>
      </c>
      <c r="L149" s="179">
        <f t="shared" si="38"/>
        <v>142.80000000000001</v>
      </c>
      <c r="M149" s="179">
        <f t="shared" si="38"/>
        <v>0</v>
      </c>
      <c r="N149" s="179">
        <f t="shared" si="38"/>
        <v>0</v>
      </c>
      <c r="O149" s="179">
        <f t="shared" si="38"/>
        <v>0</v>
      </c>
      <c r="P149" s="179">
        <f>SUM(P144:P148)</f>
        <v>20891.400000000001</v>
      </c>
      <c r="Q149" s="8"/>
      <c r="R149" s="8"/>
      <c r="S149" s="8"/>
      <c r="T149" s="8"/>
      <c r="U149" s="8"/>
      <c r="V149" s="8"/>
      <c r="W149" s="8"/>
      <c r="X149" s="8"/>
      <c r="Y149" s="8"/>
      <c r="Z149" s="8"/>
      <c r="AA149" s="8"/>
      <c r="AB149" s="8"/>
    </row>
    <row r="150" spans="1:28" x14ac:dyDescent="0.25">
      <c r="A150" s="45" t="s">
        <v>89</v>
      </c>
      <c r="B150" s="46" t="s">
        <v>90</v>
      </c>
      <c r="C150" s="182">
        <v>58703</v>
      </c>
      <c r="D150" s="182"/>
      <c r="E150" s="182"/>
      <c r="F150" s="182"/>
      <c r="G150" s="182"/>
      <c r="H150" s="182">
        <v>1031</v>
      </c>
      <c r="I150" s="182">
        <v>41696</v>
      </c>
      <c r="J150" s="182"/>
      <c r="K150" s="182"/>
      <c r="L150" s="182">
        <v>246</v>
      </c>
      <c r="M150" s="182"/>
      <c r="N150" s="182"/>
      <c r="O150" s="183">
        <v>500.32</v>
      </c>
      <c r="P150" s="169">
        <f>SUM(C150:O150)</f>
        <v>102176.32000000001</v>
      </c>
    </row>
    <row r="151" spans="1:28" x14ac:dyDescent="0.25">
      <c r="A151" s="27"/>
      <c r="B151" s="21" t="s">
        <v>91</v>
      </c>
      <c r="C151" s="167">
        <v>158544</v>
      </c>
      <c r="D151" s="167"/>
      <c r="E151" s="167"/>
      <c r="F151" s="167">
        <v>168</v>
      </c>
      <c r="G151" s="167"/>
      <c r="H151" s="167">
        <v>13756</v>
      </c>
      <c r="I151" s="167"/>
      <c r="J151" s="167">
        <v>811</v>
      </c>
      <c r="K151" s="167"/>
      <c r="L151" s="167">
        <v>409</v>
      </c>
      <c r="M151" s="167"/>
      <c r="N151" s="167"/>
      <c r="O151" s="168">
        <v>1605.98</v>
      </c>
      <c r="P151" s="169">
        <f>SUM(C151:O151)</f>
        <v>175293.98</v>
      </c>
    </row>
    <row r="152" spans="1:28" x14ac:dyDescent="0.25">
      <c r="A152" s="27"/>
      <c r="B152" s="21" t="s">
        <v>19</v>
      </c>
      <c r="C152" s="167">
        <v>365.83</v>
      </c>
      <c r="D152" s="167">
        <v>45.04</v>
      </c>
      <c r="E152" s="167">
        <v>508.78</v>
      </c>
      <c r="F152" s="167"/>
      <c r="G152" s="167"/>
      <c r="H152" s="167"/>
      <c r="I152" s="167"/>
      <c r="J152" s="167"/>
      <c r="K152" s="167">
        <v>44954.22</v>
      </c>
      <c r="L152" s="167"/>
      <c r="M152" s="167"/>
      <c r="N152" s="167"/>
      <c r="O152" s="168"/>
      <c r="P152" s="169">
        <f>SUM(C152:O152)</f>
        <v>45873.87</v>
      </c>
    </row>
    <row r="153" spans="1:28" x14ac:dyDescent="0.25">
      <c r="A153" s="27"/>
      <c r="B153" s="21" t="s">
        <v>26</v>
      </c>
      <c r="C153" s="167"/>
      <c r="D153" s="167">
        <v>10.97</v>
      </c>
      <c r="E153" s="167">
        <v>119.73</v>
      </c>
      <c r="F153" s="167"/>
      <c r="G153" s="167"/>
      <c r="H153" s="167"/>
      <c r="I153" s="167">
        <v>260.89</v>
      </c>
      <c r="J153" s="167"/>
      <c r="K153" s="167">
        <v>27.66</v>
      </c>
      <c r="L153" s="167"/>
      <c r="M153" s="167"/>
      <c r="N153" s="167"/>
      <c r="O153" s="168"/>
      <c r="P153" s="169">
        <f>SUM(C153:O153)</f>
        <v>419.25000000000006</v>
      </c>
    </row>
    <row r="154" spans="1:28" s="6" customFormat="1" x14ac:dyDescent="0.25">
      <c r="A154" s="110" t="s">
        <v>149</v>
      </c>
      <c r="B154" s="111"/>
      <c r="C154" s="231">
        <f t="shared" ref="C154:P154" si="39">SUM(C150:C153)</f>
        <v>217612.83</v>
      </c>
      <c r="D154" s="231">
        <f t="shared" si="39"/>
        <v>56.01</v>
      </c>
      <c r="E154" s="231">
        <f t="shared" si="39"/>
        <v>628.51</v>
      </c>
      <c r="F154" s="231">
        <f t="shared" si="39"/>
        <v>168</v>
      </c>
      <c r="G154" s="231">
        <f t="shared" si="39"/>
        <v>0</v>
      </c>
      <c r="H154" s="231">
        <f t="shared" si="39"/>
        <v>14787</v>
      </c>
      <c r="I154" s="231">
        <f t="shared" si="39"/>
        <v>41956.89</v>
      </c>
      <c r="J154" s="231">
        <f t="shared" si="39"/>
        <v>811</v>
      </c>
      <c r="K154" s="231">
        <f t="shared" si="39"/>
        <v>44981.880000000005</v>
      </c>
      <c r="L154" s="231">
        <f t="shared" si="39"/>
        <v>655</v>
      </c>
      <c r="M154" s="231">
        <f t="shared" si="39"/>
        <v>0</v>
      </c>
      <c r="N154" s="231">
        <f t="shared" si="39"/>
        <v>0</v>
      </c>
      <c r="O154" s="231">
        <f t="shared" si="39"/>
        <v>2106.3000000000002</v>
      </c>
      <c r="P154" s="231">
        <f t="shared" si="39"/>
        <v>323763.42000000004</v>
      </c>
      <c r="Q154" s="8"/>
      <c r="R154" s="8"/>
      <c r="S154" s="8"/>
      <c r="T154" s="8"/>
      <c r="U154" s="8"/>
      <c r="V154" s="8"/>
      <c r="W154" s="8"/>
      <c r="X154" s="8"/>
      <c r="Y154" s="8"/>
      <c r="Z154" s="8"/>
      <c r="AA154" s="8"/>
      <c r="AB154" s="8"/>
    </row>
    <row r="155" spans="1:28" s="6" customFormat="1" ht="13.8" thickBot="1" x14ac:dyDescent="0.3">
      <c r="A155" s="41" t="s">
        <v>160</v>
      </c>
      <c r="B155" s="42"/>
      <c r="C155" s="207"/>
      <c r="D155" s="207"/>
      <c r="E155" s="207"/>
      <c r="F155" s="207"/>
      <c r="G155" s="207"/>
      <c r="H155" s="207"/>
      <c r="I155" s="207"/>
      <c r="J155" s="207"/>
      <c r="K155" s="207"/>
      <c r="L155" s="207"/>
      <c r="M155" s="207"/>
      <c r="N155" s="207"/>
      <c r="O155" s="207"/>
      <c r="P155" s="179">
        <f>SUM(C155:O155)</f>
        <v>0</v>
      </c>
      <c r="Q155" s="8"/>
      <c r="R155" s="8"/>
      <c r="S155" s="8"/>
      <c r="T155" s="8"/>
      <c r="U155" s="8"/>
      <c r="V155" s="8"/>
      <c r="W155" s="8"/>
      <c r="X155" s="8"/>
      <c r="Y155" s="8"/>
      <c r="Z155" s="8"/>
      <c r="AA155" s="8"/>
      <c r="AB155" s="8"/>
    </row>
    <row r="156" spans="1:28" s="6" customFormat="1" ht="12.75" customHeight="1" thickBot="1" x14ac:dyDescent="0.3">
      <c r="A156" s="41"/>
      <c r="B156" s="232" t="s">
        <v>79</v>
      </c>
      <c r="C156" s="184">
        <v>1051.57</v>
      </c>
      <c r="D156" s="184"/>
      <c r="E156" s="184"/>
      <c r="F156" s="184"/>
      <c r="G156" s="184"/>
      <c r="H156" s="184"/>
      <c r="I156" s="184"/>
      <c r="J156" s="184"/>
      <c r="K156" s="184"/>
      <c r="L156" s="184"/>
      <c r="M156" s="184"/>
      <c r="N156" s="184"/>
      <c r="O156" s="184"/>
      <c r="P156" s="179">
        <f>SUM(C156:O156)</f>
        <v>1051.57</v>
      </c>
      <c r="Q156" s="8"/>
      <c r="R156" s="8"/>
      <c r="S156" s="8"/>
      <c r="T156" s="8"/>
      <c r="U156" s="8"/>
      <c r="V156" s="8"/>
      <c r="W156" s="8"/>
      <c r="X156" s="8"/>
      <c r="Y156" s="8"/>
      <c r="Z156" s="8"/>
      <c r="AA156" s="8"/>
      <c r="AB156" s="8"/>
    </row>
    <row r="157" spans="1:28" s="6" customFormat="1" ht="13.8" thickBot="1" x14ac:dyDescent="0.3">
      <c r="A157" s="41"/>
      <c r="B157" s="232" t="s">
        <v>26</v>
      </c>
      <c r="C157" s="233"/>
      <c r="D157" s="233">
        <v>6534.83</v>
      </c>
      <c r="E157" s="233"/>
      <c r="F157" s="233"/>
      <c r="G157" s="233"/>
      <c r="H157" s="233"/>
      <c r="I157" s="233"/>
      <c r="J157" s="233">
        <v>0.12</v>
      </c>
      <c r="K157" s="233">
        <v>66.39</v>
      </c>
      <c r="L157" s="233"/>
      <c r="M157" s="233">
        <v>8.49</v>
      </c>
      <c r="N157" s="233"/>
      <c r="O157" s="233"/>
      <c r="P157" s="179">
        <f>SUM(C157:O157)</f>
        <v>6609.83</v>
      </c>
      <c r="Q157" s="8"/>
      <c r="R157" s="8"/>
      <c r="S157" s="8"/>
      <c r="T157" s="8"/>
      <c r="U157" s="8"/>
      <c r="V157" s="8"/>
      <c r="W157" s="8"/>
      <c r="X157" s="8"/>
      <c r="Y157" s="8"/>
      <c r="Z157" s="8"/>
      <c r="AA157" s="8"/>
      <c r="AB157" s="8"/>
    </row>
    <row r="158" spans="1:28" s="6" customFormat="1" ht="13.8" thickBot="1" x14ac:dyDescent="0.3">
      <c r="A158" s="41" t="s">
        <v>161</v>
      </c>
      <c r="B158" s="41"/>
      <c r="C158" s="179">
        <f>SUM(C155:C157)</f>
        <v>1051.57</v>
      </c>
      <c r="D158" s="179">
        <f>SUM(D155:D157)</f>
        <v>6534.83</v>
      </c>
      <c r="E158" s="179">
        <f t="shared" ref="E158:P158" si="40">SUM(E155:E157)</f>
        <v>0</v>
      </c>
      <c r="F158" s="179">
        <f t="shared" si="40"/>
        <v>0</v>
      </c>
      <c r="G158" s="179">
        <f t="shared" si="40"/>
        <v>0</v>
      </c>
      <c r="H158" s="179">
        <f t="shared" si="40"/>
        <v>0</v>
      </c>
      <c r="I158" s="179">
        <f t="shared" si="40"/>
        <v>0</v>
      </c>
      <c r="J158" s="179">
        <f t="shared" si="40"/>
        <v>0.12</v>
      </c>
      <c r="K158" s="179">
        <f t="shared" si="40"/>
        <v>66.39</v>
      </c>
      <c r="L158" s="179">
        <f t="shared" si="40"/>
        <v>0</v>
      </c>
      <c r="M158" s="179">
        <f t="shared" si="40"/>
        <v>8.49</v>
      </c>
      <c r="N158" s="179">
        <f t="shared" si="40"/>
        <v>0</v>
      </c>
      <c r="O158" s="179">
        <f t="shared" si="40"/>
        <v>0</v>
      </c>
      <c r="P158" s="179">
        <f t="shared" si="40"/>
        <v>7661.4</v>
      </c>
      <c r="Q158" s="8"/>
      <c r="R158" s="8"/>
      <c r="S158" s="8"/>
      <c r="T158" s="8"/>
      <c r="U158" s="8"/>
      <c r="V158" s="8"/>
      <c r="W158" s="8"/>
      <c r="X158" s="8"/>
      <c r="Y158" s="8"/>
      <c r="Z158" s="8"/>
      <c r="AA158" s="8"/>
      <c r="AB158" s="8"/>
    </row>
    <row r="159" spans="1:28" s="6" customFormat="1" ht="43.5" customHeight="1" thickBot="1" x14ac:dyDescent="0.3">
      <c r="A159" s="234" t="s">
        <v>162</v>
      </c>
      <c r="B159" s="235"/>
      <c r="C159" s="236">
        <f t="shared" ref="C159:P159" si="41">SUM(C4+C7+C13+C18+C21+C25+C28+C32+C35+C38+C42+C45+C51+C55+C58+C61+C65+C69+C73+C76+C79+C84+C87+C90+C94+C98+C105+C108+C111+C114+C117+C123+C128+C132+C135+C140+C143+C149+C154+C158)</f>
        <v>4517162.370000001</v>
      </c>
      <c r="D159" s="236">
        <f t="shared" si="41"/>
        <v>685799.46999999986</v>
      </c>
      <c r="E159" s="236">
        <f t="shared" si="41"/>
        <v>157633.54</v>
      </c>
      <c r="F159" s="236">
        <f t="shared" si="41"/>
        <v>19542.439999999999</v>
      </c>
      <c r="G159" s="236">
        <f t="shared" si="41"/>
        <v>93752</v>
      </c>
      <c r="H159" s="236">
        <f t="shared" si="41"/>
        <v>197928.76</v>
      </c>
      <c r="I159" s="236">
        <f t="shared" si="41"/>
        <v>95050.01</v>
      </c>
      <c r="J159" s="236">
        <f t="shared" si="41"/>
        <v>11776.67</v>
      </c>
      <c r="K159" s="236">
        <f t="shared" si="41"/>
        <v>284778.41000000003</v>
      </c>
      <c r="L159" s="236">
        <f t="shared" si="41"/>
        <v>40907.69</v>
      </c>
      <c r="M159" s="236">
        <f t="shared" si="41"/>
        <v>6348.74</v>
      </c>
      <c r="N159" s="236">
        <f t="shared" si="41"/>
        <v>102047.70999999999</v>
      </c>
      <c r="O159" s="236">
        <f t="shared" si="41"/>
        <v>178156.34</v>
      </c>
      <c r="P159" s="236">
        <f t="shared" si="41"/>
        <v>6390884.1500000004</v>
      </c>
      <c r="Q159" s="8">
        <f>SUM(C159:O159)</f>
        <v>6390884.1500000013</v>
      </c>
      <c r="R159" s="8"/>
      <c r="S159" s="8"/>
      <c r="T159" s="8"/>
      <c r="U159" s="8"/>
      <c r="V159" s="8"/>
      <c r="W159" s="8"/>
      <c r="X159" s="8"/>
      <c r="Y159" s="8"/>
      <c r="Z159" s="8"/>
      <c r="AA159" s="8"/>
      <c r="AB159" s="8"/>
    </row>
    <row r="160" spans="1:28" s="237" customFormat="1" ht="46.5" customHeight="1" x14ac:dyDescent="0.25">
      <c r="B160" s="238"/>
      <c r="C160" s="239"/>
      <c r="D160" s="239"/>
      <c r="E160" s="239"/>
      <c r="F160" s="239"/>
      <c r="G160" s="239"/>
      <c r="H160" s="239"/>
      <c r="I160" s="239"/>
      <c r="J160" s="239"/>
      <c r="K160" s="239"/>
      <c r="L160" s="239"/>
      <c r="M160" s="239"/>
      <c r="N160" s="239"/>
      <c r="O160" s="239"/>
      <c r="P160" s="239"/>
      <c r="Q160" s="240"/>
      <c r="R160" s="240"/>
      <c r="S160" s="240"/>
      <c r="T160" s="240"/>
      <c r="U160" s="240"/>
      <c r="V160" s="240"/>
      <c r="W160" s="240"/>
      <c r="X160" s="240"/>
      <c r="Y160" s="240"/>
      <c r="Z160" s="240"/>
      <c r="AA160" s="240"/>
      <c r="AB160" s="240"/>
    </row>
    <row r="161" spans="1:91" s="237" customFormat="1" ht="27" customHeight="1" x14ac:dyDescent="0.25">
      <c r="A161" s="241" t="s">
        <v>163</v>
      </c>
      <c r="B161" s="21"/>
      <c r="C161" s="167"/>
      <c r="D161" s="167"/>
      <c r="E161" s="167"/>
      <c r="F161" s="167"/>
      <c r="G161" s="167"/>
      <c r="H161" s="167"/>
      <c r="I161" s="167"/>
      <c r="J161" s="167"/>
      <c r="K161" s="167"/>
      <c r="L161" s="167"/>
      <c r="M161" s="167"/>
      <c r="N161" s="167"/>
      <c r="O161" s="168"/>
      <c r="P161" s="169"/>
      <c r="Q161" s="240"/>
      <c r="R161" s="240"/>
      <c r="S161" s="240"/>
      <c r="T161" s="240"/>
      <c r="U161" s="240"/>
      <c r="V161" s="240"/>
      <c r="W161" s="240"/>
      <c r="X161" s="240"/>
      <c r="Y161" s="240"/>
      <c r="Z161" s="240"/>
      <c r="AA161" s="240"/>
      <c r="AB161" s="240"/>
    </row>
    <row r="162" spans="1:91" x14ac:dyDescent="0.25">
      <c r="A162" s="45" t="s">
        <v>164</v>
      </c>
      <c r="B162" s="46" t="s">
        <v>19</v>
      </c>
      <c r="C162" s="182">
        <v>20129.18</v>
      </c>
      <c r="D162" s="182">
        <v>181.85</v>
      </c>
      <c r="E162" s="182">
        <v>336.59</v>
      </c>
      <c r="F162" s="182"/>
      <c r="G162" s="182"/>
      <c r="H162" s="182"/>
      <c r="I162" s="182"/>
      <c r="J162" s="182">
        <v>275.82</v>
      </c>
      <c r="K162" s="182">
        <v>292.58999999999997</v>
      </c>
      <c r="L162" s="182">
        <v>162.27000000000001</v>
      </c>
      <c r="M162" s="182"/>
      <c r="N162" s="182">
        <v>450.43</v>
      </c>
      <c r="O162" s="183"/>
      <c r="P162" s="169">
        <f t="shared" ref="P162:P170" si="42">SUM(C162:O162)</f>
        <v>21828.73</v>
      </c>
    </row>
    <row r="163" spans="1:91" x14ac:dyDescent="0.25">
      <c r="A163" s="241" t="s">
        <v>165</v>
      </c>
      <c r="B163" s="21" t="s">
        <v>19</v>
      </c>
      <c r="C163" s="167">
        <v>30138.98</v>
      </c>
      <c r="D163" s="167">
        <v>473.18</v>
      </c>
      <c r="E163" s="167"/>
      <c r="F163" s="167"/>
      <c r="G163" s="167"/>
      <c r="H163" s="167"/>
      <c r="I163" s="167"/>
      <c r="J163" s="167"/>
      <c r="K163" s="167"/>
      <c r="L163" s="167"/>
      <c r="M163" s="167"/>
      <c r="N163" s="167"/>
      <c r="O163" s="168"/>
      <c r="P163" s="169">
        <f t="shared" si="42"/>
        <v>30612.16</v>
      </c>
    </row>
    <row r="164" spans="1:91" x14ac:dyDescent="0.25">
      <c r="A164" s="241" t="s">
        <v>166</v>
      </c>
      <c r="B164" s="21" t="s">
        <v>19</v>
      </c>
      <c r="C164" s="167">
        <v>31.57</v>
      </c>
      <c r="D164" s="167"/>
      <c r="E164" s="167"/>
      <c r="F164" s="167"/>
      <c r="G164" s="167"/>
      <c r="H164" s="167">
        <v>19.16</v>
      </c>
      <c r="I164" s="167"/>
      <c r="J164" s="167"/>
      <c r="K164" s="167">
        <v>154.84</v>
      </c>
      <c r="L164" s="167"/>
      <c r="M164" s="167"/>
      <c r="N164" s="167"/>
      <c r="O164" s="168"/>
      <c r="P164" s="169">
        <f t="shared" si="42"/>
        <v>205.57</v>
      </c>
    </row>
    <row r="165" spans="1:91" x14ac:dyDescent="0.25">
      <c r="A165" s="241"/>
      <c r="B165" s="21" t="s">
        <v>167</v>
      </c>
      <c r="C165" s="167">
        <v>24000</v>
      </c>
      <c r="D165" s="167"/>
      <c r="E165" s="167"/>
      <c r="F165" s="167"/>
      <c r="G165" s="167"/>
      <c r="H165" s="167"/>
      <c r="I165" s="167"/>
      <c r="J165" s="167"/>
      <c r="K165" s="167"/>
      <c r="L165" s="167"/>
      <c r="M165" s="167"/>
      <c r="N165" s="167"/>
      <c r="O165" s="168"/>
      <c r="P165" s="169">
        <f t="shared" si="42"/>
        <v>24000</v>
      </c>
    </row>
    <row r="166" spans="1:91" ht="26.4" x14ac:dyDescent="0.25">
      <c r="A166" s="241"/>
      <c r="B166" s="21" t="s">
        <v>168</v>
      </c>
      <c r="C166" s="167">
        <v>2.78</v>
      </c>
      <c r="D166" s="167"/>
      <c r="E166" s="167"/>
      <c r="F166" s="167"/>
      <c r="G166" s="167"/>
      <c r="H166" s="167"/>
      <c r="I166" s="167"/>
      <c r="J166" s="167"/>
      <c r="K166" s="167"/>
      <c r="L166" s="167"/>
      <c r="M166" s="167"/>
      <c r="N166" s="167"/>
      <c r="O166" s="168"/>
      <c r="P166" s="169">
        <f t="shared" si="42"/>
        <v>2.78</v>
      </c>
    </row>
    <row r="167" spans="1:91" x14ac:dyDescent="0.25">
      <c r="A167" s="241"/>
      <c r="B167" s="21" t="s">
        <v>18</v>
      </c>
      <c r="C167" s="167"/>
      <c r="D167" s="167"/>
      <c r="E167" s="167"/>
      <c r="F167" s="167"/>
      <c r="G167" s="167"/>
      <c r="H167" s="167"/>
      <c r="I167" s="167"/>
      <c r="J167" s="167">
        <v>0.32</v>
      </c>
      <c r="K167" s="167"/>
      <c r="L167" s="167"/>
      <c r="M167" s="167"/>
      <c r="N167" s="167"/>
      <c r="O167" s="168"/>
      <c r="P167" s="169">
        <f t="shared" si="42"/>
        <v>0.32</v>
      </c>
    </row>
    <row r="168" spans="1:91" x14ac:dyDescent="0.25">
      <c r="A168" s="241" t="s">
        <v>169</v>
      </c>
      <c r="B168" s="21" t="s">
        <v>19</v>
      </c>
      <c r="C168" s="167"/>
      <c r="D168" s="167"/>
      <c r="E168" s="167"/>
      <c r="F168" s="167"/>
      <c r="G168" s="167"/>
      <c r="H168" s="167"/>
      <c r="I168" s="167"/>
      <c r="J168" s="167">
        <v>3.87</v>
      </c>
      <c r="K168" s="167">
        <v>1.74</v>
      </c>
      <c r="L168" s="167"/>
      <c r="M168" s="167"/>
      <c r="N168" s="167"/>
      <c r="O168" s="168"/>
      <c r="P168" s="169">
        <f t="shared" si="42"/>
        <v>5.61</v>
      </c>
    </row>
    <row r="169" spans="1:91" x14ac:dyDescent="0.25">
      <c r="A169" s="241" t="s">
        <v>170</v>
      </c>
      <c r="B169" s="21" t="s">
        <v>19</v>
      </c>
      <c r="C169" s="167">
        <v>197.76</v>
      </c>
      <c r="D169" s="167">
        <v>303.68</v>
      </c>
      <c r="E169" s="167">
        <v>2.19</v>
      </c>
      <c r="F169" s="167"/>
      <c r="G169" s="167"/>
      <c r="H169" s="167"/>
      <c r="I169" s="167"/>
      <c r="J169" s="167">
        <v>297.81</v>
      </c>
      <c r="K169" s="167">
        <v>627.63</v>
      </c>
      <c r="L169" s="167">
        <v>1169.56</v>
      </c>
      <c r="M169" s="167"/>
      <c r="N169" s="167"/>
      <c r="O169" s="168"/>
      <c r="P169" s="169">
        <f t="shared" si="42"/>
        <v>2598.63</v>
      </c>
    </row>
    <row r="170" spans="1:91" x14ac:dyDescent="0.25">
      <c r="A170" s="242"/>
      <c r="B170" s="243" t="s">
        <v>18</v>
      </c>
      <c r="C170" s="171"/>
      <c r="D170" s="171"/>
      <c r="E170" s="171"/>
      <c r="F170" s="171"/>
      <c r="G170" s="171"/>
      <c r="H170" s="171"/>
      <c r="I170" s="171"/>
      <c r="J170" s="171">
        <v>5.32</v>
      </c>
      <c r="K170" s="171"/>
      <c r="L170" s="171"/>
      <c r="M170" s="171"/>
      <c r="N170" s="171"/>
      <c r="O170" s="172"/>
      <c r="P170" s="169">
        <f t="shared" si="42"/>
        <v>5.32</v>
      </c>
    </row>
    <row r="171" spans="1:91" ht="13.8" thickBot="1" x14ac:dyDescent="0.3">
      <c r="A171" s="28" t="s">
        <v>171</v>
      </c>
      <c r="B171" s="29"/>
      <c r="C171" s="173">
        <f>SUM(C162:C170)</f>
        <v>74500.27</v>
      </c>
      <c r="D171" s="173">
        <f t="shared" ref="D171:O171" si="43">SUM(D162:D170)</f>
        <v>958.71</v>
      </c>
      <c r="E171" s="173">
        <f t="shared" si="43"/>
        <v>338.78</v>
      </c>
      <c r="F171" s="173">
        <f t="shared" si="43"/>
        <v>0</v>
      </c>
      <c r="G171" s="173">
        <f t="shared" si="43"/>
        <v>0</v>
      </c>
      <c r="H171" s="173">
        <f t="shared" si="43"/>
        <v>19.16</v>
      </c>
      <c r="I171" s="173">
        <f t="shared" si="43"/>
        <v>0</v>
      </c>
      <c r="J171" s="173">
        <f t="shared" si="43"/>
        <v>583.14</v>
      </c>
      <c r="K171" s="173">
        <f t="shared" si="43"/>
        <v>1076.8</v>
      </c>
      <c r="L171" s="173">
        <f t="shared" si="43"/>
        <v>1331.83</v>
      </c>
      <c r="M171" s="173">
        <f t="shared" si="43"/>
        <v>0</v>
      </c>
      <c r="N171" s="173">
        <f t="shared" si="43"/>
        <v>450.43</v>
      </c>
      <c r="O171" s="173">
        <f t="shared" si="43"/>
        <v>0</v>
      </c>
      <c r="P171" s="173">
        <f>SUM(P162:P170)</f>
        <v>79259.12000000001</v>
      </c>
    </row>
    <row r="172" spans="1:91" s="165" customFormat="1" ht="27" customHeight="1" x14ac:dyDescent="0.25">
      <c r="A172" s="244" t="s">
        <v>172</v>
      </c>
      <c r="B172" s="94"/>
      <c r="C172" s="220"/>
      <c r="D172" s="202"/>
      <c r="E172" s="220"/>
      <c r="F172" s="220"/>
      <c r="G172" s="220"/>
      <c r="H172" s="220"/>
      <c r="I172" s="220"/>
      <c r="J172" s="220"/>
      <c r="K172" s="220"/>
      <c r="L172" s="220"/>
      <c r="M172" s="220"/>
      <c r="N172" s="220"/>
      <c r="O172" s="222"/>
      <c r="P172" s="245"/>
      <c r="Q172" s="246"/>
      <c r="R172" s="246"/>
      <c r="S172" s="246"/>
      <c r="T172" s="246"/>
      <c r="U172" s="246"/>
      <c r="V172" s="246"/>
      <c r="W172" s="246"/>
      <c r="X172" s="246"/>
      <c r="Y172" s="246"/>
      <c r="Z172" s="246"/>
      <c r="AA172" s="246"/>
      <c r="AB172" s="246"/>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row>
    <row r="173" spans="1:91" x14ac:dyDescent="0.25">
      <c r="A173" s="35" t="s">
        <v>173</v>
      </c>
      <c r="B173" s="66" t="s">
        <v>19</v>
      </c>
      <c r="C173" s="202">
        <v>56.09</v>
      </c>
      <c r="D173" s="202"/>
      <c r="E173" s="202"/>
      <c r="F173" s="202"/>
      <c r="G173" s="202"/>
      <c r="H173" s="202"/>
      <c r="I173" s="202"/>
      <c r="J173" s="202"/>
      <c r="K173" s="202"/>
      <c r="L173" s="202"/>
      <c r="M173" s="202"/>
      <c r="N173" s="202"/>
      <c r="O173" s="203"/>
      <c r="P173" s="245">
        <f>SUM(C173:O173)</f>
        <v>56.09</v>
      </c>
    </row>
    <row r="174" spans="1:91" x14ac:dyDescent="0.25">
      <c r="A174" s="244" t="s">
        <v>174</v>
      </c>
      <c r="B174" s="94" t="s">
        <v>19</v>
      </c>
      <c r="C174" s="220">
        <v>41808.870000000003</v>
      </c>
      <c r="D174" s="221"/>
      <c r="E174" s="220">
        <v>14675.66</v>
      </c>
      <c r="F174" s="220"/>
      <c r="G174" s="220"/>
      <c r="H174" s="220"/>
      <c r="I174" s="220"/>
      <c r="J174" s="220">
        <v>7.0000000000000007E-2</v>
      </c>
      <c r="K174" s="220">
        <v>222.09</v>
      </c>
      <c r="L174" s="220">
        <v>964.48</v>
      </c>
      <c r="M174" s="220"/>
      <c r="N174" s="220"/>
      <c r="O174" s="222"/>
      <c r="P174" s="245">
        <f>SUM(C174:O174)</f>
        <v>57671.17</v>
      </c>
    </row>
    <row r="175" spans="1:91" ht="13.8" thickBot="1" x14ac:dyDescent="0.3">
      <c r="A175" s="41" t="s">
        <v>175</v>
      </c>
      <c r="B175" s="42"/>
      <c r="C175" s="179">
        <f>SUM(C173:C174)</f>
        <v>41864.959999999999</v>
      </c>
      <c r="D175" s="179">
        <f t="shared" ref="D175:O175" si="44">SUM(D173:D174)</f>
        <v>0</v>
      </c>
      <c r="E175" s="179">
        <f t="shared" si="44"/>
        <v>14675.66</v>
      </c>
      <c r="F175" s="179">
        <f t="shared" si="44"/>
        <v>0</v>
      </c>
      <c r="G175" s="179">
        <f t="shared" si="44"/>
        <v>0</v>
      </c>
      <c r="H175" s="179">
        <f t="shared" si="44"/>
        <v>0</v>
      </c>
      <c r="I175" s="179">
        <f t="shared" si="44"/>
        <v>0</v>
      </c>
      <c r="J175" s="179">
        <f t="shared" si="44"/>
        <v>7.0000000000000007E-2</v>
      </c>
      <c r="K175" s="179">
        <f t="shared" si="44"/>
        <v>222.09</v>
      </c>
      <c r="L175" s="179">
        <f t="shared" si="44"/>
        <v>964.48</v>
      </c>
      <c r="M175" s="179">
        <f t="shared" si="44"/>
        <v>0</v>
      </c>
      <c r="N175" s="179">
        <f t="shared" si="44"/>
        <v>0</v>
      </c>
      <c r="O175" s="179">
        <f t="shared" si="44"/>
        <v>0</v>
      </c>
      <c r="P175" s="179">
        <f>SUM(P173:P174)</f>
        <v>57727.259999999995</v>
      </c>
    </row>
    <row r="176" spans="1:91" x14ac:dyDescent="0.25">
      <c r="C176" s="213"/>
      <c r="D176" s="213"/>
      <c r="E176" s="213"/>
      <c r="F176" s="213"/>
      <c r="G176" s="213"/>
      <c r="H176" s="213"/>
      <c r="I176" s="213"/>
      <c r="J176" s="213"/>
      <c r="K176" s="213"/>
      <c r="L176" s="213"/>
      <c r="M176" s="213"/>
      <c r="N176" s="213"/>
      <c r="O176" s="213"/>
      <c r="P176" s="213"/>
    </row>
    <row r="177" spans="3:16" x14ac:dyDescent="0.25">
      <c r="C177" s="213"/>
      <c r="D177" s="213"/>
      <c r="E177" s="213"/>
      <c r="F177" s="213"/>
      <c r="G177" s="213"/>
      <c r="H177" s="213"/>
      <c r="I177" s="213"/>
      <c r="J177" s="213"/>
      <c r="K177" s="213"/>
      <c r="L177" s="213"/>
      <c r="M177" s="213"/>
      <c r="N177" s="213"/>
      <c r="O177" s="213"/>
      <c r="P177" s="213"/>
    </row>
    <row r="178" spans="3:16" x14ac:dyDescent="0.25">
      <c r="C178" s="213"/>
      <c r="D178" s="213"/>
      <c r="E178" s="213"/>
      <c r="F178" s="213"/>
      <c r="G178" s="213"/>
      <c r="H178" s="213"/>
      <c r="I178" s="213"/>
      <c r="J178" s="213"/>
      <c r="K178" s="213"/>
      <c r="L178" s="213"/>
      <c r="M178" s="213"/>
      <c r="N178" s="213"/>
      <c r="O178" s="213"/>
      <c r="P178" s="213"/>
    </row>
    <row r="179" spans="3:16" x14ac:dyDescent="0.25">
      <c r="C179" s="213"/>
      <c r="D179" s="213"/>
      <c r="E179" s="213"/>
      <c r="F179" s="213"/>
      <c r="G179" s="213"/>
      <c r="H179" s="213"/>
      <c r="I179" s="213"/>
      <c r="J179" s="213"/>
      <c r="K179" s="213"/>
      <c r="L179" s="213"/>
      <c r="M179" s="213"/>
      <c r="N179" s="213"/>
      <c r="O179" s="213"/>
      <c r="P179" s="213"/>
    </row>
    <row r="180" spans="3:16" x14ac:dyDescent="0.25">
      <c r="C180" s="213"/>
      <c r="D180" s="213"/>
      <c r="E180" s="213"/>
      <c r="F180" s="213"/>
      <c r="G180" s="213"/>
      <c r="H180" s="213"/>
      <c r="I180" s="213"/>
      <c r="J180" s="213"/>
      <c r="K180" s="213"/>
      <c r="L180" s="213"/>
      <c r="M180" s="213"/>
      <c r="N180" s="213"/>
      <c r="O180" s="213"/>
      <c r="P180" s="213"/>
    </row>
    <row r="181" spans="3:16" x14ac:dyDescent="0.25">
      <c r="C181" s="213"/>
      <c r="D181" s="213"/>
      <c r="E181" s="213"/>
      <c r="F181" s="213"/>
      <c r="G181" s="213"/>
      <c r="H181" s="213"/>
      <c r="I181" s="213"/>
      <c r="J181" s="213"/>
      <c r="K181" s="213"/>
      <c r="L181" s="213"/>
      <c r="M181" s="213"/>
      <c r="N181" s="213"/>
      <c r="O181" s="213"/>
      <c r="P181" s="213"/>
    </row>
    <row r="182" spans="3:16" x14ac:dyDescent="0.25">
      <c r="C182" s="213"/>
      <c r="D182" s="213"/>
      <c r="E182" s="213"/>
      <c r="F182" s="213"/>
      <c r="G182" s="213"/>
      <c r="H182" s="213"/>
      <c r="I182" s="213"/>
      <c r="J182" s="213"/>
      <c r="K182" s="213"/>
      <c r="L182" s="213"/>
      <c r="M182" s="213"/>
      <c r="N182" s="213"/>
      <c r="O182" s="213"/>
      <c r="P182" s="213"/>
    </row>
    <row r="183" spans="3:16" x14ac:dyDescent="0.25">
      <c r="C183" s="213"/>
      <c r="D183" s="213"/>
      <c r="E183" s="213"/>
      <c r="F183" s="213"/>
      <c r="G183" s="213"/>
      <c r="H183" s="213"/>
      <c r="I183" s="213"/>
      <c r="J183" s="213"/>
      <c r="K183" s="213"/>
      <c r="L183" s="213"/>
      <c r="M183" s="213"/>
      <c r="N183" s="213"/>
      <c r="O183" s="213"/>
      <c r="P183" s="213"/>
    </row>
    <row r="184" spans="3:16" x14ac:dyDescent="0.25">
      <c r="C184" s="213"/>
      <c r="D184" s="213"/>
      <c r="E184" s="213"/>
      <c r="F184" s="213"/>
      <c r="G184" s="213"/>
      <c r="H184" s="213"/>
      <c r="I184" s="213"/>
      <c r="J184" s="213"/>
      <c r="K184" s="213"/>
      <c r="L184" s="213"/>
      <c r="M184" s="213"/>
      <c r="N184" s="213"/>
      <c r="O184" s="213"/>
      <c r="P184" s="213"/>
    </row>
    <row r="185" spans="3:16" x14ac:dyDescent="0.25">
      <c r="C185" s="213"/>
      <c r="D185" s="213"/>
      <c r="E185" s="213"/>
      <c r="F185" s="213"/>
      <c r="G185" s="213"/>
      <c r="H185" s="213"/>
      <c r="I185" s="213"/>
      <c r="J185" s="213"/>
      <c r="K185" s="213"/>
      <c r="L185" s="213"/>
      <c r="M185" s="213"/>
      <c r="N185" s="213"/>
      <c r="O185" s="213"/>
      <c r="P185" s="213"/>
    </row>
    <row r="186" spans="3:16" x14ac:dyDescent="0.25">
      <c r="C186" s="213"/>
      <c r="D186" s="213"/>
      <c r="E186" s="213"/>
      <c r="F186" s="213"/>
      <c r="G186" s="213"/>
      <c r="H186" s="213"/>
      <c r="I186" s="213"/>
      <c r="J186" s="213"/>
      <c r="K186" s="213"/>
      <c r="L186" s="213"/>
      <c r="M186" s="213"/>
      <c r="N186" s="213"/>
      <c r="O186" s="213"/>
      <c r="P186" s="213"/>
    </row>
    <row r="187" spans="3:16" x14ac:dyDescent="0.25">
      <c r="C187" s="213"/>
      <c r="D187" s="213"/>
      <c r="E187" s="213"/>
      <c r="F187" s="213"/>
      <c r="G187" s="213"/>
      <c r="H187" s="213"/>
      <c r="I187" s="213"/>
      <c r="J187" s="213"/>
      <c r="K187" s="213"/>
      <c r="L187" s="213"/>
      <c r="M187" s="213"/>
      <c r="N187" s="213"/>
      <c r="O187" s="213"/>
      <c r="P187" s="213"/>
    </row>
    <row r="188" spans="3:16" x14ac:dyDescent="0.25">
      <c r="C188" s="213"/>
      <c r="D188" s="213"/>
      <c r="E188" s="213"/>
      <c r="F188" s="213"/>
      <c r="G188" s="213"/>
      <c r="H188" s="213"/>
      <c r="I188" s="213"/>
      <c r="J188" s="213"/>
      <c r="K188" s="213"/>
      <c r="L188" s="213"/>
      <c r="M188" s="213"/>
      <c r="N188" s="213"/>
      <c r="O188" s="213"/>
      <c r="P188" s="213"/>
    </row>
    <row r="189" spans="3:16" x14ac:dyDescent="0.25">
      <c r="C189" s="213"/>
      <c r="D189" s="213"/>
      <c r="E189" s="213"/>
      <c r="F189" s="213"/>
      <c r="G189" s="213"/>
      <c r="H189" s="213"/>
      <c r="I189" s="213"/>
      <c r="J189" s="213"/>
      <c r="K189" s="213"/>
      <c r="L189" s="213"/>
      <c r="M189" s="213"/>
      <c r="N189" s="213"/>
      <c r="O189" s="213"/>
      <c r="P189" s="213"/>
    </row>
    <row r="190" spans="3:16" x14ac:dyDescent="0.25">
      <c r="C190" s="213"/>
      <c r="D190" s="213"/>
      <c r="E190" s="213"/>
      <c r="F190" s="213"/>
      <c r="G190" s="213"/>
      <c r="H190" s="213"/>
      <c r="I190" s="213"/>
      <c r="J190" s="213"/>
      <c r="K190" s="213"/>
      <c r="L190" s="213"/>
      <c r="M190" s="213"/>
      <c r="N190" s="213"/>
      <c r="O190" s="213"/>
      <c r="P190" s="213"/>
    </row>
    <row r="191" spans="3:16" x14ac:dyDescent="0.25">
      <c r="C191" s="213"/>
      <c r="D191" s="213"/>
      <c r="E191" s="213"/>
      <c r="F191" s="213"/>
      <c r="G191" s="213"/>
      <c r="H191" s="213"/>
      <c r="I191" s="213"/>
      <c r="J191" s="213"/>
      <c r="K191" s="213"/>
      <c r="L191" s="213"/>
      <c r="M191" s="213"/>
      <c r="N191" s="213"/>
      <c r="O191" s="213"/>
      <c r="P191" s="213"/>
    </row>
    <row r="192" spans="3:16" x14ac:dyDescent="0.25">
      <c r="C192" s="213"/>
      <c r="D192" s="213"/>
      <c r="E192" s="213"/>
      <c r="F192" s="213"/>
      <c r="G192" s="213"/>
      <c r="H192" s="213"/>
      <c r="I192" s="213"/>
      <c r="J192" s="213"/>
      <c r="K192" s="213"/>
      <c r="L192" s="213"/>
      <c r="M192" s="213"/>
      <c r="N192" s="213"/>
      <c r="O192" s="213"/>
      <c r="P192" s="213"/>
    </row>
    <row r="193" spans="3:16" x14ac:dyDescent="0.25">
      <c r="C193" s="213"/>
      <c r="D193" s="213"/>
      <c r="E193" s="213"/>
      <c r="F193" s="213"/>
      <c r="G193" s="213"/>
      <c r="H193" s="213"/>
      <c r="I193" s="213"/>
      <c r="J193" s="213"/>
      <c r="K193" s="213"/>
      <c r="L193" s="213"/>
      <c r="M193" s="213"/>
      <c r="N193" s="213"/>
      <c r="O193" s="213"/>
      <c r="P193" s="213"/>
    </row>
    <row r="194" spans="3:16" x14ac:dyDescent="0.25">
      <c r="C194" s="213"/>
      <c r="D194" s="213"/>
      <c r="E194" s="213"/>
      <c r="F194" s="213"/>
      <c r="G194" s="213"/>
      <c r="H194" s="213"/>
      <c r="I194" s="213"/>
      <c r="J194" s="213"/>
      <c r="K194" s="213"/>
      <c r="L194" s="213"/>
      <c r="M194" s="213"/>
      <c r="N194" s="213"/>
      <c r="O194" s="213"/>
      <c r="P194" s="213"/>
    </row>
    <row r="195" spans="3:16" x14ac:dyDescent="0.25">
      <c r="C195" s="213"/>
      <c r="D195" s="213"/>
      <c r="E195" s="213"/>
      <c r="F195" s="213"/>
      <c r="G195" s="213"/>
      <c r="H195" s="213"/>
      <c r="I195" s="213"/>
      <c r="J195" s="213"/>
      <c r="K195" s="213"/>
      <c r="L195" s="213"/>
      <c r="M195" s="213"/>
      <c r="N195" s="213"/>
      <c r="O195" s="213"/>
      <c r="P195" s="213"/>
    </row>
    <row r="196" spans="3:16" x14ac:dyDescent="0.25">
      <c r="C196" s="213"/>
      <c r="D196" s="213"/>
      <c r="E196" s="213"/>
      <c r="F196" s="213"/>
      <c r="G196" s="213"/>
      <c r="H196" s="213"/>
      <c r="I196" s="213"/>
      <c r="J196" s="213"/>
      <c r="K196" s="213"/>
      <c r="L196" s="213"/>
      <c r="M196" s="213"/>
      <c r="N196" s="213"/>
      <c r="O196" s="213"/>
      <c r="P196" s="213"/>
    </row>
    <row r="197" spans="3:16" x14ac:dyDescent="0.25">
      <c r="C197" s="213"/>
      <c r="D197" s="213"/>
      <c r="E197" s="213"/>
      <c r="F197" s="213"/>
      <c r="G197" s="213"/>
      <c r="H197" s="213"/>
      <c r="I197" s="213"/>
      <c r="J197" s="213"/>
      <c r="K197" s="213"/>
      <c r="L197" s="213"/>
      <c r="M197" s="213"/>
      <c r="N197" s="213"/>
      <c r="O197" s="213"/>
      <c r="P197" s="213"/>
    </row>
    <row r="198" spans="3:16" x14ac:dyDescent="0.25">
      <c r="C198" s="213"/>
      <c r="D198" s="213"/>
      <c r="E198" s="213"/>
      <c r="F198" s="213"/>
      <c r="G198" s="213"/>
      <c r="H198" s="213"/>
      <c r="I198" s="213"/>
      <c r="J198" s="213"/>
      <c r="K198" s="213"/>
      <c r="L198" s="213"/>
      <c r="M198" s="213"/>
      <c r="N198" s="213"/>
      <c r="O198" s="213"/>
      <c r="P198" s="213"/>
    </row>
    <row r="199" spans="3:16" x14ac:dyDescent="0.25">
      <c r="C199" s="213"/>
      <c r="D199" s="213"/>
      <c r="E199" s="213"/>
      <c r="F199" s="213"/>
      <c r="G199" s="213"/>
      <c r="H199" s="213"/>
      <c r="I199" s="213"/>
      <c r="J199" s="213"/>
      <c r="K199" s="213"/>
      <c r="L199" s="213"/>
      <c r="M199" s="213"/>
      <c r="N199" s="213"/>
      <c r="O199" s="213"/>
      <c r="P199" s="213"/>
    </row>
    <row r="200" spans="3:16" x14ac:dyDescent="0.25">
      <c r="C200" s="213"/>
      <c r="D200" s="213"/>
      <c r="E200" s="213"/>
      <c r="F200" s="213"/>
      <c r="G200" s="213"/>
      <c r="H200" s="213"/>
      <c r="I200" s="213"/>
      <c r="J200" s="213"/>
      <c r="K200" s="213"/>
      <c r="L200" s="213"/>
      <c r="M200" s="213"/>
      <c r="N200" s="213"/>
      <c r="O200" s="213"/>
      <c r="P200" s="213"/>
    </row>
    <row r="201" spans="3:16" x14ac:dyDescent="0.25">
      <c r="C201" s="213"/>
      <c r="D201" s="213"/>
      <c r="E201" s="213"/>
      <c r="F201" s="213"/>
      <c r="G201" s="213"/>
      <c r="H201" s="213"/>
      <c r="I201" s="213"/>
      <c r="J201" s="213"/>
      <c r="K201" s="213"/>
      <c r="L201" s="213"/>
      <c r="M201" s="213"/>
      <c r="N201" s="213"/>
      <c r="O201" s="213"/>
      <c r="P201" s="213"/>
    </row>
    <row r="202" spans="3:16" x14ac:dyDescent="0.25">
      <c r="C202" s="213"/>
      <c r="D202" s="213"/>
      <c r="E202" s="213"/>
      <c r="F202" s="213"/>
      <c r="G202" s="213"/>
      <c r="H202" s="213"/>
      <c r="I202" s="213"/>
      <c r="J202" s="213"/>
      <c r="K202" s="213"/>
      <c r="L202" s="213"/>
      <c r="M202" s="213"/>
      <c r="N202" s="213"/>
      <c r="O202" s="213"/>
      <c r="P202" s="213"/>
    </row>
    <row r="203" spans="3:16" x14ac:dyDescent="0.25">
      <c r="C203" s="213"/>
      <c r="D203" s="213"/>
      <c r="E203" s="213"/>
      <c r="F203" s="213"/>
      <c r="G203" s="213"/>
      <c r="H203" s="213"/>
      <c r="I203" s="213"/>
      <c r="J203" s="213"/>
      <c r="K203" s="213"/>
      <c r="L203" s="213"/>
      <c r="M203" s="213"/>
      <c r="N203" s="213"/>
      <c r="O203" s="213"/>
      <c r="P203" s="213"/>
    </row>
    <row r="204" spans="3:16" x14ac:dyDescent="0.25">
      <c r="C204" s="213"/>
      <c r="D204" s="213"/>
      <c r="E204" s="213"/>
      <c r="F204" s="213"/>
      <c r="G204" s="213"/>
      <c r="H204" s="213"/>
      <c r="I204" s="213"/>
      <c r="J204" s="213"/>
      <c r="K204" s="213"/>
      <c r="L204" s="213"/>
      <c r="M204" s="213"/>
      <c r="N204" s="213"/>
      <c r="O204" s="213"/>
      <c r="P204" s="213"/>
    </row>
    <row r="205" spans="3:16" x14ac:dyDescent="0.25">
      <c r="C205" s="213"/>
      <c r="D205" s="213"/>
      <c r="E205" s="213"/>
      <c r="F205" s="213"/>
      <c r="G205" s="213"/>
      <c r="H205" s="213"/>
      <c r="I205" s="213"/>
      <c r="J205" s="213"/>
      <c r="K205" s="213"/>
      <c r="L205" s="213"/>
      <c r="M205" s="213"/>
      <c r="N205" s="213"/>
      <c r="O205" s="213"/>
      <c r="P205" s="213"/>
    </row>
    <row r="206" spans="3:16" x14ac:dyDescent="0.25">
      <c r="C206" s="213"/>
      <c r="D206" s="213"/>
      <c r="E206" s="213"/>
      <c r="F206" s="213"/>
      <c r="G206" s="213"/>
      <c r="H206" s="213"/>
      <c r="I206" s="213"/>
      <c r="J206" s="213"/>
      <c r="K206" s="213"/>
      <c r="L206" s="213"/>
      <c r="M206" s="213"/>
      <c r="N206" s="213"/>
      <c r="O206" s="213"/>
      <c r="P206" s="213"/>
    </row>
    <row r="207" spans="3:16" x14ac:dyDescent="0.25">
      <c r="C207" s="213"/>
      <c r="D207" s="213"/>
      <c r="E207" s="213"/>
      <c r="F207" s="213"/>
      <c r="G207" s="213"/>
      <c r="H207" s="213"/>
      <c r="I207" s="213"/>
      <c r="J207" s="213"/>
      <c r="K207" s="213"/>
      <c r="L207" s="213"/>
      <c r="M207" s="213"/>
      <c r="N207" s="213"/>
      <c r="O207" s="213"/>
      <c r="P207" s="213"/>
    </row>
    <row r="208" spans="3:16" x14ac:dyDescent="0.25">
      <c r="C208" s="213"/>
      <c r="D208" s="213"/>
      <c r="E208" s="213"/>
      <c r="F208" s="213"/>
      <c r="G208" s="213"/>
      <c r="H208" s="213"/>
      <c r="I208" s="213"/>
      <c r="J208" s="213"/>
      <c r="K208" s="213"/>
      <c r="L208" s="213"/>
      <c r="M208" s="213"/>
      <c r="N208" s="213"/>
      <c r="O208" s="213"/>
      <c r="P208" s="213"/>
    </row>
    <row r="209" spans="3:16" x14ac:dyDescent="0.25">
      <c r="C209" s="213"/>
      <c r="D209" s="213"/>
      <c r="E209" s="213"/>
      <c r="F209" s="213"/>
      <c r="G209" s="213"/>
      <c r="H209" s="213"/>
      <c r="I209" s="213"/>
      <c r="J209" s="213"/>
      <c r="K209" s="213"/>
      <c r="L209" s="213"/>
      <c r="M209" s="213"/>
      <c r="N209" s="213"/>
      <c r="O209" s="213"/>
      <c r="P209" s="213"/>
    </row>
    <row r="210" spans="3:16" x14ac:dyDescent="0.25">
      <c r="C210" s="213"/>
      <c r="D210" s="213"/>
      <c r="E210" s="213"/>
      <c r="F210" s="213"/>
      <c r="G210" s="213"/>
      <c r="H210" s="213"/>
      <c r="I210" s="213"/>
      <c r="J210" s="213"/>
      <c r="K210" s="213"/>
      <c r="L210" s="213"/>
      <c r="M210" s="213"/>
      <c r="N210" s="213"/>
      <c r="O210" s="213"/>
      <c r="P210" s="213"/>
    </row>
    <row r="211" spans="3:16" x14ac:dyDescent="0.25">
      <c r="C211" s="213"/>
      <c r="D211" s="213"/>
      <c r="E211" s="213"/>
      <c r="F211" s="213"/>
      <c r="G211" s="213"/>
      <c r="H211" s="213"/>
      <c r="I211" s="213"/>
      <c r="J211" s="213"/>
      <c r="K211" s="213"/>
      <c r="L211" s="213"/>
      <c r="M211" s="213"/>
      <c r="N211" s="213"/>
      <c r="O211" s="213"/>
      <c r="P211" s="213"/>
    </row>
  </sheetData>
  <phoneticPr fontId="0" type="noConversion"/>
  <pageMargins left="0.75" right="0.75" top="0.7" bottom="0.84" header="0.33" footer="0.35"/>
  <pageSetup paperSize="5" scale="71" fitToHeight="6" orientation="landscape" r:id="rId1"/>
  <headerFooter alignWithMargins="0">
    <oddHeader>&amp;C&amp;"Arial,Bold"DISPOSAL SUMMARY BY COUNTY - 2000</oddHeader>
    <oddFooter>&amp;L&amp;F
&amp;D&amp;CPage &amp;P</oddFooter>
  </headerFooter>
  <rowBreaks count="3" manualBreakCount="3">
    <brk id="45" max="15" man="1"/>
    <brk id="94" max="15" man="1"/>
    <brk id="143"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75"/>
  <sheetViews>
    <sheetView zoomScale="75" zoomScaleNormal="100" workbookViewId="0">
      <pane xSplit="2" ySplit="1" topLeftCell="C131" activePane="bottomRight" state="frozen"/>
      <selection pane="topRight" activeCell="C1" sqref="C1"/>
      <selection pane="bottomLeft" activeCell="A2" sqref="A2"/>
      <selection pane="bottomRight" activeCell="Q64" sqref="Q64"/>
    </sheetView>
  </sheetViews>
  <sheetFormatPr defaultRowHeight="13.2" x14ac:dyDescent="0.25"/>
  <cols>
    <col min="1" max="1" width="12.6640625" customWidth="1"/>
    <col min="2" max="2" width="17.88671875" style="3" customWidth="1"/>
    <col min="3" max="3" width="10.33203125" style="5" customWidth="1"/>
    <col min="4" max="5" width="9.109375" style="5"/>
    <col min="6" max="6" width="8.6640625" style="5" customWidth="1"/>
    <col min="7" max="7" width="9.6640625" style="5" customWidth="1"/>
    <col min="8" max="8" width="8.33203125" style="5" customWidth="1"/>
    <col min="9" max="9" width="10.33203125" style="5" customWidth="1"/>
    <col min="10" max="10" width="9" style="5" customWidth="1"/>
    <col min="11" max="11" width="9.109375" style="5"/>
    <col min="12" max="12" width="7.6640625" style="5" customWidth="1"/>
    <col min="13" max="13" width="7.109375" style="5" customWidth="1"/>
    <col min="14" max="14" width="9" style="5" customWidth="1"/>
    <col min="15" max="15" width="10.33203125" style="5" customWidth="1"/>
    <col min="16" max="27" width="9.109375" style="5"/>
  </cols>
  <sheetData>
    <row r="1" spans="1:27" s="2" customFormat="1" ht="31.2" x14ac:dyDescent="0.3">
      <c r="A1" s="15" t="s">
        <v>0</v>
      </c>
      <c r="B1" s="16" t="s">
        <v>1</v>
      </c>
      <c r="C1" s="116" t="s">
        <v>2</v>
      </c>
      <c r="D1" s="116" t="s">
        <v>3</v>
      </c>
      <c r="E1" s="116" t="s">
        <v>4</v>
      </c>
      <c r="F1" s="116" t="s">
        <v>5</v>
      </c>
      <c r="G1" s="116" t="s">
        <v>6</v>
      </c>
      <c r="H1" s="116" t="s">
        <v>7</v>
      </c>
      <c r="I1" s="116" t="s">
        <v>8</v>
      </c>
      <c r="J1" s="116" t="s">
        <v>108</v>
      </c>
      <c r="K1" s="116" t="s">
        <v>10</v>
      </c>
      <c r="L1" s="116" t="s">
        <v>11</v>
      </c>
      <c r="M1" s="116" t="s">
        <v>12</v>
      </c>
      <c r="N1" s="117" t="s">
        <v>13</v>
      </c>
      <c r="O1" s="19" t="s">
        <v>14</v>
      </c>
      <c r="P1" s="11"/>
      <c r="Q1" s="11"/>
      <c r="R1" s="11"/>
      <c r="S1" s="11"/>
      <c r="T1" s="11"/>
      <c r="U1" s="11"/>
      <c r="V1" s="11"/>
      <c r="W1" s="11"/>
      <c r="X1" s="11"/>
      <c r="Y1" s="11"/>
      <c r="Z1" s="11"/>
      <c r="AA1" s="11"/>
    </row>
    <row r="2" spans="1:27" x14ac:dyDescent="0.25">
      <c r="A2" s="20" t="s">
        <v>16</v>
      </c>
      <c r="B2" s="21" t="s">
        <v>19</v>
      </c>
      <c r="C2" s="23">
        <v>12558</v>
      </c>
      <c r="D2" s="23"/>
      <c r="E2" s="23"/>
      <c r="F2" s="23"/>
      <c r="G2" s="23"/>
      <c r="H2" s="23"/>
      <c r="I2" s="23"/>
      <c r="J2" s="23"/>
      <c r="K2" s="23"/>
      <c r="L2" s="23"/>
      <c r="M2" s="23"/>
      <c r="N2" s="24"/>
      <c r="O2" s="25">
        <f>SUM(C2:N2)</f>
        <v>12558</v>
      </c>
    </row>
    <row r="3" spans="1:27" x14ac:dyDescent="0.25">
      <c r="A3" s="27"/>
      <c r="B3" s="3" t="s">
        <v>26</v>
      </c>
      <c r="C3" s="23"/>
      <c r="D3" s="23"/>
      <c r="E3" s="23"/>
      <c r="F3" s="23"/>
      <c r="G3" s="23"/>
      <c r="H3" s="23"/>
      <c r="I3" s="23"/>
      <c r="J3" s="23"/>
      <c r="K3" s="23"/>
      <c r="L3" s="23"/>
      <c r="M3" s="23"/>
      <c r="N3" s="24"/>
      <c r="O3" s="25">
        <f>SUM(C3:N3)</f>
        <v>0</v>
      </c>
    </row>
    <row r="4" spans="1:27" s="6" customFormat="1" ht="13.8" thickBot="1" x14ac:dyDescent="0.3">
      <c r="A4" s="28" t="s">
        <v>109</v>
      </c>
      <c r="B4" s="29"/>
      <c r="C4" s="31">
        <f t="shared" ref="C4:N4" si="0">SUM(C2:C3)</f>
        <v>12558</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12558</v>
      </c>
      <c r="P4" s="8"/>
      <c r="Q4" s="8"/>
      <c r="R4" s="8"/>
      <c r="S4" s="8"/>
      <c r="T4" s="8"/>
      <c r="U4" s="8"/>
      <c r="V4" s="8"/>
      <c r="W4" s="8"/>
      <c r="X4" s="8"/>
      <c r="Y4" s="8"/>
      <c r="Z4" s="8"/>
      <c r="AA4" s="8"/>
    </row>
    <row r="5" spans="1:27" s="14" customFormat="1" x14ac:dyDescent="0.25">
      <c r="A5" s="135" t="s">
        <v>20</v>
      </c>
      <c r="B5" s="36" t="s">
        <v>21</v>
      </c>
      <c r="C5" s="82">
        <v>11545</v>
      </c>
      <c r="D5" s="82"/>
      <c r="E5" s="82"/>
      <c r="F5" s="82"/>
      <c r="G5" s="82"/>
      <c r="H5" s="82"/>
      <c r="I5" s="82"/>
      <c r="J5" s="82"/>
      <c r="K5" s="82"/>
      <c r="L5" s="82"/>
      <c r="M5" s="82"/>
      <c r="N5" s="83"/>
      <c r="O5" s="134">
        <f>SUM(C5:N5)</f>
        <v>11545</v>
      </c>
      <c r="P5" s="118"/>
      <c r="Q5" s="118"/>
      <c r="R5" s="118"/>
      <c r="S5" s="118"/>
      <c r="T5" s="118"/>
      <c r="U5" s="118"/>
      <c r="V5" s="118"/>
      <c r="W5" s="118"/>
      <c r="X5" s="118"/>
      <c r="Y5" s="118"/>
      <c r="Z5" s="118"/>
      <c r="AA5" s="118"/>
    </row>
    <row r="6" spans="1:27" s="6" customFormat="1" ht="13.8" thickBot="1" x14ac:dyDescent="0.3">
      <c r="A6" s="41" t="s">
        <v>110</v>
      </c>
      <c r="B6" s="42"/>
      <c r="C6" s="43">
        <f t="shared" ref="C6:O6" si="1">SUM(C5)</f>
        <v>11545</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11545</v>
      </c>
      <c r="P6" s="8"/>
      <c r="Q6" s="8"/>
      <c r="R6" s="8"/>
      <c r="S6" s="8"/>
      <c r="T6" s="8"/>
      <c r="U6" s="8"/>
      <c r="V6" s="8"/>
      <c r="W6" s="8"/>
      <c r="X6" s="8"/>
      <c r="Y6" s="8"/>
      <c r="Z6" s="8"/>
      <c r="AA6" s="8"/>
    </row>
    <row r="7" spans="1:27" s="132" customFormat="1" ht="13.8" thickBot="1" x14ac:dyDescent="0.3">
      <c r="A7" s="133" t="s">
        <v>22</v>
      </c>
      <c r="B7" s="129" t="s">
        <v>150</v>
      </c>
      <c r="C7" s="130">
        <v>27664</v>
      </c>
      <c r="D7" s="130">
        <v>9134</v>
      </c>
      <c r="E7" s="130">
        <v>3756</v>
      </c>
      <c r="F7" s="130">
        <v>7656</v>
      </c>
      <c r="G7" s="130">
        <v>23674</v>
      </c>
      <c r="H7" s="130">
        <v>2601</v>
      </c>
      <c r="I7" s="130">
        <v>880</v>
      </c>
      <c r="J7" s="130"/>
      <c r="K7" s="130">
        <v>3623</v>
      </c>
      <c r="L7" s="130">
        <v>16</v>
      </c>
      <c r="M7" s="130"/>
      <c r="N7" s="130">
        <v>162</v>
      </c>
      <c r="O7" s="49">
        <f>SUM(C7:N7)</f>
        <v>79166</v>
      </c>
      <c r="P7" s="131"/>
      <c r="Q7" s="131"/>
      <c r="R7" s="131"/>
      <c r="S7" s="131"/>
      <c r="T7" s="131"/>
      <c r="U7" s="131"/>
      <c r="V7" s="131"/>
      <c r="W7" s="131"/>
      <c r="X7" s="131"/>
      <c r="Y7" s="131"/>
      <c r="Z7" s="131"/>
      <c r="AA7" s="131"/>
    </row>
    <row r="8" spans="1:27" ht="12.75" customHeight="1" x14ac:dyDescent="0.25">
      <c r="A8" s="128"/>
      <c r="B8" s="46" t="s">
        <v>19</v>
      </c>
      <c r="C8" s="47"/>
      <c r="D8" s="47"/>
      <c r="E8" s="47"/>
      <c r="F8" s="47"/>
      <c r="G8" s="47"/>
      <c r="H8" s="47"/>
      <c r="I8" s="47"/>
      <c r="J8" s="47">
        <v>157</v>
      </c>
      <c r="K8" s="47">
        <v>332</v>
      </c>
      <c r="L8" s="47"/>
      <c r="M8" s="47"/>
      <c r="N8" s="48"/>
      <c r="O8" s="49">
        <f>SUM(C8:N8)</f>
        <v>489</v>
      </c>
    </row>
    <row r="9" spans="1:27" ht="12.75" customHeight="1" x14ac:dyDescent="0.25">
      <c r="A9" s="27"/>
      <c r="B9" s="21" t="s">
        <v>24</v>
      </c>
      <c r="C9" s="23"/>
      <c r="D9" s="23"/>
      <c r="E9" s="23"/>
      <c r="F9" s="23"/>
      <c r="G9" s="23"/>
      <c r="H9" s="23"/>
      <c r="I9" s="23"/>
      <c r="J9" s="23"/>
      <c r="K9" s="23"/>
      <c r="L9" s="23"/>
      <c r="M9" s="23"/>
      <c r="N9" s="24"/>
      <c r="O9" s="25">
        <f>SUM(C9:N9)</f>
        <v>0</v>
      </c>
    </row>
    <row r="10" spans="1:27" x14ac:dyDescent="0.25">
      <c r="A10" s="27"/>
      <c r="B10" s="21" t="s">
        <v>26</v>
      </c>
      <c r="C10" s="23">
        <v>63772</v>
      </c>
      <c r="D10" s="23"/>
      <c r="E10" s="23">
        <v>1453</v>
      </c>
      <c r="F10" s="23"/>
      <c r="G10" s="23"/>
      <c r="H10" s="23"/>
      <c r="I10" s="23"/>
      <c r="J10" s="23"/>
      <c r="K10" s="23">
        <v>30</v>
      </c>
      <c r="L10" s="23"/>
      <c r="M10" s="23"/>
      <c r="N10" s="24"/>
      <c r="O10" s="25">
        <f>SUM(C10:N10)</f>
        <v>65255</v>
      </c>
    </row>
    <row r="11" spans="1:27" ht="15" customHeight="1" x14ac:dyDescent="0.25">
      <c r="A11" s="27"/>
      <c r="B11" s="21" t="s">
        <v>18</v>
      </c>
      <c r="C11" s="23"/>
      <c r="D11" s="23"/>
      <c r="E11" s="23"/>
      <c r="F11" s="23"/>
      <c r="G11" s="23"/>
      <c r="H11" s="23"/>
      <c r="I11" s="23"/>
      <c r="J11" s="23">
        <v>6</v>
      </c>
      <c r="K11" s="23"/>
      <c r="L11" s="23"/>
      <c r="M11" s="23"/>
      <c r="N11" s="24"/>
      <c r="O11" s="25">
        <f>SUM(C11:N11)</f>
        <v>6</v>
      </c>
    </row>
    <row r="12" spans="1:27" s="6" customFormat="1" ht="14.25" customHeight="1" thickBot="1" x14ac:dyDescent="0.3">
      <c r="A12" s="28" t="s">
        <v>111</v>
      </c>
      <c r="B12" s="29"/>
      <c r="C12" s="31">
        <f t="shared" ref="C12:O12" si="2">SUM(C7:C11)</f>
        <v>91436</v>
      </c>
      <c r="D12" s="31">
        <f t="shared" si="2"/>
        <v>9134</v>
      </c>
      <c r="E12" s="31">
        <f t="shared" si="2"/>
        <v>5209</v>
      </c>
      <c r="F12" s="31">
        <f t="shared" si="2"/>
        <v>7656</v>
      </c>
      <c r="G12" s="31">
        <f t="shared" si="2"/>
        <v>23674</v>
      </c>
      <c r="H12" s="31">
        <f t="shared" si="2"/>
        <v>2601</v>
      </c>
      <c r="I12" s="31">
        <f t="shared" si="2"/>
        <v>880</v>
      </c>
      <c r="J12" s="31">
        <f t="shared" si="2"/>
        <v>163</v>
      </c>
      <c r="K12" s="31">
        <f t="shared" si="2"/>
        <v>3985</v>
      </c>
      <c r="L12" s="31">
        <f t="shared" si="2"/>
        <v>16</v>
      </c>
      <c r="M12" s="31">
        <f t="shared" si="2"/>
        <v>0</v>
      </c>
      <c r="N12" s="31">
        <f t="shared" si="2"/>
        <v>162</v>
      </c>
      <c r="O12" s="31">
        <f t="shared" si="2"/>
        <v>144916</v>
      </c>
      <c r="P12" s="8"/>
      <c r="Q12" s="8"/>
      <c r="R12" s="8"/>
      <c r="S12" s="8"/>
      <c r="T12" s="8"/>
      <c r="U12" s="8"/>
      <c r="V12" s="8"/>
      <c r="W12" s="8"/>
      <c r="X12" s="8"/>
      <c r="Y12" s="8"/>
      <c r="Z12" s="8"/>
      <c r="AA12" s="8"/>
    </row>
    <row r="13" spans="1:27" s="160" customFormat="1" ht="14.25" customHeight="1" x14ac:dyDescent="0.25">
      <c r="A13" s="35" t="s">
        <v>27</v>
      </c>
      <c r="B13" s="156" t="s">
        <v>26</v>
      </c>
      <c r="C13" s="157"/>
      <c r="D13" s="157"/>
      <c r="E13" s="157">
        <v>18</v>
      </c>
      <c r="F13" s="157"/>
      <c r="G13" s="157"/>
      <c r="H13" s="157"/>
      <c r="I13" s="157"/>
      <c r="J13" s="157"/>
      <c r="K13" s="157"/>
      <c r="L13" s="157"/>
      <c r="M13" s="157"/>
      <c r="N13" s="158"/>
      <c r="O13" s="26">
        <f>SUM(C13:N13)</f>
        <v>18</v>
      </c>
      <c r="P13" s="159"/>
      <c r="Q13" s="159"/>
      <c r="R13" s="159"/>
      <c r="S13" s="159"/>
      <c r="T13" s="159"/>
      <c r="U13" s="159"/>
      <c r="V13" s="159"/>
      <c r="W13" s="159"/>
      <c r="X13" s="159"/>
      <c r="Y13" s="159"/>
      <c r="Z13" s="159"/>
      <c r="AA13" s="159"/>
    </row>
    <row r="14" spans="1:27" s="160" customFormat="1" ht="14.25" customHeight="1" x14ac:dyDescent="0.25">
      <c r="A14" s="138"/>
      <c r="B14" s="156" t="s">
        <v>19</v>
      </c>
      <c r="C14" s="157"/>
      <c r="D14" s="157">
        <v>1</v>
      </c>
      <c r="E14" s="157"/>
      <c r="F14" s="157"/>
      <c r="G14" s="157"/>
      <c r="H14" s="157"/>
      <c r="I14" s="157"/>
      <c r="J14" s="157"/>
      <c r="K14" s="157"/>
      <c r="L14" s="157"/>
      <c r="M14" s="157"/>
      <c r="N14" s="158"/>
      <c r="O14" s="26">
        <f>SUM(C14:N14)</f>
        <v>1</v>
      </c>
      <c r="P14" s="159"/>
      <c r="Q14" s="159"/>
      <c r="R14" s="159"/>
      <c r="S14" s="159"/>
      <c r="T14" s="159"/>
      <c r="U14" s="159"/>
      <c r="V14" s="159"/>
      <c r="W14" s="159"/>
      <c r="X14" s="159"/>
      <c r="Y14" s="159"/>
      <c r="Z14" s="159"/>
      <c r="AA14" s="159"/>
    </row>
    <row r="15" spans="1:27" s="165" customFormat="1" x14ac:dyDescent="0.25">
      <c r="B15" s="55" t="s">
        <v>24</v>
      </c>
      <c r="C15" s="56">
        <v>77111</v>
      </c>
      <c r="D15" s="56"/>
      <c r="E15" s="56"/>
      <c r="F15" s="56"/>
      <c r="G15" s="56"/>
      <c r="H15" s="56"/>
      <c r="I15" s="56">
        <v>397</v>
      </c>
      <c r="J15" s="56">
        <v>11</v>
      </c>
      <c r="K15" s="56">
        <v>1001</v>
      </c>
      <c r="L15" s="56">
        <v>1</v>
      </c>
      <c r="M15" s="56"/>
      <c r="N15" s="57">
        <v>46</v>
      </c>
      <c r="O15" s="26">
        <f>SUM(C15:N15)</f>
        <v>78567</v>
      </c>
      <c r="P15" s="119"/>
      <c r="Q15" s="119"/>
      <c r="R15" s="119"/>
      <c r="S15" s="119"/>
      <c r="T15" s="119"/>
      <c r="U15" s="119"/>
      <c r="V15" s="119"/>
      <c r="W15" s="119"/>
      <c r="X15" s="119"/>
      <c r="Y15" s="119"/>
      <c r="Z15" s="119"/>
      <c r="AA15" s="119"/>
    </row>
    <row r="16" spans="1:27" s="6" customFormat="1" ht="13.8" thickBot="1" x14ac:dyDescent="0.3">
      <c r="A16" s="41" t="s">
        <v>112</v>
      </c>
      <c r="B16" s="42"/>
      <c r="C16" s="43">
        <f t="shared" ref="C16:O16" si="3">SUM(C13:C15)</f>
        <v>77111</v>
      </c>
      <c r="D16" s="43">
        <f t="shared" si="3"/>
        <v>1</v>
      </c>
      <c r="E16" s="43">
        <f t="shared" si="3"/>
        <v>18</v>
      </c>
      <c r="F16" s="43">
        <f t="shared" si="3"/>
        <v>0</v>
      </c>
      <c r="G16" s="43">
        <f t="shared" si="3"/>
        <v>0</v>
      </c>
      <c r="H16" s="43">
        <f t="shared" si="3"/>
        <v>0</v>
      </c>
      <c r="I16" s="43">
        <f t="shared" si="3"/>
        <v>397</v>
      </c>
      <c r="J16" s="43">
        <f t="shared" si="3"/>
        <v>11</v>
      </c>
      <c r="K16" s="43">
        <f t="shared" si="3"/>
        <v>1001</v>
      </c>
      <c r="L16" s="43">
        <f t="shared" si="3"/>
        <v>1</v>
      </c>
      <c r="M16" s="43">
        <f t="shared" si="3"/>
        <v>0</v>
      </c>
      <c r="N16" s="43">
        <f t="shared" si="3"/>
        <v>46</v>
      </c>
      <c r="O16" s="43">
        <f t="shared" si="3"/>
        <v>78586</v>
      </c>
      <c r="P16" s="8"/>
      <c r="Q16" s="8"/>
      <c r="R16" s="8"/>
      <c r="S16" s="8"/>
      <c r="T16" s="8"/>
      <c r="U16" s="8"/>
      <c r="V16" s="8"/>
      <c r="W16" s="8"/>
      <c r="X16" s="8"/>
      <c r="Y16" s="8"/>
      <c r="Z16" s="8"/>
      <c r="AA16" s="8"/>
    </row>
    <row r="17" spans="1:27" x14ac:dyDescent="0.25">
      <c r="A17" s="45" t="s">
        <v>29</v>
      </c>
      <c r="B17" s="46" t="s">
        <v>30</v>
      </c>
      <c r="C17" s="47">
        <v>26113</v>
      </c>
      <c r="D17" s="47">
        <v>5147</v>
      </c>
      <c r="E17" s="47"/>
      <c r="F17" s="47"/>
      <c r="G17" s="47">
        <v>10286</v>
      </c>
      <c r="H17" s="47"/>
      <c r="I17" s="47">
        <v>1541</v>
      </c>
      <c r="J17" s="47">
        <v>52</v>
      </c>
      <c r="K17" s="47">
        <v>7963</v>
      </c>
      <c r="L17" s="47"/>
      <c r="M17" s="47"/>
      <c r="N17" s="48"/>
      <c r="O17" s="25">
        <f>SUM(C17:N17)</f>
        <v>51102</v>
      </c>
    </row>
    <row r="18" spans="1:27" x14ac:dyDescent="0.25">
      <c r="A18" s="64"/>
      <c r="B18" s="125" t="s">
        <v>19</v>
      </c>
      <c r="C18" s="126"/>
      <c r="D18" s="126"/>
      <c r="E18" s="126">
        <v>21</v>
      </c>
      <c r="F18" s="126"/>
      <c r="G18" s="126"/>
      <c r="H18" s="126"/>
      <c r="I18" s="126"/>
      <c r="J18" s="126"/>
      <c r="K18" s="126"/>
      <c r="L18" s="126"/>
      <c r="M18" s="126"/>
      <c r="N18" s="127"/>
      <c r="O18" s="25">
        <f>SUM(C18:N18)</f>
        <v>21</v>
      </c>
    </row>
    <row r="19" spans="1:27" x14ac:dyDescent="0.25">
      <c r="A19" s="64"/>
      <c r="B19" s="125" t="s">
        <v>26</v>
      </c>
      <c r="C19" s="126"/>
      <c r="D19" s="126"/>
      <c r="E19" s="126">
        <v>8</v>
      </c>
      <c r="F19" s="126"/>
      <c r="G19" s="126"/>
      <c r="H19" s="126"/>
      <c r="I19" s="126"/>
      <c r="J19" s="126">
        <v>49</v>
      </c>
      <c r="K19" s="126"/>
      <c r="L19" s="126"/>
      <c r="M19" s="126"/>
      <c r="N19" s="127"/>
      <c r="O19" s="25">
        <f>SUM(C19:N19)</f>
        <v>57</v>
      </c>
    </row>
    <row r="20" spans="1:27" s="6" customFormat="1" ht="12.15" customHeight="1" thickBot="1" x14ac:dyDescent="0.3">
      <c r="A20" s="28" t="s">
        <v>113</v>
      </c>
      <c r="B20" s="29"/>
      <c r="C20" s="31">
        <f t="shared" ref="C20:O20" si="4">SUM(C17:C19)</f>
        <v>26113</v>
      </c>
      <c r="D20" s="31">
        <f t="shared" si="4"/>
        <v>5147</v>
      </c>
      <c r="E20" s="31">
        <f t="shared" si="4"/>
        <v>29</v>
      </c>
      <c r="F20" s="31">
        <f t="shared" si="4"/>
        <v>0</v>
      </c>
      <c r="G20" s="31">
        <f t="shared" si="4"/>
        <v>10286</v>
      </c>
      <c r="H20" s="31">
        <f t="shared" si="4"/>
        <v>0</v>
      </c>
      <c r="I20" s="31">
        <f t="shared" si="4"/>
        <v>1541</v>
      </c>
      <c r="J20" s="31">
        <f t="shared" si="4"/>
        <v>101</v>
      </c>
      <c r="K20" s="31">
        <f t="shared" si="4"/>
        <v>7963</v>
      </c>
      <c r="L20" s="31">
        <f t="shared" si="4"/>
        <v>0</v>
      </c>
      <c r="M20" s="31">
        <f t="shared" si="4"/>
        <v>0</v>
      </c>
      <c r="N20" s="31">
        <f t="shared" si="4"/>
        <v>0</v>
      </c>
      <c r="O20" s="31">
        <f t="shared" si="4"/>
        <v>51180</v>
      </c>
      <c r="P20" s="8"/>
      <c r="Q20" s="8"/>
      <c r="R20" s="8"/>
      <c r="S20" s="8"/>
      <c r="T20" s="8"/>
      <c r="U20" s="8"/>
      <c r="V20" s="8"/>
      <c r="W20" s="8"/>
      <c r="X20" s="8"/>
      <c r="Y20" s="8"/>
      <c r="Z20" s="8"/>
      <c r="AA20" s="8"/>
    </row>
    <row r="21" spans="1:27" ht="12.75" customHeight="1" x14ac:dyDescent="0.25">
      <c r="A21" s="35" t="s">
        <v>31</v>
      </c>
      <c r="B21" s="51" t="s">
        <v>19</v>
      </c>
      <c r="C21" s="52"/>
      <c r="D21" s="52">
        <v>25</v>
      </c>
      <c r="E21" s="52">
        <v>3</v>
      </c>
      <c r="F21" s="52"/>
      <c r="G21" s="52"/>
      <c r="H21" s="52"/>
      <c r="I21" s="52"/>
      <c r="J21" s="52">
        <v>15</v>
      </c>
      <c r="K21" s="52">
        <v>20</v>
      </c>
      <c r="L21" s="52"/>
      <c r="M21" s="52"/>
      <c r="N21" s="53"/>
      <c r="O21" s="25">
        <f>SUM(C21:N21)</f>
        <v>63</v>
      </c>
    </row>
    <row r="22" spans="1:27" x14ac:dyDescent="0.25">
      <c r="A22" s="54"/>
      <c r="B22" s="55" t="s">
        <v>26</v>
      </c>
      <c r="C22" s="119"/>
      <c r="D22" s="56">
        <v>115</v>
      </c>
      <c r="E22" s="56">
        <v>603</v>
      </c>
      <c r="F22" s="56"/>
      <c r="G22" s="56"/>
      <c r="H22" s="56"/>
      <c r="I22" s="56"/>
      <c r="J22" s="56">
        <v>81</v>
      </c>
      <c r="K22" s="56">
        <v>41</v>
      </c>
      <c r="L22" s="56"/>
      <c r="M22" s="56"/>
      <c r="N22" s="57"/>
      <c r="O22" s="25">
        <f>SUM(C22:N22)</f>
        <v>840</v>
      </c>
    </row>
    <row r="23" spans="1:27" ht="12.75" customHeight="1" x14ac:dyDescent="0.25">
      <c r="A23" s="54"/>
      <c r="B23" s="55" t="s">
        <v>32</v>
      </c>
      <c r="C23" s="56">
        <v>219647</v>
      </c>
      <c r="D23" s="56"/>
      <c r="E23" s="56">
        <v>8757</v>
      </c>
      <c r="F23" s="56"/>
      <c r="G23" s="56"/>
      <c r="H23" s="56"/>
      <c r="I23" s="56"/>
      <c r="J23" s="56">
        <v>17</v>
      </c>
      <c r="K23" s="56"/>
      <c r="L23" s="56"/>
      <c r="M23" s="56"/>
      <c r="N23" s="57"/>
      <c r="O23" s="25">
        <f>SUM(C23:N23)</f>
        <v>228421</v>
      </c>
    </row>
    <row r="24" spans="1:27" s="6" customFormat="1" ht="13.65" customHeight="1" thickBot="1" x14ac:dyDescent="0.3">
      <c r="A24" s="41" t="s">
        <v>114</v>
      </c>
      <c r="B24" s="42"/>
      <c r="C24" s="43">
        <f t="shared" ref="C24:O24" si="5">SUM(C21:C23)</f>
        <v>219647</v>
      </c>
      <c r="D24" s="43">
        <f t="shared" si="5"/>
        <v>140</v>
      </c>
      <c r="E24" s="43">
        <f t="shared" si="5"/>
        <v>9363</v>
      </c>
      <c r="F24" s="43">
        <f t="shared" si="5"/>
        <v>0</v>
      </c>
      <c r="G24" s="43">
        <f t="shared" si="5"/>
        <v>0</v>
      </c>
      <c r="H24" s="43">
        <f t="shared" si="5"/>
        <v>0</v>
      </c>
      <c r="I24" s="43">
        <f t="shared" si="5"/>
        <v>0</v>
      </c>
      <c r="J24" s="43">
        <f t="shared" si="5"/>
        <v>113</v>
      </c>
      <c r="K24" s="43">
        <f t="shared" si="5"/>
        <v>61</v>
      </c>
      <c r="L24" s="43">
        <f t="shared" si="5"/>
        <v>0</v>
      </c>
      <c r="M24" s="43">
        <f t="shared" si="5"/>
        <v>0</v>
      </c>
      <c r="N24" s="43">
        <f t="shared" si="5"/>
        <v>0</v>
      </c>
      <c r="O24" s="43">
        <f t="shared" si="5"/>
        <v>229324</v>
      </c>
      <c r="P24" s="8"/>
      <c r="Q24" s="8"/>
      <c r="R24" s="8"/>
      <c r="S24" s="8"/>
      <c r="T24" s="8"/>
      <c r="U24" s="8"/>
      <c r="V24" s="8"/>
      <c r="W24" s="8"/>
      <c r="X24" s="8"/>
      <c r="Y24" s="8"/>
      <c r="Z24" s="8"/>
      <c r="AA24" s="8"/>
    </row>
    <row r="25" spans="1:27" s="149" customFormat="1" ht="13.65" customHeight="1" thickBot="1" x14ac:dyDescent="0.3">
      <c r="A25" s="150" t="s">
        <v>34</v>
      </c>
      <c r="B25" s="145" t="s">
        <v>19</v>
      </c>
      <c r="C25" s="146"/>
      <c r="D25" s="146"/>
      <c r="E25" s="146"/>
      <c r="F25" s="146"/>
      <c r="G25" s="146"/>
      <c r="H25" s="146"/>
      <c r="I25" s="146"/>
      <c r="J25" s="146"/>
      <c r="K25" s="146"/>
      <c r="L25" s="146"/>
      <c r="M25" s="146"/>
      <c r="N25" s="147"/>
      <c r="O25" s="134">
        <f>SUM(C25:N25)</f>
        <v>0</v>
      </c>
      <c r="P25" s="148"/>
      <c r="Q25" s="148"/>
      <c r="R25" s="148"/>
      <c r="S25" s="148"/>
      <c r="T25" s="148"/>
      <c r="U25" s="148"/>
      <c r="V25" s="148"/>
      <c r="W25" s="148"/>
      <c r="X25" s="148"/>
      <c r="Y25" s="148"/>
      <c r="Z25" s="148"/>
      <c r="AA25" s="148"/>
    </row>
    <row r="26" spans="1:27" s="139" customFormat="1" x14ac:dyDescent="0.25">
      <c r="B26" s="140" t="s">
        <v>18</v>
      </c>
      <c r="C26" s="141">
        <v>2423</v>
      </c>
      <c r="D26" s="141"/>
      <c r="E26" s="141"/>
      <c r="F26" s="141"/>
      <c r="G26" s="141"/>
      <c r="H26" s="141"/>
      <c r="I26" s="141"/>
      <c r="J26" s="141"/>
      <c r="K26" s="141"/>
      <c r="L26" s="141"/>
      <c r="M26" s="141"/>
      <c r="N26" s="142"/>
      <c r="O26" s="144">
        <f>SUM(C26:N26)</f>
        <v>2423</v>
      </c>
      <c r="P26" s="143"/>
      <c r="Q26" s="143"/>
      <c r="R26" s="143"/>
      <c r="S26" s="143"/>
      <c r="T26" s="143"/>
      <c r="U26" s="143"/>
      <c r="V26" s="143"/>
      <c r="W26" s="143"/>
      <c r="X26" s="143"/>
      <c r="Y26" s="143"/>
      <c r="Z26" s="143"/>
      <c r="AA26" s="143"/>
    </row>
    <row r="27" spans="1:27" s="6" customFormat="1" ht="13.8" thickBot="1" x14ac:dyDescent="0.3">
      <c r="A27" s="28" t="s">
        <v>115</v>
      </c>
      <c r="B27" s="29"/>
      <c r="C27" s="31">
        <f t="shared" ref="C27:O27" si="6">SUM(C25:C26)</f>
        <v>2423</v>
      </c>
      <c r="D27" s="31">
        <f t="shared" si="6"/>
        <v>0</v>
      </c>
      <c r="E27" s="31">
        <f t="shared" si="6"/>
        <v>0</v>
      </c>
      <c r="F27" s="31">
        <f t="shared" si="6"/>
        <v>0</v>
      </c>
      <c r="G27" s="31">
        <f t="shared" si="6"/>
        <v>0</v>
      </c>
      <c r="H27" s="31">
        <f t="shared" si="6"/>
        <v>0</v>
      </c>
      <c r="I27" s="31">
        <f t="shared" si="6"/>
        <v>0</v>
      </c>
      <c r="J27" s="31">
        <f t="shared" si="6"/>
        <v>0</v>
      </c>
      <c r="K27" s="31">
        <f t="shared" si="6"/>
        <v>0</v>
      </c>
      <c r="L27" s="31">
        <f t="shared" si="6"/>
        <v>0</v>
      </c>
      <c r="M27" s="31">
        <f t="shared" si="6"/>
        <v>0</v>
      </c>
      <c r="N27" s="31">
        <f t="shared" si="6"/>
        <v>0</v>
      </c>
      <c r="O27" s="31">
        <f t="shared" si="6"/>
        <v>2423</v>
      </c>
      <c r="P27" s="8"/>
      <c r="Q27" s="8"/>
      <c r="R27" s="8"/>
      <c r="S27" s="8"/>
      <c r="T27" s="8"/>
      <c r="U27" s="8"/>
      <c r="V27" s="8"/>
      <c r="W27" s="8"/>
      <c r="X27" s="8"/>
      <c r="Y27" s="8"/>
      <c r="Z27" s="8"/>
      <c r="AA27" s="8"/>
    </row>
    <row r="28" spans="1:27" s="10" customFormat="1" x14ac:dyDescent="0.25">
      <c r="A28" s="35" t="s">
        <v>36</v>
      </c>
      <c r="B28" s="66" t="s">
        <v>37</v>
      </c>
      <c r="C28" s="67">
        <v>46061</v>
      </c>
      <c r="D28" s="67">
        <v>2807</v>
      </c>
      <c r="E28" s="67">
        <v>6726</v>
      </c>
      <c r="F28" s="67"/>
      <c r="G28" s="67">
        <v>24471</v>
      </c>
      <c r="H28" s="67"/>
      <c r="I28" s="67"/>
      <c r="J28" s="67">
        <v>59</v>
      </c>
      <c r="K28" s="67"/>
      <c r="L28" s="67"/>
      <c r="M28" s="67"/>
      <c r="N28" s="68"/>
      <c r="O28" s="25">
        <f>SUM(C28:N28)</f>
        <v>80124</v>
      </c>
      <c r="P28" s="13"/>
      <c r="Q28" s="13"/>
      <c r="R28" s="13"/>
      <c r="S28" s="13"/>
      <c r="T28" s="13"/>
      <c r="U28" s="13"/>
      <c r="V28" s="13"/>
      <c r="W28" s="13"/>
      <c r="X28" s="13"/>
      <c r="Y28" s="13"/>
      <c r="Z28" s="13"/>
      <c r="AA28" s="13"/>
    </row>
    <row r="29" spans="1:27" ht="11.25" customHeight="1" x14ac:dyDescent="0.25">
      <c r="A29" s="54"/>
      <c r="B29" s="55" t="s">
        <v>19</v>
      </c>
      <c r="C29" s="56"/>
      <c r="D29" s="56"/>
      <c r="E29" s="56">
        <v>17340</v>
      </c>
      <c r="F29" s="56"/>
      <c r="G29" s="56"/>
      <c r="H29" s="56"/>
      <c r="I29" s="56"/>
      <c r="J29" s="56"/>
      <c r="K29" s="56">
        <v>68</v>
      </c>
      <c r="L29" s="56"/>
      <c r="M29" s="56"/>
      <c r="N29" s="57"/>
      <c r="O29" s="25">
        <f>SUM(C29:N29)</f>
        <v>17408</v>
      </c>
    </row>
    <row r="30" spans="1:27" x14ac:dyDescent="0.25">
      <c r="A30" s="54"/>
      <c r="B30" s="55" t="s">
        <v>26</v>
      </c>
      <c r="C30" s="56"/>
      <c r="D30" s="56"/>
      <c r="E30" s="56">
        <v>4022</v>
      </c>
      <c r="F30" s="56"/>
      <c r="G30" s="56"/>
      <c r="H30" s="56"/>
      <c r="I30" s="56"/>
      <c r="J30" s="56">
        <v>5</v>
      </c>
      <c r="K30" s="56">
        <v>377</v>
      </c>
      <c r="L30" s="56"/>
      <c r="M30" s="56"/>
      <c r="N30" s="57"/>
      <c r="O30" s="25">
        <f>SUM(C30:N30)</f>
        <v>4404</v>
      </c>
    </row>
    <row r="31" spans="1:27" s="6" customFormat="1" ht="13.65" customHeight="1" thickBot="1" x14ac:dyDescent="0.3">
      <c r="A31" s="41" t="s">
        <v>116</v>
      </c>
      <c r="B31" s="42"/>
      <c r="C31" s="43">
        <f t="shared" ref="C31:O31" si="7">SUM(C28:C30)</f>
        <v>46061</v>
      </c>
      <c r="D31" s="43">
        <f t="shared" si="7"/>
        <v>2807</v>
      </c>
      <c r="E31" s="43">
        <f t="shared" si="7"/>
        <v>28088</v>
      </c>
      <c r="F31" s="43">
        <f t="shared" si="7"/>
        <v>0</v>
      </c>
      <c r="G31" s="43">
        <f t="shared" si="7"/>
        <v>24471</v>
      </c>
      <c r="H31" s="43">
        <f t="shared" si="7"/>
        <v>0</v>
      </c>
      <c r="I31" s="43">
        <f t="shared" si="7"/>
        <v>0</v>
      </c>
      <c r="J31" s="43">
        <f t="shared" si="7"/>
        <v>64</v>
      </c>
      <c r="K31" s="43">
        <f t="shared" si="7"/>
        <v>445</v>
      </c>
      <c r="L31" s="43">
        <f t="shared" si="7"/>
        <v>0</v>
      </c>
      <c r="M31" s="43">
        <f t="shared" si="7"/>
        <v>0</v>
      </c>
      <c r="N31" s="43">
        <f t="shared" si="7"/>
        <v>0</v>
      </c>
      <c r="O31" s="43">
        <f t="shared" si="7"/>
        <v>101936</v>
      </c>
      <c r="P31" s="8"/>
      <c r="Q31" s="8"/>
      <c r="R31" s="8"/>
      <c r="S31" s="8"/>
      <c r="T31" s="8"/>
      <c r="U31" s="8"/>
      <c r="V31" s="8"/>
      <c r="W31" s="8"/>
      <c r="X31" s="8"/>
      <c r="Y31" s="8"/>
      <c r="Z31" s="8"/>
      <c r="AA31" s="8"/>
    </row>
    <row r="32" spans="1:27" x14ac:dyDescent="0.25">
      <c r="A32" s="45" t="s">
        <v>38</v>
      </c>
      <c r="B32" s="46" t="s">
        <v>24</v>
      </c>
      <c r="C32" s="47">
        <v>49002</v>
      </c>
      <c r="D32" s="47"/>
      <c r="E32" s="47"/>
      <c r="F32" s="47"/>
      <c r="G32" s="47"/>
      <c r="H32" s="47"/>
      <c r="I32" s="47">
        <v>42</v>
      </c>
      <c r="J32" s="47">
        <v>5</v>
      </c>
      <c r="K32" s="47">
        <v>3042</v>
      </c>
      <c r="L32" s="47">
        <v>9</v>
      </c>
      <c r="M32" s="47"/>
      <c r="N32" s="48">
        <v>429</v>
      </c>
      <c r="O32" s="25">
        <f>SUM(C32:N32)</f>
        <v>52529</v>
      </c>
    </row>
    <row r="33" spans="1:27" x14ac:dyDescent="0.25">
      <c r="A33" s="45"/>
      <c r="B33" s="46" t="s">
        <v>26</v>
      </c>
      <c r="C33" s="47"/>
      <c r="D33" s="47"/>
      <c r="E33" s="47"/>
      <c r="F33" s="47"/>
      <c r="G33" s="47"/>
      <c r="H33" s="47"/>
      <c r="I33" s="47"/>
      <c r="J33" s="47"/>
      <c r="K33" s="47"/>
      <c r="L33" s="47"/>
      <c r="M33" s="47"/>
      <c r="N33" s="48"/>
      <c r="O33" s="25">
        <f>SUM(C33:N33)</f>
        <v>0</v>
      </c>
    </row>
    <row r="34" spans="1:27" x14ac:dyDescent="0.25">
      <c r="A34" s="20"/>
      <c r="B34" s="21" t="s">
        <v>19</v>
      </c>
      <c r="C34" s="23"/>
      <c r="D34" s="23"/>
      <c r="E34" s="23"/>
      <c r="F34" s="23"/>
      <c r="G34" s="23"/>
      <c r="H34" s="23"/>
      <c r="I34" s="23"/>
      <c r="J34" s="23"/>
      <c r="K34" s="23"/>
      <c r="L34" s="23"/>
      <c r="M34" s="23"/>
      <c r="N34" s="24"/>
      <c r="O34" s="25">
        <f>SUM(C34:N34)</f>
        <v>0</v>
      </c>
    </row>
    <row r="35" spans="1:27" x14ac:dyDescent="0.25">
      <c r="A35" s="27"/>
      <c r="B35" s="21" t="s">
        <v>39</v>
      </c>
      <c r="C35" s="23">
        <v>3959</v>
      </c>
      <c r="D35" s="23"/>
      <c r="E35" s="23"/>
      <c r="F35" s="23"/>
      <c r="G35" s="23"/>
      <c r="H35" s="23"/>
      <c r="I35" s="23"/>
      <c r="J35" s="23"/>
      <c r="K35" s="23"/>
      <c r="L35" s="23"/>
      <c r="M35" s="23"/>
      <c r="N35" s="24"/>
      <c r="O35" s="25">
        <f>SUM(C35:N35)</f>
        <v>3959</v>
      </c>
    </row>
    <row r="36" spans="1:27" s="6" customFormat="1" ht="13.8" thickBot="1" x14ac:dyDescent="0.3">
      <c r="A36" s="28" t="s">
        <v>117</v>
      </c>
      <c r="B36" s="29"/>
      <c r="C36" s="31">
        <f t="shared" ref="C36:O36" si="8">SUM(C32:C35)</f>
        <v>52961</v>
      </c>
      <c r="D36" s="31">
        <f t="shared" si="8"/>
        <v>0</v>
      </c>
      <c r="E36" s="31">
        <f t="shared" si="8"/>
        <v>0</v>
      </c>
      <c r="F36" s="31">
        <f t="shared" si="8"/>
        <v>0</v>
      </c>
      <c r="G36" s="31">
        <f t="shared" si="8"/>
        <v>0</v>
      </c>
      <c r="H36" s="31">
        <f t="shared" si="8"/>
        <v>0</v>
      </c>
      <c r="I36" s="31">
        <f t="shared" si="8"/>
        <v>42</v>
      </c>
      <c r="J36" s="31">
        <f t="shared" si="8"/>
        <v>5</v>
      </c>
      <c r="K36" s="31">
        <f t="shared" si="8"/>
        <v>3042</v>
      </c>
      <c r="L36" s="31">
        <f t="shared" si="8"/>
        <v>9</v>
      </c>
      <c r="M36" s="31">
        <f t="shared" si="8"/>
        <v>0</v>
      </c>
      <c r="N36" s="31">
        <f t="shared" si="8"/>
        <v>429</v>
      </c>
      <c r="O36" s="31">
        <f t="shared" si="8"/>
        <v>56488</v>
      </c>
      <c r="P36" s="8"/>
      <c r="Q36" s="8"/>
      <c r="R36" s="8"/>
      <c r="S36" s="8"/>
      <c r="T36" s="8"/>
      <c r="U36" s="8"/>
      <c r="V36" s="8"/>
      <c r="W36" s="8"/>
      <c r="X36" s="8"/>
      <c r="Y36" s="8"/>
      <c r="Z36" s="8"/>
      <c r="AA36" s="8"/>
    </row>
    <row r="37" spans="1:27" s="160" customFormat="1" x14ac:dyDescent="0.25">
      <c r="A37" s="135" t="s">
        <v>40</v>
      </c>
      <c r="B37" s="156" t="s">
        <v>19</v>
      </c>
      <c r="C37" s="157">
        <v>1767</v>
      </c>
      <c r="D37" s="157"/>
      <c r="E37" s="157"/>
      <c r="F37" s="157"/>
      <c r="G37" s="157"/>
      <c r="H37" s="157"/>
      <c r="I37" s="157"/>
      <c r="J37" s="157"/>
      <c r="K37" s="157"/>
      <c r="L37" s="157"/>
      <c r="M37" s="157"/>
      <c r="N37" s="158"/>
      <c r="O37" s="79">
        <f>SUM(C37:N37)</f>
        <v>1767</v>
      </c>
      <c r="P37" s="159"/>
      <c r="Q37" s="159"/>
      <c r="R37" s="159"/>
      <c r="S37" s="159"/>
      <c r="T37" s="159"/>
      <c r="U37" s="159"/>
      <c r="V37" s="159"/>
      <c r="W37" s="159"/>
      <c r="X37" s="159"/>
      <c r="Y37" s="159"/>
      <c r="Z37" s="159"/>
      <c r="AA37" s="159"/>
    </row>
    <row r="38" spans="1:27" s="160" customFormat="1" x14ac:dyDescent="0.25">
      <c r="A38" s="166"/>
      <c r="B38" s="156" t="s">
        <v>46</v>
      </c>
      <c r="C38" s="157"/>
      <c r="D38" s="157"/>
      <c r="E38" s="157"/>
      <c r="F38" s="157"/>
      <c r="G38" s="157"/>
      <c r="H38" s="157"/>
      <c r="I38" s="157"/>
      <c r="J38" s="157"/>
      <c r="K38" s="157"/>
      <c r="L38" s="157"/>
      <c r="M38" s="157"/>
      <c r="N38" s="158"/>
      <c r="O38" s="79">
        <f>SUM(C38:N38)</f>
        <v>0</v>
      </c>
      <c r="P38" s="159"/>
      <c r="Q38" s="159"/>
      <c r="R38" s="159"/>
      <c r="S38" s="159"/>
      <c r="T38" s="159"/>
      <c r="U38" s="159"/>
      <c r="V38" s="159"/>
      <c r="W38" s="159"/>
      <c r="X38" s="159"/>
      <c r="Y38" s="159"/>
      <c r="Z38" s="159"/>
      <c r="AA38" s="159"/>
    </row>
    <row r="39" spans="1:27" s="154" customFormat="1" x14ac:dyDescent="0.25">
      <c r="B39" s="55" t="s">
        <v>42</v>
      </c>
      <c r="C39" s="56">
        <v>420</v>
      </c>
      <c r="D39" s="56"/>
      <c r="E39" s="56"/>
      <c r="F39" s="56"/>
      <c r="G39" s="56"/>
      <c r="H39" s="56"/>
      <c r="I39" s="56"/>
      <c r="J39" s="56"/>
      <c r="K39" s="56"/>
      <c r="L39" s="56"/>
      <c r="M39" s="56"/>
      <c r="N39" s="57"/>
      <c r="O39" s="26">
        <f>SUM(C39:N39)</f>
        <v>420</v>
      </c>
      <c r="P39" s="155"/>
      <c r="Q39" s="155"/>
      <c r="R39" s="155"/>
      <c r="S39" s="155"/>
      <c r="T39" s="155"/>
      <c r="U39" s="155"/>
      <c r="V39" s="155"/>
      <c r="W39" s="155"/>
      <c r="X39" s="155"/>
      <c r="Y39" s="155"/>
      <c r="Z39" s="155"/>
      <c r="AA39" s="155"/>
    </row>
    <row r="40" spans="1:27" s="6" customFormat="1" ht="13.8" thickBot="1" x14ac:dyDescent="0.3">
      <c r="A40" s="151" t="s">
        <v>118</v>
      </c>
      <c r="B40" s="152"/>
      <c r="C40" s="153">
        <f t="shared" ref="C40:O40" si="9">SUM(C37:C39)</f>
        <v>2187</v>
      </c>
      <c r="D40" s="153">
        <f t="shared" si="9"/>
        <v>0</v>
      </c>
      <c r="E40" s="153">
        <f t="shared" si="9"/>
        <v>0</v>
      </c>
      <c r="F40" s="153">
        <f t="shared" si="9"/>
        <v>0</v>
      </c>
      <c r="G40" s="153">
        <f t="shared" si="9"/>
        <v>0</v>
      </c>
      <c r="H40" s="153">
        <f t="shared" si="9"/>
        <v>0</v>
      </c>
      <c r="I40" s="153">
        <f t="shared" si="9"/>
        <v>0</v>
      </c>
      <c r="J40" s="153">
        <f t="shared" si="9"/>
        <v>0</v>
      </c>
      <c r="K40" s="153">
        <f t="shared" si="9"/>
        <v>0</v>
      </c>
      <c r="L40" s="153">
        <f t="shared" si="9"/>
        <v>0</v>
      </c>
      <c r="M40" s="153">
        <f t="shared" si="9"/>
        <v>0</v>
      </c>
      <c r="N40" s="153">
        <f t="shared" si="9"/>
        <v>0</v>
      </c>
      <c r="O40" s="153">
        <f t="shared" si="9"/>
        <v>2187</v>
      </c>
      <c r="P40" s="8"/>
      <c r="Q40" s="8"/>
      <c r="R40" s="8"/>
      <c r="S40" s="8"/>
      <c r="T40" s="8"/>
      <c r="U40" s="8"/>
      <c r="V40" s="8"/>
      <c r="W40" s="8"/>
      <c r="X40" s="8"/>
      <c r="Y40" s="8"/>
      <c r="Z40" s="8"/>
      <c r="AA40" s="8"/>
    </row>
    <row r="41" spans="1:27" x14ac:dyDescent="0.25">
      <c r="A41" s="45" t="s">
        <v>43</v>
      </c>
      <c r="B41" s="46" t="s">
        <v>25</v>
      </c>
      <c r="C41" s="47">
        <v>1828</v>
      </c>
      <c r="D41" s="47">
        <v>301</v>
      </c>
      <c r="E41" s="47"/>
      <c r="F41" s="47">
        <v>767</v>
      </c>
      <c r="G41" s="47">
        <v>8979</v>
      </c>
      <c r="H41" s="47">
        <v>159</v>
      </c>
      <c r="I41" s="47"/>
      <c r="J41" s="47">
        <v>974</v>
      </c>
      <c r="K41" s="47">
        <v>884</v>
      </c>
      <c r="L41" s="47"/>
      <c r="M41" s="47"/>
      <c r="N41" s="48">
        <v>1106</v>
      </c>
      <c r="O41" s="25">
        <f>SUM(C41:N41)</f>
        <v>14998</v>
      </c>
    </row>
    <row r="42" spans="1:27" x14ac:dyDescent="0.25">
      <c r="A42" s="45"/>
      <c r="B42" s="46" t="s">
        <v>18</v>
      </c>
      <c r="C42" s="47"/>
      <c r="D42" s="47"/>
      <c r="E42" s="47"/>
      <c r="F42" s="47"/>
      <c r="G42" s="47"/>
      <c r="H42" s="47"/>
      <c r="I42" s="47"/>
      <c r="J42" s="47">
        <v>1</v>
      </c>
      <c r="K42" s="47"/>
      <c r="L42" s="47"/>
      <c r="M42" s="47"/>
      <c r="N42" s="48"/>
      <c r="O42" s="25">
        <f>SUM(C42:N42)</f>
        <v>1</v>
      </c>
    </row>
    <row r="43" spans="1:27" x14ac:dyDescent="0.25">
      <c r="A43" s="45"/>
      <c r="B43" s="46" t="s">
        <v>26</v>
      </c>
      <c r="C43" s="47"/>
      <c r="D43" s="47"/>
      <c r="E43" s="47">
        <v>138</v>
      </c>
      <c r="F43" s="47"/>
      <c r="G43" s="47"/>
      <c r="H43" s="47"/>
      <c r="I43" s="47"/>
      <c r="J43" s="47"/>
      <c r="K43" s="47"/>
      <c r="L43" s="47"/>
      <c r="M43" s="47"/>
      <c r="N43" s="48"/>
      <c r="O43" s="25">
        <f>SUM(C43:N43)</f>
        <v>138</v>
      </c>
    </row>
    <row r="44" spans="1:27" x14ac:dyDescent="0.25">
      <c r="A44" s="27"/>
      <c r="B44" s="21" t="s">
        <v>19</v>
      </c>
      <c r="C44" s="23">
        <v>41558</v>
      </c>
      <c r="D44" s="23"/>
      <c r="E44" s="23">
        <v>45</v>
      </c>
      <c r="F44" s="23"/>
      <c r="G44" s="23"/>
      <c r="H44" s="23"/>
      <c r="I44" s="23"/>
      <c r="J44" s="23">
        <v>157</v>
      </c>
      <c r="K44" s="23">
        <v>1168</v>
      </c>
      <c r="L44" s="23"/>
      <c r="M44" s="23"/>
      <c r="N44" s="24"/>
      <c r="O44" s="25">
        <f>SUM(C44:N44)</f>
        <v>42928</v>
      </c>
    </row>
    <row r="45" spans="1:27" s="6" customFormat="1" ht="12.75" customHeight="1" thickBot="1" x14ac:dyDescent="0.3">
      <c r="A45" s="28" t="s">
        <v>119</v>
      </c>
      <c r="B45" s="29"/>
      <c r="C45" s="31">
        <f t="shared" ref="C45:O45" si="10">SUM(C41:C44)</f>
        <v>43386</v>
      </c>
      <c r="D45" s="31">
        <f t="shared" si="10"/>
        <v>301</v>
      </c>
      <c r="E45" s="31">
        <f t="shared" si="10"/>
        <v>183</v>
      </c>
      <c r="F45" s="31">
        <f t="shared" si="10"/>
        <v>767</v>
      </c>
      <c r="G45" s="31">
        <f t="shared" si="10"/>
        <v>8979</v>
      </c>
      <c r="H45" s="31">
        <f t="shared" si="10"/>
        <v>159</v>
      </c>
      <c r="I45" s="31">
        <f t="shared" si="10"/>
        <v>0</v>
      </c>
      <c r="J45" s="31">
        <f t="shared" si="10"/>
        <v>1132</v>
      </c>
      <c r="K45" s="31">
        <f t="shared" si="10"/>
        <v>2052</v>
      </c>
      <c r="L45" s="31">
        <f t="shared" si="10"/>
        <v>0</v>
      </c>
      <c r="M45" s="31">
        <f t="shared" si="10"/>
        <v>0</v>
      </c>
      <c r="N45" s="31">
        <f t="shared" si="10"/>
        <v>1106</v>
      </c>
      <c r="O45" s="31">
        <f t="shared" si="10"/>
        <v>58065</v>
      </c>
      <c r="P45" s="8"/>
      <c r="Q45" s="8"/>
      <c r="R45" s="8"/>
      <c r="S45" s="8"/>
      <c r="T45" s="8"/>
      <c r="U45" s="8"/>
      <c r="V45" s="8"/>
      <c r="W45" s="8"/>
      <c r="X45" s="8"/>
      <c r="Y45" s="8"/>
      <c r="Z45" s="8"/>
      <c r="AA45" s="8"/>
    </row>
    <row r="46" spans="1:27" s="162" customFormat="1" ht="12.75" customHeight="1" x14ac:dyDescent="0.25">
      <c r="A46" s="135" t="s">
        <v>44</v>
      </c>
      <c r="B46" s="36" t="s">
        <v>19</v>
      </c>
      <c r="C46" s="82"/>
      <c r="D46" s="82"/>
      <c r="E46" s="82"/>
      <c r="F46" s="82"/>
      <c r="G46" s="82"/>
      <c r="H46" s="82"/>
      <c r="I46" s="82"/>
      <c r="J46" s="82"/>
      <c r="K46" s="82"/>
      <c r="L46" s="82"/>
      <c r="M46" s="82"/>
      <c r="N46" s="83"/>
      <c r="O46" s="40">
        <f>SUM(C46:N46)</f>
        <v>0</v>
      </c>
      <c r="P46" s="161"/>
      <c r="Q46" s="161"/>
      <c r="R46" s="161"/>
      <c r="S46" s="161"/>
      <c r="T46" s="161"/>
      <c r="U46" s="161"/>
      <c r="V46" s="161"/>
      <c r="W46" s="161"/>
      <c r="X46" s="161"/>
      <c r="Y46" s="161"/>
      <c r="Z46" s="161"/>
      <c r="AA46" s="161"/>
    </row>
    <row r="47" spans="1:27" s="160" customFormat="1" ht="13.65" customHeight="1" x14ac:dyDescent="0.25">
      <c r="B47" s="36" t="s">
        <v>21</v>
      </c>
      <c r="C47" s="82">
        <v>1100</v>
      </c>
      <c r="D47" s="82"/>
      <c r="E47" s="82"/>
      <c r="F47" s="82"/>
      <c r="G47" s="82"/>
      <c r="H47" s="82"/>
      <c r="I47" s="82"/>
      <c r="J47" s="82"/>
      <c r="K47" s="82"/>
      <c r="L47" s="82"/>
      <c r="M47" s="82"/>
      <c r="N47" s="83"/>
      <c r="O47" s="40">
        <f>SUM(C47:N47)</f>
        <v>1100</v>
      </c>
      <c r="P47" s="159"/>
      <c r="Q47" s="159"/>
      <c r="R47" s="159"/>
      <c r="S47" s="159"/>
      <c r="T47" s="159"/>
      <c r="U47" s="159"/>
      <c r="V47" s="159"/>
      <c r="W47" s="159"/>
      <c r="X47" s="159"/>
      <c r="Y47" s="159"/>
      <c r="Z47" s="159"/>
      <c r="AA47" s="159"/>
    </row>
    <row r="48" spans="1:27" s="6" customFormat="1" ht="13.65" customHeight="1" thickBot="1" x14ac:dyDescent="0.3">
      <c r="A48" s="41" t="s">
        <v>120</v>
      </c>
      <c r="B48" s="42"/>
      <c r="C48" s="43">
        <f t="shared" ref="C48:O48" si="11">SUM(C46:C47)</f>
        <v>1100</v>
      </c>
      <c r="D48" s="43">
        <f t="shared" si="11"/>
        <v>0</v>
      </c>
      <c r="E48" s="43">
        <f t="shared" si="11"/>
        <v>0</v>
      </c>
      <c r="F48" s="43">
        <f t="shared" si="11"/>
        <v>0</v>
      </c>
      <c r="G48" s="43">
        <f t="shared" si="11"/>
        <v>0</v>
      </c>
      <c r="H48" s="43">
        <f t="shared" si="11"/>
        <v>0</v>
      </c>
      <c r="I48" s="43">
        <f t="shared" si="11"/>
        <v>0</v>
      </c>
      <c r="J48" s="43">
        <f t="shared" si="11"/>
        <v>0</v>
      </c>
      <c r="K48" s="43">
        <f t="shared" si="11"/>
        <v>0</v>
      </c>
      <c r="L48" s="43">
        <f t="shared" si="11"/>
        <v>0</v>
      </c>
      <c r="M48" s="43">
        <f t="shared" si="11"/>
        <v>0</v>
      </c>
      <c r="N48" s="43">
        <f t="shared" si="11"/>
        <v>0</v>
      </c>
      <c r="O48" s="43">
        <f t="shared" si="11"/>
        <v>1100</v>
      </c>
      <c r="P48" s="8"/>
      <c r="Q48" s="8"/>
      <c r="R48" s="8"/>
      <c r="S48" s="8"/>
      <c r="T48" s="8"/>
      <c r="U48" s="8"/>
      <c r="V48" s="8"/>
      <c r="W48" s="8"/>
      <c r="X48" s="8"/>
      <c r="Y48" s="8"/>
      <c r="Z48" s="8"/>
      <c r="AA48" s="8"/>
    </row>
    <row r="49" spans="1:27" x14ac:dyDescent="0.25">
      <c r="A49" s="45" t="s">
        <v>45</v>
      </c>
      <c r="B49" s="46" t="s">
        <v>46</v>
      </c>
      <c r="C49" s="47">
        <v>2745</v>
      </c>
      <c r="D49" s="47">
        <v>600</v>
      </c>
      <c r="E49" s="47">
        <v>0</v>
      </c>
      <c r="F49" s="47">
        <v>250</v>
      </c>
      <c r="G49" s="47">
        <v>525</v>
      </c>
      <c r="H49" s="47"/>
      <c r="I49" s="47"/>
      <c r="J49" s="47"/>
      <c r="K49" s="47"/>
      <c r="L49" s="47"/>
      <c r="M49" s="47"/>
      <c r="N49" s="48"/>
      <c r="O49" s="25">
        <f>SUM(C49:N49)</f>
        <v>4120</v>
      </c>
    </row>
    <row r="50" spans="1:27" x14ac:dyDescent="0.25">
      <c r="A50" s="27"/>
      <c r="B50" s="21" t="s">
        <v>47</v>
      </c>
      <c r="C50" s="23">
        <v>79143</v>
      </c>
      <c r="D50" s="23"/>
      <c r="E50" s="23"/>
      <c r="F50" s="23"/>
      <c r="G50" s="23"/>
      <c r="H50" s="23"/>
      <c r="I50" s="23"/>
      <c r="J50" s="23">
        <v>40</v>
      </c>
      <c r="K50" s="23"/>
      <c r="L50" s="23">
        <v>74</v>
      </c>
      <c r="M50" s="23"/>
      <c r="N50" s="24"/>
      <c r="O50" s="25">
        <f>SUM(C50:N50)</f>
        <v>79257</v>
      </c>
    </row>
    <row r="51" spans="1:27" ht="11.25" customHeight="1" x14ac:dyDescent="0.25">
      <c r="A51" s="27"/>
      <c r="B51" s="21" t="s">
        <v>19</v>
      </c>
      <c r="C51" s="23"/>
      <c r="D51" s="23"/>
      <c r="E51" s="23"/>
      <c r="F51" s="23"/>
      <c r="G51" s="23"/>
      <c r="H51" s="23"/>
      <c r="I51" s="23"/>
      <c r="J51" s="23"/>
      <c r="K51" s="23">
        <v>33</v>
      </c>
      <c r="L51" s="23"/>
      <c r="M51" s="23"/>
      <c r="N51" s="24"/>
      <c r="O51" s="25">
        <f>SUM(C51:N51)</f>
        <v>33</v>
      </c>
    </row>
    <row r="52" spans="1:27" x14ac:dyDescent="0.25">
      <c r="A52" s="27"/>
      <c r="B52" s="21" t="s">
        <v>26</v>
      </c>
      <c r="C52" s="23"/>
      <c r="D52" s="23"/>
      <c r="E52" s="23">
        <v>200</v>
      </c>
      <c r="F52" s="23"/>
      <c r="G52" s="23"/>
      <c r="H52" s="23"/>
      <c r="I52" s="23"/>
      <c r="J52" s="23"/>
      <c r="K52" s="23">
        <v>1</v>
      </c>
      <c r="L52" s="23"/>
      <c r="M52" s="23"/>
      <c r="N52" s="24"/>
      <c r="O52" s="25">
        <f>SUM(C52:N52)</f>
        <v>201</v>
      </c>
    </row>
    <row r="53" spans="1:27" x14ac:dyDescent="0.25">
      <c r="A53" s="27"/>
      <c r="B53" s="21" t="s">
        <v>24</v>
      </c>
      <c r="C53" s="23">
        <v>78</v>
      </c>
      <c r="D53" s="23"/>
      <c r="E53" s="23"/>
      <c r="F53" s="23"/>
      <c r="G53" s="23"/>
      <c r="H53" s="23"/>
      <c r="I53" s="23"/>
      <c r="J53" s="23">
        <v>21</v>
      </c>
      <c r="K53" s="23">
        <v>44</v>
      </c>
      <c r="L53" s="23">
        <v>1</v>
      </c>
      <c r="M53" s="23"/>
      <c r="N53" s="24"/>
      <c r="O53" s="25">
        <f>SUM(C53:N53)</f>
        <v>144</v>
      </c>
    </row>
    <row r="54" spans="1:27" s="6" customFormat="1" ht="13.8" thickBot="1" x14ac:dyDescent="0.3">
      <c r="A54" s="28" t="s">
        <v>121</v>
      </c>
      <c r="B54" s="29"/>
      <c r="C54" s="31">
        <f t="shared" ref="C54:O54" si="12">SUM(C49:C53)</f>
        <v>81966</v>
      </c>
      <c r="D54" s="31">
        <f t="shared" si="12"/>
        <v>600</v>
      </c>
      <c r="E54" s="31">
        <f t="shared" si="12"/>
        <v>200</v>
      </c>
      <c r="F54" s="31">
        <f t="shared" si="12"/>
        <v>250</v>
      </c>
      <c r="G54" s="31">
        <f t="shared" si="12"/>
        <v>525</v>
      </c>
      <c r="H54" s="31">
        <f t="shared" si="12"/>
        <v>0</v>
      </c>
      <c r="I54" s="31">
        <f t="shared" si="12"/>
        <v>0</v>
      </c>
      <c r="J54" s="31">
        <f t="shared" si="12"/>
        <v>61</v>
      </c>
      <c r="K54" s="31">
        <f t="shared" si="12"/>
        <v>78</v>
      </c>
      <c r="L54" s="31">
        <f t="shared" si="12"/>
        <v>75</v>
      </c>
      <c r="M54" s="31">
        <f t="shared" si="12"/>
        <v>0</v>
      </c>
      <c r="N54" s="31">
        <f t="shared" si="12"/>
        <v>0</v>
      </c>
      <c r="O54" s="31">
        <f t="shared" si="12"/>
        <v>83755</v>
      </c>
      <c r="P54" s="8"/>
      <c r="Q54" s="8"/>
      <c r="R54" s="8"/>
      <c r="S54" s="8"/>
      <c r="T54" s="8"/>
      <c r="U54" s="8"/>
      <c r="V54" s="8"/>
      <c r="W54" s="8"/>
      <c r="X54" s="8"/>
      <c r="Y54" s="8"/>
      <c r="Z54" s="8"/>
      <c r="AA54" s="8"/>
    </row>
    <row r="55" spans="1:27" x14ac:dyDescent="0.25">
      <c r="A55" s="35" t="s">
        <v>48</v>
      </c>
      <c r="B55" s="74"/>
      <c r="C55" s="52"/>
      <c r="D55" s="52"/>
      <c r="E55" s="52"/>
      <c r="F55" s="52"/>
      <c r="G55" s="52"/>
      <c r="H55" s="52"/>
      <c r="I55" s="52"/>
      <c r="J55" s="52"/>
      <c r="K55" s="52"/>
      <c r="L55" s="52"/>
      <c r="M55" s="52"/>
      <c r="N55" s="53"/>
      <c r="O55" s="25"/>
    </row>
    <row r="56" spans="1:27" s="6" customFormat="1" x14ac:dyDescent="0.25">
      <c r="A56" s="75"/>
      <c r="B56" s="76" t="s">
        <v>19</v>
      </c>
      <c r="C56" s="77">
        <v>60062</v>
      </c>
      <c r="D56" s="77">
        <v>2473</v>
      </c>
      <c r="E56" s="77">
        <v>269</v>
      </c>
      <c r="F56" s="77"/>
      <c r="G56" s="77"/>
      <c r="H56" s="77"/>
      <c r="I56" s="77"/>
      <c r="J56" s="77">
        <v>39</v>
      </c>
      <c r="K56" s="77">
        <v>282</v>
      </c>
      <c r="L56" s="77"/>
      <c r="M56" s="77"/>
      <c r="N56" s="78"/>
      <c r="O56" s="25">
        <f>SUM(C56:N56)</f>
        <v>63125</v>
      </c>
      <c r="P56" s="8"/>
      <c r="Q56" s="8"/>
      <c r="R56" s="8"/>
      <c r="S56" s="8"/>
      <c r="T56" s="8"/>
      <c r="U56" s="8"/>
      <c r="V56" s="8"/>
      <c r="W56" s="8"/>
      <c r="X56" s="8"/>
      <c r="Y56" s="8"/>
      <c r="Z56" s="8"/>
      <c r="AA56" s="8"/>
    </row>
    <row r="57" spans="1:27" s="6" customFormat="1" x14ac:dyDescent="0.25">
      <c r="A57" s="75"/>
      <c r="B57" s="76" t="s">
        <v>26</v>
      </c>
      <c r="C57" s="80"/>
      <c r="D57" s="80"/>
      <c r="E57" s="80"/>
      <c r="F57" s="80"/>
      <c r="G57" s="80"/>
      <c r="H57" s="80"/>
      <c r="I57" s="80"/>
      <c r="J57" s="80"/>
      <c r="K57" s="80"/>
      <c r="L57" s="80"/>
      <c r="M57" s="80"/>
      <c r="N57" s="78"/>
      <c r="O57" s="25">
        <f>SUM(C57:N57)</f>
        <v>0</v>
      </c>
      <c r="P57" s="8"/>
      <c r="Q57" s="8"/>
      <c r="R57" s="8"/>
      <c r="S57" s="8"/>
      <c r="T57" s="8"/>
      <c r="U57" s="8"/>
      <c r="V57" s="8"/>
      <c r="W57" s="8"/>
      <c r="X57" s="8"/>
      <c r="Y57" s="8"/>
      <c r="Z57" s="8"/>
      <c r="AA57" s="8"/>
    </row>
    <row r="58" spans="1:27" s="6" customFormat="1" ht="13.8" thickBot="1" x14ac:dyDescent="0.3">
      <c r="A58" s="41" t="s">
        <v>122</v>
      </c>
      <c r="B58" s="42"/>
      <c r="C58" s="43">
        <f t="shared" ref="C58:O58" si="13">SUM(C56:C57)</f>
        <v>60062</v>
      </c>
      <c r="D58" s="43">
        <f t="shared" si="13"/>
        <v>2473</v>
      </c>
      <c r="E58" s="43">
        <f t="shared" si="13"/>
        <v>269</v>
      </c>
      <c r="F58" s="43">
        <f t="shared" si="13"/>
        <v>0</v>
      </c>
      <c r="G58" s="43">
        <f t="shared" si="13"/>
        <v>0</v>
      </c>
      <c r="H58" s="43">
        <f t="shared" si="13"/>
        <v>0</v>
      </c>
      <c r="I58" s="43">
        <f t="shared" si="13"/>
        <v>0</v>
      </c>
      <c r="J58" s="43">
        <f t="shared" si="13"/>
        <v>39</v>
      </c>
      <c r="K58" s="43">
        <f t="shared" si="13"/>
        <v>282</v>
      </c>
      <c r="L58" s="43">
        <f t="shared" si="13"/>
        <v>0</v>
      </c>
      <c r="M58" s="43">
        <f t="shared" si="13"/>
        <v>0</v>
      </c>
      <c r="N58" s="43">
        <f t="shared" si="13"/>
        <v>0</v>
      </c>
      <c r="O58" s="43">
        <f t="shared" si="13"/>
        <v>63125</v>
      </c>
      <c r="P58" s="8"/>
      <c r="Q58" s="8"/>
      <c r="R58" s="8"/>
      <c r="S58" s="8"/>
      <c r="T58" s="8"/>
      <c r="U58" s="8"/>
      <c r="V58" s="8"/>
      <c r="W58" s="8"/>
      <c r="X58" s="8"/>
      <c r="Y58" s="8"/>
      <c r="Z58" s="8"/>
      <c r="AA58" s="8"/>
    </row>
    <row r="59" spans="1:27" x14ac:dyDescent="0.25">
      <c r="A59" s="45" t="s">
        <v>49</v>
      </c>
      <c r="B59" s="46" t="s">
        <v>19</v>
      </c>
      <c r="C59" s="47"/>
      <c r="D59" s="47">
        <v>185</v>
      </c>
      <c r="E59" s="47"/>
      <c r="F59" s="47"/>
      <c r="G59" s="47"/>
      <c r="H59" s="47"/>
      <c r="I59" s="47"/>
      <c r="J59" s="47"/>
      <c r="K59" s="47"/>
      <c r="L59" s="47"/>
      <c r="M59" s="47"/>
      <c r="N59" s="48"/>
      <c r="O59" s="25">
        <f>SUM(C59:N59)</f>
        <v>185</v>
      </c>
    </row>
    <row r="60" spans="1:27" x14ac:dyDescent="0.25">
      <c r="A60" s="27"/>
      <c r="B60" s="21" t="s">
        <v>26</v>
      </c>
      <c r="C60" s="23">
        <v>31828</v>
      </c>
      <c r="D60" s="23"/>
      <c r="E60" s="23"/>
      <c r="F60" s="23"/>
      <c r="G60" s="23"/>
      <c r="H60" s="23"/>
      <c r="I60" s="23"/>
      <c r="J60" s="23"/>
      <c r="K60" s="23"/>
      <c r="L60" s="23"/>
      <c r="M60" s="23"/>
      <c r="N60" s="24"/>
      <c r="O60" s="25">
        <f>SUM(C60:N60)</f>
        <v>31828</v>
      </c>
    </row>
    <row r="61" spans="1:27" s="6" customFormat="1" ht="13.65" customHeight="1" thickBot="1" x14ac:dyDescent="0.3">
      <c r="A61" s="28" t="s">
        <v>123</v>
      </c>
      <c r="B61" s="29"/>
      <c r="C61" s="31">
        <f t="shared" ref="C61:O61" si="14">SUM(C59:C60)</f>
        <v>31828</v>
      </c>
      <c r="D61" s="31">
        <f t="shared" si="14"/>
        <v>185</v>
      </c>
      <c r="E61" s="31">
        <f t="shared" si="14"/>
        <v>0</v>
      </c>
      <c r="F61" s="31">
        <f t="shared" si="14"/>
        <v>0</v>
      </c>
      <c r="G61" s="31">
        <f t="shared" si="14"/>
        <v>0</v>
      </c>
      <c r="H61" s="31">
        <f t="shared" si="14"/>
        <v>0</v>
      </c>
      <c r="I61" s="31">
        <f t="shared" si="14"/>
        <v>0</v>
      </c>
      <c r="J61" s="31">
        <f t="shared" si="14"/>
        <v>0</v>
      </c>
      <c r="K61" s="31">
        <f t="shared" si="14"/>
        <v>0</v>
      </c>
      <c r="L61" s="31">
        <f t="shared" si="14"/>
        <v>0</v>
      </c>
      <c r="M61" s="31">
        <f t="shared" si="14"/>
        <v>0</v>
      </c>
      <c r="N61" s="31">
        <f t="shared" si="14"/>
        <v>0</v>
      </c>
      <c r="O61" s="31">
        <f t="shared" si="14"/>
        <v>32013</v>
      </c>
      <c r="P61" s="8"/>
      <c r="Q61" s="8"/>
      <c r="R61" s="8"/>
      <c r="S61" s="8"/>
      <c r="T61" s="8"/>
      <c r="U61" s="8"/>
      <c r="V61" s="8"/>
      <c r="W61" s="8"/>
      <c r="X61" s="8"/>
      <c r="Y61" s="8"/>
      <c r="Z61" s="8"/>
      <c r="AA61" s="8"/>
    </row>
    <row r="62" spans="1:27" s="164" customFormat="1" ht="13.65" customHeight="1" x14ac:dyDescent="0.25">
      <c r="A62" s="36" t="s">
        <v>50</v>
      </c>
      <c r="B62" s="82" t="s">
        <v>30</v>
      </c>
      <c r="C62" s="82">
        <v>3660</v>
      </c>
      <c r="D62" s="38"/>
      <c r="E62" s="38"/>
      <c r="F62" s="38"/>
      <c r="G62" s="38"/>
      <c r="H62" s="38"/>
      <c r="I62" s="38"/>
      <c r="J62" s="38"/>
      <c r="K62" s="38"/>
      <c r="L62" s="38"/>
      <c r="M62" s="38"/>
      <c r="N62" s="39"/>
      <c r="O62" s="26">
        <f>SUM(C62:N62)</f>
        <v>3660</v>
      </c>
      <c r="P62" s="163"/>
      <c r="Q62" s="163"/>
      <c r="R62" s="163"/>
      <c r="S62" s="163"/>
      <c r="T62" s="163"/>
      <c r="U62" s="163"/>
      <c r="V62" s="163"/>
      <c r="W62" s="163"/>
      <c r="X62" s="163"/>
      <c r="Y62" s="163"/>
      <c r="Z62" s="163"/>
      <c r="AA62" s="163"/>
    </row>
    <row r="63" spans="1:27" s="6" customFormat="1" x14ac:dyDescent="0.25">
      <c r="A63" s="138"/>
      <c r="B63" s="36" t="s">
        <v>19</v>
      </c>
      <c r="C63" s="82">
        <v>11118</v>
      </c>
      <c r="D63" s="82">
        <v>23</v>
      </c>
      <c r="E63" s="82">
        <v>916</v>
      </c>
      <c r="F63" s="82"/>
      <c r="G63" s="82"/>
      <c r="H63" s="82"/>
      <c r="I63" s="82"/>
      <c r="J63" s="82">
        <v>2</v>
      </c>
      <c r="K63" s="82"/>
      <c r="L63" s="82"/>
      <c r="M63" s="82"/>
      <c r="N63" s="83"/>
      <c r="O63" s="50">
        <f>SUM(C63:N63)</f>
        <v>12059</v>
      </c>
      <c r="P63" s="8"/>
      <c r="Q63" s="8"/>
      <c r="R63" s="8"/>
      <c r="S63" s="8"/>
      <c r="T63" s="8"/>
      <c r="U63" s="8"/>
      <c r="V63" s="8"/>
      <c r="W63" s="8"/>
      <c r="X63" s="8"/>
      <c r="Y63" s="8"/>
      <c r="Z63" s="8"/>
      <c r="AA63" s="8"/>
    </row>
    <row r="64" spans="1:27" s="6" customFormat="1" ht="13.8" thickBot="1" x14ac:dyDescent="0.3">
      <c r="A64" s="41" t="s">
        <v>124</v>
      </c>
      <c r="B64" s="42"/>
      <c r="C64" s="43">
        <f t="shared" ref="C64:O64" si="15">SUM(C62:C63)</f>
        <v>14778</v>
      </c>
      <c r="D64" s="43">
        <f t="shared" si="15"/>
        <v>23</v>
      </c>
      <c r="E64" s="43">
        <f t="shared" si="15"/>
        <v>916</v>
      </c>
      <c r="F64" s="43">
        <f t="shared" si="15"/>
        <v>0</v>
      </c>
      <c r="G64" s="43">
        <f t="shared" si="15"/>
        <v>0</v>
      </c>
      <c r="H64" s="43">
        <f t="shared" si="15"/>
        <v>0</v>
      </c>
      <c r="I64" s="43">
        <f t="shared" si="15"/>
        <v>0</v>
      </c>
      <c r="J64" s="43">
        <f t="shared" si="15"/>
        <v>2</v>
      </c>
      <c r="K64" s="43">
        <f t="shared" si="15"/>
        <v>0</v>
      </c>
      <c r="L64" s="43">
        <f t="shared" si="15"/>
        <v>0</v>
      </c>
      <c r="M64" s="43">
        <f t="shared" si="15"/>
        <v>0</v>
      </c>
      <c r="N64" s="43">
        <f t="shared" si="15"/>
        <v>0</v>
      </c>
      <c r="O64" s="43">
        <f t="shared" si="15"/>
        <v>15719</v>
      </c>
      <c r="P64" s="8"/>
      <c r="Q64" s="8"/>
      <c r="R64" s="8"/>
      <c r="S64" s="8"/>
      <c r="T64" s="8"/>
      <c r="U64" s="8"/>
      <c r="V64" s="8"/>
      <c r="W64" s="8"/>
      <c r="X64" s="8"/>
      <c r="Y64" s="8"/>
      <c r="Z64" s="8"/>
      <c r="AA64" s="8"/>
    </row>
    <row r="65" spans="1:27" x14ac:dyDescent="0.25">
      <c r="A65" s="45" t="s">
        <v>51</v>
      </c>
      <c r="B65" s="46" t="s">
        <v>52</v>
      </c>
      <c r="C65" s="47">
        <v>920917</v>
      </c>
      <c r="D65" s="47"/>
      <c r="E65" s="47"/>
      <c r="F65" s="47"/>
      <c r="G65" s="47"/>
      <c r="H65" s="47"/>
      <c r="I65" s="47"/>
      <c r="J65" s="47"/>
      <c r="K65" s="47">
        <v>90</v>
      </c>
      <c r="L65" s="47"/>
      <c r="M65" s="47"/>
      <c r="N65" s="48">
        <v>4250</v>
      </c>
      <c r="O65" s="25">
        <f t="shared" ref="O65:O70" si="16">SUM(C65:N65)</f>
        <v>925257</v>
      </c>
    </row>
    <row r="66" spans="1:27" x14ac:dyDescent="0.25">
      <c r="A66" s="45"/>
      <c r="B66" s="21" t="s">
        <v>24</v>
      </c>
      <c r="C66" s="47"/>
      <c r="D66" s="47"/>
      <c r="E66" s="47"/>
      <c r="F66" s="47"/>
      <c r="G66" s="47"/>
      <c r="H66" s="47"/>
      <c r="I66" s="47"/>
      <c r="J66" s="47"/>
      <c r="K66" s="47"/>
      <c r="L66" s="47"/>
      <c r="M66" s="47"/>
      <c r="N66" s="48"/>
      <c r="O66" s="25">
        <f t="shared" si="16"/>
        <v>0</v>
      </c>
    </row>
    <row r="67" spans="1:27" ht="17.399999999999999" customHeight="1" x14ac:dyDescent="0.25">
      <c r="A67" s="27"/>
      <c r="B67" s="21" t="s">
        <v>154</v>
      </c>
      <c r="C67" s="23">
        <v>3950</v>
      </c>
      <c r="D67" s="23"/>
      <c r="E67" s="23"/>
      <c r="F67" s="23"/>
      <c r="G67" s="23"/>
      <c r="H67" s="23"/>
      <c r="I67" s="23"/>
      <c r="J67" s="23"/>
      <c r="K67" s="23"/>
      <c r="L67" s="23"/>
      <c r="M67" s="23"/>
      <c r="N67" s="24"/>
      <c r="O67" s="25">
        <f t="shared" si="16"/>
        <v>3950</v>
      </c>
    </row>
    <row r="68" spans="1:27" x14ac:dyDescent="0.25">
      <c r="A68" s="27"/>
      <c r="B68" s="21" t="s">
        <v>72</v>
      </c>
      <c r="C68" s="23"/>
      <c r="D68" s="23"/>
      <c r="E68" s="23"/>
      <c r="F68" s="23"/>
      <c r="G68" s="23"/>
      <c r="H68" s="23">
        <v>26746</v>
      </c>
      <c r="I68" s="23"/>
      <c r="J68" s="23"/>
      <c r="K68" s="23"/>
      <c r="L68" s="23"/>
      <c r="M68" s="23"/>
      <c r="N68" s="24"/>
      <c r="O68" s="25">
        <f t="shared" si="16"/>
        <v>26746</v>
      </c>
    </row>
    <row r="69" spans="1:27" x14ac:dyDescent="0.25">
      <c r="A69" s="27"/>
      <c r="B69" s="21" t="s">
        <v>55</v>
      </c>
      <c r="C69" s="23"/>
      <c r="D69" s="23"/>
      <c r="E69" s="23"/>
      <c r="F69" s="23"/>
      <c r="G69" s="23"/>
      <c r="H69" s="23"/>
      <c r="I69" s="23"/>
      <c r="J69" s="23"/>
      <c r="K69" s="23">
        <v>54605</v>
      </c>
      <c r="L69" s="23"/>
      <c r="M69" s="23"/>
      <c r="N69" s="24"/>
      <c r="O69" s="25">
        <f t="shared" si="16"/>
        <v>54605</v>
      </c>
    </row>
    <row r="70" spans="1:27" x14ac:dyDescent="0.25">
      <c r="A70" s="27"/>
      <c r="B70" s="21" t="s">
        <v>19</v>
      </c>
      <c r="C70" s="23">
        <v>289</v>
      </c>
      <c r="D70" s="23">
        <v>325192</v>
      </c>
      <c r="E70" s="23">
        <v>22901</v>
      </c>
      <c r="F70" s="23"/>
      <c r="G70" s="23"/>
      <c r="H70" s="23">
        <v>949</v>
      </c>
      <c r="I70" s="23"/>
      <c r="J70" s="23">
        <v>2257</v>
      </c>
      <c r="K70" s="23">
        <v>124192</v>
      </c>
      <c r="L70" s="23">
        <v>26</v>
      </c>
      <c r="M70" s="23"/>
      <c r="N70" s="24"/>
      <c r="O70" s="25">
        <f t="shared" si="16"/>
        <v>475806</v>
      </c>
    </row>
    <row r="71" spans="1:27" x14ac:dyDescent="0.25">
      <c r="A71" s="27"/>
      <c r="B71" s="21" t="s">
        <v>26</v>
      </c>
      <c r="C71" s="5">
        <v>473968</v>
      </c>
      <c r="D71" s="23">
        <v>85976</v>
      </c>
      <c r="E71" s="23">
        <v>46778</v>
      </c>
      <c r="F71" s="23"/>
      <c r="G71" s="23"/>
      <c r="H71" s="23"/>
      <c r="I71" s="23"/>
      <c r="J71" s="23">
        <v>3070</v>
      </c>
      <c r="K71" s="23">
        <v>60179</v>
      </c>
      <c r="L71" s="23"/>
      <c r="M71" s="23">
        <v>50</v>
      </c>
      <c r="N71" s="24"/>
      <c r="O71" s="25">
        <f>SUM(D71:N71)</f>
        <v>196053</v>
      </c>
    </row>
    <row r="72" spans="1:27" s="6" customFormat="1" ht="12.75" customHeight="1" thickBot="1" x14ac:dyDescent="0.3">
      <c r="A72" s="28" t="s">
        <v>125</v>
      </c>
      <c r="B72" s="29"/>
      <c r="C72" s="31">
        <f t="shared" ref="C72:O72" si="17">SUM(C65:C71)</f>
        <v>1399124</v>
      </c>
      <c r="D72" s="31">
        <f>SUM(D65:D71)</f>
        <v>411168</v>
      </c>
      <c r="E72" s="31">
        <f t="shared" si="17"/>
        <v>69679</v>
      </c>
      <c r="F72" s="31">
        <f t="shared" si="17"/>
        <v>0</v>
      </c>
      <c r="G72" s="31">
        <f t="shared" si="17"/>
        <v>0</v>
      </c>
      <c r="H72" s="31">
        <f t="shared" si="17"/>
        <v>27695</v>
      </c>
      <c r="I72" s="31">
        <f t="shared" si="17"/>
        <v>0</v>
      </c>
      <c r="J72" s="31">
        <f t="shared" si="17"/>
        <v>5327</v>
      </c>
      <c r="K72" s="31">
        <f t="shared" si="17"/>
        <v>239066</v>
      </c>
      <c r="L72" s="31">
        <f t="shared" si="17"/>
        <v>26</v>
      </c>
      <c r="M72" s="31">
        <f t="shared" si="17"/>
        <v>50</v>
      </c>
      <c r="N72" s="31">
        <f t="shared" si="17"/>
        <v>4250</v>
      </c>
      <c r="O72" s="31">
        <f t="shared" si="17"/>
        <v>1682417</v>
      </c>
      <c r="P72" s="8"/>
      <c r="Q72" s="8"/>
      <c r="R72" s="8"/>
      <c r="S72" s="8"/>
      <c r="T72" s="8"/>
      <c r="U72" s="8"/>
      <c r="V72" s="8"/>
      <c r="W72" s="8"/>
      <c r="X72" s="8"/>
      <c r="Y72" s="8"/>
      <c r="Z72" s="8"/>
      <c r="AA72" s="8"/>
    </row>
    <row r="73" spans="1:27" x14ac:dyDescent="0.25">
      <c r="A73" s="35" t="s">
        <v>54</v>
      </c>
      <c r="B73" s="51" t="s">
        <v>55</v>
      </c>
      <c r="C73" s="52">
        <v>80081</v>
      </c>
      <c r="D73" s="52">
        <v>34705</v>
      </c>
      <c r="E73" s="52">
        <v>17550</v>
      </c>
      <c r="F73" s="52">
        <v>12503</v>
      </c>
      <c r="G73" s="52">
        <v>60138</v>
      </c>
      <c r="H73" s="52"/>
      <c r="I73" s="52"/>
      <c r="J73" s="52">
        <v>2929</v>
      </c>
      <c r="K73" s="52">
        <v>29540</v>
      </c>
      <c r="L73" s="52">
        <v>4289</v>
      </c>
      <c r="M73" s="52"/>
      <c r="N73" s="53">
        <v>21012</v>
      </c>
      <c r="O73" s="25">
        <f>SUM(C73:N73)</f>
        <v>262747</v>
      </c>
    </row>
    <row r="74" spans="1:27" x14ac:dyDescent="0.25">
      <c r="A74" s="35"/>
      <c r="B74" s="51" t="s">
        <v>26</v>
      </c>
      <c r="D74" s="52">
        <v>65</v>
      </c>
      <c r="E74" s="52">
        <v>38</v>
      </c>
      <c r="F74" s="52"/>
      <c r="G74" s="52"/>
      <c r="H74" s="52"/>
      <c r="I74" s="52"/>
      <c r="J74" s="52"/>
      <c r="K74" s="52"/>
      <c r="L74" s="52"/>
      <c r="M74" s="52"/>
      <c r="N74" s="53"/>
      <c r="O74" s="25">
        <f>SUM(D74:N74)</f>
        <v>103</v>
      </c>
    </row>
    <row r="75" spans="1:27" ht="15.75" customHeight="1" x14ac:dyDescent="0.25">
      <c r="A75" s="54"/>
      <c r="B75" s="55" t="s">
        <v>19</v>
      </c>
      <c r="C75" s="56"/>
      <c r="D75" s="56">
        <v>544</v>
      </c>
      <c r="E75" s="56"/>
      <c r="F75" s="56"/>
      <c r="G75" s="56"/>
      <c r="H75" s="56"/>
      <c r="I75" s="56"/>
      <c r="J75" s="56">
        <v>6</v>
      </c>
      <c r="K75" s="56"/>
      <c r="L75" s="56"/>
      <c r="M75" s="56"/>
      <c r="N75" s="57"/>
      <c r="O75" s="25">
        <f>SUM(C75:N75)</f>
        <v>550</v>
      </c>
    </row>
    <row r="76" spans="1:27" x14ac:dyDescent="0.25">
      <c r="A76" s="54"/>
      <c r="B76" s="55" t="s">
        <v>126</v>
      </c>
      <c r="C76" s="56"/>
      <c r="D76" s="56"/>
      <c r="E76" s="56"/>
      <c r="F76" s="56"/>
      <c r="G76" s="56"/>
      <c r="H76" s="56"/>
      <c r="I76" s="56"/>
      <c r="J76" s="56"/>
      <c r="K76" s="56"/>
      <c r="L76" s="56"/>
      <c r="M76" s="56"/>
      <c r="N76" s="57"/>
      <c r="O76" s="25">
        <f>SUM(C76:N76)</f>
        <v>0</v>
      </c>
    </row>
    <row r="77" spans="1:27" s="6" customFormat="1" ht="13.8" thickBot="1" x14ac:dyDescent="0.3">
      <c r="A77" s="41" t="s">
        <v>127</v>
      </c>
      <c r="B77" s="42"/>
      <c r="C77" s="43">
        <f t="shared" ref="C77:O77" si="18">SUM(C73:C76)</f>
        <v>80081</v>
      </c>
      <c r="D77" s="43">
        <f t="shared" si="18"/>
        <v>35314</v>
      </c>
      <c r="E77" s="43">
        <f t="shared" si="18"/>
        <v>17588</v>
      </c>
      <c r="F77" s="43">
        <f t="shared" si="18"/>
        <v>12503</v>
      </c>
      <c r="G77" s="43">
        <f t="shared" si="18"/>
        <v>60138</v>
      </c>
      <c r="H77" s="43">
        <f t="shared" si="18"/>
        <v>0</v>
      </c>
      <c r="I77" s="43">
        <f t="shared" si="18"/>
        <v>0</v>
      </c>
      <c r="J77" s="43">
        <f t="shared" si="18"/>
        <v>2935</v>
      </c>
      <c r="K77" s="43">
        <f t="shared" si="18"/>
        <v>29540</v>
      </c>
      <c r="L77" s="43">
        <f t="shared" si="18"/>
        <v>4289</v>
      </c>
      <c r="M77" s="43">
        <f t="shared" si="18"/>
        <v>0</v>
      </c>
      <c r="N77" s="43">
        <f t="shared" si="18"/>
        <v>21012</v>
      </c>
      <c r="O77" s="43">
        <f t="shared" si="18"/>
        <v>263400</v>
      </c>
      <c r="P77" s="8"/>
      <c r="Q77" s="8"/>
      <c r="R77" s="8"/>
      <c r="S77" s="8"/>
      <c r="T77" s="8"/>
      <c r="U77" s="8"/>
      <c r="V77" s="8"/>
      <c r="W77" s="8"/>
      <c r="X77" s="8"/>
      <c r="Y77" s="8"/>
      <c r="Z77" s="8"/>
      <c r="AA77" s="8"/>
    </row>
    <row r="78" spans="1:27" x14ac:dyDescent="0.25">
      <c r="A78" s="45" t="s">
        <v>56</v>
      </c>
      <c r="B78" s="46"/>
      <c r="C78" s="47"/>
      <c r="D78" s="47"/>
      <c r="E78" s="47"/>
      <c r="F78" s="47"/>
      <c r="G78" s="47"/>
      <c r="H78" s="47"/>
      <c r="I78" s="47"/>
      <c r="J78" s="47"/>
      <c r="K78" s="47"/>
      <c r="L78" s="47"/>
      <c r="M78" s="47"/>
      <c r="N78" s="48"/>
      <c r="O78" s="25">
        <f>SUM(C78:N78)</f>
        <v>0</v>
      </c>
    </row>
    <row r="79" spans="1:27" x14ac:dyDescent="0.25">
      <c r="A79" s="45"/>
      <c r="B79" s="21" t="s">
        <v>24</v>
      </c>
      <c r="C79" s="47">
        <v>31103</v>
      </c>
      <c r="D79" s="47"/>
      <c r="E79" s="47"/>
      <c r="F79" s="47"/>
      <c r="G79" s="47"/>
      <c r="H79" s="47"/>
      <c r="I79" s="47"/>
      <c r="J79" s="47">
        <v>10</v>
      </c>
      <c r="K79" s="47">
        <v>2269</v>
      </c>
      <c r="L79" s="47">
        <v>4</v>
      </c>
      <c r="M79" s="47"/>
      <c r="N79" s="48">
        <v>24</v>
      </c>
      <c r="O79" s="25">
        <f>SUM(C79:N79)</f>
        <v>33410</v>
      </c>
    </row>
    <row r="80" spans="1:27" x14ac:dyDescent="0.25">
      <c r="A80" s="27"/>
      <c r="B80" s="21" t="s">
        <v>19</v>
      </c>
      <c r="C80" s="23"/>
      <c r="D80" s="23"/>
      <c r="E80" s="23"/>
      <c r="F80" s="23"/>
      <c r="G80" s="23"/>
      <c r="H80" s="23"/>
      <c r="I80" s="23"/>
      <c r="J80" s="23">
        <v>6</v>
      </c>
      <c r="K80" s="23"/>
      <c r="L80" s="23"/>
      <c r="M80" s="23"/>
      <c r="N80" s="24"/>
      <c r="O80" s="25">
        <f>SUM(C80:N80)</f>
        <v>6</v>
      </c>
    </row>
    <row r="81" spans="1:27" x14ac:dyDescent="0.25">
      <c r="A81" s="27"/>
      <c r="B81" s="21" t="s">
        <v>26</v>
      </c>
      <c r="C81" s="23"/>
      <c r="D81" s="23"/>
      <c r="E81" s="23"/>
      <c r="F81" s="23"/>
      <c r="G81" s="23"/>
      <c r="H81" s="23"/>
      <c r="I81" s="23"/>
      <c r="J81" s="23"/>
      <c r="K81" s="23"/>
      <c r="L81" s="23"/>
      <c r="M81" s="23"/>
      <c r="N81" s="24"/>
      <c r="O81" s="25">
        <f>SUM(C81:N81)</f>
        <v>0</v>
      </c>
    </row>
    <row r="82" spans="1:27" s="6" customFormat="1" ht="13.8" thickBot="1" x14ac:dyDescent="0.3">
      <c r="A82" s="28" t="s">
        <v>128</v>
      </c>
      <c r="B82" s="29"/>
      <c r="C82" s="31">
        <f t="shared" ref="C82:O82" si="19">SUM(C78:C81)</f>
        <v>31103</v>
      </c>
      <c r="D82" s="31">
        <f t="shared" si="19"/>
        <v>0</v>
      </c>
      <c r="E82" s="31">
        <f t="shared" si="19"/>
        <v>0</v>
      </c>
      <c r="F82" s="31">
        <f t="shared" si="19"/>
        <v>0</v>
      </c>
      <c r="G82" s="31">
        <f t="shared" si="19"/>
        <v>0</v>
      </c>
      <c r="H82" s="31">
        <f t="shared" si="19"/>
        <v>0</v>
      </c>
      <c r="I82" s="31">
        <f t="shared" si="19"/>
        <v>0</v>
      </c>
      <c r="J82" s="31">
        <f t="shared" si="19"/>
        <v>16</v>
      </c>
      <c r="K82" s="31">
        <f t="shared" si="19"/>
        <v>2269</v>
      </c>
      <c r="L82" s="31">
        <f t="shared" si="19"/>
        <v>4</v>
      </c>
      <c r="M82" s="31">
        <f t="shared" si="19"/>
        <v>0</v>
      </c>
      <c r="N82" s="31">
        <f t="shared" si="19"/>
        <v>24</v>
      </c>
      <c r="O82" s="31">
        <f t="shared" si="19"/>
        <v>33416</v>
      </c>
      <c r="P82" s="8"/>
      <c r="Q82" s="8"/>
      <c r="R82" s="8"/>
      <c r="S82" s="8"/>
      <c r="T82" s="8"/>
      <c r="U82" s="8"/>
      <c r="V82" s="8"/>
      <c r="W82" s="8"/>
      <c r="X82" s="8"/>
      <c r="Y82" s="8"/>
      <c r="Z82" s="8"/>
      <c r="AA82" s="8"/>
    </row>
    <row r="83" spans="1:27" x14ac:dyDescent="0.25">
      <c r="A83" s="35" t="s">
        <v>58</v>
      </c>
      <c r="B83" s="51" t="s">
        <v>19</v>
      </c>
      <c r="C83" s="52">
        <v>22525</v>
      </c>
      <c r="D83" s="52">
        <v>165</v>
      </c>
      <c r="E83" s="52">
        <v>97</v>
      </c>
      <c r="F83" s="52"/>
      <c r="G83" s="52"/>
      <c r="H83" s="52"/>
      <c r="I83" s="52"/>
      <c r="J83" s="52">
        <v>96</v>
      </c>
      <c r="K83" s="52">
        <v>22</v>
      </c>
      <c r="L83" s="52">
        <v>3319</v>
      </c>
      <c r="M83" s="52"/>
      <c r="N83" s="53"/>
      <c r="O83" s="25">
        <f>SUM(C83:N83)</f>
        <v>26224</v>
      </c>
    </row>
    <row r="84" spans="1:27" x14ac:dyDescent="0.25">
      <c r="A84" s="121"/>
      <c r="B84" s="122" t="s">
        <v>26</v>
      </c>
      <c r="C84" s="123"/>
      <c r="D84" s="123"/>
      <c r="E84" s="123">
        <v>111</v>
      </c>
      <c r="F84" s="123"/>
      <c r="G84" s="123"/>
      <c r="H84" s="123"/>
      <c r="I84" s="123"/>
      <c r="J84" s="123"/>
      <c r="K84" s="123">
        <v>3</v>
      </c>
      <c r="L84" s="123"/>
      <c r="M84" s="123"/>
      <c r="N84" s="124"/>
      <c r="O84" s="25">
        <f>SUM(C84:N84)</f>
        <v>114</v>
      </c>
    </row>
    <row r="85" spans="1:27" s="6" customFormat="1" ht="13.8" thickBot="1" x14ac:dyDescent="0.3">
      <c r="A85" s="41" t="s">
        <v>129</v>
      </c>
      <c r="B85" s="42"/>
      <c r="C85" s="43">
        <f t="shared" ref="C85:O85" si="20">SUM(C83:C84)</f>
        <v>22525</v>
      </c>
      <c r="D85" s="43">
        <f t="shared" si="20"/>
        <v>165</v>
      </c>
      <c r="E85" s="43">
        <f t="shared" si="20"/>
        <v>208</v>
      </c>
      <c r="F85" s="43">
        <f t="shared" si="20"/>
        <v>0</v>
      </c>
      <c r="G85" s="43">
        <f t="shared" si="20"/>
        <v>0</v>
      </c>
      <c r="H85" s="43">
        <f t="shared" si="20"/>
        <v>0</v>
      </c>
      <c r="I85" s="43">
        <f t="shared" si="20"/>
        <v>0</v>
      </c>
      <c r="J85" s="43">
        <f t="shared" si="20"/>
        <v>96</v>
      </c>
      <c r="K85" s="43">
        <f t="shared" si="20"/>
        <v>25</v>
      </c>
      <c r="L85" s="43">
        <f t="shared" si="20"/>
        <v>3319</v>
      </c>
      <c r="M85" s="43">
        <f t="shared" si="20"/>
        <v>0</v>
      </c>
      <c r="N85" s="43">
        <f t="shared" si="20"/>
        <v>0</v>
      </c>
      <c r="O85" s="43">
        <f t="shared" si="20"/>
        <v>26338</v>
      </c>
      <c r="P85" s="8"/>
      <c r="Q85" s="8"/>
      <c r="R85" s="8"/>
      <c r="S85" s="8"/>
      <c r="T85" s="8"/>
      <c r="U85" s="8"/>
      <c r="V85" s="8"/>
      <c r="W85" s="8"/>
      <c r="X85" s="8"/>
      <c r="Y85" s="8"/>
      <c r="Z85" s="8"/>
      <c r="AA85" s="8"/>
    </row>
    <row r="86" spans="1:27" x14ac:dyDescent="0.25">
      <c r="A86" s="45" t="s">
        <v>59</v>
      </c>
      <c r="B86" s="21" t="s">
        <v>19</v>
      </c>
      <c r="C86" s="23">
        <v>56273</v>
      </c>
      <c r="D86" s="23">
        <v>1928</v>
      </c>
      <c r="E86" s="23">
        <v>269</v>
      </c>
      <c r="F86" s="23"/>
      <c r="G86" s="23"/>
      <c r="H86" s="23"/>
      <c r="I86" s="23"/>
      <c r="J86" s="23">
        <v>78</v>
      </c>
      <c r="K86" s="23"/>
      <c r="L86" s="23">
        <v>24</v>
      </c>
      <c r="M86" s="23"/>
      <c r="N86" s="24"/>
      <c r="O86" s="25">
        <f>SUM(C86:N86)</f>
        <v>58572</v>
      </c>
    </row>
    <row r="87" spans="1:27" x14ac:dyDescent="0.25">
      <c r="A87" s="27"/>
      <c r="B87" s="21" t="s">
        <v>26</v>
      </c>
      <c r="C87" s="23"/>
      <c r="D87" s="23"/>
      <c r="E87" s="23"/>
      <c r="F87" s="23"/>
      <c r="G87" s="23"/>
      <c r="H87" s="23"/>
      <c r="I87" s="23"/>
      <c r="J87" s="23"/>
      <c r="K87" s="23"/>
      <c r="L87" s="23"/>
      <c r="M87" s="23">
        <v>5424</v>
      </c>
      <c r="N87" s="24"/>
      <c r="O87" s="25">
        <f>SUM(C87:N87)</f>
        <v>5424</v>
      </c>
    </row>
    <row r="88" spans="1:27" s="6" customFormat="1" ht="13.8" thickBot="1" x14ac:dyDescent="0.3">
      <c r="A88" s="28" t="s">
        <v>130</v>
      </c>
      <c r="B88" s="29"/>
      <c r="C88" s="31">
        <f t="shared" ref="C88:O88" si="21">SUM(C86:C87)</f>
        <v>56273</v>
      </c>
      <c r="D88" s="31">
        <f t="shared" si="21"/>
        <v>1928</v>
      </c>
      <c r="E88" s="31">
        <f t="shared" si="21"/>
        <v>269</v>
      </c>
      <c r="F88" s="31">
        <f t="shared" si="21"/>
        <v>0</v>
      </c>
      <c r="G88" s="31">
        <f t="shared" si="21"/>
        <v>0</v>
      </c>
      <c r="H88" s="31">
        <f t="shared" si="21"/>
        <v>0</v>
      </c>
      <c r="I88" s="31">
        <f t="shared" si="21"/>
        <v>0</v>
      </c>
      <c r="J88" s="31">
        <f t="shared" si="21"/>
        <v>78</v>
      </c>
      <c r="K88" s="31">
        <f t="shared" si="21"/>
        <v>0</v>
      </c>
      <c r="L88" s="31">
        <f t="shared" si="21"/>
        <v>24</v>
      </c>
      <c r="M88" s="31">
        <f t="shared" si="21"/>
        <v>5424</v>
      </c>
      <c r="N88" s="31">
        <f t="shared" si="21"/>
        <v>0</v>
      </c>
      <c r="O88" s="31">
        <f t="shared" si="21"/>
        <v>63996</v>
      </c>
      <c r="P88" s="8"/>
      <c r="Q88" s="8"/>
      <c r="R88" s="8"/>
      <c r="S88" s="8"/>
      <c r="T88" s="8"/>
      <c r="U88" s="8"/>
      <c r="V88" s="8"/>
      <c r="W88" s="8"/>
      <c r="X88" s="8"/>
      <c r="Y88" s="8"/>
      <c r="Z88" s="8"/>
      <c r="AA88" s="8"/>
    </row>
    <row r="89" spans="1:27" ht="12.15" customHeight="1" x14ac:dyDescent="0.25">
      <c r="A89" s="35" t="s">
        <v>61</v>
      </c>
      <c r="B89" s="55" t="s">
        <v>62</v>
      </c>
      <c r="C89" s="56">
        <v>9</v>
      </c>
      <c r="D89" s="56"/>
      <c r="E89" s="56"/>
      <c r="F89" s="56"/>
      <c r="G89" s="56"/>
      <c r="H89" s="56"/>
      <c r="I89" s="56"/>
      <c r="J89" s="56"/>
      <c r="K89" s="56"/>
      <c r="L89" s="56"/>
      <c r="M89" s="56"/>
      <c r="N89" s="57"/>
      <c r="O89" s="25">
        <f>SUM(C89:N89)</f>
        <v>9</v>
      </c>
    </row>
    <row r="90" spans="1:27" ht="12.15" customHeight="1" x14ac:dyDescent="0.25">
      <c r="A90" s="121"/>
      <c r="B90" s="87" t="s">
        <v>46</v>
      </c>
      <c r="C90" s="88">
        <v>796</v>
      </c>
      <c r="D90" s="88"/>
      <c r="E90" s="88"/>
      <c r="F90" s="88"/>
      <c r="G90" s="88"/>
      <c r="H90" s="88"/>
      <c r="I90" s="88"/>
      <c r="J90" s="88"/>
      <c r="K90" s="88"/>
      <c r="L90" s="88"/>
      <c r="M90" s="88"/>
      <c r="N90" s="89"/>
      <c r="O90" s="25">
        <f>SUM(C90:N90)</f>
        <v>796</v>
      </c>
    </row>
    <row r="91" spans="1:27" ht="12.15" customHeight="1" x14ac:dyDescent="0.25">
      <c r="A91" s="86"/>
      <c r="B91" s="87" t="s">
        <v>19</v>
      </c>
      <c r="C91" s="88">
        <v>1879</v>
      </c>
      <c r="D91" s="88"/>
      <c r="E91" s="88"/>
      <c r="F91" s="88"/>
      <c r="G91" s="88"/>
      <c r="H91" s="88"/>
      <c r="I91" s="88"/>
      <c r="J91" s="88"/>
      <c r="K91" s="88"/>
      <c r="L91" s="88"/>
      <c r="M91" s="88"/>
      <c r="N91" s="89"/>
      <c r="O91" s="25">
        <f>SUM(C91:N91)</f>
        <v>1879</v>
      </c>
    </row>
    <row r="92" spans="1:27" s="6" customFormat="1" ht="14.25" customHeight="1" thickBot="1" x14ac:dyDescent="0.3">
      <c r="A92" s="41" t="s">
        <v>131</v>
      </c>
      <c r="B92" s="42"/>
      <c r="C92" s="43">
        <f t="shared" ref="C92:O92" si="22">SUM(C89:C91)</f>
        <v>2684</v>
      </c>
      <c r="D92" s="43">
        <f t="shared" si="22"/>
        <v>0</v>
      </c>
      <c r="E92" s="43">
        <f t="shared" si="22"/>
        <v>0</v>
      </c>
      <c r="F92" s="43">
        <f t="shared" si="22"/>
        <v>0</v>
      </c>
      <c r="G92" s="43">
        <f t="shared" si="22"/>
        <v>0</v>
      </c>
      <c r="H92" s="43">
        <f t="shared" si="22"/>
        <v>0</v>
      </c>
      <c r="I92" s="43">
        <f t="shared" si="22"/>
        <v>0</v>
      </c>
      <c r="J92" s="43">
        <f t="shared" si="22"/>
        <v>0</v>
      </c>
      <c r="K92" s="43">
        <f t="shared" si="22"/>
        <v>0</v>
      </c>
      <c r="L92" s="43">
        <f t="shared" si="22"/>
        <v>0</v>
      </c>
      <c r="M92" s="43">
        <f t="shared" si="22"/>
        <v>0</v>
      </c>
      <c r="N92" s="43">
        <f t="shared" si="22"/>
        <v>0</v>
      </c>
      <c r="O92" s="43">
        <f t="shared" si="22"/>
        <v>2684</v>
      </c>
      <c r="P92" s="8"/>
      <c r="Q92" s="8"/>
      <c r="R92" s="8"/>
      <c r="S92" s="8"/>
      <c r="T92" s="8"/>
      <c r="U92" s="8"/>
      <c r="V92" s="8"/>
      <c r="W92" s="8"/>
      <c r="X92" s="8"/>
      <c r="Y92" s="8"/>
      <c r="Z92" s="8"/>
      <c r="AA92" s="8"/>
    </row>
    <row r="93" spans="1:27" s="6" customFormat="1" x14ac:dyDescent="0.25">
      <c r="A93" s="45" t="s">
        <v>63</v>
      </c>
      <c r="B93" s="90" t="s">
        <v>19</v>
      </c>
      <c r="C93" s="91">
        <v>27045</v>
      </c>
      <c r="D93" s="91">
        <v>69</v>
      </c>
      <c r="E93" s="91"/>
      <c r="F93" s="91"/>
      <c r="G93" s="91"/>
      <c r="H93" s="91"/>
      <c r="I93" s="91"/>
      <c r="J93" s="91"/>
      <c r="K93" s="91"/>
      <c r="L93" s="91"/>
      <c r="M93" s="91"/>
      <c r="N93" s="92"/>
      <c r="O93" s="25">
        <f>SUM(C93:N93)</f>
        <v>27114</v>
      </c>
      <c r="P93" s="8"/>
      <c r="Q93" s="8"/>
      <c r="R93" s="8"/>
      <c r="S93" s="8"/>
      <c r="T93" s="8"/>
      <c r="U93" s="8"/>
      <c r="V93" s="8"/>
      <c r="W93" s="8"/>
      <c r="X93" s="8"/>
      <c r="Y93" s="8"/>
      <c r="Z93" s="8"/>
      <c r="AA93" s="8"/>
    </row>
    <row r="94" spans="1:27" s="6" customFormat="1" x14ac:dyDescent="0.25">
      <c r="A94" s="64"/>
      <c r="B94" s="60" t="s">
        <v>26</v>
      </c>
      <c r="C94" s="61"/>
      <c r="D94" s="61"/>
      <c r="E94" s="61"/>
      <c r="F94" s="61"/>
      <c r="G94" s="61"/>
      <c r="H94" s="61"/>
      <c r="I94" s="61"/>
      <c r="J94" s="61"/>
      <c r="K94" s="61">
        <v>170</v>
      </c>
      <c r="L94" s="61"/>
      <c r="M94" s="61"/>
      <c r="N94" s="62"/>
      <c r="O94" s="25">
        <f>SUM(C94:N94)</f>
        <v>170</v>
      </c>
      <c r="P94" s="8"/>
      <c r="Q94" s="8"/>
      <c r="R94" s="8"/>
      <c r="S94" s="8"/>
      <c r="T94" s="8"/>
      <c r="U94" s="8"/>
      <c r="V94" s="8"/>
      <c r="W94" s="8"/>
      <c r="X94" s="8"/>
      <c r="Y94" s="8"/>
      <c r="Z94" s="8"/>
      <c r="AA94" s="8"/>
    </row>
    <row r="95" spans="1:27" s="6" customFormat="1" x14ac:dyDescent="0.25">
      <c r="A95" s="64"/>
      <c r="B95" s="60" t="s">
        <v>55</v>
      </c>
      <c r="C95" s="61">
        <v>2320</v>
      </c>
      <c r="D95" s="61"/>
      <c r="E95" s="61"/>
      <c r="F95" s="61"/>
      <c r="G95" s="61"/>
      <c r="H95" s="61"/>
      <c r="I95" s="61"/>
      <c r="J95" s="61"/>
      <c r="K95" s="61"/>
      <c r="L95" s="61"/>
      <c r="M95" s="61"/>
      <c r="N95" s="62"/>
      <c r="O95" s="25">
        <f>SUM(C95:N95)</f>
        <v>2320</v>
      </c>
      <c r="P95" s="8"/>
      <c r="Q95" s="8"/>
      <c r="R95" s="8"/>
      <c r="S95" s="8"/>
      <c r="T95" s="8"/>
      <c r="U95" s="8"/>
      <c r="V95" s="8"/>
      <c r="W95" s="8"/>
      <c r="X95" s="8"/>
      <c r="Y95" s="8"/>
      <c r="Z95" s="8"/>
      <c r="AA95" s="8"/>
    </row>
    <row r="96" spans="1:27" s="6" customFormat="1" ht="13.8" thickBot="1" x14ac:dyDescent="0.3">
      <c r="A96" s="28" t="s">
        <v>132</v>
      </c>
      <c r="B96" s="29"/>
      <c r="C96" s="31">
        <f t="shared" ref="C96:O96" si="23">SUM(C93:C95)</f>
        <v>29365</v>
      </c>
      <c r="D96" s="31">
        <f t="shared" si="23"/>
        <v>69</v>
      </c>
      <c r="E96" s="31">
        <f t="shared" si="23"/>
        <v>0</v>
      </c>
      <c r="F96" s="31">
        <f t="shared" si="23"/>
        <v>0</v>
      </c>
      <c r="G96" s="31">
        <f t="shared" si="23"/>
        <v>0</v>
      </c>
      <c r="H96" s="31">
        <f t="shared" si="23"/>
        <v>0</v>
      </c>
      <c r="I96" s="31">
        <f t="shared" si="23"/>
        <v>0</v>
      </c>
      <c r="J96" s="31">
        <f t="shared" si="23"/>
        <v>0</v>
      </c>
      <c r="K96" s="31">
        <f t="shared" si="23"/>
        <v>170</v>
      </c>
      <c r="L96" s="31">
        <f t="shared" si="23"/>
        <v>0</v>
      </c>
      <c r="M96" s="31">
        <f t="shared" si="23"/>
        <v>0</v>
      </c>
      <c r="N96" s="31">
        <f t="shared" si="23"/>
        <v>0</v>
      </c>
      <c r="O96" s="31">
        <f t="shared" si="23"/>
        <v>29604</v>
      </c>
      <c r="P96" s="8"/>
      <c r="Q96" s="8"/>
      <c r="R96" s="8"/>
      <c r="S96" s="8"/>
      <c r="T96" s="8"/>
      <c r="U96" s="8"/>
      <c r="V96" s="8"/>
      <c r="W96" s="8"/>
      <c r="X96" s="8"/>
      <c r="Y96" s="8"/>
      <c r="Z96" s="8"/>
      <c r="AA96" s="8"/>
    </row>
    <row r="97" spans="1:27" x14ac:dyDescent="0.25">
      <c r="A97" s="35" t="s">
        <v>64</v>
      </c>
      <c r="B97" s="51" t="s">
        <v>39</v>
      </c>
      <c r="C97" s="52">
        <v>18376</v>
      </c>
      <c r="D97" s="52">
        <v>17</v>
      </c>
      <c r="E97" s="52"/>
      <c r="F97" s="52"/>
      <c r="G97" s="52"/>
      <c r="H97" s="52">
        <v>13</v>
      </c>
      <c r="I97" s="52">
        <v>10</v>
      </c>
      <c r="J97" s="52">
        <v>2</v>
      </c>
      <c r="K97" s="52"/>
      <c r="L97" s="52"/>
      <c r="M97" s="52"/>
      <c r="N97" s="53"/>
      <c r="O97" s="25">
        <f>SUM(C97:N97)</f>
        <v>18418</v>
      </c>
    </row>
    <row r="98" spans="1:27" x14ac:dyDescent="0.25">
      <c r="A98" s="35"/>
      <c r="B98" s="51" t="s">
        <v>46</v>
      </c>
      <c r="C98" s="52"/>
      <c r="D98" s="52"/>
      <c r="E98" s="52"/>
      <c r="F98" s="52"/>
      <c r="G98" s="52"/>
      <c r="H98" s="52"/>
      <c r="I98" s="52"/>
      <c r="J98" s="52"/>
      <c r="K98" s="52"/>
      <c r="L98" s="52"/>
      <c r="M98" s="52"/>
      <c r="N98" s="53"/>
      <c r="O98" s="25">
        <f>SUM(C98:N98)</f>
        <v>0</v>
      </c>
    </row>
    <row r="99" spans="1:27" x14ac:dyDescent="0.25">
      <c r="A99" s="75"/>
      <c r="B99" s="55" t="s">
        <v>24</v>
      </c>
      <c r="C99" s="56">
        <v>14</v>
      </c>
      <c r="D99" s="56"/>
      <c r="E99" s="56"/>
      <c r="F99" s="56"/>
      <c r="G99" s="56"/>
      <c r="H99" s="56"/>
      <c r="I99" s="56"/>
      <c r="J99" s="56">
        <v>61</v>
      </c>
      <c r="K99" s="56"/>
      <c r="L99" s="56"/>
      <c r="M99" s="56"/>
      <c r="N99" s="57"/>
      <c r="O99" s="25">
        <f>SUM(C99:N99)</f>
        <v>75</v>
      </c>
    </row>
    <row r="100" spans="1:27" s="6" customFormat="1" ht="13.8" thickBot="1" x14ac:dyDescent="0.3">
      <c r="A100" s="41" t="s">
        <v>133</v>
      </c>
      <c r="B100" s="42"/>
      <c r="C100" s="43">
        <f t="shared" ref="C100:O100" si="24">SUM(C97:C99)</f>
        <v>18390</v>
      </c>
      <c r="D100" s="43">
        <f t="shared" si="24"/>
        <v>17</v>
      </c>
      <c r="E100" s="43">
        <f t="shared" si="24"/>
        <v>0</v>
      </c>
      <c r="F100" s="43">
        <f t="shared" si="24"/>
        <v>0</v>
      </c>
      <c r="G100" s="43">
        <f t="shared" si="24"/>
        <v>0</v>
      </c>
      <c r="H100" s="43">
        <f t="shared" si="24"/>
        <v>13</v>
      </c>
      <c r="I100" s="43">
        <f t="shared" si="24"/>
        <v>10</v>
      </c>
      <c r="J100" s="43">
        <f t="shared" si="24"/>
        <v>63</v>
      </c>
      <c r="K100" s="43">
        <f t="shared" si="24"/>
        <v>0</v>
      </c>
      <c r="L100" s="43">
        <f t="shared" si="24"/>
        <v>0</v>
      </c>
      <c r="M100" s="43">
        <f t="shared" si="24"/>
        <v>0</v>
      </c>
      <c r="N100" s="43">
        <f t="shared" si="24"/>
        <v>0</v>
      </c>
      <c r="O100" s="43">
        <f t="shared" si="24"/>
        <v>18493</v>
      </c>
      <c r="P100" s="8"/>
      <c r="Q100" s="8"/>
      <c r="R100" s="8"/>
      <c r="S100" s="8"/>
      <c r="T100" s="8"/>
      <c r="U100" s="8"/>
      <c r="V100" s="8"/>
      <c r="W100" s="8"/>
      <c r="X100" s="8"/>
      <c r="Y100" s="8"/>
      <c r="Z100" s="8"/>
      <c r="AA100" s="8"/>
    </row>
    <row r="101" spans="1:27" x14ac:dyDescent="0.25">
      <c r="A101" s="45" t="s">
        <v>66</v>
      </c>
      <c r="B101" s="46" t="s">
        <v>19</v>
      </c>
      <c r="C101" s="47">
        <v>4606</v>
      </c>
      <c r="D101" s="47"/>
      <c r="E101" s="47">
        <v>28</v>
      </c>
      <c r="F101" s="47"/>
      <c r="G101" s="47"/>
      <c r="H101" s="47"/>
      <c r="I101" s="47"/>
      <c r="J101" s="47"/>
      <c r="K101" s="47"/>
      <c r="L101" s="47">
        <v>23</v>
      </c>
      <c r="M101" s="47"/>
      <c r="N101" s="48"/>
      <c r="O101" s="25">
        <f>SUM(C101:N101)</f>
        <v>4657</v>
      </c>
    </row>
    <row r="102" spans="1:27" x14ac:dyDescent="0.25">
      <c r="A102" s="45"/>
      <c r="B102" s="46" t="s">
        <v>26</v>
      </c>
      <c r="C102" s="47"/>
      <c r="D102" s="47"/>
      <c r="E102" s="47"/>
      <c r="F102" s="47"/>
      <c r="G102" s="47"/>
      <c r="H102" s="47"/>
      <c r="I102" s="47"/>
      <c r="J102" s="47"/>
      <c r="K102" s="47"/>
      <c r="L102" s="47"/>
      <c r="M102" s="47"/>
      <c r="N102" s="48"/>
      <c r="O102" s="25">
        <f>SUM(C102:N102)</f>
        <v>0</v>
      </c>
    </row>
    <row r="103" spans="1:27" x14ac:dyDescent="0.25">
      <c r="A103" s="27"/>
      <c r="B103" s="21" t="s">
        <v>32</v>
      </c>
      <c r="C103" s="23"/>
      <c r="D103" s="23"/>
      <c r="E103" s="23"/>
      <c r="F103" s="23"/>
      <c r="G103" s="23"/>
      <c r="H103" s="23"/>
      <c r="I103" s="23"/>
      <c r="J103" s="23"/>
      <c r="K103" s="23"/>
      <c r="L103" s="23"/>
      <c r="M103" s="23"/>
      <c r="N103" s="24"/>
      <c r="O103" s="25">
        <f>SUM(C103:N103)</f>
        <v>0</v>
      </c>
    </row>
    <row r="104" spans="1:27" s="6" customFormat="1" ht="13.8" thickBot="1" x14ac:dyDescent="0.3">
      <c r="A104" s="28" t="s">
        <v>134</v>
      </c>
      <c r="B104" s="29"/>
      <c r="C104" s="31">
        <f t="shared" ref="C104:O104" si="25">SUM(C101:C103)</f>
        <v>4606</v>
      </c>
      <c r="D104" s="31">
        <f t="shared" si="25"/>
        <v>0</v>
      </c>
      <c r="E104" s="31">
        <f t="shared" si="25"/>
        <v>28</v>
      </c>
      <c r="F104" s="31">
        <f t="shared" si="25"/>
        <v>0</v>
      </c>
      <c r="G104" s="31">
        <f t="shared" si="25"/>
        <v>0</v>
      </c>
      <c r="H104" s="31">
        <f t="shared" si="25"/>
        <v>0</v>
      </c>
      <c r="I104" s="31">
        <f t="shared" si="25"/>
        <v>0</v>
      </c>
      <c r="J104" s="31">
        <f t="shared" si="25"/>
        <v>0</v>
      </c>
      <c r="K104" s="31">
        <f t="shared" si="25"/>
        <v>0</v>
      </c>
      <c r="L104" s="31">
        <f t="shared" si="25"/>
        <v>23</v>
      </c>
      <c r="M104" s="31">
        <f t="shared" si="25"/>
        <v>0</v>
      </c>
      <c r="N104" s="31">
        <f t="shared" si="25"/>
        <v>0</v>
      </c>
      <c r="O104" s="31">
        <f t="shared" si="25"/>
        <v>4657</v>
      </c>
      <c r="P104" s="8"/>
      <c r="Q104" s="8"/>
      <c r="R104" s="8"/>
      <c r="S104" s="8"/>
      <c r="T104" s="8"/>
      <c r="U104" s="8"/>
      <c r="V104" s="8"/>
      <c r="W104" s="8"/>
      <c r="X104" s="8"/>
      <c r="Y104" s="8"/>
      <c r="Z104" s="8"/>
      <c r="AA104" s="8"/>
    </row>
    <row r="105" spans="1:27" x14ac:dyDescent="0.25">
      <c r="A105" s="35" t="s">
        <v>67</v>
      </c>
      <c r="B105" s="74"/>
      <c r="C105" s="52"/>
      <c r="D105" s="52"/>
      <c r="E105" s="52"/>
      <c r="F105" s="52"/>
      <c r="G105" s="52"/>
      <c r="H105" s="52"/>
      <c r="I105" s="52"/>
      <c r="J105" s="52"/>
      <c r="K105" s="52"/>
      <c r="L105" s="52"/>
      <c r="M105" s="52"/>
      <c r="N105" s="53"/>
      <c r="O105" s="25"/>
    </row>
    <row r="106" spans="1:27" x14ac:dyDescent="0.25">
      <c r="A106" s="54"/>
      <c r="B106" s="55" t="s">
        <v>42</v>
      </c>
      <c r="C106" s="56"/>
      <c r="D106" s="56"/>
      <c r="E106" s="56"/>
      <c r="F106" s="56"/>
      <c r="G106" s="56"/>
      <c r="H106" s="56"/>
      <c r="I106" s="56"/>
      <c r="J106" s="56"/>
      <c r="K106" s="56"/>
      <c r="L106" s="56"/>
      <c r="M106" s="56"/>
      <c r="N106" s="57"/>
      <c r="O106" s="25">
        <f>SUM(C106:N106)</f>
        <v>0</v>
      </c>
    </row>
    <row r="107" spans="1:27" x14ac:dyDescent="0.25">
      <c r="A107" s="54"/>
      <c r="B107" s="55" t="s">
        <v>19</v>
      </c>
      <c r="C107" s="56">
        <v>5467</v>
      </c>
      <c r="D107" s="56"/>
      <c r="E107" s="56"/>
      <c r="F107" s="56"/>
      <c r="G107" s="56"/>
      <c r="H107" s="56"/>
      <c r="I107" s="56"/>
      <c r="J107" s="56"/>
      <c r="K107" s="56">
        <v>173</v>
      </c>
      <c r="L107" s="56"/>
      <c r="M107" s="56"/>
      <c r="N107" s="57"/>
      <c r="O107" s="25">
        <f>SUM(C107:N107)</f>
        <v>5640</v>
      </c>
    </row>
    <row r="108" spans="1:27" ht="11.25" customHeight="1" x14ac:dyDescent="0.25">
      <c r="A108" s="54"/>
      <c r="B108" s="55" t="s">
        <v>62</v>
      </c>
      <c r="C108" s="56">
        <v>7</v>
      </c>
      <c r="D108" s="56"/>
      <c r="E108" s="56"/>
      <c r="F108" s="56"/>
      <c r="G108" s="56"/>
      <c r="H108" s="56"/>
      <c r="I108" s="56"/>
      <c r="J108" s="56"/>
      <c r="K108" s="56"/>
      <c r="L108" s="56"/>
      <c r="M108" s="56"/>
      <c r="N108" s="57"/>
      <c r="O108" s="25">
        <f>SUM(C108:N108)</f>
        <v>7</v>
      </c>
    </row>
    <row r="109" spans="1:27" s="6" customFormat="1" ht="15" customHeight="1" thickBot="1" x14ac:dyDescent="0.3">
      <c r="A109" s="41" t="s">
        <v>135</v>
      </c>
      <c r="B109" s="42"/>
      <c r="C109" s="43">
        <f t="shared" ref="C109:O109" si="26">SUM(C106:C108)</f>
        <v>5474</v>
      </c>
      <c r="D109" s="43">
        <f t="shared" si="26"/>
        <v>0</v>
      </c>
      <c r="E109" s="43">
        <f t="shared" si="26"/>
        <v>0</v>
      </c>
      <c r="F109" s="43">
        <f t="shared" si="26"/>
        <v>0</v>
      </c>
      <c r="G109" s="43">
        <f t="shared" si="26"/>
        <v>0</v>
      </c>
      <c r="H109" s="43">
        <f t="shared" si="26"/>
        <v>0</v>
      </c>
      <c r="I109" s="43">
        <f t="shared" si="26"/>
        <v>0</v>
      </c>
      <c r="J109" s="43">
        <f t="shared" si="26"/>
        <v>0</v>
      </c>
      <c r="K109" s="43">
        <f t="shared" si="26"/>
        <v>173</v>
      </c>
      <c r="L109" s="43">
        <f t="shared" si="26"/>
        <v>0</v>
      </c>
      <c r="M109" s="43">
        <f t="shared" si="26"/>
        <v>0</v>
      </c>
      <c r="N109" s="43">
        <f t="shared" si="26"/>
        <v>0</v>
      </c>
      <c r="O109" s="43">
        <f t="shared" si="26"/>
        <v>5647</v>
      </c>
      <c r="P109" s="8"/>
      <c r="Q109" s="8"/>
      <c r="R109" s="8"/>
      <c r="S109" s="8"/>
      <c r="T109" s="8"/>
      <c r="U109" s="8"/>
      <c r="V109" s="8"/>
      <c r="W109" s="8"/>
      <c r="X109" s="8"/>
      <c r="Y109" s="8"/>
      <c r="Z109" s="8"/>
      <c r="AA109" s="8"/>
    </row>
    <row r="110" spans="1:27" x14ac:dyDescent="0.25">
      <c r="A110" s="45" t="s">
        <v>68</v>
      </c>
      <c r="B110" s="46" t="s">
        <v>69</v>
      </c>
      <c r="C110" s="47"/>
      <c r="D110" s="47"/>
      <c r="E110" s="47"/>
      <c r="F110" s="47"/>
      <c r="G110" s="47"/>
      <c r="H110" s="47"/>
      <c r="I110" s="47"/>
      <c r="J110" s="47"/>
      <c r="K110" s="47"/>
      <c r="L110" s="47"/>
      <c r="M110" s="47"/>
      <c r="N110" s="48"/>
      <c r="O110" s="25">
        <f t="shared" ref="O110:O117" si="27">SUM(C110:N110)</f>
        <v>0</v>
      </c>
    </row>
    <row r="111" spans="1:27" x14ac:dyDescent="0.25">
      <c r="A111" s="27"/>
      <c r="B111" s="21" t="s">
        <v>19</v>
      </c>
      <c r="C111" s="23">
        <v>437666</v>
      </c>
      <c r="D111" s="23">
        <v>6507</v>
      </c>
      <c r="E111" s="23">
        <v>89176</v>
      </c>
      <c r="F111" s="23"/>
      <c r="G111" s="23"/>
      <c r="H111" s="23">
        <v>21</v>
      </c>
      <c r="I111" s="23"/>
      <c r="J111" s="23">
        <v>702</v>
      </c>
      <c r="K111" s="23">
        <v>34469</v>
      </c>
      <c r="L111" s="23">
        <v>1733</v>
      </c>
      <c r="M111" s="23"/>
      <c r="N111" s="24"/>
      <c r="O111" s="25">
        <f t="shared" si="27"/>
        <v>570274</v>
      </c>
    </row>
    <row r="112" spans="1:27" x14ac:dyDescent="0.25">
      <c r="A112" s="27"/>
      <c r="B112" s="21" t="s">
        <v>70</v>
      </c>
      <c r="C112" s="23">
        <v>32626</v>
      </c>
      <c r="D112" s="23"/>
      <c r="E112" s="23"/>
      <c r="F112" s="23"/>
      <c r="G112" s="23"/>
      <c r="H112" s="23"/>
      <c r="I112" s="23"/>
      <c r="J112" s="23">
        <v>44</v>
      </c>
      <c r="K112" s="23"/>
      <c r="L112" s="23"/>
      <c r="M112" s="23"/>
      <c r="N112" s="24"/>
      <c r="O112" s="25">
        <f t="shared" si="27"/>
        <v>32670</v>
      </c>
    </row>
    <row r="113" spans="1:27" x14ac:dyDescent="0.25">
      <c r="A113" s="27"/>
      <c r="B113" s="21" t="s">
        <v>71</v>
      </c>
      <c r="C113" s="23">
        <v>31449</v>
      </c>
      <c r="D113" s="23"/>
      <c r="E113" s="23"/>
      <c r="F113" s="23">
        <v>2593</v>
      </c>
      <c r="G113" s="23"/>
      <c r="H113" s="23">
        <v>1567</v>
      </c>
      <c r="I113" s="23"/>
      <c r="J113" s="23">
        <v>19</v>
      </c>
      <c r="K113" s="23"/>
      <c r="L113" s="23"/>
      <c r="M113" s="23"/>
      <c r="N113" s="24"/>
      <c r="O113" s="25">
        <f t="shared" si="27"/>
        <v>35628</v>
      </c>
    </row>
    <row r="114" spans="1:27" x14ac:dyDescent="0.25">
      <c r="A114" s="27"/>
      <c r="B114" s="21" t="s">
        <v>153</v>
      </c>
      <c r="C114" s="23">
        <v>3272</v>
      </c>
      <c r="D114" s="23">
        <v>18</v>
      </c>
      <c r="E114" s="23"/>
      <c r="F114" s="23"/>
      <c r="G114" s="23"/>
      <c r="H114" s="23"/>
      <c r="I114" s="23"/>
      <c r="J114" s="23"/>
      <c r="K114" s="23"/>
      <c r="L114" s="23"/>
      <c r="M114" s="23"/>
      <c r="N114" s="24"/>
      <c r="O114" s="25">
        <f t="shared" si="27"/>
        <v>3290</v>
      </c>
    </row>
    <row r="115" spans="1:27" x14ac:dyDescent="0.25">
      <c r="A115" s="27"/>
      <c r="B115" s="21" t="s">
        <v>55</v>
      </c>
      <c r="C115" s="23"/>
      <c r="D115" s="23">
        <v>8940</v>
      </c>
      <c r="E115" s="23"/>
      <c r="F115" s="23"/>
      <c r="G115" s="23"/>
      <c r="H115" s="23"/>
      <c r="I115" s="23"/>
      <c r="J115" s="23"/>
      <c r="K115" s="23">
        <v>27302</v>
      </c>
      <c r="L115" s="23"/>
      <c r="M115" s="23"/>
      <c r="N115" s="24"/>
      <c r="O115" s="25">
        <f t="shared" si="27"/>
        <v>36242</v>
      </c>
    </row>
    <row r="116" spans="1:27" x14ac:dyDescent="0.25">
      <c r="A116" s="27"/>
      <c r="B116" s="21" t="s">
        <v>72</v>
      </c>
      <c r="C116" s="23">
        <v>43583</v>
      </c>
      <c r="D116" s="23">
        <v>11184</v>
      </c>
      <c r="E116" s="23"/>
      <c r="F116" s="23"/>
      <c r="G116" s="23"/>
      <c r="H116" s="23">
        <v>44577</v>
      </c>
      <c r="I116" s="23"/>
      <c r="J116" s="23"/>
      <c r="K116" s="23"/>
      <c r="L116" s="23"/>
      <c r="M116" s="23"/>
      <c r="N116" s="24">
        <v>215</v>
      </c>
      <c r="O116" s="25">
        <f t="shared" si="27"/>
        <v>99559</v>
      </c>
    </row>
    <row r="117" spans="1:27" x14ac:dyDescent="0.25">
      <c r="A117" s="27"/>
      <c r="B117" s="21" t="s">
        <v>26</v>
      </c>
      <c r="C117" s="23"/>
      <c r="D117" s="23">
        <v>3029</v>
      </c>
      <c r="E117" s="23">
        <v>3809</v>
      </c>
      <c r="F117" s="23"/>
      <c r="G117" s="23"/>
      <c r="H117" s="23"/>
      <c r="I117" s="23"/>
      <c r="J117" s="23">
        <v>149</v>
      </c>
      <c r="K117" s="23">
        <v>320</v>
      </c>
      <c r="L117" s="23"/>
      <c r="M117" s="23"/>
      <c r="N117" s="24"/>
      <c r="O117" s="25">
        <f t="shared" si="27"/>
        <v>7307</v>
      </c>
    </row>
    <row r="118" spans="1:27" s="6" customFormat="1" ht="13.8" thickBot="1" x14ac:dyDescent="0.3">
      <c r="A118" s="28" t="s">
        <v>136</v>
      </c>
      <c r="B118" s="29"/>
      <c r="C118" s="31">
        <f t="shared" ref="C118:O118" si="28">SUM(C110:C117)</f>
        <v>548596</v>
      </c>
      <c r="D118" s="31">
        <f t="shared" si="28"/>
        <v>29678</v>
      </c>
      <c r="E118" s="31">
        <f t="shared" si="28"/>
        <v>92985</v>
      </c>
      <c r="F118" s="31">
        <f t="shared" si="28"/>
        <v>2593</v>
      </c>
      <c r="G118" s="31">
        <f t="shared" si="28"/>
        <v>0</v>
      </c>
      <c r="H118" s="31">
        <f t="shared" si="28"/>
        <v>46165</v>
      </c>
      <c r="I118" s="31">
        <f t="shared" si="28"/>
        <v>0</v>
      </c>
      <c r="J118" s="31">
        <f t="shared" si="28"/>
        <v>914</v>
      </c>
      <c r="K118" s="31">
        <f t="shared" si="28"/>
        <v>62091</v>
      </c>
      <c r="L118" s="31">
        <f t="shared" si="28"/>
        <v>1733</v>
      </c>
      <c r="M118" s="31">
        <f t="shared" si="28"/>
        <v>0</v>
      </c>
      <c r="N118" s="31">
        <f t="shared" si="28"/>
        <v>215</v>
      </c>
      <c r="O118" s="31">
        <f t="shared" si="28"/>
        <v>784970</v>
      </c>
      <c r="P118" s="8"/>
      <c r="Q118" s="8"/>
      <c r="R118" s="8"/>
      <c r="S118" s="8"/>
      <c r="T118" s="8"/>
      <c r="U118" s="8"/>
      <c r="V118" s="8"/>
      <c r="W118" s="8"/>
      <c r="X118" s="8"/>
      <c r="Y118" s="8"/>
      <c r="Z118" s="8"/>
      <c r="AA118" s="8"/>
    </row>
    <row r="119" spans="1:27" s="6" customFormat="1" x14ac:dyDescent="0.25">
      <c r="A119" s="35" t="s">
        <v>73</v>
      </c>
      <c r="B119" s="66" t="s">
        <v>19</v>
      </c>
      <c r="C119" s="67"/>
      <c r="D119" s="67"/>
      <c r="E119" s="67"/>
      <c r="F119" s="67"/>
      <c r="G119" s="67"/>
      <c r="H119" s="67"/>
      <c r="I119" s="67"/>
      <c r="J119" s="67"/>
      <c r="K119" s="67"/>
      <c r="L119" s="67"/>
      <c r="M119" s="67"/>
      <c r="N119" s="68"/>
      <c r="O119" s="25">
        <f>SUM(C119:N119)</f>
        <v>0</v>
      </c>
      <c r="P119" s="13"/>
      <c r="Q119" s="13"/>
      <c r="R119" s="13"/>
      <c r="S119" s="13"/>
      <c r="T119" s="13"/>
      <c r="U119" s="13"/>
      <c r="V119" s="13"/>
      <c r="W119" s="13"/>
      <c r="X119" s="13"/>
      <c r="Y119" s="13"/>
      <c r="Z119" s="13"/>
      <c r="AA119" s="8"/>
    </row>
    <row r="120" spans="1:27" s="10" customFormat="1" x14ac:dyDescent="0.25">
      <c r="A120" s="93"/>
      <c r="B120" s="94" t="s">
        <v>26</v>
      </c>
      <c r="C120" s="95">
        <v>8736</v>
      </c>
      <c r="D120" s="120"/>
      <c r="E120" s="95"/>
      <c r="F120" s="95"/>
      <c r="G120" s="95"/>
      <c r="H120" s="95"/>
      <c r="I120" s="95"/>
      <c r="J120" s="95"/>
      <c r="K120" s="95">
        <v>25</v>
      </c>
      <c r="L120" s="95"/>
      <c r="M120" s="95"/>
      <c r="N120" s="97"/>
      <c r="O120" s="25">
        <f>SUM(C120:N120)</f>
        <v>8761</v>
      </c>
      <c r="P120" s="13"/>
      <c r="Q120" s="13"/>
      <c r="R120" s="13"/>
      <c r="S120" s="13"/>
      <c r="T120" s="13"/>
      <c r="U120" s="13"/>
      <c r="V120" s="13"/>
      <c r="W120" s="13"/>
      <c r="X120" s="13"/>
      <c r="Y120" s="13"/>
      <c r="Z120" s="13"/>
      <c r="AA120" s="13"/>
    </row>
    <row r="121" spans="1:27" s="6" customFormat="1" ht="15" customHeight="1" thickBot="1" x14ac:dyDescent="0.3">
      <c r="A121" s="41" t="s">
        <v>137</v>
      </c>
      <c r="B121" s="42"/>
      <c r="C121" s="43">
        <f t="shared" ref="C121:O121" si="29">SUM(C119:C120)</f>
        <v>8736</v>
      </c>
      <c r="D121" s="43">
        <f t="shared" si="29"/>
        <v>0</v>
      </c>
      <c r="E121" s="43">
        <f t="shared" si="29"/>
        <v>0</v>
      </c>
      <c r="F121" s="43">
        <f t="shared" si="29"/>
        <v>0</v>
      </c>
      <c r="G121" s="43">
        <f t="shared" si="29"/>
        <v>0</v>
      </c>
      <c r="H121" s="43">
        <f t="shared" si="29"/>
        <v>0</v>
      </c>
      <c r="I121" s="43">
        <f t="shared" si="29"/>
        <v>0</v>
      </c>
      <c r="J121" s="43">
        <f t="shared" si="29"/>
        <v>0</v>
      </c>
      <c r="K121" s="43">
        <f t="shared" si="29"/>
        <v>25</v>
      </c>
      <c r="L121" s="43">
        <f t="shared" si="29"/>
        <v>0</v>
      </c>
      <c r="M121" s="43">
        <f t="shared" si="29"/>
        <v>0</v>
      </c>
      <c r="N121" s="43">
        <f t="shared" si="29"/>
        <v>0</v>
      </c>
      <c r="O121" s="43">
        <f t="shared" si="29"/>
        <v>8761</v>
      </c>
      <c r="P121" s="8"/>
      <c r="Q121" s="8"/>
      <c r="R121" s="8"/>
      <c r="S121" s="8"/>
      <c r="T121" s="8"/>
      <c r="U121" s="8"/>
      <c r="V121" s="8"/>
      <c r="W121" s="8"/>
      <c r="X121" s="8"/>
      <c r="Y121" s="8"/>
      <c r="Z121" s="8"/>
      <c r="AA121" s="8"/>
    </row>
    <row r="122" spans="1:27" s="6" customFormat="1" x14ac:dyDescent="0.25">
      <c r="A122" s="45" t="s">
        <v>74</v>
      </c>
      <c r="B122" s="90" t="s">
        <v>19</v>
      </c>
      <c r="C122" s="91">
        <v>78387</v>
      </c>
      <c r="D122" s="91">
        <v>75</v>
      </c>
      <c r="E122" s="91">
        <v>66</v>
      </c>
      <c r="F122" s="91"/>
      <c r="G122" s="91"/>
      <c r="H122" s="91"/>
      <c r="I122" s="91"/>
      <c r="J122" s="91">
        <v>86</v>
      </c>
      <c r="K122" s="91">
        <v>6640</v>
      </c>
      <c r="L122" s="91"/>
      <c r="M122" s="91"/>
      <c r="N122" s="92"/>
      <c r="O122" s="25">
        <f>SUM(C122:N122)</f>
        <v>85254</v>
      </c>
      <c r="P122" s="8"/>
      <c r="Q122" s="8"/>
      <c r="R122" s="8"/>
      <c r="S122" s="8"/>
      <c r="T122" s="8"/>
      <c r="U122" s="8"/>
      <c r="V122" s="8"/>
      <c r="W122" s="8"/>
      <c r="X122" s="8"/>
      <c r="Y122" s="8"/>
      <c r="Z122" s="8"/>
      <c r="AA122" s="8"/>
    </row>
    <row r="123" spans="1:27" s="6" customFormat="1" x14ac:dyDescent="0.25">
      <c r="A123" s="20"/>
      <c r="B123" s="99" t="s">
        <v>26</v>
      </c>
      <c r="C123" s="100"/>
      <c r="D123" s="100">
        <v>293</v>
      </c>
      <c r="E123" s="100">
        <v>1706</v>
      </c>
      <c r="F123" s="100"/>
      <c r="G123" s="100"/>
      <c r="H123" s="100"/>
      <c r="I123" s="100"/>
      <c r="J123" s="100">
        <v>73</v>
      </c>
      <c r="K123" s="100">
        <v>14</v>
      </c>
      <c r="L123" s="100"/>
      <c r="M123" s="100"/>
      <c r="N123" s="101"/>
      <c r="O123" s="25">
        <f>SUM(C123:N123)</f>
        <v>2086</v>
      </c>
      <c r="P123" s="8"/>
      <c r="Q123" s="8"/>
      <c r="R123" s="8"/>
      <c r="S123" s="8"/>
      <c r="T123" s="8"/>
      <c r="U123" s="8"/>
      <c r="V123" s="8"/>
      <c r="W123" s="8"/>
      <c r="X123" s="8"/>
      <c r="Y123" s="8"/>
      <c r="Z123" s="8"/>
      <c r="AA123" s="8"/>
    </row>
    <row r="124" spans="1:27" s="6" customFormat="1" ht="13.8" thickBot="1" x14ac:dyDescent="0.3">
      <c r="A124" s="28" t="s">
        <v>138</v>
      </c>
      <c r="B124" s="102"/>
      <c r="C124" s="31">
        <f t="shared" ref="C124:O124" si="30">SUM(C122:C123)</f>
        <v>78387</v>
      </c>
      <c r="D124" s="31">
        <f t="shared" si="30"/>
        <v>368</v>
      </c>
      <c r="E124" s="31">
        <f t="shared" si="30"/>
        <v>1772</v>
      </c>
      <c r="F124" s="31">
        <f t="shared" si="30"/>
        <v>0</v>
      </c>
      <c r="G124" s="31">
        <f t="shared" si="30"/>
        <v>0</v>
      </c>
      <c r="H124" s="31">
        <f t="shared" si="30"/>
        <v>0</v>
      </c>
      <c r="I124" s="31">
        <f t="shared" si="30"/>
        <v>0</v>
      </c>
      <c r="J124" s="31">
        <f t="shared" si="30"/>
        <v>159</v>
      </c>
      <c r="K124" s="31">
        <f t="shared" si="30"/>
        <v>6654</v>
      </c>
      <c r="L124" s="31">
        <f t="shared" si="30"/>
        <v>0</v>
      </c>
      <c r="M124" s="31">
        <f t="shared" si="30"/>
        <v>0</v>
      </c>
      <c r="N124" s="31">
        <f t="shared" si="30"/>
        <v>0</v>
      </c>
      <c r="O124" s="31">
        <f t="shared" si="30"/>
        <v>87340</v>
      </c>
      <c r="P124" s="8"/>
      <c r="Q124" s="8"/>
      <c r="R124" s="8"/>
      <c r="S124" s="8"/>
      <c r="T124" s="8"/>
      <c r="U124" s="8"/>
      <c r="V124" s="8"/>
      <c r="W124" s="8"/>
      <c r="X124" s="8"/>
      <c r="Y124" s="8"/>
      <c r="Z124" s="8"/>
      <c r="AA124" s="8"/>
    </row>
    <row r="125" spans="1:27" s="6" customFormat="1" x14ac:dyDescent="0.25">
      <c r="A125" s="35" t="s">
        <v>75</v>
      </c>
      <c r="B125" s="66" t="s">
        <v>19</v>
      </c>
      <c r="C125" s="67"/>
      <c r="D125" s="67"/>
      <c r="E125" s="67"/>
      <c r="F125" s="67"/>
      <c r="G125" s="67"/>
      <c r="H125" s="67"/>
      <c r="I125" s="67"/>
      <c r="J125" s="67"/>
      <c r="K125" s="67"/>
      <c r="L125" s="67"/>
      <c r="M125" s="67"/>
      <c r="N125" s="68"/>
      <c r="O125" s="25">
        <f>SUM(C125:N125)</f>
        <v>0</v>
      </c>
      <c r="P125" s="13"/>
      <c r="Q125" s="13"/>
      <c r="R125" s="13"/>
      <c r="S125" s="13"/>
      <c r="T125" s="13"/>
      <c r="U125" s="13"/>
      <c r="V125" s="13"/>
      <c r="W125" s="13"/>
      <c r="X125" s="13"/>
      <c r="Y125" s="8"/>
      <c r="Z125" s="8"/>
      <c r="AA125" s="8"/>
    </row>
    <row r="126" spans="1:27" s="6" customFormat="1" x14ac:dyDescent="0.25">
      <c r="A126" s="35"/>
      <c r="B126" s="66" t="s">
        <v>152</v>
      </c>
      <c r="C126" s="67">
        <v>3000</v>
      </c>
      <c r="D126" s="67"/>
      <c r="E126" s="67"/>
      <c r="F126" s="67"/>
      <c r="G126" s="67"/>
      <c r="H126" s="67"/>
      <c r="I126" s="67"/>
      <c r="J126" s="67"/>
      <c r="K126" s="67"/>
      <c r="L126" s="67"/>
      <c r="M126" s="67"/>
      <c r="N126" s="68"/>
      <c r="O126" s="25">
        <f>SUM(C126:N126)</f>
        <v>3000</v>
      </c>
      <c r="P126" s="13"/>
      <c r="Q126" s="13"/>
      <c r="R126" s="13"/>
      <c r="S126" s="13"/>
      <c r="T126" s="13"/>
      <c r="U126" s="13"/>
      <c r="V126" s="13"/>
      <c r="W126" s="13"/>
      <c r="X126" s="13"/>
      <c r="Y126" s="8"/>
      <c r="Z126" s="8"/>
      <c r="AA126" s="8"/>
    </row>
    <row r="127" spans="1:27" s="10" customFormat="1" x14ac:dyDescent="0.25">
      <c r="A127" s="93"/>
      <c r="B127" s="94" t="s">
        <v>26</v>
      </c>
      <c r="C127" s="95"/>
      <c r="D127" s="95"/>
      <c r="E127" s="95"/>
      <c r="F127" s="95"/>
      <c r="G127" s="95"/>
      <c r="H127" s="95"/>
      <c r="I127" s="95"/>
      <c r="J127" s="95"/>
      <c r="K127" s="95">
        <v>250</v>
      </c>
      <c r="L127" s="95"/>
      <c r="M127" s="95"/>
      <c r="N127" s="97"/>
      <c r="O127" s="25">
        <f>SUM(C127:N127)</f>
        <v>250</v>
      </c>
      <c r="P127" s="13"/>
      <c r="Q127" s="13"/>
      <c r="R127" s="13"/>
      <c r="S127" s="13"/>
      <c r="T127" s="13"/>
      <c r="U127" s="13"/>
      <c r="V127" s="13"/>
      <c r="W127" s="13"/>
      <c r="X127" s="13"/>
      <c r="Y127" s="13"/>
      <c r="Z127" s="13"/>
      <c r="AA127" s="13"/>
    </row>
    <row r="128" spans="1:27" s="6" customFormat="1" ht="13.8" thickBot="1" x14ac:dyDescent="0.3">
      <c r="A128" s="41" t="s">
        <v>139</v>
      </c>
      <c r="B128" s="42"/>
      <c r="C128" s="43">
        <f t="shared" ref="C128:O128" si="31">SUM(C125:C127)</f>
        <v>3000</v>
      </c>
      <c r="D128" s="43">
        <f t="shared" si="31"/>
        <v>0</v>
      </c>
      <c r="E128" s="43">
        <f t="shared" si="31"/>
        <v>0</v>
      </c>
      <c r="F128" s="43">
        <f t="shared" si="31"/>
        <v>0</v>
      </c>
      <c r="G128" s="43">
        <f t="shared" si="31"/>
        <v>0</v>
      </c>
      <c r="H128" s="43">
        <f t="shared" si="31"/>
        <v>0</v>
      </c>
      <c r="I128" s="43">
        <f t="shared" si="31"/>
        <v>0</v>
      </c>
      <c r="J128" s="43">
        <f t="shared" si="31"/>
        <v>0</v>
      </c>
      <c r="K128" s="43">
        <f t="shared" si="31"/>
        <v>250</v>
      </c>
      <c r="L128" s="43">
        <f t="shared" si="31"/>
        <v>0</v>
      </c>
      <c r="M128" s="43">
        <f t="shared" si="31"/>
        <v>0</v>
      </c>
      <c r="N128" s="43">
        <f t="shared" si="31"/>
        <v>0</v>
      </c>
      <c r="O128" s="43">
        <f t="shared" si="31"/>
        <v>3250</v>
      </c>
      <c r="P128" s="8"/>
      <c r="Q128" s="8"/>
      <c r="R128" s="8"/>
      <c r="S128" s="8"/>
      <c r="T128" s="8"/>
      <c r="U128" s="8"/>
      <c r="V128" s="8"/>
      <c r="W128" s="8"/>
      <c r="X128" s="8"/>
      <c r="Y128" s="8"/>
      <c r="Z128" s="8"/>
      <c r="AA128" s="8"/>
    </row>
    <row r="129" spans="1:27" x14ac:dyDescent="0.25">
      <c r="A129" s="45" t="s">
        <v>140</v>
      </c>
      <c r="B129" s="46" t="s">
        <v>19</v>
      </c>
      <c r="C129" s="47">
        <v>427335</v>
      </c>
      <c r="D129" s="47">
        <v>13241</v>
      </c>
      <c r="E129" s="47">
        <v>1282</v>
      </c>
      <c r="F129" s="47"/>
      <c r="G129" s="47"/>
      <c r="H129" s="47">
        <v>43196</v>
      </c>
      <c r="I129" s="47">
        <v>16</v>
      </c>
      <c r="J129" s="47">
        <v>318</v>
      </c>
      <c r="K129" s="47">
        <v>7262</v>
      </c>
      <c r="L129" s="47"/>
      <c r="M129" s="47"/>
      <c r="N129" s="48"/>
      <c r="O129" s="25">
        <f>SUM(C129:N129)</f>
        <v>492650</v>
      </c>
    </row>
    <row r="130" spans="1:27" x14ac:dyDescent="0.25">
      <c r="A130" s="45"/>
      <c r="B130" s="46" t="s">
        <v>72</v>
      </c>
      <c r="C130" s="47"/>
      <c r="D130" s="47"/>
      <c r="E130" s="47"/>
      <c r="F130" s="47"/>
      <c r="G130" s="47"/>
      <c r="H130" s="47">
        <v>8915</v>
      </c>
      <c r="I130" s="47"/>
      <c r="J130" s="47"/>
      <c r="K130" s="47"/>
      <c r="L130" s="47"/>
      <c r="M130" s="47"/>
      <c r="N130" s="48"/>
      <c r="O130" s="25">
        <f>SUM(C130:N130)</f>
        <v>8915</v>
      </c>
    </row>
    <row r="131" spans="1:27" x14ac:dyDescent="0.25">
      <c r="A131" s="45"/>
      <c r="B131" s="46" t="s">
        <v>86</v>
      </c>
      <c r="C131" s="47"/>
      <c r="D131" s="47"/>
      <c r="E131" s="47"/>
      <c r="F131" s="47"/>
      <c r="G131" s="47"/>
      <c r="H131" s="47"/>
      <c r="I131" s="47"/>
      <c r="J131" s="47"/>
      <c r="K131" s="47"/>
      <c r="L131" s="47"/>
      <c r="M131" s="47"/>
      <c r="N131" s="48"/>
      <c r="O131" s="25">
        <f>SUM(C131:N131)</f>
        <v>0</v>
      </c>
    </row>
    <row r="132" spans="1:27" x14ac:dyDescent="0.25">
      <c r="A132" s="27"/>
      <c r="B132" s="21" t="s">
        <v>26</v>
      </c>
      <c r="C132" s="23">
        <v>10877</v>
      </c>
      <c r="D132" s="23">
        <v>3174</v>
      </c>
      <c r="E132" s="23">
        <v>1161</v>
      </c>
      <c r="F132" s="23"/>
      <c r="G132" s="23"/>
      <c r="H132" s="23"/>
      <c r="I132" s="23"/>
      <c r="J132" s="23">
        <v>272</v>
      </c>
      <c r="K132" s="23">
        <v>525</v>
      </c>
      <c r="L132" s="23"/>
      <c r="M132" s="23"/>
      <c r="N132" s="24"/>
      <c r="O132" s="25">
        <f>SUM(C132:N132)</f>
        <v>16009</v>
      </c>
    </row>
    <row r="133" spans="1:27" s="6" customFormat="1" ht="13.8" thickBot="1" x14ac:dyDescent="0.3">
      <c r="A133" s="28" t="s">
        <v>141</v>
      </c>
      <c r="B133" s="29"/>
      <c r="C133" s="31">
        <f t="shared" ref="C133:O133" si="32">SUM(C129:C132)</f>
        <v>438212</v>
      </c>
      <c r="D133" s="31">
        <f t="shared" si="32"/>
        <v>16415</v>
      </c>
      <c r="E133" s="31">
        <f t="shared" si="32"/>
        <v>2443</v>
      </c>
      <c r="F133" s="31">
        <f t="shared" si="32"/>
        <v>0</v>
      </c>
      <c r="G133" s="31">
        <f t="shared" si="32"/>
        <v>0</v>
      </c>
      <c r="H133" s="31">
        <f t="shared" si="32"/>
        <v>52111</v>
      </c>
      <c r="I133" s="31">
        <f t="shared" si="32"/>
        <v>16</v>
      </c>
      <c r="J133" s="31">
        <f t="shared" si="32"/>
        <v>590</v>
      </c>
      <c r="K133" s="31">
        <f t="shared" si="32"/>
        <v>7787</v>
      </c>
      <c r="L133" s="31">
        <f t="shared" si="32"/>
        <v>0</v>
      </c>
      <c r="M133" s="31">
        <f t="shared" si="32"/>
        <v>0</v>
      </c>
      <c r="N133" s="31">
        <f t="shared" si="32"/>
        <v>0</v>
      </c>
      <c r="O133" s="31">
        <f t="shared" si="32"/>
        <v>517574</v>
      </c>
      <c r="P133" s="8"/>
      <c r="Q133" s="8"/>
      <c r="R133" s="8"/>
      <c r="S133" s="8"/>
      <c r="T133" s="8"/>
      <c r="U133" s="8"/>
      <c r="V133" s="8"/>
      <c r="W133" s="8"/>
      <c r="X133" s="8"/>
      <c r="Y133" s="8"/>
      <c r="Z133" s="8"/>
      <c r="AA133" s="8"/>
    </row>
    <row r="134" spans="1:27" x14ac:dyDescent="0.25">
      <c r="A134" s="35" t="s">
        <v>76</v>
      </c>
      <c r="B134" s="51" t="s">
        <v>77</v>
      </c>
      <c r="C134" s="52">
        <v>2491</v>
      </c>
      <c r="D134" s="52">
        <v>3846</v>
      </c>
      <c r="E134" s="52"/>
      <c r="F134" s="52">
        <v>42</v>
      </c>
      <c r="G134" s="52"/>
      <c r="H134" s="52"/>
      <c r="I134" s="52"/>
      <c r="J134" s="52"/>
      <c r="K134" s="52"/>
      <c r="L134" s="52"/>
      <c r="M134" s="52"/>
      <c r="N134" s="53">
        <v>3</v>
      </c>
      <c r="O134" s="25">
        <f>SUM(C134:N134)</f>
        <v>6382</v>
      </c>
    </row>
    <row r="135" spans="1:27" x14ac:dyDescent="0.25">
      <c r="A135" s="54"/>
      <c r="B135" s="55" t="s">
        <v>19</v>
      </c>
      <c r="C135" s="56">
        <v>9734</v>
      </c>
      <c r="D135" s="56">
        <v>104</v>
      </c>
      <c r="E135" s="56">
        <v>667</v>
      </c>
      <c r="F135" s="56"/>
      <c r="G135" s="56"/>
      <c r="H135" s="56"/>
      <c r="I135" s="56">
        <v>3706</v>
      </c>
      <c r="J135" s="56">
        <v>30</v>
      </c>
      <c r="K135" s="56">
        <v>3974</v>
      </c>
      <c r="L135" s="56"/>
      <c r="M135" s="56"/>
      <c r="N135" s="57"/>
      <c r="O135" s="25">
        <f>SUM(C135:N135)</f>
        <v>18215</v>
      </c>
    </row>
    <row r="136" spans="1:27" x14ac:dyDescent="0.25">
      <c r="A136" s="54"/>
      <c r="B136" s="55" t="s">
        <v>26</v>
      </c>
      <c r="C136" s="56"/>
      <c r="D136" s="56"/>
      <c r="E136" s="56">
        <v>1840</v>
      </c>
      <c r="F136" s="56"/>
      <c r="G136" s="56"/>
      <c r="H136" s="56"/>
      <c r="I136" s="56"/>
      <c r="J136" s="56"/>
      <c r="K136" s="56">
        <v>23</v>
      </c>
      <c r="L136" s="56"/>
      <c r="M136" s="56"/>
      <c r="N136" s="57"/>
      <c r="O136" s="25">
        <f>SUM(C136:N136)</f>
        <v>1863</v>
      </c>
    </row>
    <row r="137" spans="1:27" ht="16.5" customHeight="1" x14ac:dyDescent="0.25">
      <c r="A137" s="54"/>
      <c r="B137" s="55" t="s">
        <v>79</v>
      </c>
      <c r="C137" s="56">
        <v>297474</v>
      </c>
      <c r="D137" s="56"/>
      <c r="E137" s="56"/>
      <c r="F137" s="56"/>
      <c r="G137" s="56"/>
      <c r="H137" s="56"/>
      <c r="I137" s="56"/>
      <c r="J137" s="56"/>
      <c r="K137" s="56"/>
      <c r="L137" s="56"/>
      <c r="M137" s="56"/>
      <c r="N137" s="57"/>
      <c r="O137" s="25">
        <f>SUM(C137:N137)</f>
        <v>297474</v>
      </c>
    </row>
    <row r="138" spans="1:27" s="6" customFormat="1" ht="13.8" thickBot="1" x14ac:dyDescent="0.3">
      <c r="A138" s="41" t="s">
        <v>142</v>
      </c>
      <c r="B138" s="42"/>
      <c r="C138" s="43">
        <f t="shared" ref="C138:O138" si="33">SUM(C134:C137)</f>
        <v>309699</v>
      </c>
      <c r="D138" s="43">
        <f t="shared" si="33"/>
        <v>3950</v>
      </c>
      <c r="E138" s="43">
        <f t="shared" si="33"/>
        <v>2507</v>
      </c>
      <c r="F138" s="43">
        <f t="shared" si="33"/>
        <v>42</v>
      </c>
      <c r="G138" s="43">
        <f t="shared" si="33"/>
        <v>0</v>
      </c>
      <c r="H138" s="43">
        <f t="shared" si="33"/>
        <v>0</v>
      </c>
      <c r="I138" s="43">
        <f t="shared" si="33"/>
        <v>3706</v>
      </c>
      <c r="J138" s="43">
        <f t="shared" si="33"/>
        <v>30</v>
      </c>
      <c r="K138" s="43">
        <f t="shared" si="33"/>
        <v>3997</v>
      </c>
      <c r="L138" s="43">
        <f t="shared" si="33"/>
        <v>0</v>
      </c>
      <c r="M138" s="43">
        <f t="shared" si="33"/>
        <v>0</v>
      </c>
      <c r="N138" s="43">
        <f t="shared" si="33"/>
        <v>3</v>
      </c>
      <c r="O138" s="43">
        <f t="shared" si="33"/>
        <v>323934</v>
      </c>
      <c r="P138" s="8"/>
      <c r="Q138" s="8"/>
      <c r="R138" s="8"/>
      <c r="S138" s="8"/>
      <c r="T138" s="8"/>
      <c r="U138" s="8"/>
      <c r="V138" s="8"/>
      <c r="W138" s="8"/>
      <c r="X138" s="8"/>
      <c r="Y138" s="8"/>
      <c r="Z138" s="8"/>
      <c r="AA138" s="8"/>
    </row>
    <row r="139" spans="1:27" x14ac:dyDescent="0.25">
      <c r="A139" s="45" t="s">
        <v>80</v>
      </c>
      <c r="B139" s="46" t="s">
        <v>42</v>
      </c>
      <c r="C139" s="47">
        <v>21330</v>
      </c>
      <c r="D139" s="47"/>
      <c r="E139" s="47">
        <v>4702</v>
      </c>
      <c r="F139" s="47"/>
      <c r="G139" s="47">
        <v>997</v>
      </c>
      <c r="H139" s="47"/>
      <c r="I139" s="47"/>
      <c r="J139" s="47"/>
      <c r="K139" s="47"/>
      <c r="L139" s="47"/>
      <c r="M139" s="47"/>
      <c r="N139" s="48"/>
      <c r="O139" s="25">
        <f>SUM(C139:N139)</f>
        <v>27029</v>
      </c>
    </row>
    <row r="140" spans="1:27" x14ac:dyDescent="0.25">
      <c r="A140" s="45"/>
      <c r="B140" s="46" t="s">
        <v>19</v>
      </c>
      <c r="C140" s="47"/>
      <c r="D140" s="47"/>
      <c r="E140" s="47"/>
      <c r="F140" s="47"/>
      <c r="G140" s="47"/>
      <c r="H140" s="47"/>
      <c r="I140" s="47"/>
      <c r="J140" s="47"/>
      <c r="K140" s="47">
        <v>59</v>
      </c>
      <c r="L140" s="47"/>
      <c r="M140" s="47"/>
      <c r="N140" s="48"/>
      <c r="O140" s="25">
        <f>SUM(C140:N140)</f>
        <v>59</v>
      </c>
    </row>
    <row r="141" spans="1:27" x14ac:dyDescent="0.25">
      <c r="A141" s="45"/>
      <c r="B141" s="46" t="s">
        <v>24</v>
      </c>
      <c r="C141" s="47"/>
      <c r="D141" s="47"/>
      <c r="E141" s="47"/>
      <c r="F141" s="47"/>
      <c r="G141" s="47"/>
      <c r="H141" s="47"/>
      <c r="I141" s="47"/>
      <c r="J141" s="47"/>
      <c r="K141" s="47"/>
      <c r="L141" s="47"/>
      <c r="M141" s="47"/>
      <c r="N141" s="48"/>
      <c r="O141" s="25">
        <f>SUM(C141:N141)</f>
        <v>0</v>
      </c>
    </row>
    <row r="142" spans="1:27" x14ac:dyDescent="0.25">
      <c r="A142" s="27"/>
      <c r="B142" s="21" t="s">
        <v>62</v>
      </c>
      <c r="C142" s="23">
        <v>30</v>
      </c>
      <c r="D142" s="23"/>
      <c r="E142" s="23"/>
      <c r="F142" s="23"/>
      <c r="G142" s="23"/>
      <c r="H142" s="23"/>
      <c r="I142" s="23"/>
      <c r="J142" s="23"/>
      <c r="K142" s="23"/>
      <c r="L142" s="23"/>
      <c r="M142" s="23"/>
      <c r="N142" s="24"/>
      <c r="O142" s="25">
        <f>SUM(C142:N142)</f>
        <v>30</v>
      </c>
    </row>
    <row r="143" spans="1:27" x14ac:dyDescent="0.25">
      <c r="A143" s="27"/>
      <c r="B143" s="21" t="s">
        <v>26</v>
      </c>
      <c r="C143" s="23"/>
      <c r="D143" s="23"/>
      <c r="E143" s="23">
        <v>32172</v>
      </c>
      <c r="F143" s="23"/>
      <c r="G143" s="23"/>
      <c r="H143" s="23"/>
      <c r="I143" s="23"/>
      <c r="J143" s="23"/>
      <c r="K143" s="23"/>
      <c r="L143" s="23"/>
      <c r="M143" s="23"/>
      <c r="N143" s="24"/>
      <c r="O143" s="25">
        <f>SUM(C143:N143)</f>
        <v>32172</v>
      </c>
    </row>
    <row r="144" spans="1:27" s="6" customFormat="1" ht="13.8" thickBot="1" x14ac:dyDescent="0.3">
      <c r="A144" s="28" t="s">
        <v>143</v>
      </c>
      <c r="B144" s="29"/>
      <c r="C144" s="31">
        <f t="shared" ref="C144:O144" si="34">SUM(C139:C143)</f>
        <v>21360</v>
      </c>
      <c r="D144" s="31">
        <f t="shared" si="34"/>
        <v>0</v>
      </c>
      <c r="E144" s="31">
        <f t="shared" si="34"/>
        <v>36874</v>
      </c>
      <c r="F144" s="31">
        <f t="shared" si="34"/>
        <v>0</v>
      </c>
      <c r="G144" s="31">
        <f t="shared" si="34"/>
        <v>997</v>
      </c>
      <c r="H144" s="31">
        <f t="shared" si="34"/>
        <v>0</v>
      </c>
      <c r="I144" s="31">
        <f t="shared" si="34"/>
        <v>0</v>
      </c>
      <c r="J144" s="31">
        <f t="shared" si="34"/>
        <v>0</v>
      </c>
      <c r="K144" s="31">
        <f t="shared" si="34"/>
        <v>59</v>
      </c>
      <c r="L144" s="31">
        <f t="shared" si="34"/>
        <v>0</v>
      </c>
      <c r="M144" s="31">
        <f t="shared" si="34"/>
        <v>0</v>
      </c>
      <c r="N144" s="31">
        <f t="shared" si="34"/>
        <v>0</v>
      </c>
      <c r="O144" s="31">
        <f t="shared" si="34"/>
        <v>59290</v>
      </c>
      <c r="P144" s="8"/>
      <c r="Q144" s="8"/>
      <c r="R144" s="8"/>
      <c r="S144" s="8"/>
      <c r="T144" s="8"/>
      <c r="U144" s="8"/>
      <c r="V144" s="8"/>
      <c r="W144" s="8"/>
      <c r="X144" s="8"/>
      <c r="Y144" s="8"/>
      <c r="Z144" s="8"/>
      <c r="AA144" s="8"/>
    </row>
    <row r="145" spans="1:27" x14ac:dyDescent="0.25">
      <c r="A145" s="35" t="s">
        <v>81</v>
      </c>
      <c r="B145" s="51" t="s">
        <v>82</v>
      </c>
      <c r="C145" s="52">
        <v>144768</v>
      </c>
      <c r="D145" s="52"/>
      <c r="E145" s="52"/>
      <c r="F145" s="52"/>
      <c r="G145" s="52"/>
      <c r="H145" s="52"/>
      <c r="I145" s="52"/>
      <c r="J145" s="52">
        <v>35</v>
      </c>
      <c r="K145" s="52"/>
      <c r="L145" s="52"/>
      <c r="M145" s="52"/>
      <c r="N145" s="53"/>
      <c r="O145" s="25">
        <f>SUM(C145:N145)</f>
        <v>144803</v>
      </c>
    </row>
    <row r="146" spans="1:27" x14ac:dyDescent="0.25">
      <c r="A146" s="35"/>
      <c r="B146" s="51" t="s">
        <v>55</v>
      </c>
      <c r="C146" s="52"/>
      <c r="D146" s="52">
        <v>8940</v>
      </c>
      <c r="E146" s="52"/>
      <c r="F146" s="52"/>
      <c r="G146" s="52"/>
      <c r="H146" s="52"/>
      <c r="I146" s="52"/>
      <c r="J146" s="52"/>
      <c r="K146" s="52"/>
      <c r="L146" s="52"/>
      <c r="M146" s="52"/>
      <c r="N146" s="53"/>
      <c r="O146" s="25">
        <f>SUM(C146:N146)</f>
        <v>8940</v>
      </c>
    </row>
    <row r="147" spans="1:27" x14ac:dyDescent="0.25">
      <c r="A147" s="35"/>
      <c r="B147" s="51" t="s">
        <v>72</v>
      </c>
      <c r="C147" s="52"/>
      <c r="D147" s="52"/>
      <c r="E147" s="52"/>
      <c r="F147" s="52"/>
      <c r="G147" s="52"/>
      <c r="H147" s="52">
        <v>8915</v>
      </c>
      <c r="I147" s="52"/>
      <c r="J147" s="52"/>
      <c r="K147" s="52"/>
      <c r="L147" s="52"/>
      <c r="M147" s="52"/>
      <c r="N147" s="53"/>
      <c r="O147" s="25">
        <f>SUM(C147:N147)</f>
        <v>8915</v>
      </c>
    </row>
    <row r="148" spans="1:27" x14ac:dyDescent="0.25">
      <c r="A148" s="54"/>
      <c r="B148" s="55" t="s">
        <v>19</v>
      </c>
      <c r="C148" s="56"/>
      <c r="D148" s="56">
        <v>118</v>
      </c>
      <c r="E148" s="56"/>
      <c r="F148" s="56"/>
      <c r="G148" s="56"/>
      <c r="H148" s="56"/>
      <c r="I148" s="56"/>
      <c r="J148" s="56"/>
      <c r="K148" s="56"/>
      <c r="L148" s="56"/>
      <c r="M148" s="56"/>
      <c r="N148" s="57"/>
      <c r="O148" s="25">
        <f>SUM(C148:N148)</f>
        <v>118</v>
      </c>
    </row>
    <row r="149" spans="1:27" x14ac:dyDescent="0.25">
      <c r="A149" s="54"/>
      <c r="B149" s="55" t="s">
        <v>26</v>
      </c>
      <c r="C149" s="56"/>
      <c r="D149" s="56">
        <v>141</v>
      </c>
      <c r="E149" s="56">
        <v>227</v>
      </c>
      <c r="F149" s="56"/>
      <c r="G149" s="56"/>
      <c r="H149" s="56"/>
      <c r="I149" s="56"/>
      <c r="J149" s="56"/>
      <c r="K149" s="56"/>
      <c r="L149" s="56"/>
      <c r="M149" s="56"/>
      <c r="N149" s="57"/>
      <c r="O149" s="25">
        <f>SUM(C149:N149)</f>
        <v>368</v>
      </c>
    </row>
    <row r="150" spans="1:27" s="6" customFormat="1" ht="13.8" thickBot="1" x14ac:dyDescent="0.3">
      <c r="A150" s="41" t="s">
        <v>144</v>
      </c>
      <c r="B150" s="42"/>
      <c r="C150" s="43">
        <f t="shared" ref="C150:O150" si="35">SUM(C145:C149)</f>
        <v>144768</v>
      </c>
      <c r="D150" s="43">
        <f t="shared" si="35"/>
        <v>9199</v>
      </c>
      <c r="E150" s="43">
        <f t="shared" si="35"/>
        <v>227</v>
      </c>
      <c r="F150" s="43">
        <f t="shared" si="35"/>
        <v>0</v>
      </c>
      <c r="G150" s="43">
        <f t="shared" si="35"/>
        <v>0</v>
      </c>
      <c r="H150" s="43">
        <f t="shared" si="35"/>
        <v>8915</v>
      </c>
      <c r="I150" s="43">
        <f t="shared" si="35"/>
        <v>0</v>
      </c>
      <c r="J150" s="43">
        <f t="shared" si="35"/>
        <v>35</v>
      </c>
      <c r="K150" s="43">
        <f t="shared" si="35"/>
        <v>0</v>
      </c>
      <c r="L150" s="43">
        <f t="shared" si="35"/>
        <v>0</v>
      </c>
      <c r="M150" s="43">
        <f t="shared" si="35"/>
        <v>0</v>
      </c>
      <c r="N150" s="43">
        <f t="shared" si="35"/>
        <v>0</v>
      </c>
      <c r="O150" s="43">
        <f t="shared" si="35"/>
        <v>163144</v>
      </c>
      <c r="P150" s="8"/>
      <c r="Q150" s="8"/>
      <c r="R150" s="8"/>
      <c r="S150" s="8"/>
      <c r="T150" s="8"/>
      <c r="U150" s="8"/>
      <c r="V150" s="8"/>
      <c r="W150" s="8"/>
      <c r="X150" s="8"/>
      <c r="Y150" s="8"/>
      <c r="Z150" s="8"/>
      <c r="AA150" s="8"/>
    </row>
    <row r="151" spans="1:27" s="14" customFormat="1" x14ac:dyDescent="0.25">
      <c r="A151" s="137" t="s">
        <v>83</v>
      </c>
      <c r="B151" s="90" t="s">
        <v>33</v>
      </c>
      <c r="C151" s="91">
        <v>1623</v>
      </c>
      <c r="D151" s="91"/>
      <c r="E151" s="91"/>
      <c r="F151" s="91"/>
      <c r="G151" s="91"/>
      <c r="H151" s="91"/>
      <c r="I151" s="91"/>
      <c r="J151" s="91"/>
      <c r="K151" s="91"/>
      <c r="L151" s="91"/>
      <c r="M151" s="91"/>
      <c r="N151" s="136"/>
      <c r="O151" s="134">
        <f>SUM(C151:N151)</f>
        <v>1623</v>
      </c>
      <c r="P151" s="118"/>
      <c r="Q151" s="118"/>
      <c r="R151" s="118"/>
      <c r="S151" s="118"/>
      <c r="T151" s="118"/>
      <c r="U151" s="118"/>
      <c r="V151" s="118"/>
      <c r="W151" s="118"/>
      <c r="X151" s="118"/>
      <c r="Y151" s="118"/>
      <c r="Z151" s="118"/>
      <c r="AA151" s="118"/>
    </row>
    <row r="152" spans="1:27" s="6" customFormat="1" ht="13.8" thickBot="1" x14ac:dyDescent="0.3">
      <c r="A152" s="28" t="s">
        <v>145</v>
      </c>
      <c r="B152" s="29"/>
      <c r="C152" s="31">
        <f t="shared" ref="C152:O152" si="36">SUM(C151)</f>
        <v>1623</v>
      </c>
      <c r="D152" s="31">
        <f t="shared" si="36"/>
        <v>0</v>
      </c>
      <c r="E152" s="31">
        <f t="shared" si="36"/>
        <v>0</v>
      </c>
      <c r="F152" s="31">
        <f t="shared" si="36"/>
        <v>0</v>
      </c>
      <c r="G152" s="31">
        <f t="shared" si="36"/>
        <v>0</v>
      </c>
      <c r="H152" s="31">
        <f t="shared" si="36"/>
        <v>0</v>
      </c>
      <c r="I152" s="31">
        <f t="shared" si="36"/>
        <v>0</v>
      </c>
      <c r="J152" s="31">
        <f t="shared" si="36"/>
        <v>0</v>
      </c>
      <c r="K152" s="31">
        <f t="shared" si="36"/>
        <v>0</v>
      </c>
      <c r="L152" s="31">
        <f t="shared" si="36"/>
        <v>0</v>
      </c>
      <c r="M152" s="31">
        <f t="shared" si="36"/>
        <v>0</v>
      </c>
      <c r="N152" s="31">
        <f t="shared" si="36"/>
        <v>0</v>
      </c>
      <c r="O152" s="31">
        <f t="shared" si="36"/>
        <v>1623</v>
      </c>
      <c r="P152" s="8"/>
      <c r="Q152" s="8"/>
      <c r="R152" s="8"/>
      <c r="S152" s="8"/>
      <c r="T152" s="8"/>
      <c r="U152" s="8"/>
      <c r="V152" s="8"/>
      <c r="W152" s="8"/>
      <c r="X152" s="8"/>
      <c r="Y152" s="8"/>
      <c r="Z152" s="8"/>
      <c r="AA152" s="8"/>
    </row>
    <row r="153" spans="1:27" x14ac:dyDescent="0.25">
      <c r="A153" s="35" t="s">
        <v>84</v>
      </c>
      <c r="B153" s="74"/>
      <c r="C153" s="52"/>
      <c r="D153" s="52"/>
      <c r="E153" s="52"/>
      <c r="F153" s="52"/>
      <c r="G153" s="52"/>
      <c r="H153" s="52"/>
      <c r="I153" s="52"/>
      <c r="J153" s="52"/>
      <c r="K153" s="52"/>
      <c r="L153" s="52"/>
      <c r="M153" s="52"/>
      <c r="N153" s="53"/>
      <c r="O153" s="25"/>
    </row>
    <row r="154" spans="1:27" x14ac:dyDescent="0.25">
      <c r="A154" s="54"/>
      <c r="B154" s="55" t="s">
        <v>18</v>
      </c>
      <c r="C154" s="56">
        <v>51937</v>
      </c>
      <c r="D154" s="56"/>
      <c r="E154" s="56"/>
      <c r="F154" s="56"/>
      <c r="G154" s="56"/>
      <c r="H154" s="56"/>
      <c r="I154" s="56"/>
      <c r="J154" s="56">
        <v>80</v>
      </c>
      <c r="K154" s="56"/>
      <c r="L154" s="56">
        <v>50</v>
      </c>
      <c r="M154" s="56"/>
      <c r="N154" s="57">
        <v>46</v>
      </c>
      <c r="O154" s="25">
        <f>SUM(C154:N154)</f>
        <v>52113</v>
      </c>
    </row>
    <row r="155" spans="1:27" x14ac:dyDescent="0.25">
      <c r="A155" s="54"/>
      <c r="B155" s="55" t="s">
        <v>19</v>
      </c>
      <c r="C155" s="56"/>
      <c r="D155" s="56"/>
      <c r="E155" s="56">
        <v>45757</v>
      </c>
      <c r="F155" s="56"/>
      <c r="G155" s="56"/>
      <c r="H155" s="56"/>
      <c r="I155" s="56"/>
      <c r="J155" s="56"/>
      <c r="K155" s="56"/>
      <c r="L155" s="56"/>
      <c r="M155" s="56"/>
      <c r="N155" s="57"/>
      <c r="O155" s="25">
        <f>SUM(C155:N155)</f>
        <v>45757</v>
      </c>
    </row>
    <row r="156" spans="1:27" x14ac:dyDescent="0.25">
      <c r="A156" s="54"/>
      <c r="B156" s="55" t="s">
        <v>26</v>
      </c>
      <c r="C156" s="56"/>
      <c r="D156" s="56"/>
      <c r="E156" s="56"/>
      <c r="F156" s="56"/>
      <c r="G156" s="56"/>
      <c r="H156" s="56"/>
      <c r="I156" s="56"/>
      <c r="J156" s="56"/>
      <c r="K156" s="56">
        <v>58</v>
      </c>
      <c r="L156" s="56"/>
      <c r="M156" s="56"/>
      <c r="N156" s="57"/>
      <c r="O156" s="25">
        <f>SUM(C156:N156)</f>
        <v>58</v>
      </c>
    </row>
    <row r="157" spans="1:27" s="6" customFormat="1" ht="13.8" thickBot="1" x14ac:dyDescent="0.3">
      <c r="A157" s="41" t="s">
        <v>146</v>
      </c>
      <c r="B157" s="42"/>
      <c r="C157" s="43">
        <f t="shared" ref="C157:O157" si="37">SUM(C154:C156)</f>
        <v>51937</v>
      </c>
      <c r="D157" s="43">
        <f t="shared" si="37"/>
        <v>0</v>
      </c>
      <c r="E157" s="43">
        <f t="shared" si="37"/>
        <v>45757</v>
      </c>
      <c r="F157" s="43">
        <f t="shared" si="37"/>
        <v>0</v>
      </c>
      <c r="G157" s="43">
        <f t="shared" si="37"/>
        <v>0</v>
      </c>
      <c r="H157" s="43">
        <f t="shared" si="37"/>
        <v>0</v>
      </c>
      <c r="I157" s="43">
        <f t="shared" si="37"/>
        <v>0</v>
      </c>
      <c r="J157" s="43">
        <f t="shared" si="37"/>
        <v>80</v>
      </c>
      <c r="K157" s="43">
        <f t="shared" si="37"/>
        <v>58</v>
      </c>
      <c r="L157" s="43">
        <f t="shared" si="37"/>
        <v>50</v>
      </c>
      <c r="M157" s="43">
        <f t="shared" si="37"/>
        <v>0</v>
      </c>
      <c r="N157" s="43">
        <f t="shared" si="37"/>
        <v>46</v>
      </c>
      <c r="O157" s="43">
        <f t="shared" si="37"/>
        <v>97928</v>
      </c>
      <c r="P157" s="8"/>
      <c r="Q157" s="8"/>
      <c r="R157" s="8"/>
      <c r="S157" s="8"/>
      <c r="T157" s="8"/>
      <c r="U157" s="8"/>
      <c r="V157" s="8"/>
      <c r="W157" s="8"/>
      <c r="X157" s="8"/>
      <c r="Y157" s="8"/>
      <c r="Z157" s="8"/>
      <c r="AA157" s="8"/>
    </row>
    <row r="158" spans="1:27" x14ac:dyDescent="0.25">
      <c r="A158" s="45" t="s">
        <v>85</v>
      </c>
      <c r="B158" s="46" t="s">
        <v>19</v>
      </c>
      <c r="C158" s="47">
        <v>74751</v>
      </c>
      <c r="D158" s="47">
        <v>1230</v>
      </c>
      <c r="E158" s="47">
        <v>556</v>
      </c>
      <c r="F158" s="47"/>
      <c r="G158" s="47"/>
      <c r="H158" s="47">
        <v>1445</v>
      </c>
      <c r="I158" s="47">
        <v>147</v>
      </c>
      <c r="J158" s="47">
        <v>92</v>
      </c>
      <c r="K158" s="47"/>
      <c r="L158" s="47"/>
      <c r="M158" s="47"/>
      <c r="N158" s="48"/>
      <c r="O158" s="25">
        <f>SUM(C158:N158)</f>
        <v>78221</v>
      </c>
    </row>
    <row r="159" spans="1:27" x14ac:dyDescent="0.25">
      <c r="A159" s="45"/>
      <c r="B159" s="46" t="s">
        <v>26</v>
      </c>
      <c r="C159" s="47"/>
      <c r="D159" s="47">
        <v>49</v>
      </c>
      <c r="E159" s="47">
        <v>10</v>
      </c>
      <c r="F159" s="47"/>
      <c r="G159" s="47"/>
      <c r="H159" s="47"/>
      <c r="I159" s="47"/>
      <c r="J159" s="47">
        <v>62</v>
      </c>
      <c r="K159" s="47"/>
      <c r="L159" s="47"/>
      <c r="M159" s="47"/>
      <c r="N159" s="48"/>
      <c r="O159" s="25">
        <f>SUM(C159:N159)</f>
        <v>121</v>
      </c>
    </row>
    <row r="160" spans="1:27" x14ac:dyDescent="0.25">
      <c r="A160" s="27"/>
      <c r="B160" s="21" t="s">
        <v>86</v>
      </c>
      <c r="C160" s="23"/>
      <c r="D160" s="23"/>
      <c r="E160" s="23"/>
      <c r="F160" s="23"/>
      <c r="G160" s="23"/>
      <c r="H160" s="23"/>
      <c r="I160" s="23"/>
      <c r="J160" s="23"/>
      <c r="K160" s="23"/>
      <c r="L160" s="23"/>
      <c r="M160" s="23"/>
      <c r="N160" s="24"/>
      <c r="O160" s="25">
        <f>SUM(C160:N160)</f>
        <v>0</v>
      </c>
    </row>
    <row r="161" spans="1:27" x14ac:dyDescent="0.25">
      <c r="A161" s="27"/>
      <c r="B161" s="21" t="s">
        <v>87</v>
      </c>
      <c r="C161" s="23"/>
      <c r="D161" s="23"/>
      <c r="E161" s="23"/>
      <c r="F161" s="23"/>
      <c r="G161" s="23"/>
      <c r="H161" s="23"/>
      <c r="I161" s="23"/>
      <c r="J161" s="23"/>
      <c r="K161" s="23"/>
      <c r="L161" s="23"/>
      <c r="M161" s="23"/>
      <c r="N161" s="24"/>
      <c r="O161" s="25">
        <f>SUM(C161:N161)</f>
        <v>0</v>
      </c>
    </row>
    <row r="162" spans="1:27" s="6" customFormat="1" ht="13.8" thickBot="1" x14ac:dyDescent="0.3">
      <c r="A162" s="28" t="s">
        <v>147</v>
      </c>
      <c r="B162" s="29"/>
      <c r="C162" s="31">
        <f t="shared" ref="C162:O162" si="38">SUM(C158:C161)</f>
        <v>74751</v>
      </c>
      <c r="D162" s="31">
        <f t="shared" si="38"/>
        <v>1279</v>
      </c>
      <c r="E162" s="31">
        <f t="shared" si="38"/>
        <v>566</v>
      </c>
      <c r="F162" s="31">
        <f t="shared" si="38"/>
        <v>0</v>
      </c>
      <c r="G162" s="31">
        <f t="shared" si="38"/>
        <v>0</v>
      </c>
      <c r="H162" s="31">
        <f t="shared" si="38"/>
        <v>1445</v>
      </c>
      <c r="I162" s="31">
        <f t="shared" si="38"/>
        <v>147</v>
      </c>
      <c r="J162" s="31">
        <f t="shared" si="38"/>
        <v>154</v>
      </c>
      <c r="K162" s="31">
        <f t="shared" si="38"/>
        <v>0</v>
      </c>
      <c r="L162" s="31">
        <f t="shared" si="38"/>
        <v>0</v>
      </c>
      <c r="M162" s="31">
        <f t="shared" si="38"/>
        <v>0</v>
      </c>
      <c r="N162" s="31">
        <f t="shared" si="38"/>
        <v>0</v>
      </c>
      <c r="O162" s="31">
        <f t="shared" si="38"/>
        <v>78342</v>
      </c>
      <c r="P162" s="8"/>
      <c r="Q162" s="8"/>
      <c r="R162" s="8"/>
      <c r="S162" s="8"/>
      <c r="T162" s="8"/>
      <c r="U162" s="8"/>
      <c r="V162" s="8"/>
      <c r="W162" s="8"/>
      <c r="X162" s="8"/>
      <c r="Y162" s="8"/>
      <c r="Z162" s="8"/>
      <c r="AA162" s="8"/>
    </row>
    <row r="163" spans="1:27" x14ac:dyDescent="0.25">
      <c r="A163" s="35" t="s">
        <v>88</v>
      </c>
      <c r="B163" s="51" t="s">
        <v>62</v>
      </c>
      <c r="C163" s="52">
        <v>2</v>
      </c>
      <c r="D163" s="52"/>
      <c r="E163" s="52"/>
      <c r="F163" s="52"/>
      <c r="G163" s="52"/>
      <c r="H163" s="52"/>
      <c r="I163" s="52"/>
      <c r="J163" s="52"/>
      <c r="K163" s="52"/>
      <c r="L163" s="52"/>
      <c r="M163" s="52"/>
      <c r="N163" s="53"/>
      <c r="O163" s="25">
        <f>SUM(C163:N163)</f>
        <v>2</v>
      </c>
    </row>
    <row r="164" spans="1:27" x14ac:dyDescent="0.25">
      <c r="A164" s="35"/>
      <c r="B164" s="51" t="s">
        <v>24</v>
      </c>
      <c r="C164" s="52"/>
      <c r="D164" s="52"/>
      <c r="E164" s="52"/>
      <c r="F164" s="52"/>
      <c r="G164" s="52"/>
      <c r="H164" s="52"/>
      <c r="I164" s="52"/>
      <c r="J164" s="52"/>
      <c r="K164" s="52"/>
      <c r="L164" s="52">
        <v>4</v>
      </c>
      <c r="M164" s="52"/>
      <c r="N164" s="53"/>
      <c r="O164" s="25">
        <f>SUM(C164:N164)</f>
        <v>4</v>
      </c>
    </row>
    <row r="165" spans="1:27" x14ac:dyDescent="0.25">
      <c r="A165" s="54"/>
      <c r="B165" s="55" t="s">
        <v>19</v>
      </c>
      <c r="C165" s="56"/>
      <c r="D165" s="56">
        <v>8</v>
      </c>
      <c r="E165" s="56"/>
      <c r="F165" s="56"/>
      <c r="G165" s="56"/>
      <c r="H165" s="56"/>
      <c r="I165" s="56"/>
      <c r="J165" s="56"/>
      <c r="K165" s="56"/>
      <c r="L165" s="56"/>
      <c r="M165" s="56"/>
      <c r="N165" s="57"/>
      <c r="O165" s="25">
        <f>SUM(C165:N165)</f>
        <v>8</v>
      </c>
    </row>
    <row r="166" spans="1:27" x14ac:dyDescent="0.25">
      <c r="A166" s="54"/>
      <c r="B166" s="55" t="s">
        <v>26</v>
      </c>
      <c r="C166" s="56">
        <v>20593</v>
      </c>
      <c r="D166" s="56"/>
      <c r="E166" s="56">
        <v>283</v>
      </c>
      <c r="F166" s="56"/>
      <c r="G166" s="56"/>
      <c r="H166" s="56"/>
      <c r="I166" s="56"/>
      <c r="J166" s="56"/>
      <c r="K166" s="56"/>
      <c r="L166" s="56"/>
      <c r="M166" s="56"/>
      <c r="N166" s="57"/>
      <c r="O166" s="25">
        <f>SUM(C166:N166)</f>
        <v>20876</v>
      </c>
    </row>
    <row r="167" spans="1:27" s="6" customFormat="1" ht="12.15" customHeight="1" thickBot="1" x14ac:dyDescent="0.3">
      <c r="A167" s="41" t="s">
        <v>148</v>
      </c>
      <c r="B167" s="42"/>
      <c r="C167" s="43">
        <f t="shared" ref="C167:O167" si="39">SUM(C163:C166)</f>
        <v>20595</v>
      </c>
      <c r="D167" s="43">
        <f t="shared" si="39"/>
        <v>8</v>
      </c>
      <c r="E167" s="43">
        <f t="shared" si="39"/>
        <v>283</v>
      </c>
      <c r="F167" s="43">
        <f t="shared" si="39"/>
        <v>0</v>
      </c>
      <c r="G167" s="43">
        <f t="shared" si="39"/>
        <v>0</v>
      </c>
      <c r="H167" s="43">
        <f t="shared" si="39"/>
        <v>0</v>
      </c>
      <c r="I167" s="43">
        <f t="shared" si="39"/>
        <v>0</v>
      </c>
      <c r="J167" s="43">
        <f t="shared" si="39"/>
        <v>0</v>
      </c>
      <c r="K167" s="43">
        <f t="shared" si="39"/>
        <v>0</v>
      </c>
      <c r="L167" s="43">
        <f t="shared" si="39"/>
        <v>4</v>
      </c>
      <c r="M167" s="43">
        <f t="shared" si="39"/>
        <v>0</v>
      </c>
      <c r="N167" s="43">
        <f t="shared" si="39"/>
        <v>0</v>
      </c>
      <c r="O167" s="43">
        <f t="shared" si="39"/>
        <v>20890</v>
      </c>
      <c r="P167" s="8"/>
      <c r="Q167" s="8"/>
      <c r="R167" s="8"/>
      <c r="S167" s="8"/>
      <c r="T167" s="8"/>
      <c r="U167" s="8"/>
      <c r="V167" s="8"/>
      <c r="W167" s="8"/>
      <c r="X167" s="8"/>
      <c r="Y167" s="8"/>
      <c r="Z167" s="8"/>
      <c r="AA167" s="8"/>
    </row>
    <row r="168" spans="1:27" x14ac:dyDescent="0.25">
      <c r="A168" s="45" t="s">
        <v>89</v>
      </c>
      <c r="B168" s="46" t="s">
        <v>90</v>
      </c>
      <c r="C168" s="47">
        <v>59160</v>
      </c>
      <c r="D168" s="47"/>
      <c r="E168" s="47"/>
      <c r="F168" s="47"/>
      <c r="G168" s="47"/>
      <c r="H168" s="47">
        <v>6325</v>
      </c>
      <c r="I168" s="47">
        <v>56180</v>
      </c>
      <c r="J168" s="47"/>
      <c r="K168" s="47"/>
      <c r="L168" s="47">
        <v>290</v>
      </c>
      <c r="M168" s="47"/>
      <c r="N168" s="48">
        <v>507</v>
      </c>
      <c r="O168" s="25">
        <f t="shared" ref="O168:O173" si="40">SUM(C168:N168)</f>
        <v>122462</v>
      </c>
    </row>
    <row r="169" spans="1:27" x14ac:dyDescent="0.25">
      <c r="A169" s="27"/>
      <c r="B169" s="21" t="s">
        <v>91</v>
      </c>
      <c r="C169" s="23">
        <v>165337</v>
      </c>
      <c r="D169" s="23"/>
      <c r="E169" s="23"/>
      <c r="F169" s="23">
        <v>64</v>
      </c>
      <c r="G169" s="23"/>
      <c r="H169" s="23">
        <v>12593</v>
      </c>
      <c r="I169" s="23"/>
      <c r="J169" s="23">
        <v>792</v>
      </c>
      <c r="K169" s="23"/>
      <c r="L169" s="23">
        <v>499</v>
      </c>
      <c r="M169" s="23"/>
      <c r="N169" s="24">
        <v>650</v>
      </c>
      <c r="O169" s="25">
        <f t="shared" si="40"/>
        <v>179935</v>
      </c>
    </row>
    <row r="170" spans="1:27" x14ac:dyDescent="0.25">
      <c r="A170" s="27"/>
      <c r="B170" s="21" t="s">
        <v>18</v>
      </c>
      <c r="C170" s="23"/>
      <c r="D170" s="23"/>
      <c r="E170" s="23"/>
      <c r="F170" s="23"/>
      <c r="G170" s="23"/>
      <c r="H170" s="23"/>
      <c r="I170" s="23"/>
      <c r="J170" s="23">
        <v>1</v>
      </c>
      <c r="K170" s="23"/>
      <c r="L170" s="23"/>
      <c r="M170" s="23"/>
      <c r="N170" s="24"/>
      <c r="O170" s="25">
        <f t="shared" si="40"/>
        <v>1</v>
      </c>
    </row>
    <row r="171" spans="1:27" x14ac:dyDescent="0.25">
      <c r="A171" s="27"/>
      <c r="B171" s="21" t="s">
        <v>24</v>
      </c>
      <c r="C171" s="23"/>
      <c r="D171" s="23"/>
      <c r="E171" s="23"/>
      <c r="F171" s="23"/>
      <c r="G171" s="23"/>
      <c r="H171" s="23"/>
      <c r="I171" s="23"/>
      <c r="J171" s="23"/>
      <c r="K171" s="23"/>
      <c r="L171" s="23"/>
      <c r="M171" s="23"/>
      <c r="N171" s="24"/>
      <c r="O171" s="25">
        <f t="shared" si="40"/>
        <v>0</v>
      </c>
    </row>
    <row r="172" spans="1:27" x14ac:dyDescent="0.25">
      <c r="A172" s="27"/>
      <c r="B172" s="21" t="s">
        <v>19</v>
      </c>
      <c r="C172" s="23">
        <v>743</v>
      </c>
      <c r="D172" s="23">
        <v>48</v>
      </c>
      <c r="E172" s="23">
        <v>273</v>
      </c>
      <c r="F172" s="23"/>
      <c r="G172" s="23"/>
      <c r="H172" s="23"/>
      <c r="I172" s="23"/>
      <c r="J172" s="23"/>
      <c r="K172" s="23">
        <v>1661</v>
      </c>
      <c r="L172" s="23"/>
      <c r="M172" s="23"/>
      <c r="N172" s="24"/>
      <c r="O172" s="25">
        <f t="shared" si="40"/>
        <v>2725</v>
      </c>
    </row>
    <row r="173" spans="1:27" x14ac:dyDescent="0.25">
      <c r="A173" s="27"/>
      <c r="B173" s="21" t="s">
        <v>26</v>
      </c>
      <c r="C173" s="23"/>
      <c r="D173" s="23"/>
      <c r="E173" s="23">
        <v>9401</v>
      </c>
      <c r="F173" s="23"/>
      <c r="G173" s="23"/>
      <c r="H173" s="23"/>
      <c r="I173" s="23"/>
      <c r="J173" s="23"/>
      <c r="K173" s="23"/>
      <c r="L173" s="23"/>
      <c r="M173" s="23"/>
      <c r="N173" s="24"/>
      <c r="O173" s="25">
        <f t="shared" si="40"/>
        <v>9401</v>
      </c>
    </row>
    <row r="174" spans="1:27" s="6" customFormat="1" x14ac:dyDescent="0.25">
      <c r="A174" s="110" t="s">
        <v>149</v>
      </c>
      <c r="B174" s="111"/>
      <c r="C174" s="112">
        <f t="shared" ref="C174:O174" si="41">SUM(C168:C173)</f>
        <v>225240</v>
      </c>
      <c r="D174" s="112">
        <f t="shared" si="41"/>
        <v>48</v>
      </c>
      <c r="E174" s="112">
        <f t="shared" si="41"/>
        <v>9674</v>
      </c>
      <c r="F174" s="112">
        <f t="shared" si="41"/>
        <v>64</v>
      </c>
      <c r="G174" s="112">
        <f t="shared" si="41"/>
        <v>0</v>
      </c>
      <c r="H174" s="112">
        <f t="shared" si="41"/>
        <v>18918</v>
      </c>
      <c r="I174" s="112">
        <f t="shared" si="41"/>
        <v>56180</v>
      </c>
      <c r="J174" s="112">
        <f t="shared" si="41"/>
        <v>793</v>
      </c>
      <c r="K174" s="112">
        <f t="shared" si="41"/>
        <v>1661</v>
      </c>
      <c r="L174" s="112">
        <f t="shared" si="41"/>
        <v>789</v>
      </c>
      <c r="M174" s="112">
        <f t="shared" si="41"/>
        <v>0</v>
      </c>
      <c r="N174" s="112">
        <f t="shared" si="41"/>
        <v>1157</v>
      </c>
      <c r="O174" s="112">
        <f t="shared" si="41"/>
        <v>314524</v>
      </c>
      <c r="P174" s="8"/>
      <c r="Q174" s="8"/>
      <c r="R174" s="8"/>
      <c r="S174" s="8"/>
      <c r="T174" s="8"/>
      <c r="U174" s="8"/>
      <c r="V174" s="8"/>
      <c r="W174" s="8"/>
      <c r="X174" s="8"/>
      <c r="Y174" s="8"/>
      <c r="Z174" s="8"/>
      <c r="AA174" s="8"/>
    </row>
    <row r="175" spans="1:27" s="6" customFormat="1" ht="22.65" customHeight="1" thickBot="1" x14ac:dyDescent="0.3">
      <c r="A175" s="41" t="s">
        <v>92</v>
      </c>
      <c r="B175" s="42"/>
      <c r="C175" s="43">
        <f t="shared" ref="C175:O175" si="42">SUM(C4+C6+C12+C16+C20+C24+C27+C31+C36+C40+C45+C48+C54+C58+C61+C64+C72+C77+C82+C85+C88+C92+C96+C100+C104+C109+C118+C121+C124+C128+C133+C138+C144+C150+C152+C157+C162+C167+C174)</f>
        <v>4351691</v>
      </c>
      <c r="D175" s="43">
        <f t="shared" si="42"/>
        <v>530417</v>
      </c>
      <c r="E175" s="43">
        <f t="shared" si="42"/>
        <v>325135</v>
      </c>
      <c r="F175" s="43">
        <f t="shared" si="42"/>
        <v>23875</v>
      </c>
      <c r="G175" s="43">
        <f t="shared" si="42"/>
        <v>129070</v>
      </c>
      <c r="H175" s="43">
        <f t="shared" si="42"/>
        <v>158022</v>
      </c>
      <c r="I175" s="43">
        <f t="shared" si="42"/>
        <v>62919</v>
      </c>
      <c r="J175" s="43">
        <f t="shared" si="42"/>
        <v>12961</v>
      </c>
      <c r="K175" s="43">
        <f t="shared" si="42"/>
        <v>372734</v>
      </c>
      <c r="L175" s="43">
        <f t="shared" si="42"/>
        <v>10362</v>
      </c>
      <c r="M175" s="43">
        <f t="shared" si="42"/>
        <v>5474</v>
      </c>
      <c r="N175" s="43">
        <f t="shared" si="42"/>
        <v>28450</v>
      </c>
      <c r="O175" s="43">
        <f t="shared" si="42"/>
        <v>5537142</v>
      </c>
      <c r="P175" s="8"/>
      <c r="Q175" s="8"/>
      <c r="R175" s="8"/>
      <c r="S175" s="8"/>
      <c r="T175" s="8"/>
      <c r="U175" s="8"/>
      <c r="V175" s="8"/>
      <c r="W175" s="8"/>
      <c r="X175" s="8"/>
      <c r="Y175" s="8"/>
      <c r="Z175" s="8"/>
      <c r="AA175"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- 1999&amp;"Arial,Regular"&amp;10
</oddHeader>
    <oddFooter>&amp;L&amp;8Ctytotal.xls 
County 99
June 6, June 21, July 13, Aug 3,2000
&amp;CPage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171"/>
  <sheetViews>
    <sheetView zoomScale="75" zoomScaleNormal="100" workbookViewId="0">
      <pane xSplit="2" ySplit="1" topLeftCell="C131" activePane="bottomRight" state="frozen"/>
      <selection pane="topRight" activeCell="C1" sqref="C1"/>
      <selection pane="bottomLeft" activeCell="A2" sqref="A2"/>
      <selection pane="bottomRight" activeCell="C2" sqref="C2"/>
    </sheetView>
  </sheetViews>
  <sheetFormatPr defaultRowHeight="13.2" x14ac:dyDescent="0.25"/>
  <cols>
    <col min="1" max="1" width="12.6640625" customWidth="1"/>
    <col min="2" max="2" width="17.88671875" style="3" customWidth="1"/>
    <col min="3" max="3" width="10.33203125" style="5" customWidth="1"/>
    <col min="4" max="5" width="9.109375" style="5"/>
    <col min="6" max="6" width="8.6640625" style="5" customWidth="1"/>
    <col min="7" max="7" width="9.6640625" style="5" customWidth="1"/>
    <col min="8" max="8" width="8.33203125" style="5" customWidth="1"/>
    <col min="9" max="9" width="10.33203125" style="5" customWidth="1"/>
    <col min="10" max="10" width="9" style="5" customWidth="1"/>
    <col min="11" max="11" width="9.109375" style="5"/>
    <col min="12" max="12" width="7.6640625" style="5" customWidth="1"/>
    <col min="13" max="13" width="7.109375" style="5" customWidth="1"/>
    <col min="14" max="14" width="9" style="5" customWidth="1"/>
    <col min="15" max="15" width="10.33203125" style="5" customWidth="1"/>
    <col min="16" max="27" width="9.109375" style="5"/>
  </cols>
  <sheetData>
    <row r="1" spans="1:27" s="2" customFormat="1" ht="31.2" x14ac:dyDescent="0.3">
      <c r="A1" s="15" t="s">
        <v>0</v>
      </c>
      <c r="B1" s="16" t="s">
        <v>1</v>
      </c>
      <c r="C1" s="116" t="s">
        <v>2</v>
      </c>
      <c r="D1" s="116" t="s">
        <v>3</v>
      </c>
      <c r="E1" s="116" t="s">
        <v>4</v>
      </c>
      <c r="F1" s="116" t="s">
        <v>5</v>
      </c>
      <c r="G1" s="116" t="s">
        <v>6</v>
      </c>
      <c r="H1" s="116" t="s">
        <v>7</v>
      </c>
      <c r="I1" s="116" t="s">
        <v>8</v>
      </c>
      <c r="J1" s="116" t="s">
        <v>108</v>
      </c>
      <c r="K1" s="116" t="s">
        <v>10</v>
      </c>
      <c r="L1" s="116" t="s">
        <v>11</v>
      </c>
      <c r="M1" s="116" t="s">
        <v>12</v>
      </c>
      <c r="N1" s="117" t="s">
        <v>13</v>
      </c>
      <c r="O1" s="19" t="s">
        <v>14</v>
      </c>
      <c r="P1" s="11"/>
      <c r="Q1" s="11"/>
      <c r="R1" s="11"/>
      <c r="S1" s="11"/>
      <c r="T1" s="11"/>
      <c r="U1" s="11"/>
      <c r="V1" s="11"/>
      <c r="W1" s="11"/>
      <c r="X1" s="11"/>
      <c r="Y1" s="11"/>
      <c r="Z1" s="11"/>
      <c r="AA1" s="11"/>
    </row>
    <row r="2" spans="1:27" x14ac:dyDescent="0.25">
      <c r="A2" s="20" t="s">
        <v>16</v>
      </c>
      <c r="B2" s="21" t="s">
        <v>19</v>
      </c>
      <c r="C2" s="23">
        <v>12515</v>
      </c>
      <c r="D2" s="23"/>
      <c r="E2" s="23"/>
      <c r="F2" s="23"/>
      <c r="G2" s="23"/>
      <c r="H2" s="23"/>
      <c r="I2" s="23"/>
      <c r="J2" s="23"/>
      <c r="K2" s="23"/>
      <c r="L2" s="23"/>
      <c r="M2" s="23"/>
      <c r="N2" s="24"/>
      <c r="O2" s="25">
        <f>SUM(C2:N2)</f>
        <v>12515</v>
      </c>
    </row>
    <row r="3" spans="1:27" x14ac:dyDescent="0.25">
      <c r="A3" s="27"/>
      <c r="B3" s="3" t="s">
        <v>26</v>
      </c>
      <c r="C3" s="23"/>
      <c r="D3" s="23"/>
      <c r="E3" s="23"/>
      <c r="F3" s="23"/>
      <c r="G3" s="23"/>
      <c r="H3" s="23"/>
      <c r="I3" s="23"/>
      <c r="J3" s="23"/>
      <c r="K3" s="23"/>
      <c r="L3" s="23"/>
      <c r="M3" s="23"/>
      <c r="N3" s="24"/>
      <c r="O3" s="25">
        <f>SUM(C3:N3)</f>
        <v>0</v>
      </c>
    </row>
    <row r="4" spans="1:27" s="6" customFormat="1" ht="13.8" thickBot="1" x14ac:dyDescent="0.3">
      <c r="A4" s="28" t="s">
        <v>109</v>
      </c>
      <c r="B4" s="29"/>
      <c r="C4" s="31">
        <f t="shared" ref="C4:N4" si="0">SUM(C2:C3)</f>
        <v>12515</v>
      </c>
      <c r="D4" s="31">
        <f t="shared" si="0"/>
        <v>0</v>
      </c>
      <c r="E4" s="31">
        <f t="shared" si="0"/>
        <v>0</v>
      </c>
      <c r="F4" s="31">
        <f t="shared" si="0"/>
        <v>0</v>
      </c>
      <c r="G4" s="31">
        <f t="shared" si="0"/>
        <v>0</v>
      </c>
      <c r="H4" s="31">
        <f t="shared" si="0"/>
        <v>0</v>
      </c>
      <c r="I4" s="31">
        <f t="shared" si="0"/>
        <v>0</v>
      </c>
      <c r="J4" s="31">
        <f t="shared" si="0"/>
        <v>0</v>
      </c>
      <c r="K4" s="31">
        <f t="shared" si="0"/>
        <v>0</v>
      </c>
      <c r="L4" s="31">
        <f t="shared" si="0"/>
        <v>0</v>
      </c>
      <c r="M4" s="31">
        <f t="shared" si="0"/>
        <v>0</v>
      </c>
      <c r="N4" s="31">
        <f t="shared" si="0"/>
        <v>0</v>
      </c>
      <c r="O4" s="25">
        <f>SUM(C4:N4)</f>
        <v>12515</v>
      </c>
      <c r="P4" s="8"/>
      <c r="Q4" s="8"/>
      <c r="R4" s="8"/>
      <c r="S4" s="8"/>
      <c r="T4" s="8"/>
      <c r="U4" s="8"/>
      <c r="V4" s="8"/>
      <c r="W4" s="8"/>
      <c r="X4" s="8"/>
      <c r="Y4" s="8"/>
      <c r="Z4" s="8"/>
      <c r="AA4" s="8"/>
    </row>
    <row r="5" spans="1:27" s="6" customFormat="1" x14ac:dyDescent="0.25">
      <c r="A5" s="35" t="s">
        <v>20</v>
      </c>
      <c r="B5" s="36" t="s">
        <v>21</v>
      </c>
      <c r="C5" s="38">
        <v>11257</v>
      </c>
      <c r="D5" s="38"/>
      <c r="E5" s="38"/>
      <c r="F5" s="38"/>
      <c r="G5" s="38"/>
      <c r="H5" s="38"/>
      <c r="I5" s="38"/>
      <c r="J5" s="38"/>
      <c r="K5" s="38"/>
      <c r="L5" s="38"/>
      <c r="M5" s="38"/>
      <c r="N5" s="39"/>
      <c r="O5" s="25">
        <f>SUM(C5:N5)</f>
        <v>11257</v>
      </c>
      <c r="P5" s="8"/>
      <c r="Q5" s="8"/>
      <c r="R5" s="8"/>
      <c r="S5" s="8"/>
      <c r="T5" s="8"/>
      <c r="U5" s="8"/>
      <c r="V5" s="8"/>
      <c r="W5" s="8"/>
      <c r="X5" s="8"/>
      <c r="Y5" s="8"/>
      <c r="Z5" s="8"/>
      <c r="AA5" s="8"/>
    </row>
    <row r="6" spans="1:27" s="6" customFormat="1" ht="13.8" thickBot="1" x14ac:dyDescent="0.3">
      <c r="A6" s="41" t="s">
        <v>110</v>
      </c>
      <c r="B6" s="42"/>
      <c r="C6" s="43">
        <f t="shared" ref="C6:O6" si="1">SUM(C5)</f>
        <v>11257</v>
      </c>
      <c r="D6" s="43">
        <f t="shared" si="1"/>
        <v>0</v>
      </c>
      <c r="E6" s="43">
        <f t="shared" si="1"/>
        <v>0</v>
      </c>
      <c r="F6" s="43">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11257</v>
      </c>
      <c r="P6" s="8"/>
      <c r="Q6" s="8"/>
      <c r="R6" s="8"/>
      <c r="S6" s="8"/>
      <c r="T6" s="8"/>
      <c r="U6" s="8"/>
      <c r="V6" s="8"/>
      <c r="W6" s="8"/>
      <c r="X6" s="8"/>
      <c r="Y6" s="8"/>
      <c r="Z6" s="8"/>
      <c r="AA6" s="8"/>
    </row>
    <row r="7" spans="1:27" s="132" customFormat="1" ht="13.8" thickBot="1" x14ac:dyDescent="0.3">
      <c r="A7" s="133" t="s">
        <v>22</v>
      </c>
      <c r="B7" s="129" t="s">
        <v>150</v>
      </c>
      <c r="C7" s="130">
        <v>23396</v>
      </c>
      <c r="D7" s="130">
        <v>6572</v>
      </c>
      <c r="E7" s="130">
        <v>7113</v>
      </c>
      <c r="F7" s="130">
        <v>5854</v>
      </c>
      <c r="G7" s="130">
        <v>22693</v>
      </c>
      <c r="H7" s="130">
        <v>2767</v>
      </c>
      <c r="I7" s="130">
        <v>1083</v>
      </c>
      <c r="J7" s="130"/>
      <c r="K7" s="130">
        <v>17</v>
      </c>
      <c r="L7" s="130">
        <v>19</v>
      </c>
      <c r="M7" s="130"/>
      <c r="N7" s="130">
        <v>2</v>
      </c>
      <c r="O7" s="49">
        <f>SUM(C7:N7)</f>
        <v>69516</v>
      </c>
      <c r="P7" s="131"/>
      <c r="Q7" s="131"/>
      <c r="R7" s="131"/>
      <c r="S7" s="131"/>
      <c r="T7" s="131"/>
      <c r="U7" s="131"/>
      <c r="V7" s="131"/>
      <c r="W7" s="131"/>
      <c r="X7" s="131"/>
      <c r="Y7" s="131"/>
      <c r="Z7" s="131"/>
      <c r="AA7" s="131"/>
    </row>
    <row r="8" spans="1:27" ht="12.75" customHeight="1" x14ac:dyDescent="0.25">
      <c r="A8" s="128"/>
      <c r="B8" s="46" t="s">
        <v>19</v>
      </c>
      <c r="C8" s="47">
        <v>28</v>
      </c>
      <c r="D8" s="47">
        <v>133</v>
      </c>
      <c r="E8" s="47">
        <v>39</v>
      </c>
      <c r="F8" s="47"/>
      <c r="G8" s="47"/>
      <c r="H8" s="47"/>
      <c r="I8" s="47"/>
      <c r="J8" s="47">
        <v>464</v>
      </c>
      <c r="K8" s="47">
        <v>2</v>
      </c>
      <c r="L8" s="47"/>
      <c r="M8" s="47"/>
      <c r="N8" s="48"/>
      <c r="O8" s="49">
        <f>SUM(C8:N8)</f>
        <v>666</v>
      </c>
    </row>
    <row r="9" spans="1:27" ht="12.75" customHeight="1" x14ac:dyDescent="0.25">
      <c r="A9" s="27"/>
      <c r="B9" s="21" t="s">
        <v>24</v>
      </c>
      <c r="C9" s="23"/>
      <c r="D9" s="23"/>
      <c r="E9" s="23"/>
      <c r="F9" s="23"/>
      <c r="G9" s="23"/>
      <c r="H9" s="23"/>
      <c r="I9" s="23"/>
      <c r="J9" s="23"/>
      <c r="K9" s="23"/>
      <c r="L9" s="23"/>
      <c r="M9" s="23"/>
      <c r="N9" s="24"/>
      <c r="O9" s="25">
        <f>SUM(C9:N9)</f>
        <v>0</v>
      </c>
    </row>
    <row r="10" spans="1:27" x14ac:dyDescent="0.25">
      <c r="A10" s="27"/>
      <c r="B10" s="21" t="s">
        <v>26</v>
      </c>
      <c r="C10" s="23">
        <v>62136</v>
      </c>
      <c r="D10" s="23"/>
      <c r="E10" s="23">
        <v>842</v>
      </c>
      <c r="F10" s="23"/>
      <c r="G10" s="23"/>
      <c r="H10" s="23"/>
      <c r="I10" s="23"/>
      <c r="J10" s="23"/>
      <c r="K10" s="23"/>
      <c r="L10" s="23"/>
      <c r="M10" s="23"/>
      <c r="N10" s="24"/>
      <c r="O10" s="25">
        <f>SUM(C10:N10)</f>
        <v>62978</v>
      </c>
    </row>
    <row r="11" spans="1:27" ht="15" customHeight="1" x14ac:dyDescent="0.25">
      <c r="A11" s="27"/>
      <c r="B11" s="21" t="s">
        <v>18</v>
      </c>
      <c r="C11" s="23"/>
      <c r="D11" s="23"/>
      <c r="E11" s="23"/>
      <c r="F11" s="23"/>
      <c r="G11" s="23"/>
      <c r="H11" s="23"/>
      <c r="I11" s="23"/>
      <c r="J11" s="23"/>
      <c r="K11" s="23"/>
      <c r="L11" s="23"/>
      <c r="M11" s="23"/>
      <c r="N11" s="24"/>
      <c r="O11" s="25">
        <f>SUM(C11:N11)</f>
        <v>0</v>
      </c>
    </row>
    <row r="12" spans="1:27" s="6" customFormat="1" ht="14.25" customHeight="1" thickBot="1" x14ac:dyDescent="0.3">
      <c r="A12" s="28" t="s">
        <v>111</v>
      </c>
      <c r="B12" s="29"/>
      <c r="C12" s="31">
        <f t="shared" ref="C12:O12" si="2">SUM(C7:C11)</f>
        <v>85560</v>
      </c>
      <c r="D12" s="31">
        <f t="shared" si="2"/>
        <v>6705</v>
      </c>
      <c r="E12" s="31">
        <f t="shared" si="2"/>
        <v>7994</v>
      </c>
      <c r="F12" s="31">
        <f t="shared" si="2"/>
        <v>5854</v>
      </c>
      <c r="G12" s="31">
        <f t="shared" si="2"/>
        <v>22693</v>
      </c>
      <c r="H12" s="31">
        <f t="shared" si="2"/>
        <v>2767</v>
      </c>
      <c r="I12" s="31">
        <f t="shared" si="2"/>
        <v>1083</v>
      </c>
      <c r="J12" s="31">
        <f t="shared" si="2"/>
        <v>464</v>
      </c>
      <c r="K12" s="31">
        <f t="shared" si="2"/>
        <v>19</v>
      </c>
      <c r="L12" s="31">
        <f t="shared" si="2"/>
        <v>19</v>
      </c>
      <c r="M12" s="31">
        <f t="shared" si="2"/>
        <v>0</v>
      </c>
      <c r="N12" s="31">
        <f t="shared" si="2"/>
        <v>2</v>
      </c>
      <c r="O12" s="31">
        <f t="shared" si="2"/>
        <v>133160</v>
      </c>
      <c r="P12" s="8"/>
      <c r="Q12" s="8"/>
      <c r="R12" s="8"/>
      <c r="S12" s="8"/>
      <c r="T12" s="8"/>
      <c r="U12" s="8"/>
      <c r="V12" s="8"/>
      <c r="W12" s="8"/>
      <c r="X12" s="8"/>
      <c r="Y12" s="8"/>
      <c r="Z12" s="8"/>
      <c r="AA12" s="8"/>
    </row>
    <row r="13" spans="1:27" s="160" customFormat="1" ht="14.25" customHeight="1" x14ac:dyDescent="0.25">
      <c r="A13" s="35" t="s">
        <v>27</v>
      </c>
      <c r="B13" s="156" t="s">
        <v>26</v>
      </c>
      <c r="C13" s="157"/>
      <c r="D13" s="157"/>
      <c r="E13" s="157">
        <v>10</v>
      </c>
      <c r="F13" s="157"/>
      <c r="G13" s="157"/>
      <c r="H13" s="157"/>
      <c r="I13" s="157"/>
      <c r="J13" s="157"/>
      <c r="K13" s="157"/>
      <c r="L13" s="157"/>
      <c r="M13" s="157"/>
      <c r="N13" s="158"/>
      <c r="O13" s="26">
        <f>SUM(C13:N13)</f>
        <v>10</v>
      </c>
      <c r="P13" s="159"/>
      <c r="Q13" s="159"/>
      <c r="R13" s="159"/>
      <c r="S13" s="159"/>
      <c r="T13" s="159"/>
      <c r="U13" s="159"/>
      <c r="V13" s="159"/>
      <c r="W13" s="159"/>
      <c r="X13" s="159"/>
      <c r="Y13" s="159"/>
      <c r="Z13" s="159"/>
      <c r="AA13" s="159"/>
    </row>
    <row r="14" spans="1:27" s="165" customFormat="1" x14ac:dyDescent="0.25">
      <c r="B14" s="55" t="s">
        <v>24</v>
      </c>
      <c r="C14" s="56">
        <v>61656</v>
      </c>
      <c r="D14" s="56"/>
      <c r="E14" s="56"/>
      <c r="F14" s="56"/>
      <c r="G14" s="56"/>
      <c r="H14" s="56"/>
      <c r="I14" s="56">
        <v>312</v>
      </c>
      <c r="J14" s="56">
        <v>101</v>
      </c>
      <c r="K14" s="56">
        <v>1288</v>
      </c>
      <c r="L14" s="56">
        <v>3</v>
      </c>
      <c r="M14" s="56"/>
      <c r="N14" s="57"/>
      <c r="O14" s="26">
        <f>SUM(C14:N14)</f>
        <v>63360</v>
      </c>
      <c r="P14" s="119"/>
      <c r="Q14" s="119"/>
      <c r="R14" s="119"/>
      <c r="S14" s="119"/>
      <c r="T14" s="119"/>
      <c r="U14" s="119"/>
      <c r="V14" s="119"/>
      <c r="W14" s="119"/>
      <c r="X14" s="119"/>
      <c r="Y14" s="119"/>
      <c r="Z14" s="119"/>
      <c r="AA14" s="119"/>
    </row>
    <row r="15" spans="1:27" s="6" customFormat="1" ht="13.8" thickBot="1" x14ac:dyDescent="0.3">
      <c r="A15" s="41" t="s">
        <v>112</v>
      </c>
      <c r="B15" s="42"/>
      <c r="C15" s="43">
        <f>SUM(C13:C14)</f>
        <v>61656</v>
      </c>
      <c r="D15" s="43">
        <f t="shared" ref="D15:O15" si="3">SUM(D13:D14)</f>
        <v>0</v>
      </c>
      <c r="E15" s="43">
        <f t="shared" si="3"/>
        <v>10</v>
      </c>
      <c r="F15" s="43">
        <f t="shared" si="3"/>
        <v>0</v>
      </c>
      <c r="G15" s="43">
        <f t="shared" si="3"/>
        <v>0</v>
      </c>
      <c r="H15" s="43">
        <f t="shared" si="3"/>
        <v>0</v>
      </c>
      <c r="I15" s="43">
        <f t="shared" si="3"/>
        <v>312</v>
      </c>
      <c r="J15" s="43">
        <f t="shared" si="3"/>
        <v>101</v>
      </c>
      <c r="K15" s="43">
        <f t="shared" si="3"/>
        <v>1288</v>
      </c>
      <c r="L15" s="43">
        <f t="shared" si="3"/>
        <v>3</v>
      </c>
      <c r="M15" s="43">
        <f t="shared" si="3"/>
        <v>0</v>
      </c>
      <c r="N15" s="43">
        <f t="shared" si="3"/>
        <v>0</v>
      </c>
      <c r="O15" s="43">
        <f t="shared" si="3"/>
        <v>63370</v>
      </c>
      <c r="P15" s="8"/>
      <c r="Q15" s="8"/>
      <c r="R15" s="8"/>
      <c r="S15" s="8"/>
      <c r="T15" s="8"/>
      <c r="U15" s="8"/>
      <c r="V15" s="8"/>
      <c r="W15" s="8"/>
      <c r="X15" s="8"/>
      <c r="Y15" s="8"/>
      <c r="Z15" s="8"/>
      <c r="AA15" s="8"/>
    </row>
    <row r="16" spans="1:27" x14ac:dyDescent="0.25">
      <c r="A16" s="45" t="s">
        <v>29</v>
      </c>
      <c r="B16" s="46" t="s">
        <v>30</v>
      </c>
      <c r="C16" s="47">
        <v>44607</v>
      </c>
      <c r="D16" s="47">
        <v>12000</v>
      </c>
      <c r="E16" s="47"/>
      <c r="F16" s="47"/>
      <c r="G16" s="47"/>
      <c r="H16" s="47">
        <v>4000</v>
      </c>
      <c r="I16" s="47">
        <v>1600</v>
      </c>
      <c r="J16" s="47">
        <v>120</v>
      </c>
      <c r="K16" s="47">
        <v>3000</v>
      </c>
      <c r="L16" s="47">
        <v>0</v>
      </c>
      <c r="M16" s="47">
        <v>0</v>
      </c>
      <c r="N16" s="48">
        <v>0</v>
      </c>
      <c r="O16" s="25">
        <f>SUM(C16:N16)</f>
        <v>65327</v>
      </c>
    </row>
    <row r="17" spans="1:27" x14ac:dyDescent="0.25">
      <c r="A17" s="64"/>
      <c r="B17" s="125" t="s">
        <v>19</v>
      </c>
      <c r="C17" s="126">
        <v>328</v>
      </c>
      <c r="D17" s="126">
        <v>4</v>
      </c>
      <c r="E17" s="126"/>
      <c r="F17" s="126"/>
      <c r="G17" s="126"/>
      <c r="H17" s="126"/>
      <c r="I17" s="126"/>
      <c r="J17" s="126">
        <v>1</v>
      </c>
      <c r="K17" s="126"/>
      <c r="L17" s="126"/>
      <c r="M17" s="126"/>
      <c r="N17" s="127"/>
      <c r="O17" s="25">
        <f>SUM(C17:N17)</f>
        <v>333</v>
      </c>
    </row>
    <row r="18" spans="1:27" x14ac:dyDescent="0.25">
      <c r="A18" s="64"/>
      <c r="B18" s="125" t="s">
        <v>26</v>
      </c>
      <c r="C18" s="126"/>
      <c r="D18" s="126">
        <v>531</v>
      </c>
      <c r="E18" s="126"/>
      <c r="F18" s="126"/>
      <c r="G18" s="126"/>
      <c r="H18" s="126"/>
      <c r="I18" s="126"/>
      <c r="J18" s="126"/>
      <c r="K18" s="126">
        <v>5</v>
      </c>
      <c r="L18" s="126"/>
      <c r="M18" s="126"/>
      <c r="N18" s="127"/>
      <c r="O18" s="25">
        <f>SUM(C18:N18)</f>
        <v>536</v>
      </c>
    </row>
    <row r="19" spans="1:27" s="6" customFormat="1" ht="12.15" customHeight="1" thickBot="1" x14ac:dyDescent="0.3">
      <c r="A19" s="28" t="s">
        <v>113</v>
      </c>
      <c r="B19" s="29"/>
      <c r="C19" s="31">
        <f t="shared" ref="C19:O19" si="4">SUM(C16:C18)</f>
        <v>44935</v>
      </c>
      <c r="D19" s="31">
        <f t="shared" si="4"/>
        <v>12535</v>
      </c>
      <c r="E19" s="31">
        <f t="shared" si="4"/>
        <v>0</v>
      </c>
      <c r="F19" s="31">
        <f t="shared" si="4"/>
        <v>0</v>
      </c>
      <c r="G19" s="31">
        <f t="shared" si="4"/>
        <v>0</v>
      </c>
      <c r="H19" s="31">
        <f t="shared" si="4"/>
        <v>4000</v>
      </c>
      <c r="I19" s="31">
        <f t="shared" si="4"/>
        <v>1600</v>
      </c>
      <c r="J19" s="31">
        <f t="shared" si="4"/>
        <v>121</v>
      </c>
      <c r="K19" s="31">
        <f t="shared" si="4"/>
        <v>3005</v>
      </c>
      <c r="L19" s="31">
        <f t="shared" si="4"/>
        <v>0</v>
      </c>
      <c r="M19" s="31">
        <f t="shared" si="4"/>
        <v>0</v>
      </c>
      <c r="N19" s="31">
        <f t="shared" si="4"/>
        <v>0</v>
      </c>
      <c r="O19" s="31">
        <f t="shared" si="4"/>
        <v>66196</v>
      </c>
      <c r="P19" s="8"/>
      <c r="Q19" s="8"/>
      <c r="R19" s="8"/>
      <c r="S19" s="8"/>
      <c r="T19" s="8"/>
      <c r="U19" s="8"/>
      <c r="V19" s="8"/>
      <c r="W19" s="8"/>
      <c r="X19" s="8"/>
      <c r="Y19" s="8"/>
      <c r="Z19" s="8"/>
      <c r="AA19" s="8"/>
    </row>
    <row r="20" spans="1:27" ht="12.75" customHeight="1" x14ac:dyDescent="0.25">
      <c r="A20" s="35" t="s">
        <v>31</v>
      </c>
      <c r="B20" s="51" t="s">
        <v>19</v>
      </c>
      <c r="C20" s="52"/>
      <c r="D20" s="52"/>
      <c r="E20" s="52">
        <v>40</v>
      </c>
      <c r="F20" s="52"/>
      <c r="G20" s="52"/>
      <c r="H20" s="52"/>
      <c r="I20" s="52">
        <v>371</v>
      </c>
      <c r="J20" s="52">
        <v>64</v>
      </c>
      <c r="K20" s="52">
        <v>1423</v>
      </c>
      <c r="L20" s="52">
        <v>14</v>
      </c>
      <c r="M20" s="52"/>
      <c r="N20" s="53"/>
      <c r="O20" s="25">
        <f>SUM(C20:N20)</f>
        <v>1912</v>
      </c>
    </row>
    <row r="21" spans="1:27" x14ac:dyDescent="0.25">
      <c r="A21" s="54"/>
      <c r="B21" s="55" t="s">
        <v>26</v>
      </c>
      <c r="C21" s="119"/>
      <c r="D21" s="56">
        <v>595</v>
      </c>
      <c r="E21" s="56">
        <v>566</v>
      </c>
      <c r="F21" s="56"/>
      <c r="G21" s="56"/>
      <c r="H21" s="56"/>
      <c r="I21" s="56"/>
      <c r="J21" s="56"/>
      <c r="K21" s="56">
        <v>1</v>
      </c>
      <c r="L21" s="56"/>
      <c r="M21" s="56"/>
      <c r="N21" s="57"/>
      <c r="O21" s="25">
        <f>SUM(C21:N21)</f>
        <v>1162</v>
      </c>
    </row>
    <row r="22" spans="1:27" ht="12.75" customHeight="1" x14ac:dyDescent="0.25">
      <c r="A22" s="54"/>
      <c r="B22" s="55" t="s">
        <v>32</v>
      </c>
      <c r="C22" s="56">
        <v>211457</v>
      </c>
      <c r="D22" s="56"/>
      <c r="E22" s="56"/>
      <c r="F22" s="56"/>
      <c r="G22" s="56"/>
      <c r="H22" s="56"/>
      <c r="I22" s="56"/>
      <c r="J22" s="56"/>
      <c r="K22" s="56"/>
      <c r="L22" s="56"/>
      <c r="M22" s="56"/>
      <c r="N22" s="57"/>
      <c r="O22" s="25">
        <f>SUM(C22:N22)</f>
        <v>211457</v>
      </c>
    </row>
    <row r="23" spans="1:27" s="6" customFormat="1" ht="13.65" customHeight="1" thickBot="1" x14ac:dyDescent="0.3">
      <c r="A23" s="41" t="s">
        <v>114</v>
      </c>
      <c r="B23" s="42"/>
      <c r="C23" s="43">
        <f t="shared" ref="C23:O23" si="5">SUM(C20:C22)</f>
        <v>211457</v>
      </c>
      <c r="D23" s="43">
        <f t="shared" si="5"/>
        <v>595</v>
      </c>
      <c r="E23" s="43">
        <f t="shared" si="5"/>
        <v>606</v>
      </c>
      <c r="F23" s="43">
        <f t="shared" si="5"/>
        <v>0</v>
      </c>
      <c r="G23" s="43">
        <f t="shared" si="5"/>
        <v>0</v>
      </c>
      <c r="H23" s="43">
        <f t="shared" si="5"/>
        <v>0</v>
      </c>
      <c r="I23" s="43">
        <f t="shared" si="5"/>
        <v>371</v>
      </c>
      <c r="J23" s="43">
        <f t="shared" si="5"/>
        <v>64</v>
      </c>
      <c r="K23" s="43">
        <f t="shared" si="5"/>
        <v>1424</v>
      </c>
      <c r="L23" s="43">
        <f t="shared" si="5"/>
        <v>14</v>
      </c>
      <c r="M23" s="43">
        <f t="shared" si="5"/>
        <v>0</v>
      </c>
      <c r="N23" s="43">
        <f t="shared" si="5"/>
        <v>0</v>
      </c>
      <c r="O23" s="43">
        <f t="shared" si="5"/>
        <v>214531</v>
      </c>
      <c r="P23" s="8"/>
      <c r="Q23" s="8"/>
      <c r="R23" s="8"/>
      <c r="S23" s="8"/>
      <c r="T23" s="8"/>
      <c r="U23" s="8"/>
      <c r="V23" s="8"/>
      <c r="W23" s="8"/>
      <c r="X23" s="8"/>
      <c r="Y23" s="8"/>
      <c r="Z23" s="8"/>
      <c r="AA23" s="8"/>
    </row>
    <row r="24" spans="1:27" s="149" customFormat="1" ht="13.65" customHeight="1" thickBot="1" x14ac:dyDescent="0.3">
      <c r="A24" s="150" t="s">
        <v>34</v>
      </c>
      <c r="B24" s="145" t="s">
        <v>19</v>
      </c>
      <c r="C24" s="146"/>
      <c r="D24" s="146"/>
      <c r="E24" s="146"/>
      <c r="F24" s="146"/>
      <c r="G24" s="146"/>
      <c r="H24" s="146"/>
      <c r="I24" s="146"/>
      <c r="J24" s="146"/>
      <c r="K24" s="146">
        <v>24</v>
      </c>
      <c r="L24" s="146"/>
      <c r="M24" s="146"/>
      <c r="N24" s="147"/>
      <c r="O24" s="134">
        <f>SUM(C24:N24)</f>
        <v>24</v>
      </c>
      <c r="P24" s="148"/>
      <c r="Q24" s="148"/>
      <c r="R24" s="148"/>
      <c r="S24" s="148"/>
      <c r="T24" s="148"/>
      <c r="U24" s="148"/>
      <c r="V24" s="148"/>
      <c r="W24" s="148"/>
      <c r="X24" s="148"/>
      <c r="Y24" s="148"/>
      <c r="Z24" s="148"/>
      <c r="AA24" s="148"/>
    </row>
    <row r="25" spans="1:27" s="139" customFormat="1" x14ac:dyDescent="0.25">
      <c r="B25" s="140" t="s">
        <v>18</v>
      </c>
      <c r="C25" s="141">
        <v>2461</v>
      </c>
      <c r="D25" s="141"/>
      <c r="E25" s="141"/>
      <c r="F25" s="141"/>
      <c r="G25" s="141"/>
      <c r="H25" s="141"/>
      <c r="I25" s="141"/>
      <c r="J25" s="141"/>
      <c r="K25" s="141"/>
      <c r="L25" s="141"/>
      <c r="M25" s="141"/>
      <c r="N25" s="142"/>
      <c r="O25" s="144">
        <f>SUM(C25:N25)</f>
        <v>2461</v>
      </c>
      <c r="P25" s="143"/>
      <c r="Q25" s="143"/>
      <c r="R25" s="143"/>
      <c r="S25" s="143"/>
      <c r="T25" s="143"/>
      <c r="U25" s="143"/>
      <c r="V25" s="143"/>
      <c r="W25" s="143"/>
      <c r="X25" s="143"/>
      <c r="Y25" s="143"/>
      <c r="Z25" s="143"/>
      <c r="AA25" s="143"/>
    </row>
    <row r="26" spans="1:27" s="6" customFormat="1" ht="13.8" thickBot="1" x14ac:dyDescent="0.3">
      <c r="A26" s="28" t="s">
        <v>115</v>
      </c>
      <c r="B26" s="29"/>
      <c r="C26" s="31">
        <f>SUM(C24:C25)</f>
        <v>2461</v>
      </c>
      <c r="D26" s="31">
        <f t="shared" ref="D26:O26" si="6">SUM(D24:D25)</f>
        <v>0</v>
      </c>
      <c r="E26" s="31">
        <f t="shared" si="6"/>
        <v>0</v>
      </c>
      <c r="F26" s="31">
        <f t="shared" si="6"/>
        <v>0</v>
      </c>
      <c r="G26" s="31">
        <f t="shared" si="6"/>
        <v>0</v>
      </c>
      <c r="H26" s="31">
        <f t="shared" si="6"/>
        <v>0</v>
      </c>
      <c r="I26" s="31">
        <f t="shared" si="6"/>
        <v>0</v>
      </c>
      <c r="J26" s="31">
        <f t="shared" si="6"/>
        <v>0</v>
      </c>
      <c r="K26" s="31">
        <f t="shared" si="6"/>
        <v>24</v>
      </c>
      <c r="L26" s="31">
        <f t="shared" si="6"/>
        <v>0</v>
      </c>
      <c r="M26" s="31">
        <f t="shared" si="6"/>
        <v>0</v>
      </c>
      <c r="N26" s="31">
        <f t="shared" si="6"/>
        <v>0</v>
      </c>
      <c r="O26" s="31">
        <f t="shared" si="6"/>
        <v>2485</v>
      </c>
      <c r="P26" s="8"/>
      <c r="Q26" s="8"/>
      <c r="R26" s="8"/>
      <c r="S26" s="8"/>
      <c r="T26" s="8"/>
      <c r="U26" s="8"/>
      <c r="V26" s="8"/>
      <c r="W26" s="8"/>
      <c r="X26" s="8"/>
      <c r="Y26" s="8"/>
      <c r="Z26" s="8"/>
      <c r="AA26" s="8"/>
    </row>
    <row r="27" spans="1:27" s="10" customFormat="1" x14ac:dyDescent="0.25">
      <c r="A27" s="35" t="s">
        <v>36</v>
      </c>
      <c r="B27" s="66" t="s">
        <v>37</v>
      </c>
      <c r="C27" s="67">
        <v>45733</v>
      </c>
      <c r="D27" s="67">
        <v>4076</v>
      </c>
      <c r="E27" s="67">
        <v>3978</v>
      </c>
      <c r="F27" s="67"/>
      <c r="G27" s="67">
        <v>26097</v>
      </c>
      <c r="H27" s="67">
        <v>0</v>
      </c>
      <c r="I27" s="67"/>
      <c r="J27" s="67"/>
      <c r="K27" s="67"/>
      <c r="L27" s="67"/>
      <c r="M27" s="67">
        <v>0</v>
      </c>
      <c r="N27" s="68">
        <v>0</v>
      </c>
      <c r="O27" s="25">
        <f>SUM(C27:N27)</f>
        <v>79884</v>
      </c>
      <c r="P27" s="13"/>
      <c r="Q27" s="13"/>
      <c r="R27" s="13"/>
      <c r="S27" s="13"/>
      <c r="T27" s="13"/>
      <c r="U27" s="13"/>
      <c r="V27" s="13"/>
      <c r="W27" s="13"/>
      <c r="X27" s="13"/>
      <c r="Y27" s="13"/>
      <c r="Z27" s="13"/>
      <c r="AA27" s="13"/>
    </row>
    <row r="28" spans="1:27" ht="11.25" customHeight="1" x14ac:dyDescent="0.25">
      <c r="A28" s="54"/>
      <c r="B28" s="55" t="s">
        <v>19</v>
      </c>
      <c r="C28" s="56"/>
      <c r="D28" s="56"/>
      <c r="E28" s="56">
        <v>16248</v>
      </c>
      <c r="F28" s="56"/>
      <c r="G28" s="56"/>
      <c r="H28" s="56"/>
      <c r="I28" s="56"/>
      <c r="J28" s="56"/>
      <c r="K28" s="56"/>
      <c r="L28" s="56"/>
      <c r="M28" s="56"/>
      <c r="N28" s="57"/>
      <c r="O28" s="25">
        <f>SUM(C28:N28)</f>
        <v>16248</v>
      </c>
    </row>
    <row r="29" spans="1:27" x14ac:dyDescent="0.25">
      <c r="A29" s="54"/>
      <c r="B29" s="55" t="s">
        <v>26</v>
      </c>
      <c r="C29" s="56"/>
      <c r="D29" s="56">
        <v>177</v>
      </c>
      <c r="E29" s="56">
        <v>4247</v>
      </c>
      <c r="F29" s="56"/>
      <c r="G29" s="56"/>
      <c r="H29" s="56"/>
      <c r="I29" s="56"/>
      <c r="J29" s="56"/>
      <c r="K29" s="56"/>
      <c r="L29" s="56"/>
      <c r="M29" s="56"/>
      <c r="N29" s="57"/>
      <c r="O29" s="25">
        <f>SUM(C29:N29)</f>
        <v>4424</v>
      </c>
    </row>
    <row r="30" spans="1:27" s="6" customFormat="1" ht="13.65" customHeight="1" thickBot="1" x14ac:dyDescent="0.3">
      <c r="A30" s="41" t="s">
        <v>116</v>
      </c>
      <c r="B30" s="42"/>
      <c r="C30" s="43">
        <f t="shared" ref="C30:O30" si="7">SUM(C27:C29)</f>
        <v>45733</v>
      </c>
      <c r="D30" s="43">
        <f t="shared" si="7"/>
        <v>4253</v>
      </c>
      <c r="E30" s="43">
        <f t="shared" si="7"/>
        <v>24473</v>
      </c>
      <c r="F30" s="43">
        <f t="shared" si="7"/>
        <v>0</v>
      </c>
      <c r="G30" s="43">
        <f t="shared" si="7"/>
        <v>26097</v>
      </c>
      <c r="H30" s="43">
        <f t="shared" si="7"/>
        <v>0</v>
      </c>
      <c r="I30" s="43">
        <f t="shared" si="7"/>
        <v>0</v>
      </c>
      <c r="J30" s="43">
        <f t="shared" si="7"/>
        <v>0</v>
      </c>
      <c r="K30" s="43">
        <f t="shared" si="7"/>
        <v>0</v>
      </c>
      <c r="L30" s="43">
        <f t="shared" si="7"/>
        <v>0</v>
      </c>
      <c r="M30" s="43">
        <f t="shared" si="7"/>
        <v>0</v>
      </c>
      <c r="N30" s="43">
        <f t="shared" si="7"/>
        <v>0</v>
      </c>
      <c r="O30" s="43">
        <f t="shared" si="7"/>
        <v>100556</v>
      </c>
      <c r="P30" s="8"/>
      <c r="Q30" s="8"/>
      <c r="R30" s="8"/>
      <c r="S30" s="8"/>
      <c r="T30" s="8"/>
      <c r="U30" s="8"/>
      <c r="V30" s="8"/>
      <c r="W30" s="8"/>
      <c r="X30" s="8"/>
      <c r="Y30" s="8"/>
      <c r="Z30" s="8"/>
      <c r="AA30" s="8"/>
    </row>
    <row r="31" spans="1:27" x14ac:dyDescent="0.25">
      <c r="A31" s="45" t="s">
        <v>38</v>
      </c>
      <c r="B31" s="46" t="s">
        <v>24</v>
      </c>
      <c r="C31" s="47">
        <v>61204</v>
      </c>
      <c r="D31" s="47"/>
      <c r="E31" s="47"/>
      <c r="F31" s="47"/>
      <c r="G31" s="47"/>
      <c r="H31" s="47"/>
      <c r="I31" s="47">
        <v>312</v>
      </c>
      <c r="J31" s="47">
        <v>11</v>
      </c>
      <c r="K31" s="47">
        <v>12</v>
      </c>
      <c r="L31" s="47"/>
      <c r="M31" s="47"/>
      <c r="N31" s="48">
        <v>898</v>
      </c>
      <c r="O31" s="25">
        <f>SUM(C31:N31)</f>
        <v>62437</v>
      </c>
    </row>
    <row r="32" spans="1:27" x14ac:dyDescent="0.25">
      <c r="A32" s="45"/>
      <c r="B32" s="46" t="s">
        <v>26</v>
      </c>
      <c r="C32" s="47"/>
      <c r="D32" s="47"/>
      <c r="E32" s="47">
        <v>7</v>
      </c>
      <c r="F32" s="47"/>
      <c r="G32" s="47"/>
      <c r="H32" s="47"/>
      <c r="I32" s="47"/>
      <c r="J32" s="47"/>
      <c r="K32" s="47"/>
      <c r="L32" s="47"/>
      <c r="M32" s="47"/>
      <c r="N32" s="48"/>
      <c r="O32" s="25">
        <f>SUM(C32:N32)</f>
        <v>7</v>
      </c>
    </row>
    <row r="33" spans="1:27" x14ac:dyDescent="0.25">
      <c r="A33" s="20"/>
      <c r="B33" s="21" t="s">
        <v>19</v>
      </c>
      <c r="C33" s="23"/>
      <c r="D33" s="23"/>
      <c r="E33" s="23"/>
      <c r="F33" s="23"/>
      <c r="G33" s="23"/>
      <c r="H33" s="23"/>
      <c r="I33" s="23"/>
      <c r="J33" s="23"/>
      <c r="K33" s="23"/>
      <c r="L33" s="23"/>
      <c r="M33" s="23"/>
      <c r="N33" s="24"/>
      <c r="O33" s="25">
        <f>SUM(C33:N33)</f>
        <v>0</v>
      </c>
    </row>
    <row r="34" spans="1:27" x14ac:dyDescent="0.25">
      <c r="A34" s="27"/>
      <c r="B34" s="21" t="s">
        <v>39</v>
      </c>
      <c r="C34" s="23">
        <v>3547</v>
      </c>
      <c r="D34" s="23"/>
      <c r="E34" s="23"/>
      <c r="F34" s="23"/>
      <c r="G34" s="23"/>
      <c r="H34" s="23"/>
      <c r="I34" s="23"/>
      <c r="J34" s="23"/>
      <c r="K34" s="23"/>
      <c r="L34" s="23"/>
      <c r="M34" s="23"/>
      <c r="N34" s="24"/>
      <c r="O34" s="25">
        <f>SUM(C34:N34)</f>
        <v>3547</v>
      </c>
    </row>
    <row r="35" spans="1:27" s="6" customFormat="1" ht="13.8" thickBot="1" x14ac:dyDescent="0.3">
      <c r="A35" s="28" t="s">
        <v>117</v>
      </c>
      <c r="B35" s="29"/>
      <c r="C35" s="31">
        <f t="shared" ref="C35:O35" si="8">SUM(C31:C34)</f>
        <v>64751</v>
      </c>
      <c r="D35" s="31">
        <f t="shared" si="8"/>
        <v>0</v>
      </c>
      <c r="E35" s="31">
        <f t="shared" si="8"/>
        <v>7</v>
      </c>
      <c r="F35" s="31">
        <f t="shared" si="8"/>
        <v>0</v>
      </c>
      <c r="G35" s="31">
        <f t="shared" si="8"/>
        <v>0</v>
      </c>
      <c r="H35" s="31">
        <f t="shared" si="8"/>
        <v>0</v>
      </c>
      <c r="I35" s="31">
        <f t="shared" si="8"/>
        <v>312</v>
      </c>
      <c r="J35" s="31">
        <f t="shared" si="8"/>
        <v>11</v>
      </c>
      <c r="K35" s="31">
        <f t="shared" si="8"/>
        <v>12</v>
      </c>
      <c r="L35" s="31">
        <f t="shared" si="8"/>
        <v>0</v>
      </c>
      <c r="M35" s="31">
        <f t="shared" si="8"/>
        <v>0</v>
      </c>
      <c r="N35" s="31">
        <f t="shared" si="8"/>
        <v>898</v>
      </c>
      <c r="O35" s="31">
        <f t="shared" si="8"/>
        <v>65991</v>
      </c>
      <c r="P35" s="8"/>
      <c r="Q35" s="8"/>
      <c r="R35" s="8"/>
      <c r="S35" s="8"/>
      <c r="T35" s="8"/>
      <c r="U35" s="8"/>
      <c r="V35" s="8"/>
      <c r="W35" s="8"/>
      <c r="X35" s="8"/>
      <c r="Y35" s="8"/>
      <c r="Z35" s="8"/>
      <c r="AA35" s="8"/>
    </row>
    <row r="36" spans="1:27" s="160" customFormat="1" x14ac:dyDescent="0.25">
      <c r="A36" s="135" t="s">
        <v>40</v>
      </c>
      <c r="B36" s="156" t="s">
        <v>19</v>
      </c>
      <c r="C36" s="157">
        <v>1561</v>
      </c>
      <c r="D36" s="157"/>
      <c r="E36" s="157"/>
      <c r="F36" s="157"/>
      <c r="G36" s="157"/>
      <c r="H36" s="157"/>
      <c r="I36" s="157"/>
      <c r="J36" s="157"/>
      <c r="K36" s="157"/>
      <c r="L36" s="157"/>
      <c r="M36" s="157"/>
      <c r="N36" s="158"/>
      <c r="O36" s="79">
        <f>SUM(C36:N36)</f>
        <v>1561</v>
      </c>
      <c r="P36" s="159"/>
      <c r="Q36" s="159"/>
      <c r="R36" s="159"/>
      <c r="S36" s="159"/>
      <c r="T36" s="159"/>
      <c r="U36" s="159"/>
      <c r="V36" s="159"/>
      <c r="W36" s="159"/>
      <c r="X36" s="159"/>
      <c r="Y36" s="159"/>
      <c r="Z36" s="159"/>
      <c r="AA36" s="159"/>
    </row>
    <row r="37" spans="1:27" s="160" customFormat="1" x14ac:dyDescent="0.25">
      <c r="A37" s="166"/>
      <c r="B37" s="156" t="s">
        <v>46</v>
      </c>
      <c r="C37" s="157">
        <v>1968</v>
      </c>
      <c r="D37" s="157"/>
      <c r="E37" s="157"/>
      <c r="F37" s="157"/>
      <c r="G37" s="157"/>
      <c r="H37" s="157"/>
      <c r="I37" s="157"/>
      <c r="J37" s="157"/>
      <c r="K37" s="157"/>
      <c r="L37" s="157"/>
      <c r="M37" s="157"/>
      <c r="N37" s="158"/>
      <c r="O37" s="79">
        <f>SUM(C37:N37)</f>
        <v>1968</v>
      </c>
      <c r="P37" s="159"/>
      <c r="Q37" s="159"/>
      <c r="R37" s="159"/>
      <c r="S37" s="159"/>
      <c r="T37" s="159"/>
      <c r="U37" s="159"/>
      <c r="V37" s="159"/>
      <c r="W37" s="159"/>
      <c r="X37" s="159"/>
      <c r="Y37" s="159"/>
      <c r="Z37" s="159"/>
      <c r="AA37" s="159"/>
    </row>
    <row r="38" spans="1:27" s="154" customFormat="1" x14ac:dyDescent="0.25">
      <c r="B38" s="55" t="s">
        <v>42</v>
      </c>
      <c r="C38" s="56">
        <v>713</v>
      </c>
      <c r="D38" s="56"/>
      <c r="E38" s="56"/>
      <c r="F38" s="56"/>
      <c r="G38" s="56"/>
      <c r="H38" s="56"/>
      <c r="I38" s="56"/>
      <c r="J38" s="56"/>
      <c r="K38" s="56"/>
      <c r="L38" s="56"/>
      <c r="M38" s="56"/>
      <c r="N38" s="57"/>
      <c r="O38" s="26">
        <f>SUM(C38:N38)</f>
        <v>713</v>
      </c>
      <c r="P38" s="155"/>
      <c r="Q38" s="155"/>
      <c r="R38" s="155"/>
      <c r="S38" s="155"/>
      <c r="T38" s="155"/>
      <c r="U38" s="155"/>
      <c r="V38" s="155"/>
      <c r="W38" s="155"/>
      <c r="X38" s="155"/>
      <c r="Y38" s="155"/>
      <c r="Z38" s="155"/>
      <c r="AA38" s="155"/>
    </row>
    <row r="39" spans="1:27" s="6" customFormat="1" ht="13.8" thickBot="1" x14ac:dyDescent="0.3">
      <c r="A39" s="151" t="s">
        <v>118</v>
      </c>
      <c r="B39" s="152"/>
      <c r="C39" s="153">
        <f>SUM(C36:C38)</f>
        <v>4242</v>
      </c>
      <c r="D39" s="153">
        <f t="shared" ref="D39:O39" si="9">SUM(D36:D38)</f>
        <v>0</v>
      </c>
      <c r="E39" s="153">
        <f t="shared" si="9"/>
        <v>0</v>
      </c>
      <c r="F39" s="153">
        <f t="shared" si="9"/>
        <v>0</v>
      </c>
      <c r="G39" s="153">
        <f t="shared" si="9"/>
        <v>0</v>
      </c>
      <c r="H39" s="153">
        <f t="shared" si="9"/>
        <v>0</v>
      </c>
      <c r="I39" s="153">
        <f t="shared" si="9"/>
        <v>0</v>
      </c>
      <c r="J39" s="153">
        <f t="shared" si="9"/>
        <v>0</v>
      </c>
      <c r="K39" s="153">
        <f t="shared" si="9"/>
        <v>0</v>
      </c>
      <c r="L39" s="153">
        <f t="shared" si="9"/>
        <v>0</v>
      </c>
      <c r="M39" s="153">
        <f t="shared" si="9"/>
        <v>0</v>
      </c>
      <c r="N39" s="153">
        <f t="shared" si="9"/>
        <v>0</v>
      </c>
      <c r="O39" s="153">
        <f t="shared" si="9"/>
        <v>4242</v>
      </c>
      <c r="P39" s="8"/>
      <c r="Q39" s="8"/>
      <c r="R39" s="8"/>
      <c r="S39" s="8"/>
      <c r="T39" s="8"/>
      <c r="U39" s="8"/>
      <c r="V39" s="8"/>
      <c r="W39" s="8"/>
      <c r="X39" s="8"/>
      <c r="Y39" s="8"/>
      <c r="Z39" s="8"/>
      <c r="AA39" s="8"/>
    </row>
    <row r="40" spans="1:27" x14ac:dyDescent="0.25">
      <c r="A40" s="45" t="s">
        <v>43</v>
      </c>
      <c r="B40" s="46" t="s">
        <v>25</v>
      </c>
      <c r="C40" s="47">
        <v>2042</v>
      </c>
      <c r="D40" s="47">
        <v>441</v>
      </c>
      <c r="E40" s="47"/>
      <c r="F40" s="47">
        <v>1968</v>
      </c>
      <c r="G40" s="47">
        <v>7483</v>
      </c>
      <c r="H40" s="47">
        <v>749</v>
      </c>
      <c r="I40" s="47"/>
      <c r="J40" s="47">
        <v>785</v>
      </c>
      <c r="K40" s="47">
        <v>2318</v>
      </c>
      <c r="L40" s="47"/>
      <c r="M40" s="47"/>
      <c r="N40" s="48">
        <v>1670</v>
      </c>
      <c r="O40" s="25">
        <f>SUM(C40:N40)</f>
        <v>17456</v>
      </c>
    </row>
    <row r="41" spans="1:27" x14ac:dyDescent="0.25">
      <c r="A41" s="45"/>
      <c r="B41" s="46" t="s">
        <v>18</v>
      </c>
      <c r="C41" s="47"/>
      <c r="D41" s="47"/>
      <c r="E41" s="47"/>
      <c r="F41" s="47"/>
      <c r="G41" s="47"/>
      <c r="H41" s="47"/>
      <c r="I41" s="47"/>
      <c r="J41" s="47">
        <v>22</v>
      </c>
      <c r="K41" s="47"/>
      <c r="L41" s="47"/>
      <c r="M41" s="47"/>
      <c r="N41" s="48"/>
      <c r="O41" s="25">
        <f>SUM(C41:N41)</f>
        <v>22</v>
      </c>
    </row>
    <row r="42" spans="1:27" x14ac:dyDescent="0.25">
      <c r="A42" s="45"/>
      <c r="B42" s="46" t="s">
        <v>26</v>
      </c>
      <c r="C42" s="47"/>
      <c r="D42" s="47">
        <v>1552</v>
      </c>
      <c r="E42" s="47"/>
      <c r="F42" s="47"/>
      <c r="G42" s="47"/>
      <c r="H42" s="47"/>
      <c r="I42" s="47"/>
      <c r="J42" s="47"/>
      <c r="K42" s="47">
        <v>33</v>
      </c>
      <c r="L42" s="47"/>
      <c r="M42" s="47"/>
      <c r="N42" s="48"/>
      <c r="O42" s="25">
        <f>SUM(C42:N42)</f>
        <v>1585</v>
      </c>
    </row>
    <row r="43" spans="1:27" x14ac:dyDescent="0.25">
      <c r="A43" s="27"/>
      <c r="B43" s="21" t="s">
        <v>19</v>
      </c>
      <c r="C43" s="23">
        <v>71802</v>
      </c>
      <c r="D43" s="23">
        <v>1</v>
      </c>
      <c r="E43" s="23">
        <v>80</v>
      </c>
      <c r="F43" s="23"/>
      <c r="G43" s="23"/>
      <c r="H43" s="23"/>
      <c r="I43" s="23"/>
      <c r="J43" s="23">
        <v>63</v>
      </c>
      <c r="K43" s="23">
        <v>41</v>
      </c>
      <c r="L43" s="23"/>
      <c r="M43" s="23"/>
      <c r="N43" s="24"/>
      <c r="O43" s="25">
        <f>SUM(C43:N43)</f>
        <v>71987</v>
      </c>
    </row>
    <row r="44" spans="1:27" s="6" customFormat="1" ht="12.75" customHeight="1" thickBot="1" x14ac:dyDescent="0.3">
      <c r="A44" s="28" t="s">
        <v>119</v>
      </c>
      <c r="B44" s="29"/>
      <c r="C44" s="31">
        <f t="shared" ref="C44:O44" si="10">SUM(C40:C43)</f>
        <v>73844</v>
      </c>
      <c r="D44" s="31">
        <f t="shared" si="10"/>
        <v>1994</v>
      </c>
      <c r="E44" s="31">
        <f t="shared" si="10"/>
        <v>80</v>
      </c>
      <c r="F44" s="31">
        <f t="shared" si="10"/>
        <v>1968</v>
      </c>
      <c r="G44" s="31">
        <f t="shared" si="10"/>
        <v>7483</v>
      </c>
      <c r="H44" s="31">
        <f t="shared" si="10"/>
        <v>749</v>
      </c>
      <c r="I44" s="31">
        <f t="shared" si="10"/>
        <v>0</v>
      </c>
      <c r="J44" s="31">
        <f t="shared" si="10"/>
        <v>870</v>
      </c>
      <c r="K44" s="31">
        <f t="shared" si="10"/>
        <v>2392</v>
      </c>
      <c r="L44" s="31">
        <f t="shared" si="10"/>
        <v>0</v>
      </c>
      <c r="M44" s="31">
        <f t="shared" si="10"/>
        <v>0</v>
      </c>
      <c r="N44" s="31">
        <f t="shared" si="10"/>
        <v>1670</v>
      </c>
      <c r="O44" s="31">
        <f t="shared" si="10"/>
        <v>91050</v>
      </c>
      <c r="P44" s="8"/>
      <c r="Q44" s="8"/>
      <c r="R44" s="8"/>
      <c r="S44" s="8"/>
      <c r="T44" s="8"/>
      <c r="U44" s="8"/>
      <c r="V44" s="8"/>
      <c r="W44" s="8"/>
      <c r="X44" s="8"/>
      <c r="Y44" s="8"/>
      <c r="Z44" s="8"/>
      <c r="AA44" s="8"/>
    </row>
    <row r="45" spans="1:27" s="162" customFormat="1" ht="12.75" customHeight="1" x14ac:dyDescent="0.25">
      <c r="A45" s="135" t="s">
        <v>44</v>
      </c>
      <c r="B45" s="36" t="s">
        <v>19</v>
      </c>
      <c r="C45" s="82"/>
      <c r="D45" s="82"/>
      <c r="E45" s="82"/>
      <c r="F45" s="82"/>
      <c r="G45" s="82"/>
      <c r="H45" s="82"/>
      <c r="I45" s="82"/>
      <c r="J45" s="82"/>
      <c r="K45" s="82">
        <v>390</v>
      </c>
      <c r="L45" s="82"/>
      <c r="M45" s="82"/>
      <c r="N45" s="83"/>
      <c r="O45" s="40">
        <f>SUM(C45:N45)</f>
        <v>390</v>
      </c>
      <c r="P45" s="161"/>
      <c r="Q45" s="161"/>
      <c r="R45" s="161"/>
      <c r="S45" s="161"/>
      <c r="T45" s="161"/>
      <c r="U45" s="161"/>
      <c r="V45" s="161"/>
      <c r="W45" s="161"/>
      <c r="X45" s="161"/>
      <c r="Y45" s="161"/>
      <c r="Z45" s="161"/>
      <c r="AA45" s="161"/>
    </row>
    <row r="46" spans="1:27" s="160" customFormat="1" ht="13.65" customHeight="1" x14ac:dyDescent="0.25">
      <c r="B46" s="36" t="s">
        <v>21</v>
      </c>
      <c r="C46" s="82">
        <v>1100</v>
      </c>
      <c r="D46" s="82"/>
      <c r="E46" s="82"/>
      <c r="F46" s="82"/>
      <c r="G46" s="82"/>
      <c r="H46" s="82"/>
      <c r="I46" s="82"/>
      <c r="J46" s="82"/>
      <c r="K46" s="82"/>
      <c r="L46" s="82"/>
      <c r="M46" s="82"/>
      <c r="N46" s="83"/>
      <c r="O46" s="40">
        <f>SUM(C46:N46)</f>
        <v>1100</v>
      </c>
      <c r="P46" s="159"/>
      <c r="Q46" s="159"/>
      <c r="R46" s="159"/>
      <c r="S46" s="159"/>
      <c r="T46" s="159"/>
      <c r="U46" s="159"/>
      <c r="V46" s="159"/>
      <c r="W46" s="159"/>
      <c r="X46" s="159"/>
      <c r="Y46" s="159"/>
      <c r="Z46" s="159"/>
      <c r="AA46" s="159"/>
    </row>
    <row r="47" spans="1:27" s="6" customFormat="1" ht="13.65" customHeight="1" thickBot="1" x14ac:dyDescent="0.3">
      <c r="A47" s="41" t="s">
        <v>120</v>
      </c>
      <c r="B47" s="42"/>
      <c r="C47" s="43">
        <f>SUM(C45:C46)</f>
        <v>1100</v>
      </c>
      <c r="D47" s="43">
        <f t="shared" ref="D47:O47" si="11">SUM(D45:D46)</f>
        <v>0</v>
      </c>
      <c r="E47" s="43">
        <f t="shared" si="11"/>
        <v>0</v>
      </c>
      <c r="F47" s="43">
        <f t="shared" si="11"/>
        <v>0</v>
      </c>
      <c r="G47" s="43">
        <f t="shared" si="11"/>
        <v>0</v>
      </c>
      <c r="H47" s="43">
        <f t="shared" si="11"/>
        <v>0</v>
      </c>
      <c r="I47" s="43">
        <f t="shared" si="11"/>
        <v>0</v>
      </c>
      <c r="J47" s="43">
        <f t="shared" si="11"/>
        <v>0</v>
      </c>
      <c r="K47" s="43">
        <f t="shared" si="11"/>
        <v>390</v>
      </c>
      <c r="L47" s="43">
        <f t="shared" si="11"/>
        <v>0</v>
      </c>
      <c r="M47" s="43">
        <f t="shared" si="11"/>
        <v>0</v>
      </c>
      <c r="N47" s="43">
        <f t="shared" si="11"/>
        <v>0</v>
      </c>
      <c r="O47" s="43">
        <f t="shared" si="11"/>
        <v>1490</v>
      </c>
      <c r="P47" s="8"/>
      <c r="Q47" s="8"/>
      <c r="R47" s="8"/>
      <c r="S47" s="8"/>
      <c r="T47" s="8"/>
      <c r="U47" s="8"/>
      <c r="V47" s="8"/>
      <c r="W47" s="8"/>
      <c r="X47" s="8"/>
      <c r="Y47" s="8"/>
      <c r="Z47" s="8"/>
      <c r="AA47" s="8"/>
    </row>
    <row r="48" spans="1:27" x14ac:dyDescent="0.25">
      <c r="A48" s="45" t="s">
        <v>45</v>
      </c>
      <c r="B48" s="46" t="s">
        <v>46</v>
      </c>
      <c r="C48" s="47">
        <v>6153</v>
      </c>
      <c r="D48" s="47">
        <v>1200</v>
      </c>
      <c r="E48" s="47"/>
      <c r="F48" s="47">
        <v>625</v>
      </c>
      <c r="G48" s="47">
        <v>525</v>
      </c>
      <c r="H48" s="47"/>
      <c r="I48" s="47"/>
      <c r="J48" s="47">
        <v>0</v>
      </c>
      <c r="K48" s="47">
        <v>0</v>
      </c>
      <c r="L48" s="47">
        <v>2</v>
      </c>
      <c r="M48" s="47">
        <v>0</v>
      </c>
      <c r="N48" s="48">
        <v>0</v>
      </c>
      <c r="O48" s="25">
        <f>SUM(C48:N48)</f>
        <v>8505</v>
      </c>
    </row>
    <row r="49" spans="1:27" x14ac:dyDescent="0.25">
      <c r="A49" s="27"/>
      <c r="B49" s="21" t="s">
        <v>47</v>
      </c>
      <c r="C49" s="23">
        <v>70981</v>
      </c>
      <c r="D49" s="23"/>
      <c r="E49" s="23"/>
      <c r="F49" s="23"/>
      <c r="G49" s="23"/>
      <c r="H49" s="23"/>
      <c r="I49" s="23"/>
      <c r="J49" s="23">
        <v>22</v>
      </c>
      <c r="K49" s="23"/>
      <c r="L49" s="23">
        <v>131</v>
      </c>
      <c r="M49" s="23">
        <v>0</v>
      </c>
      <c r="N49" s="24">
        <v>0</v>
      </c>
      <c r="O49" s="25">
        <f>SUM(C49:N49)</f>
        <v>71134</v>
      </c>
    </row>
    <row r="50" spans="1:27" ht="11.25" customHeight="1" x14ac:dyDescent="0.25">
      <c r="A50" s="27"/>
      <c r="B50" s="21" t="s">
        <v>19</v>
      </c>
      <c r="C50" s="23"/>
      <c r="D50" s="23"/>
      <c r="E50" s="23"/>
      <c r="F50" s="23"/>
      <c r="G50" s="23"/>
      <c r="H50" s="23"/>
      <c r="I50" s="23"/>
      <c r="J50" s="23"/>
      <c r="K50" s="23"/>
      <c r="L50" s="23"/>
      <c r="M50" s="23"/>
      <c r="N50" s="24"/>
      <c r="O50" s="25">
        <f>SUM(C50:N50)</f>
        <v>0</v>
      </c>
    </row>
    <row r="51" spans="1:27" x14ac:dyDescent="0.25">
      <c r="A51" s="27"/>
      <c r="B51" s="21" t="s">
        <v>26</v>
      </c>
      <c r="C51" s="23"/>
      <c r="D51" s="23"/>
      <c r="E51" s="23">
        <v>64</v>
      </c>
      <c r="F51" s="23"/>
      <c r="G51" s="23"/>
      <c r="H51" s="23"/>
      <c r="I51" s="23"/>
      <c r="J51" s="23"/>
      <c r="K51" s="23">
        <v>1</v>
      </c>
      <c r="L51" s="23"/>
      <c r="M51" s="23"/>
      <c r="N51" s="24"/>
      <c r="O51" s="25">
        <f>SUM(C51:N51)</f>
        <v>65</v>
      </c>
    </row>
    <row r="52" spans="1:27" x14ac:dyDescent="0.25">
      <c r="A52" s="27"/>
      <c r="B52" s="21" t="s">
        <v>24</v>
      </c>
      <c r="C52" s="23">
        <v>743</v>
      </c>
      <c r="D52" s="23"/>
      <c r="E52" s="23"/>
      <c r="F52" s="23"/>
      <c r="G52" s="23"/>
      <c r="H52" s="23"/>
      <c r="I52" s="23"/>
      <c r="J52" s="23">
        <v>14</v>
      </c>
      <c r="K52" s="23">
        <v>12</v>
      </c>
      <c r="L52" s="23"/>
      <c r="M52" s="23"/>
      <c r="N52" s="24"/>
      <c r="O52" s="25">
        <f>SUM(C52:N52)</f>
        <v>769</v>
      </c>
    </row>
    <row r="53" spans="1:27" s="6" customFormat="1" ht="13.8" thickBot="1" x14ac:dyDescent="0.3">
      <c r="A53" s="28" t="s">
        <v>121</v>
      </c>
      <c r="B53" s="29"/>
      <c r="C53" s="31">
        <f t="shared" ref="C53:O53" si="12">SUM(C48:C52)</f>
        <v>77877</v>
      </c>
      <c r="D53" s="31">
        <f t="shared" si="12"/>
        <v>1200</v>
      </c>
      <c r="E53" s="31">
        <f t="shared" si="12"/>
        <v>64</v>
      </c>
      <c r="F53" s="31">
        <f t="shared" si="12"/>
        <v>625</v>
      </c>
      <c r="G53" s="31">
        <f t="shared" si="12"/>
        <v>525</v>
      </c>
      <c r="H53" s="31">
        <f t="shared" si="12"/>
        <v>0</v>
      </c>
      <c r="I53" s="31">
        <f t="shared" si="12"/>
        <v>0</v>
      </c>
      <c r="J53" s="31">
        <f t="shared" si="12"/>
        <v>36</v>
      </c>
      <c r="K53" s="31">
        <f t="shared" si="12"/>
        <v>13</v>
      </c>
      <c r="L53" s="31">
        <f t="shared" si="12"/>
        <v>133</v>
      </c>
      <c r="M53" s="31">
        <f t="shared" si="12"/>
        <v>0</v>
      </c>
      <c r="N53" s="31">
        <f t="shared" si="12"/>
        <v>0</v>
      </c>
      <c r="O53" s="31">
        <f t="shared" si="12"/>
        <v>80473</v>
      </c>
      <c r="P53" s="8"/>
      <c r="Q53" s="8"/>
      <c r="R53" s="8"/>
      <c r="S53" s="8"/>
      <c r="T53" s="8"/>
      <c r="U53" s="8"/>
      <c r="V53" s="8"/>
      <c r="W53" s="8"/>
      <c r="X53" s="8"/>
      <c r="Y53" s="8"/>
      <c r="Z53" s="8"/>
      <c r="AA53" s="8"/>
    </row>
    <row r="54" spans="1:27" x14ac:dyDescent="0.25">
      <c r="A54" s="35" t="s">
        <v>48</v>
      </c>
      <c r="B54" s="74"/>
      <c r="C54" s="52"/>
      <c r="D54" s="52"/>
      <c r="E54" s="52"/>
      <c r="F54" s="52"/>
      <c r="G54" s="52"/>
      <c r="H54" s="52"/>
      <c r="I54" s="52"/>
      <c r="J54" s="52"/>
      <c r="K54" s="52"/>
      <c r="L54" s="52"/>
      <c r="M54" s="52"/>
      <c r="N54" s="53"/>
      <c r="O54" s="25"/>
    </row>
    <row r="55" spans="1:27" s="6" customFormat="1" x14ac:dyDescent="0.25">
      <c r="A55" s="75"/>
      <c r="B55" s="76" t="s">
        <v>19</v>
      </c>
      <c r="C55" s="77">
        <v>43869</v>
      </c>
      <c r="D55" s="77">
        <v>195</v>
      </c>
      <c r="E55" s="77">
        <v>45</v>
      </c>
      <c r="F55" s="77"/>
      <c r="G55" s="77"/>
      <c r="H55" s="77"/>
      <c r="I55" s="77">
        <v>5688</v>
      </c>
      <c r="J55" s="77">
        <v>30</v>
      </c>
      <c r="K55" s="77">
        <v>33</v>
      </c>
      <c r="L55" s="77"/>
      <c r="M55" s="77"/>
      <c r="N55" s="78"/>
      <c r="O55" s="25">
        <f>SUM(C55:N55)</f>
        <v>49860</v>
      </c>
      <c r="P55" s="8"/>
      <c r="Q55" s="8"/>
      <c r="R55" s="8"/>
      <c r="S55" s="8"/>
      <c r="T55" s="8"/>
      <c r="U55" s="8"/>
      <c r="V55" s="8"/>
      <c r="W55" s="8"/>
      <c r="X55" s="8"/>
      <c r="Y55" s="8"/>
      <c r="Z55" s="8"/>
      <c r="AA55" s="8"/>
    </row>
    <row r="56" spans="1:27" s="6" customFormat="1" x14ac:dyDescent="0.25">
      <c r="A56" s="75"/>
      <c r="B56" s="76" t="s">
        <v>26</v>
      </c>
      <c r="C56" s="80"/>
      <c r="D56" s="80"/>
      <c r="E56" s="80"/>
      <c r="F56" s="80"/>
      <c r="G56" s="80"/>
      <c r="H56" s="80"/>
      <c r="I56" s="80"/>
      <c r="J56" s="80"/>
      <c r="K56" s="80"/>
      <c r="L56" s="80"/>
      <c r="M56" s="80"/>
      <c r="N56" s="78"/>
      <c r="O56" s="25">
        <f>SUM(C56:N56)</f>
        <v>0</v>
      </c>
      <c r="P56" s="8"/>
      <c r="Q56" s="8"/>
      <c r="R56" s="8"/>
      <c r="S56" s="8"/>
      <c r="T56" s="8"/>
      <c r="U56" s="8"/>
      <c r="V56" s="8"/>
      <c r="W56" s="8"/>
      <c r="X56" s="8"/>
      <c r="Y56" s="8"/>
      <c r="Z56" s="8"/>
      <c r="AA56" s="8"/>
    </row>
    <row r="57" spans="1:27" s="6" customFormat="1" ht="13.8" thickBot="1" x14ac:dyDescent="0.3">
      <c r="A57" s="41" t="s">
        <v>122</v>
      </c>
      <c r="B57" s="42"/>
      <c r="C57" s="43">
        <f t="shared" ref="C57:O57" si="13">SUM(C55:C56)</f>
        <v>43869</v>
      </c>
      <c r="D57" s="43">
        <f t="shared" si="13"/>
        <v>195</v>
      </c>
      <c r="E57" s="43">
        <f t="shared" si="13"/>
        <v>45</v>
      </c>
      <c r="F57" s="43">
        <f t="shared" si="13"/>
        <v>0</v>
      </c>
      <c r="G57" s="43">
        <f t="shared" si="13"/>
        <v>0</v>
      </c>
      <c r="H57" s="43">
        <f t="shared" si="13"/>
        <v>0</v>
      </c>
      <c r="I57" s="43">
        <f t="shared" si="13"/>
        <v>5688</v>
      </c>
      <c r="J57" s="43">
        <f t="shared" si="13"/>
        <v>30</v>
      </c>
      <c r="K57" s="43">
        <f t="shared" si="13"/>
        <v>33</v>
      </c>
      <c r="L57" s="43">
        <f t="shared" si="13"/>
        <v>0</v>
      </c>
      <c r="M57" s="43">
        <f t="shared" si="13"/>
        <v>0</v>
      </c>
      <c r="N57" s="43">
        <f t="shared" si="13"/>
        <v>0</v>
      </c>
      <c r="O57" s="43">
        <f t="shared" si="13"/>
        <v>49860</v>
      </c>
      <c r="P57" s="8"/>
      <c r="Q57" s="8"/>
      <c r="R57" s="8"/>
      <c r="S57" s="8"/>
      <c r="T57" s="8"/>
      <c r="U57" s="8"/>
      <c r="V57" s="8"/>
      <c r="W57" s="8"/>
      <c r="X57" s="8"/>
      <c r="Y57" s="8"/>
      <c r="Z57" s="8"/>
      <c r="AA57" s="8"/>
    </row>
    <row r="58" spans="1:27" x14ac:dyDescent="0.25">
      <c r="A58" s="45" t="s">
        <v>49</v>
      </c>
      <c r="B58" s="46" t="s">
        <v>19</v>
      </c>
      <c r="C58" s="47"/>
      <c r="D58" s="47">
        <v>728</v>
      </c>
      <c r="E58" s="47"/>
      <c r="F58" s="47"/>
      <c r="G58" s="47"/>
      <c r="H58" s="47"/>
      <c r="I58" s="47"/>
      <c r="J58" s="47"/>
      <c r="K58" s="47"/>
      <c r="L58" s="47"/>
      <c r="M58" s="47"/>
      <c r="N58" s="48"/>
      <c r="O58" s="25">
        <f>SUM(C58:N58)</f>
        <v>728</v>
      </c>
    </row>
    <row r="59" spans="1:27" x14ac:dyDescent="0.25">
      <c r="A59" s="27"/>
      <c r="B59" s="21" t="s">
        <v>26</v>
      </c>
      <c r="C59" s="23">
        <v>29694</v>
      </c>
      <c r="D59" s="23">
        <v>385</v>
      </c>
      <c r="E59" s="23">
        <v>8</v>
      </c>
      <c r="F59" s="23"/>
      <c r="G59" s="23"/>
      <c r="H59" s="23"/>
      <c r="I59" s="23"/>
      <c r="J59" s="23"/>
      <c r="K59" s="23"/>
      <c r="L59" s="23"/>
      <c r="M59" s="23"/>
      <c r="N59" s="24"/>
      <c r="O59" s="25">
        <f>SUM(C59:N59)</f>
        <v>30087</v>
      </c>
    </row>
    <row r="60" spans="1:27" s="6" customFormat="1" ht="13.65" customHeight="1" thickBot="1" x14ac:dyDescent="0.3">
      <c r="A60" s="28" t="s">
        <v>123</v>
      </c>
      <c r="B60" s="29"/>
      <c r="C60" s="31">
        <f t="shared" ref="C60:O60" si="14">SUM(C58:C59)</f>
        <v>29694</v>
      </c>
      <c r="D60" s="31">
        <f t="shared" si="14"/>
        <v>1113</v>
      </c>
      <c r="E60" s="31">
        <f t="shared" si="14"/>
        <v>8</v>
      </c>
      <c r="F60" s="31">
        <f t="shared" si="14"/>
        <v>0</v>
      </c>
      <c r="G60" s="31">
        <f t="shared" si="14"/>
        <v>0</v>
      </c>
      <c r="H60" s="31">
        <f t="shared" si="14"/>
        <v>0</v>
      </c>
      <c r="I60" s="31">
        <f t="shared" si="14"/>
        <v>0</v>
      </c>
      <c r="J60" s="31">
        <f t="shared" si="14"/>
        <v>0</v>
      </c>
      <c r="K60" s="31">
        <f t="shared" si="14"/>
        <v>0</v>
      </c>
      <c r="L60" s="31">
        <f t="shared" si="14"/>
        <v>0</v>
      </c>
      <c r="M60" s="31">
        <f t="shared" si="14"/>
        <v>0</v>
      </c>
      <c r="N60" s="31">
        <f t="shared" si="14"/>
        <v>0</v>
      </c>
      <c r="O60" s="31">
        <f t="shared" si="14"/>
        <v>30815</v>
      </c>
      <c r="P60" s="8"/>
      <c r="Q60" s="8"/>
      <c r="R60" s="8"/>
      <c r="S60" s="8"/>
      <c r="T60" s="8"/>
      <c r="U60" s="8"/>
      <c r="V60" s="8"/>
      <c r="W60" s="8"/>
      <c r="X60" s="8"/>
      <c r="Y60" s="8"/>
      <c r="Z60" s="8"/>
      <c r="AA60" s="8"/>
    </row>
    <row r="61" spans="1:27" s="164" customFormat="1" ht="13.65" customHeight="1" x14ac:dyDescent="0.25">
      <c r="A61" s="36" t="s">
        <v>50</v>
      </c>
      <c r="B61" s="82" t="s">
        <v>30</v>
      </c>
      <c r="C61" s="82">
        <v>5393</v>
      </c>
      <c r="D61" s="38"/>
      <c r="E61" s="38"/>
      <c r="F61" s="38"/>
      <c r="G61" s="38"/>
      <c r="H61" s="38"/>
      <c r="I61" s="38"/>
      <c r="J61" s="38"/>
      <c r="K61" s="38"/>
      <c r="L61" s="38"/>
      <c r="M61" s="38"/>
      <c r="N61" s="39"/>
      <c r="O61" s="26">
        <f>SUM(C61:N61)</f>
        <v>5393</v>
      </c>
      <c r="P61" s="163"/>
      <c r="Q61" s="163"/>
      <c r="R61" s="163"/>
      <c r="S61" s="163"/>
      <c r="T61" s="163"/>
      <c r="U61" s="163"/>
      <c r="V61" s="163"/>
      <c r="W61" s="163"/>
      <c r="X61" s="163"/>
      <c r="Y61" s="163"/>
      <c r="Z61" s="163"/>
      <c r="AA61" s="163"/>
    </row>
    <row r="62" spans="1:27" s="6" customFormat="1" x14ac:dyDescent="0.25">
      <c r="A62" s="138"/>
      <c r="B62" s="36" t="s">
        <v>19</v>
      </c>
      <c r="C62" s="82">
        <v>8461</v>
      </c>
      <c r="D62" s="82">
        <v>10</v>
      </c>
      <c r="E62" s="82">
        <v>1290</v>
      </c>
      <c r="F62" s="82"/>
      <c r="G62" s="82"/>
      <c r="H62" s="82"/>
      <c r="I62" s="82"/>
      <c r="J62" s="82">
        <v>12</v>
      </c>
      <c r="K62" s="82"/>
      <c r="L62" s="82"/>
      <c r="M62" s="82"/>
      <c r="N62" s="83"/>
      <c r="O62" s="50">
        <f>SUM(C62:N62)</f>
        <v>9773</v>
      </c>
      <c r="P62" s="8"/>
      <c r="Q62" s="8"/>
      <c r="R62" s="8"/>
      <c r="S62" s="8"/>
      <c r="T62" s="8"/>
      <c r="U62" s="8"/>
      <c r="V62" s="8"/>
      <c r="W62" s="8"/>
      <c r="X62" s="8"/>
      <c r="Y62" s="8"/>
      <c r="Z62" s="8"/>
      <c r="AA62" s="8"/>
    </row>
    <row r="63" spans="1:27" s="6" customFormat="1" ht="13.8" thickBot="1" x14ac:dyDescent="0.3">
      <c r="A63" s="41" t="s">
        <v>124</v>
      </c>
      <c r="B63" s="42"/>
      <c r="C63" s="43">
        <f>SUM(C61:C62)</f>
        <v>13854</v>
      </c>
      <c r="D63" s="43">
        <f t="shared" ref="D63:O63" si="15">SUM(D61:D62)</f>
        <v>10</v>
      </c>
      <c r="E63" s="43">
        <f t="shared" si="15"/>
        <v>1290</v>
      </c>
      <c r="F63" s="43">
        <f t="shared" si="15"/>
        <v>0</v>
      </c>
      <c r="G63" s="43">
        <f t="shared" si="15"/>
        <v>0</v>
      </c>
      <c r="H63" s="43">
        <f t="shared" si="15"/>
        <v>0</v>
      </c>
      <c r="I63" s="43">
        <f t="shared" si="15"/>
        <v>0</v>
      </c>
      <c r="J63" s="43">
        <f t="shared" si="15"/>
        <v>12</v>
      </c>
      <c r="K63" s="43">
        <f t="shared" si="15"/>
        <v>0</v>
      </c>
      <c r="L63" s="43">
        <f t="shared" si="15"/>
        <v>0</v>
      </c>
      <c r="M63" s="43">
        <f t="shared" si="15"/>
        <v>0</v>
      </c>
      <c r="N63" s="43">
        <f t="shared" si="15"/>
        <v>0</v>
      </c>
      <c r="O63" s="43">
        <f t="shared" si="15"/>
        <v>15166</v>
      </c>
      <c r="P63" s="8"/>
      <c r="Q63" s="8"/>
      <c r="R63" s="8"/>
      <c r="S63" s="8"/>
      <c r="T63" s="8"/>
      <c r="U63" s="8"/>
      <c r="V63" s="8"/>
      <c r="W63" s="8"/>
      <c r="X63" s="8"/>
      <c r="Y63" s="8"/>
      <c r="Z63" s="8"/>
      <c r="AA63" s="8"/>
    </row>
    <row r="64" spans="1:27" x14ac:dyDescent="0.25">
      <c r="A64" s="45" t="s">
        <v>51</v>
      </c>
      <c r="B64" s="46" t="s">
        <v>52</v>
      </c>
      <c r="C64" s="47">
        <v>867726</v>
      </c>
      <c r="D64" s="47"/>
      <c r="E64" s="47">
        <v>1252</v>
      </c>
      <c r="F64" s="47"/>
      <c r="G64" s="47"/>
      <c r="H64" s="47"/>
      <c r="I64" s="47"/>
      <c r="J64" s="47">
        <v>113</v>
      </c>
      <c r="K64" s="47">
        <v>180</v>
      </c>
      <c r="L64" s="47"/>
      <c r="M64" s="47"/>
      <c r="N64" s="48">
        <v>6225</v>
      </c>
      <c r="O64" s="25">
        <f t="shared" ref="O64:O70" si="16">SUM(C64:N64)</f>
        <v>875496</v>
      </c>
    </row>
    <row r="65" spans="1:27" x14ac:dyDescent="0.25">
      <c r="A65" s="45"/>
      <c r="B65" s="21" t="s">
        <v>24</v>
      </c>
      <c r="C65" s="47"/>
      <c r="D65" s="47"/>
      <c r="E65" s="47"/>
      <c r="F65" s="47"/>
      <c r="G65" s="47"/>
      <c r="H65" s="47"/>
      <c r="I65" s="47"/>
      <c r="J65" s="47"/>
      <c r="K65" s="47"/>
      <c r="L65" s="47"/>
      <c r="M65" s="47"/>
      <c r="N65" s="48"/>
      <c r="O65" s="25">
        <f t="shared" si="16"/>
        <v>0</v>
      </c>
    </row>
    <row r="66" spans="1:27" x14ac:dyDescent="0.25">
      <c r="A66" s="27"/>
      <c r="B66" s="21" t="s">
        <v>53</v>
      </c>
      <c r="C66" s="23">
        <v>8228</v>
      </c>
      <c r="D66" s="23"/>
      <c r="E66" s="23"/>
      <c r="F66" s="23"/>
      <c r="G66" s="23"/>
      <c r="H66" s="23"/>
      <c r="I66" s="23"/>
      <c r="J66" s="23"/>
      <c r="K66" s="23"/>
      <c r="L66" s="23"/>
      <c r="M66" s="23"/>
      <c r="N66" s="24"/>
      <c r="O66" s="25">
        <f t="shared" si="16"/>
        <v>8228</v>
      </c>
    </row>
    <row r="67" spans="1:27" x14ac:dyDescent="0.25">
      <c r="A67" s="27"/>
      <c r="B67" s="21" t="s">
        <v>72</v>
      </c>
      <c r="C67" s="23"/>
      <c r="D67" s="23"/>
      <c r="E67" s="23"/>
      <c r="F67" s="23"/>
      <c r="G67" s="23"/>
      <c r="H67" s="23"/>
      <c r="I67" s="23"/>
      <c r="J67" s="23"/>
      <c r="K67" s="23"/>
      <c r="L67" s="23"/>
      <c r="M67" s="23"/>
      <c r="N67" s="24"/>
      <c r="O67" s="25">
        <f t="shared" si="16"/>
        <v>0</v>
      </c>
    </row>
    <row r="68" spans="1:27" x14ac:dyDescent="0.25">
      <c r="A68" s="27"/>
      <c r="B68" s="21" t="s">
        <v>55</v>
      </c>
      <c r="C68" s="23"/>
      <c r="D68" s="23"/>
      <c r="E68" s="23"/>
      <c r="F68" s="23"/>
      <c r="G68" s="23"/>
      <c r="H68" s="23"/>
      <c r="I68" s="23"/>
      <c r="J68" s="23"/>
      <c r="K68" s="23">
        <v>40000</v>
      </c>
      <c r="L68" s="23"/>
      <c r="M68" s="23"/>
      <c r="N68" s="24"/>
      <c r="O68" s="25">
        <f t="shared" si="16"/>
        <v>40000</v>
      </c>
    </row>
    <row r="69" spans="1:27" x14ac:dyDescent="0.25">
      <c r="A69" s="27"/>
      <c r="B69" s="21" t="s">
        <v>19</v>
      </c>
      <c r="C69" s="23">
        <v>527</v>
      </c>
      <c r="D69" s="23">
        <v>282302</v>
      </c>
      <c r="E69" s="23">
        <v>37241</v>
      </c>
      <c r="F69" s="23"/>
      <c r="G69" s="23"/>
      <c r="H69" s="23">
        <v>125</v>
      </c>
      <c r="I69" s="23">
        <v>281</v>
      </c>
      <c r="J69" s="23">
        <v>1626</v>
      </c>
      <c r="K69" s="23">
        <v>90399</v>
      </c>
      <c r="L69" s="23">
        <v>24</v>
      </c>
      <c r="M69" s="23"/>
      <c r="N69" s="24"/>
      <c r="O69" s="25">
        <f t="shared" si="16"/>
        <v>412525</v>
      </c>
    </row>
    <row r="70" spans="1:27" x14ac:dyDescent="0.25">
      <c r="A70" s="27"/>
      <c r="B70" s="21" t="s">
        <v>26</v>
      </c>
      <c r="C70" s="23">
        <v>454139</v>
      </c>
      <c r="D70" s="23">
        <v>81361</v>
      </c>
      <c r="E70" s="23">
        <v>8333</v>
      </c>
      <c r="F70" s="23"/>
      <c r="G70" s="23"/>
      <c r="H70" s="23"/>
      <c r="I70" s="23"/>
      <c r="J70" s="23">
        <v>2619</v>
      </c>
      <c r="K70" s="23">
        <v>23659</v>
      </c>
      <c r="L70" s="23"/>
      <c r="M70" s="23">
        <v>61</v>
      </c>
      <c r="N70" s="24"/>
      <c r="O70" s="25">
        <f t="shared" si="16"/>
        <v>570172</v>
      </c>
    </row>
    <row r="71" spans="1:27" s="6" customFormat="1" ht="12.75" customHeight="1" thickBot="1" x14ac:dyDescent="0.3">
      <c r="A71" s="28" t="s">
        <v>125</v>
      </c>
      <c r="B71" s="29"/>
      <c r="C71" s="31">
        <f t="shared" ref="C71:O71" si="17">SUM(C64:C70)</f>
        <v>1330620</v>
      </c>
      <c r="D71" s="31">
        <f t="shared" si="17"/>
        <v>363663</v>
      </c>
      <c r="E71" s="31">
        <f t="shared" si="17"/>
        <v>46826</v>
      </c>
      <c r="F71" s="31">
        <f t="shared" si="17"/>
        <v>0</v>
      </c>
      <c r="G71" s="31">
        <f t="shared" si="17"/>
        <v>0</v>
      </c>
      <c r="H71" s="31">
        <f t="shared" si="17"/>
        <v>125</v>
      </c>
      <c r="I71" s="31">
        <f t="shared" si="17"/>
        <v>281</v>
      </c>
      <c r="J71" s="31">
        <f t="shared" si="17"/>
        <v>4358</v>
      </c>
      <c r="K71" s="31">
        <f t="shared" si="17"/>
        <v>154238</v>
      </c>
      <c r="L71" s="31">
        <f t="shared" si="17"/>
        <v>24</v>
      </c>
      <c r="M71" s="31">
        <f t="shared" si="17"/>
        <v>61</v>
      </c>
      <c r="N71" s="31">
        <f t="shared" si="17"/>
        <v>6225</v>
      </c>
      <c r="O71" s="31">
        <f t="shared" si="17"/>
        <v>1906421</v>
      </c>
      <c r="P71" s="8"/>
      <c r="Q71" s="8"/>
      <c r="R71" s="8"/>
      <c r="S71" s="8"/>
      <c r="T71" s="8"/>
      <c r="U71" s="8"/>
      <c r="V71" s="8"/>
      <c r="W71" s="8"/>
      <c r="X71" s="8"/>
      <c r="Y71" s="8"/>
      <c r="Z71" s="8"/>
      <c r="AA71" s="8"/>
    </row>
    <row r="72" spans="1:27" x14ac:dyDescent="0.25">
      <c r="A72" s="35" t="s">
        <v>54</v>
      </c>
      <c r="B72" s="51" t="s">
        <v>55</v>
      </c>
      <c r="C72" s="52">
        <v>73521</v>
      </c>
      <c r="D72" s="52">
        <v>32929</v>
      </c>
      <c r="E72" s="52">
        <v>16457</v>
      </c>
      <c r="F72" s="52">
        <v>6761</v>
      </c>
      <c r="G72" s="52">
        <v>59450</v>
      </c>
      <c r="H72" s="52"/>
      <c r="I72" s="52">
        <v>990</v>
      </c>
      <c r="J72" s="52">
        <v>3231</v>
      </c>
      <c r="K72" s="52">
        <v>14769</v>
      </c>
      <c r="L72" s="52">
        <v>4</v>
      </c>
      <c r="M72" s="52">
        <v>0</v>
      </c>
      <c r="N72" s="53">
        <v>28056</v>
      </c>
      <c r="O72" s="25">
        <f>SUM(C72:N72)</f>
        <v>236168</v>
      </c>
    </row>
    <row r="73" spans="1:27" x14ac:dyDescent="0.25">
      <c r="A73" s="35"/>
      <c r="B73" s="51" t="s">
        <v>26</v>
      </c>
      <c r="C73" s="52"/>
      <c r="D73" s="52">
        <v>912</v>
      </c>
      <c r="E73" s="52"/>
      <c r="F73" s="52"/>
      <c r="G73" s="52"/>
      <c r="H73" s="52"/>
      <c r="I73" s="52"/>
      <c r="J73" s="52"/>
      <c r="K73" s="52"/>
      <c r="L73" s="52"/>
      <c r="M73" s="52"/>
      <c r="N73" s="53"/>
      <c r="O73" s="25">
        <f>SUM(C73:N73)</f>
        <v>912</v>
      </c>
    </row>
    <row r="74" spans="1:27" ht="15.75" customHeight="1" x14ac:dyDescent="0.25">
      <c r="A74" s="54"/>
      <c r="B74" s="55" t="s">
        <v>19</v>
      </c>
      <c r="C74" s="56"/>
      <c r="D74" s="56">
        <v>1733</v>
      </c>
      <c r="E74" s="56">
        <v>200</v>
      </c>
      <c r="F74" s="56"/>
      <c r="G74" s="56"/>
      <c r="H74" s="56"/>
      <c r="I74" s="56"/>
      <c r="J74" s="56">
        <v>1</v>
      </c>
      <c r="K74" s="56">
        <v>20</v>
      </c>
      <c r="L74" s="56"/>
      <c r="M74" s="56"/>
      <c r="N74" s="57"/>
      <c r="O74" s="25">
        <f>SUM(C74:N74)</f>
        <v>1954</v>
      </c>
    </row>
    <row r="75" spans="1:27" x14ac:dyDescent="0.25">
      <c r="A75" s="54"/>
      <c r="B75" s="55" t="s">
        <v>126</v>
      </c>
      <c r="C75" s="56">
        <v>1578</v>
      </c>
      <c r="D75" s="56"/>
      <c r="E75" s="56"/>
      <c r="F75" s="56"/>
      <c r="G75" s="56"/>
      <c r="H75" s="56"/>
      <c r="I75" s="56"/>
      <c r="J75" s="56"/>
      <c r="K75" s="56"/>
      <c r="L75" s="56"/>
      <c r="M75" s="56"/>
      <c r="N75" s="57"/>
      <c r="O75" s="25">
        <f>SUM(C75:N75)</f>
        <v>1578</v>
      </c>
    </row>
    <row r="76" spans="1:27" s="6" customFormat="1" ht="13.8" thickBot="1" x14ac:dyDescent="0.3">
      <c r="A76" s="41" t="s">
        <v>127</v>
      </c>
      <c r="B76" s="42"/>
      <c r="C76" s="43">
        <f t="shared" ref="C76:O76" si="18">SUM(C72:C75)</f>
        <v>75099</v>
      </c>
      <c r="D76" s="43">
        <f t="shared" si="18"/>
        <v>35574</v>
      </c>
      <c r="E76" s="43">
        <f t="shared" si="18"/>
        <v>16657</v>
      </c>
      <c r="F76" s="43">
        <f t="shared" si="18"/>
        <v>6761</v>
      </c>
      <c r="G76" s="43">
        <f t="shared" si="18"/>
        <v>59450</v>
      </c>
      <c r="H76" s="43">
        <f t="shared" si="18"/>
        <v>0</v>
      </c>
      <c r="I76" s="43">
        <f t="shared" si="18"/>
        <v>990</v>
      </c>
      <c r="J76" s="43">
        <f t="shared" si="18"/>
        <v>3232</v>
      </c>
      <c r="K76" s="43">
        <f t="shared" si="18"/>
        <v>14789</v>
      </c>
      <c r="L76" s="43">
        <f t="shared" si="18"/>
        <v>4</v>
      </c>
      <c r="M76" s="43">
        <f t="shared" si="18"/>
        <v>0</v>
      </c>
      <c r="N76" s="43">
        <f t="shared" si="18"/>
        <v>28056</v>
      </c>
      <c r="O76" s="43">
        <f t="shared" si="18"/>
        <v>240612</v>
      </c>
      <c r="P76" s="8"/>
      <c r="Q76" s="8"/>
      <c r="R76" s="8"/>
      <c r="S76" s="8"/>
      <c r="T76" s="8"/>
      <c r="U76" s="8"/>
      <c r="V76" s="8"/>
      <c r="W76" s="8"/>
      <c r="X76" s="8"/>
      <c r="Y76" s="8"/>
      <c r="Z76" s="8"/>
      <c r="AA76" s="8"/>
    </row>
    <row r="77" spans="1:27" x14ac:dyDescent="0.25">
      <c r="A77" s="45" t="s">
        <v>56</v>
      </c>
      <c r="B77" s="46"/>
      <c r="C77" s="47"/>
      <c r="D77" s="47"/>
      <c r="E77" s="47">
        <v>0</v>
      </c>
      <c r="F77" s="47">
        <v>0</v>
      </c>
      <c r="G77" s="47">
        <v>0</v>
      </c>
      <c r="H77" s="47">
        <v>0</v>
      </c>
      <c r="I77" s="47">
        <v>0</v>
      </c>
      <c r="J77" s="47">
        <v>0</v>
      </c>
      <c r="K77" s="47"/>
      <c r="L77" s="47">
        <v>0</v>
      </c>
      <c r="M77" s="47">
        <v>0</v>
      </c>
      <c r="N77" s="48">
        <v>0</v>
      </c>
      <c r="O77" s="25">
        <f>SUM(C77:N77)</f>
        <v>0</v>
      </c>
    </row>
    <row r="78" spans="1:27" x14ac:dyDescent="0.25">
      <c r="A78" s="45"/>
      <c r="B78" s="21" t="s">
        <v>24</v>
      </c>
      <c r="C78" s="47">
        <v>30240</v>
      </c>
      <c r="D78" s="47"/>
      <c r="E78" s="47"/>
      <c r="F78" s="47"/>
      <c r="G78" s="47"/>
      <c r="H78" s="47"/>
      <c r="I78" s="47"/>
      <c r="J78" s="47">
        <v>1</v>
      </c>
      <c r="K78" s="47">
        <v>12</v>
      </c>
      <c r="L78" s="47"/>
      <c r="M78" s="47"/>
      <c r="N78" s="48"/>
      <c r="O78" s="25">
        <f>SUM(C78:N78)</f>
        <v>30253</v>
      </c>
    </row>
    <row r="79" spans="1:27" x14ac:dyDescent="0.25">
      <c r="A79" s="27"/>
      <c r="B79" s="21" t="s">
        <v>19</v>
      </c>
      <c r="C79" s="23"/>
      <c r="D79" s="23"/>
      <c r="E79" s="23"/>
      <c r="F79" s="23"/>
      <c r="G79" s="23"/>
      <c r="H79" s="23"/>
      <c r="I79" s="23"/>
      <c r="J79" s="23"/>
      <c r="K79" s="23">
        <v>562</v>
      </c>
      <c r="L79" s="23"/>
      <c r="M79" s="23"/>
      <c r="N79" s="24"/>
      <c r="O79" s="25">
        <f>SUM(C79:N79)</f>
        <v>562</v>
      </c>
    </row>
    <row r="80" spans="1:27" x14ac:dyDescent="0.25">
      <c r="A80" s="27"/>
      <c r="B80" s="21" t="s">
        <v>26</v>
      </c>
      <c r="C80" s="23"/>
      <c r="D80" s="23"/>
      <c r="E80" s="23">
        <v>1</v>
      </c>
      <c r="F80" s="23"/>
      <c r="G80" s="23"/>
      <c r="H80" s="23"/>
      <c r="I80" s="23"/>
      <c r="J80" s="23"/>
      <c r="K80" s="23">
        <v>95</v>
      </c>
      <c r="L80" s="23"/>
      <c r="M80" s="23"/>
      <c r="N80" s="24"/>
      <c r="O80" s="25">
        <f>SUM(C80:N80)</f>
        <v>96</v>
      </c>
    </row>
    <row r="81" spans="1:27" s="6" customFormat="1" ht="13.8" thickBot="1" x14ac:dyDescent="0.3">
      <c r="A81" s="28" t="s">
        <v>128</v>
      </c>
      <c r="B81" s="29"/>
      <c r="C81" s="31">
        <f t="shared" ref="C81:O81" si="19">SUM(C77:C80)</f>
        <v>30240</v>
      </c>
      <c r="D81" s="31">
        <f t="shared" si="19"/>
        <v>0</v>
      </c>
      <c r="E81" s="31">
        <f t="shared" si="19"/>
        <v>1</v>
      </c>
      <c r="F81" s="31">
        <f t="shared" si="19"/>
        <v>0</v>
      </c>
      <c r="G81" s="31">
        <f t="shared" si="19"/>
        <v>0</v>
      </c>
      <c r="H81" s="31">
        <f t="shared" si="19"/>
        <v>0</v>
      </c>
      <c r="I81" s="31">
        <f t="shared" si="19"/>
        <v>0</v>
      </c>
      <c r="J81" s="31">
        <f t="shared" si="19"/>
        <v>1</v>
      </c>
      <c r="K81" s="31">
        <f t="shared" si="19"/>
        <v>669</v>
      </c>
      <c r="L81" s="31">
        <f t="shared" si="19"/>
        <v>0</v>
      </c>
      <c r="M81" s="31">
        <f t="shared" si="19"/>
        <v>0</v>
      </c>
      <c r="N81" s="31">
        <f t="shared" si="19"/>
        <v>0</v>
      </c>
      <c r="O81" s="31">
        <f t="shared" si="19"/>
        <v>30911</v>
      </c>
      <c r="P81" s="8"/>
      <c r="Q81" s="8"/>
      <c r="R81" s="8"/>
      <c r="S81" s="8"/>
      <c r="T81" s="8"/>
      <c r="U81" s="8"/>
      <c r="V81" s="8"/>
      <c r="W81" s="8"/>
      <c r="X81" s="8"/>
      <c r="Y81" s="8"/>
      <c r="Z81" s="8"/>
      <c r="AA81" s="8"/>
    </row>
    <row r="82" spans="1:27" x14ac:dyDescent="0.25">
      <c r="A82" s="35" t="s">
        <v>58</v>
      </c>
      <c r="B82" s="51" t="s">
        <v>19</v>
      </c>
      <c r="C82" s="52">
        <v>18068</v>
      </c>
      <c r="D82" s="52">
        <v>1462</v>
      </c>
      <c r="E82" s="52">
        <v>86</v>
      </c>
      <c r="F82" s="52"/>
      <c r="G82" s="52"/>
      <c r="H82" s="52"/>
      <c r="I82" s="52">
        <v>40</v>
      </c>
      <c r="J82" s="52"/>
      <c r="K82" s="52">
        <v>64</v>
      </c>
      <c r="L82" s="52">
        <v>2540</v>
      </c>
      <c r="M82" s="52"/>
      <c r="N82" s="53"/>
      <c r="O82" s="25">
        <f>SUM(C82:N82)</f>
        <v>22260</v>
      </c>
    </row>
    <row r="83" spans="1:27" x14ac:dyDescent="0.25">
      <c r="A83" s="121"/>
      <c r="B83" s="122" t="s">
        <v>26</v>
      </c>
      <c r="C83" s="123"/>
      <c r="D83" s="123">
        <v>36</v>
      </c>
      <c r="E83" s="123"/>
      <c r="F83" s="123"/>
      <c r="G83" s="123"/>
      <c r="H83" s="123"/>
      <c r="I83" s="123"/>
      <c r="J83" s="123"/>
      <c r="K83" s="123"/>
      <c r="L83" s="123"/>
      <c r="M83" s="123"/>
      <c r="N83" s="124"/>
      <c r="O83" s="25">
        <f>SUM(C83:N83)</f>
        <v>36</v>
      </c>
    </row>
    <row r="84" spans="1:27" s="6" customFormat="1" ht="13.8" thickBot="1" x14ac:dyDescent="0.3">
      <c r="A84" s="41" t="s">
        <v>129</v>
      </c>
      <c r="B84" s="42"/>
      <c r="C84" s="43">
        <f t="shared" ref="C84:O84" si="20">SUM(C82:C83)</f>
        <v>18068</v>
      </c>
      <c r="D84" s="43">
        <f t="shared" si="20"/>
        <v>1498</v>
      </c>
      <c r="E84" s="43">
        <f t="shared" si="20"/>
        <v>86</v>
      </c>
      <c r="F84" s="43">
        <f t="shared" si="20"/>
        <v>0</v>
      </c>
      <c r="G84" s="43">
        <f t="shared" si="20"/>
        <v>0</v>
      </c>
      <c r="H84" s="43">
        <f t="shared" si="20"/>
        <v>0</v>
      </c>
      <c r="I84" s="43">
        <f t="shared" si="20"/>
        <v>40</v>
      </c>
      <c r="J84" s="43">
        <f t="shared" si="20"/>
        <v>0</v>
      </c>
      <c r="K84" s="43">
        <f t="shared" si="20"/>
        <v>64</v>
      </c>
      <c r="L84" s="43">
        <f t="shared" si="20"/>
        <v>2540</v>
      </c>
      <c r="M84" s="43">
        <f t="shared" si="20"/>
        <v>0</v>
      </c>
      <c r="N84" s="43">
        <f t="shared" si="20"/>
        <v>0</v>
      </c>
      <c r="O84" s="43">
        <f t="shared" si="20"/>
        <v>22296</v>
      </c>
      <c r="P84" s="8"/>
      <c r="Q84" s="8"/>
      <c r="R84" s="8"/>
      <c r="S84" s="8"/>
      <c r="T84" s="8"/>
      <c r="U84" s="8"/>
      <c r="V84" s="8"/>
      <c r="W84" s="8"/>
      <c r="X84" s="8"/>
      <c r="Y84" s="8"/>
      <c r="Z84" s="8"/>
      <c r="AA84" s="8"/>
    </row>
    <row r="85" spans="1:27" x14ac:dyDescent="0.25">
      <c r="A85" s="45" t="s">
        <v>59</v>
      </c>
      <c r="B85" s="21" t="s">
        <v>19</v>
      </c>
      <c r="C85" s="23">
        <v>51582</v>
      </c>
      <c r="D85" s="23">
        <v>2456</v>
      </c>
      <c r="E85" s="23"/>
      <c r="F85" s="23"/>
      <c r="G85" s="23"/>
      <c r="H85" s="23"/>
      <c r="I85" s="23"/>
      <c r="J85" s="23">
        <v>10</v>
      </c>
      <c r="K85" s="23">
        <v>154</v>
      </c>
      <c r="L85" s="23"/>
      <c r="M85" s="23"/>
      <c r="N85" s="24"/>
      <c r="O85" s="25">
        <f>SUM(C85:N85)</f>
        <v>54202</v>
      </c>
    </row>
    <row r="86" spans="1:27" x14ac:dyDescent="0.25">
      <c r="A86" s="27"/>
      <c r="B86" s="21" t="s">
        <v>26</v>
      </c>
      <c r="C86" s="23"/>
      <c r="D86" s="23"/>
      <c r="E86" s="23">
        <v>31</v>
      </c>
      <c r="F86" s="23"/>
      <c r="G86" s="23"/>
      <c r="H86" s="23"/>
      <c r="I86" s="23"/>
      <c r="J86" s="23"/>
      <c r="K86" s="23">
        <v>12</v>
      </c>
      <c r="L86" s="23"/>
      <c r="M86" s="23">
        <v>5143</v>
      </c>
      <c r="N86" s="24"/>
      <c r="O86" s="25">
        <f>SUM(C86:N86)</f>
        <v>5186</v>
      </c>
    </row>
    <row r="87" spans="1:27" s="6" customFormat="1" ht="13.8" thickBot="1" x14ac:dyDescent="0.3">
      <c r="A87" s="28" t="s">
        <v>130</v>
      </c>
      <c r="B87" s="29"/>
      <c r="C87" s="31">
        <f t="shared" ref="C87:O87" si="21">SUM(C85:C86)</f>
        <v>51582</v>
      </c>
      <c r="D87" s="31">
        <f t="shared" si="21"/>
        <v>2456</v>
      </c>
      <c r="E87" s="31">
        <f t="shared" si="21"/>
        <v>31</v>
      </c>
      <c r="F87" s="31">
        <f t="shared" si="21"/>
        <v>0</v>
      </c>
      <c r="G87" s="31">
        <f t="shared" si="21"/>
        <v>0</v>
      </c>
      <c r="H87" s="31">
        <f t="shared" si="21"/>
        <v>0</v>
      </c>
      <c r="I87" s="31">
        <f t="shared" si="21"/>
        <v>0</v>
      </c>
      <c r="J87" s="31">
        <f t="shared" si="21"/>
        <v>10</v>
      </c>
      <c r="K87" s="31">
        <f t="shared" si="21"/>
        <v>166</v>
      </c>
      <c r="L87" s="31">
        <f t="shared" si="21"/>
        <v>0</v>
      </c>
      <c r="M87" s="31">
        <f t="shared" si="21"/>
        <v>5143</v>
      </c>
      <c r="N87" s="31">
        <f t="shared" si="21"/>
        <v>0</v>
      </c>
      <c r="O87" s="31">
        <f t="shared" si="21"/>
        <v>59388</v>
      </c>
      <c r="P87" s="8"/>
      <c r="Q87" s="8"/>
      <c r="R87" s="8"/>
      <c r="S87" s="8"/>
      <c r="T87" s="8"/>
      <c r="U87" s="8"/>
      <c r="V87" s="8"/>
      <c r="W87" s="8"/>
      <c r="X87" s="8"/>
      <c r="Y87" s="8"/>
      <c r="Z87" s="8"/>
      <c r="AA87" s="8"/>
    </row>
    <row r="88" spans="1:27" ht="12.15" customHeight="1" x14ac:dyDescent="0.25">
      <c r="A88" s="35" t="s">
        <v>61</v>
      </c>
      <c r="B88" s="55" t="s">
        <v>62</v>
      </c>
      <c r="C88" s="56">
        <v>10</v>
      </c>
      <c r="D88" s="56"/>
      <c r="E88" s="56"/>
      <c r="F88" s="56"/>
      <c r="G88" s="56"/>
      <c r="H88" s="56"/>
      <c r="I88" s="56"/>
      <c r="J88" s="56"/>
      <c r="K88" s="56"/>
      <c r="L88" s="56"/>
      <c r="M88" s="56"/>
      <c r="N88" s="57"/>
      <c r="O88" s="25">
        <f>SUM(C88:N88)</f>
        <v>10</v>
      </c>
    </row>
    <row r="89" spans="1:27" ht="12.15" customHeight="1" x14ac:dyDescent="0.25">
      <c r="A89" s="121"/>
      <c r="B89" s="87" t="s">
        <v>46</v>
      </c>
      <c r="C89" s="88">
        <v>2275</v>
      </c>
      <c r="D89" s="88"/>
      <c r="E89" s="88"/>
      <c r="F89" s="88"/>
      <c r="G89" s="88"/>
      <c r="H89" s="88"/>
      <c r="I89" s="88"/>
      <c r="J89" s="88"/>
      <c r="K89" s="88"/>
      <c r="L89" s="88"/>
      <c r="M89" s="88"/>
      <c r="N89" s="89"/>
      <c r="O89" s="25">
        <f>SUM(C89:N89)</f>
        <v>2275</v>
      </c>
    </row>
    <row r="90" spans="1:27" ht="12.15" customHeight="1" x14ac:dyDescent="0.25">
      <c r="A90" s="86"/>
      <c r="B90" s="87" t="s">
        <v>19</v>
      </c>
      <c r="C90" s="88">
        <v>1799</v>
      </c>
      <c r="D90" s="88"/>
      <c r="E90" s="88">
        <v>611</v>
      </c>
      <c r="F90" s="88"/>
      <c r="G90" s="88"/>
      <c r="H90" s="88"/>
      <c r="I90" s="88"/>
      <c r="J90" s="88"/>
      <c r="K90" s="88">
        <v>118</v>
      </c>
      <c r="L90" s="88"/>
      <c r="M90" s="88"/>
      <c r="N90" s="89"/>
      <c r="O90" s="25">
        <f>SUM(C90:N90)</f>
        <v>2528</v>
      </c>
    </row>
    <row r="91" spans="1:27" s="6" customFormat="1" ht="14.25" customHeight="1" thickBot="1" x14ac:dyDescent="0.3">
      <c r="A91" s="41" t="s">
        <v>131</v>
      </c>
      <c r="B91" s="42"/>
      <c r="C91" s="43">
        <f t="shared" ref="C91:O91" si="22">SUM(C88:C90)</f>
        <v>4084</v>
      </c>
      <c r="D91" s="43">
        <f t="shared" si="22"/>
        <v>0</v>
      </c>
      <c r="E91" s="43">
        <f t="shared" si="22"/>
        <v>611</v>
      </c>
      <c r="F91" s="43">
        <f t="shared" si="22"/>
        <v>0</v>
      </c>
      <c r="G91" s="43">
        <f t="shared" si="22"/>
        <v>0</v>
      </c>
      <c r="H91" s="43">
        <f t="shared" si="22"/>
        <v>0</v>
      </c>
      <c r="I91" s="43">
        <f t="shared" si="22"/>
        <v>0</v>
      </c>
      <c r="J91" s="43">
        <f t="shared" si="22"/>
        <v>0</v>
      </c>
      <c r="K91" s="43">
        <f t="shared" si="22"/>
        <v>118</v>
      </c>
      <c r="L91" s="43">
        <f t="shared" si="22"/>
        <v>0</v>
      </c>
      <c r="M91" s="43">
        <f t="shared" si="22"/>
        <v>0</v>
      </c>
      <c r="N91" s="43">
        <f t="shared" si="22"/>
        <v>0</v>
      </c>
      <c r="O91" s="43">
        <f t="shared" si="22"/>
        <v>4813</v>
      </c>
      <c r="P91" s="8"/>
      <c r="Q91" s="8"/>
      <c r="R91" s="8"/>
      <c r="S91" s="8"/>
      <c r="T91" s="8"/>
      <c r="U91" s="8"/>
      <c r="V91" s="8"/>
      <c r="W91" s="8"/>
      <c r="X91" s="8"/>
      <c r="Y91" s="8"/>
      <c r="Z91" s="8"/>
      <c r="AA91" s="8"/>
    </row>
    <row r="92" spans="1:27" s="6" customFormat="1" x14ac:dyDescent="0.25">
      <c r="A92" s="45" t="s">
        <v>63</v>
      </c>
      <c r="B92" s="90" t="s">
        <v>19</v>
      </c>
      <c r="C92" s="91">
        <v>25094</v>
      </c>
      <c r="D92" s="91">
        <v>3</v>
      </c>
      <c r="E92" s="91"/>
      <c r="F92" s="91"/>
      <c r="G92" s="91"/>
      <c r="H92" s="91"/>
      <c r="I92" s="91"/>
      <c r="J92" s="91"/>
      <c r="K92" s="91"/>
      <c r="L92" s="91"/>
      <c r="M92" s="91"/>
      <c r="N92" s="92"/>
      <c r="O92" s="25">
        <f>SUM(C92:N92)</f>
        <v>25097</v>
      </c>
      <c r="P92" s="8"/>
      <c r="Q92" s="8"/>
      <c r="R92" s="8"/>
      <c r="S92" s="8"/>
      <c r="T92" s="8"/>
      <c r="U92" s="8"/>
      <c r="V92" s="8"/>
      <c r="W92" s="8"/>
      <c r="X92" s="8"/>
      <c r="Y92" s="8"/>
      <c r="Z92" s="8"/>
      <c r="AA92" s="8"/>
    </row>
    <row r="93" spans="1:27" s="6" customFormat="1" x14ac:dyDescent="0.25">
      <c r="A93" s="64"/>
      <c r="B93" s="60" t="s">
        <v>26</v>
      </c>
      <c r="C93" s="61"/>
      <c r="D93" s="61"/>
      <c r="E93" s="61">
        <v>20</v>
      </c>
      <c r="F93" s="61"/>
      <c r="G93" s="61"/>
      <c r="H93" s="61"/>
      <c r="I93" s="61"/>
      <c r="J93" s="61"/>
      <c r="K93" s="61"/>
      <c r="L93" s="61"/>
      <c r="M93" s="61"/>
      <c r="N93" s="62"/>
      <c r="O93" s="25">
        <f>SUM(C93:N93)</f>
        <v>20</v>
      </c>
      <c r="P93" s="8"/>
      <c r="Q93" s="8"/>
      <c r="R93" s="8"/>
      <c r="S93" s="8"/>
      <c r="T93" s="8"/>
      <c r="U93" s="8"/>
      <c r="V93" s="8"/>
      <c r="W93" s="8"/>
      <c r="X93" s="8"/>
      <c r="Y93" s="8"/>
      <c r="Z93" s="8"/>
      <c r="AA93" s="8"/>
    </row>
    <row r="94" spans="1:27" s="6" customFormat="1" x14ac:dyDescent="0.25">
      <c r="A94" s="64"/>
      <c r="B94" s="60" t="s">
        <v>55</v>
      </c>
      <c r="C94" s="61"/>
      <c r="D94" s="61"/>
      <c r="E94" s="61"/>
      <c r="F94" s="61"/>
      <c r="G94" s="61"/>
      <c r="H94" s="61"/>
      <c r="I94" s="61"/>
      <c r="J94" s="61"/>
      <c r="K94" s="61"/>
      <c r="L94" s="61"/>
      <c r="M94" s="61"/>
      <c r="N94" s="62"/>
      <c r="O94" s="25">
        <f>SUM(C94:N94)</f>
        <v>0</v>
      </c>
      <c r="P94" s="8"/>
      <c r="Q94" s="8"/>
      <c r="R94" s="8"/>
      <c r="S94" s="8"/>
      <c r="T94" s="8"/>
      <c r="U94" s="8"/>
      <c r="V94" s="8"/>
      <c r="W94" s="8"/>
      <c r="X94" s="8"/>
      <c r="Y94" s="8"/>
      <c r="Z94" s="8"/>
      <c r="AA94" s="8"/>
    </row>
    <row r="95" spans="1:27" s="6" customFormat="1" ht="13.8" thickBot="1" x14ac:dyDescent="0.3">
      <c r="A95" s="28" t="s">
        <v>132</v>
      </c>
      <c r="B95" s="29"/>
      <c r="C95" s="31">
        <f t="shared" ref="C95:O95" si="23">SUM(C92:C94)</f>
        <v>25094</v>
      </c>
      <c r="D95" s="31">
        <f t="shared" si="23"/>
        <v>3</v>
      </c>
      <c r="E95" s="31">
        <f t="shared" si="23"/>
        <v>20</v>
      </c>
      <c r="F95" s="31">
        <f t="shared" si="23"/>
        <v>0</v>
      </c>
      <c r="G95" s="31">
        <f t="shared" si="23"/>
        <v>0</v>
      </c>
      <c r="H95" s="31">
        <f t="shared" si="23"/>
        <v>0</v>
      </c>
      <c r="I95" s="31">
        <f t="shared" si="23"/>
        <v>0</v>
      </c>
      <c r="J95" s="31">
        <f t="shared" si="23"/>
        <v>0</v>
      </c>
      <c r="K95" s="31">
        <f t="shared" si="23"/>
        <v>0</v>
      </c>
      <c r="L95" s="31">
        <f t="shared" si="23"/>
        <v>0</v>
      </c>
      <c r="M95" s="31">
        <f t="shared" si="23"/>
        <v>0</v>
      </c>
      <c r="N95" s="31">
        <f t="shared" si="23"/>
        <v>0</v>
      </c>
      <c r="O95" s="31">
        <f t="shared" si="23"/>
        <v>25117</v>
      </c>
      <c r="P95" s="8"/>
      <c r="Q95" s="8"/>
      <c r="R95" s="8"/>
      <c r="S95" s="8"/>
      <c r="T95" s="8"/>
      <c r="U95" s="8"/>
      <c r="V95" s="8"/>
      <c r="W95" s="8"/>
      <c r="X95" s="8"/>
      <c r="Y95" s="8"/>
      <c r="Z95" s="8"/>
      <c r="AA95" s="8"/>
    </row>
    <row r="96" spans="1:27" x14ac:dyDescent="0.25">
      <c r="A96" s="35" t="s">
        <v>64</v>
      </c>
      <c r="B96" s="51" t="s">
        <v>39</v>
      </c>
      <c r="C96" s="52">
        <v>18206</v>
      </c>
      <c r="D96" s="52">
        <v>18</v>
      </c>
      <c r="E96" s="52"/>
      <c r="F96" s="52"/>
      <c r="G96" s="52"/>
      <c r="H96" s="52">
        <v>16</v>
      </c>
      <c r="I96" s="52">
        <v>10</v>
      </c>
      <c r="J96" s="52">
        <v>13</v>
      </c>
      <c r="K96" s="52"/>
      <c r="L96" s="52">
        <v>724</v>
      </c>
      <c r="M96" s="52"/>
      <c r="N96" s="53"/>
      <c r="O96" s="25">
        <f>SUM(C96:N96)</f>
        <v>18987</v>
      </c>
    </row>
    <row r="97" spans="1:27" x14ac:dyDescent="0.25">
      <c r="A97" s="35"/>
      <c r="B97" s="51" t="s">
        <v>46</v>
      </c>
      <c r="C97" s="52">
        <v>3997</v>
      </c>
      <c r="D97" s="52"/>
      <c r="E97" s="52"/>
      <c r="F97" s="52"/>
      <c r="G97" s="52"/>
      <c r="H97" s="52"/>
      <c r="I97" s="52"/>
      <c r="J97" s="52"/>
      <c r="K97" s="52"/>
      <c r="L97" s="52"/>
      <c r="M97" s="52"/>
      <c r="N97" s="53"/>
      <c r="O97" s="25">
        <f>SUM(C97:N97)</f>
        <v>3997</v>
      </c>
    </row>
    <row r="98" spans="1:27" x14ac:dyDescent="0.25">
      <c r="A98" s="75"/>
      <c r="B98" s="55" t="s">
        <v>24</v>
      </c>
      <c r="C98" s="56"/>
      <c r="D98" s="56"/>
      <c r="E98" s="56"/>
      <c r="F98" s="56"/>
      <c r="G98" s="56"/>
      <c r="H98" s="56"/>
      <c r="I98" s="56"/>
      <c r="J98" s="56"/>
      <c r="K98" s="56">
        <v>119</v>
      </c>
      <c r="L98" s="56"/>
      <c r="M98" s="56"/>
      <c r="N98" s="57"/>
      <c r="O98" s="25">
        <f>SUM(C98:N98)</f>
        <v>119</v>
      </c>
    </row>
    <row r="99" spans="1:27" s="6" customFormat="1" ht="13.8" thickBot="1" x14ac:dyDescent="0.3">
      <c r="A99" s="41" t="s">
        <v>133</v>
      </c>
      <c r="B99" s="42"/>
      <c r="C99" s="43">
        <f t="shared" ref="C99:O99" si="24">SUM(C96:C98)</f>
        <v>22203</v>
      </c>
      <c r="D99" s="43">
        <f t="shared" si="24"/>
        <v>18</v>
      </c>
      <c r="E99" s="43">
        <f t="shared" si="24"/>
        <v>0</v>
      </c>
      <c r="F99" s="43">
        <f t="shared" si="24"/>
        <v>0</v>
      </c>
      <c r="G99" s="43">
        <f t="shared" si="24"/>
        <v>0</v>
      </c>
      <c r="H99" s="43">
        <f t="shared" si="24"/>
        <v>16</v>
      </c>
      <c r="I99" s="43">
        <f t="shared" si="24"/>
        <v>10</v>
      </c>
      <c r="J99" s="43">
        <f t="shared" si="24"/>
        <v>13</v>
      </c>
      <c r="K99" s="43">
        <f t="shared" si="24"/>
        <v>119</v>
      </c>
      <c r="L99" s="43">
        <f t="shared" si="24"/>
        <v>724</v>
      </c>
      <c r="M99" s="43">
        <f t="shared" si="24"/>
        <v>0</v>
      </c>
      <c r="N99" s="43">
        <f t="shared" si="24"/>
        <v>0</v>
      </c>
      <c r="O99" s="43">
        <f t="shared" si="24"/>
        <v>23103</v>
      </c>
      <c r="P99" s="8"/>
      <c r="Q99" s="8"/>
      <c r="R99" s="8"/>
      <c r="S99" s="8"/>
      <c r="T99" s="8"/>
      <c r="U99" s="8"/>
      <c r="V99" s="8"/>
      <c r="W99" s="8"/>
      <c r="X99" s="8"/>
      <c r="Y99" s="8"/>
      <c r="Z99" s="8"/>
      <c r="AA99" s="8"/>
    </row>
    <row r="100" spans="1:27" x14ac:dyDescent="0.25">
      <c r="A100" s="45" t="s">
        <v>66</v>
      </c>
      <c r="B100" s="46" t="s">
        <v>19</v>
      </c>
      <c r="C100" s="47">
        <v>4502</v>
      </c>
      <c r="D100" s="47"/>
      <c r="E100" s="47"/>
      <c r="F100" s="47"/>
      <c r="G100" s="47"/>
      <c r="H100" s="47"/>
      <c r="I100" s="47"/>
      <c r="J100" s="47"/>
      <c r="K100" s="47"/>
      <c r="L100" s="47"/>
      <c r="M100" s="47"/>
      <c r="N100" s="48"/>
      <c r="O100" s="25">
        <f>SUM(C100:N100)</f>
        <v>4502</v>
      </c>
    </row>
    <row r="101" spans="1:27" x14ac:dyDescent="0.25">
      <c r="A101" s="45"/>
      <c r="B101" s="46" t="s">
        <v>26</v>
      </c>
      <c r="C101" s="47"/>
      <c r="D101" s="47">
        <v>5</v>
      </c>
      <c r="E101" s="47">
        <v>12</v>
      </c>
      <c r="F101" s="47"/>
      <c r="G101" s="47"/>
      <c r="H101" s="47"/>
      <c r="I101" s="47"/>
      <c r="J101" s="47"/>
      <c r="K101" s="47"/>
      <c r="L101" s="47"/>
      <c r="M101" s="47"/>
      <c r="N101" s="48"/>
      <c r="O101" s="25">
        <f>SUM(C101:N101)</f>
        <v>17</v>
      </c>
    </row>
    <row r="102" spans="1:27" x14ac:dyDescent="0.25">
      <c r="A102" s="27"/>
      <c r="B102" s="21" t="s">
        <v>32</v>
      </c>
      <c r="C102" s="23">
        <v>12620</v>
      </c>
      <c r="D102" s="23"/>
      <c r="E102" s="23"/>
      <c r="F102" s="23"/>
      <c r="G102" s="23"/>
      <c r="H102" s="23"/>
      <c r="I102" s="23"/>
      <c r="J102" s="23"/>
      <c r="K102" s="23"/>
      <c r="L102" s="23"/>
      <c r="M102" s="23"/>
      <c r="N102" s="24"/>
      <c r="O102" s="25">
        <f>SUM(C102:N102)</f>
        <v>12620</v>
      </c>
    </row>
    <row r="103" spans="1:27" s="6" customFormat="1" ht="13.8" thickBot="1" x14ac:dyDescent="0.3">
      <c r="A103" s="28" t="s">
        <v>134</v>
      </c>
      <c r="B103" s="29"/>
      <c r="C103" s="31">
        <f t="shared" ref="C103:O103" si="25">SUM(C100:C102)</f>
        <v>17122</v>
      </c>
      <c r="D103" s="31">
        <f t="shared" si="25"/>
        <v>5</v>
      </c>
      <c r="E103" s="31">
        <f t="shared" si="25"/>
        <v>12</v>
      </c>
      <c r="F103" s="31">
        <f t="shared" si="25"/>
        <v>0</v>
      </c>
      <c r="G103" s="31">
        <f t="shared" si="25"/>
        <v>0</v>
      </c>
      <c r="H103" s="31">
        <f t="shared" si="25"/>
        <v>0</v>
      </c>
      <c r="I103" s="31">
        <f t="shared" si="25"/>
        <v>0</v>
      </c>
      <c r="J103" s="31">
        <f t="shared" si="25"/>
        <v>0</v>
      </c>
      <c r="K103" s="31">
        <f t="shared" si="25"/>
        <v>0</v>
      </c>
      <c r="L103" s="31">
        <f t="shared" si="25"/>
        <v>0</v>
      </c>
      <c r="M103" s="31">
        <f t="shared" si="25"/>
        <v>0</v>
      </c>
      <c r="N103" s="31">
        <f t="shared" si="25"/>
        <v>0</v>
      </c>
      <c r="O103" s="31">
        <f t="shared" si="25"/>
        <v>17139</v>
      </c>
      <c r="P103" s="8"/>
      <c r="Q103" s="8"/>
      <c r="R103" s="8"/>
      <c r="S103" s="8"/>
      <c r="T103" s="8"/>
      <c r="U103" s="8"/>
      <c r="V103" s="8"/>
      <c r="W103" s="8"/>
      <c r="X103" s="8"/>
      <c r="Y103" s="8"/>
      <c r="Z103" s="8"/>
      <c r="AA103" s="8"/>
    </row>
    <row r="104" spans="1:27" x14ac:dyDescent="0.25">
      <c r="A104" s="35" t="s">
        <v>67</v>
      </c>
      <c r="B104" s="74"/>
      <c r="C104" s="52"/>
      <c r="D104" s="52"/>
      <c r="E104" s="52"/>
      <c r="F104" s="52"/>
      <c r="G104" s="52"/>
      <c r="H104" s="52"/>
      <c r="I104" s="52"/>
      <c r="J104" s="52"/>
      <c r="K104" s="52"/>
      <c r="L104" s="52"/>
      <c r="M104" s="52"/>
      <c r="N104" s="53"/>
      <c r="O104" s="25"/>
    </row>
    <row r="105" spans="1:27" x14ac:dyDescent="0.25">
      <c r="A105" s="54"/>
      <c r="B105" s="55" t="s">
        <v>42</v>
      </c>
      <c r="C105" s="56"/>
      <c r="D105" s="56"/>
      <c r="E105" s="56"/>
      <c r="F105" s="56"/>
      <c r="G105" s="56"/>
      <c r="H105" s="56"/>
      <c r="I105" s="56"/>
      <c r="J105" s="56"/>
      <c r="K105" s="56"/>
      <c r="L105" s="56"/>
      <c r="M105" s="56"/>
      <c r="N105" s="57"/>
      <c r="O105" s="25">
        <f>SUM(C105:N105)</f>
        <v>0</v>
      </c>
    </row>
    <row r="106" spans="1:27" x14ac:dyDescent="0.25">
      <c r="A106" s="54"/>
      <c r="B106" s="55" t="s">
        <v>19</v>
      </c>
      <c r="C106" s="56">
        <v>5910</v>
      </c>
      <c r="D106" s="56">
        <v>4</v>
      </c>
      <c r="E106" s="56"/>
      <c r="F106" s="56"/>
      <c r="G106" s="56"/>
      <c r="H106" s="56"/>
      <c r="I106" s="56"/>
      <c r="J106" s="56"/>
      <c r="K106" s="56"/>
      <c r="L106" s="56"/>
      <c r="M106" s="56"/>
      <c r="N106" s="57"/>
      <c r="O106" s="25">
        <f>SUM(C106:N106)</f>
        <v>5914</v>
      </c>
    </row>
    <row r="107" spans="1:27" ht="11.25" customHeight="1" x14ac:dyDescent="0.25">
      <c r="A107" s="54"/>
      <c r="B107" s="55" t="s">
        <v>62</v>
      </c>
      <c r="C107" s="56">
        <v>2</v>
      </c>
      <c r="D107" s="56"/>
      <c r="E107" s="56"/>
      <c r="F107" s="56"/>
      <c r="G107" s="56"/>
      <c r="H107" s="56"/>
      <c r="I107" s="56"/>
      <c r="J107" s="56"/>
      <c r="K107" s="56"/>
      <c r="L107" s="56"/>
      <c r="M107" s="56"/>
      <c r="N107" s="57"/>
      <c r="O107" s="25">
        <f>SUM(C107:N107)</f>
        <v>2</v>
      </c>
    </row>
    <row r="108" spans="1:27" s="6" customFormat="1" ht="15" customHeight="1" thickBot="1" x14ac:dyDescent="0.3">
      <c r="A108" s="41" t="s">
        <v>135</v>
      </c>
      <c r="B108" s="42"/>
      <c r="C108" s="43">
        <f t="shared" ref="C108:O108" si="26">SUM(C105:C107)</f>
        <v>5912</v>
      </c>
      <c r="D108" s="43">
        <f t="shared" si="26"/>
        <v>4</v>
      </c>
      <c r="E108" s="43">
        <f t="shared" si="26"/>
        <v>0</v>
      </c>
      <c r="F108" s="43">
        <f t="shared" si="26"/>
        <v>0</v>
      </c>
      <c r="G108" s="43">
        <f t="shared" si="26"/>
        <v>0</v>
      </c>
      <c r="H108" s="43">
        <f t="shared" si="26"/>
        <v>0</v>
      </c>
      <c r="I108" s="43">
        <f t="shared" si="26"/>
        <v>0</v>
      </c>
      <c r="J108" s="43">
        <f t="shared" si="26"/>
        <v>0</v>
      </c>
      <c r="K108" s="43">
        <f t="shared" si="26"/>
        <v>0</v>
      </c>
      <c r="L108" s="43">
        <f t="shared" si="26"/>
        <v>0</v>
      </c>
      <c r="M108" s="43">
        <f t="shared" si="26"/>
        <v>0</v>
      </c>
      <c r="N108" s="43">
        <f t="shared" si="26"/>
        <v>0</v>
      </c>
      <c r="O108" s="43">
        <f t="shared" si="26"/>
        <v>5916</v>
      </c>
      <c r="P108" s="8"/>
      <c r="Q108" s="8"/>
      <c r="R108" s="8"/>
      <c r="S108" s="8"/>
      <c r="T108" s="8"/>
      <c r="U108" s="8"/>
      <c r="V108" s="8"/>
      <c r="W108" s="8"/>
      <c r="X108" s="8"/>
      <c r="Y108" s="8"/>
      <c r="Z108" s="8"/>
      <c r="AA108" s="8"/>
    </row>
    <row r="109" spans="1:27" x14ac:dyDescent="0.25">
      <c r="A109" s="45" t="s">
        <v>68</v>
      </c>
      <c r="B109" s="46" t="s">
        <v>69</v>
      </c>
      <c r="C109" s="47">
        <v>240065</v>
      </c>
      <c r="D109" s="47">
        <v>10282</v>
      </c>
      <c r="E109" s="47"/>
      <c r="F109" s="47">
        <v>91343</v>
      </c>
      <c r="G109" s="47">
        <v>41898</v>
      </c>
      <c r="H109" s="47"/>
      <c r="I109" s="47">
        <v>832</v>
      </c>
      <c r="J109" s="47"/>
      <c r="K109" s="47"/>
      <c r="L109" s="47">
        <v>42</v>
      </c>
      <c r="M109" s="47"/>
      <c r="N109" s="48"/>
      <c r="O109" s="25">
        <f t="shared" ref="O109:O116" si="27">SUM(C109:N109)</f>
        <v>384462</v>
      </c>
    </row>
    <row r="110" spans="1:27" x14ac:dyDescent="0.25">
      <c r="A110" s="27"/>
      <c r="B110" s="21" t="s">
        <v>19</v>
      </c>
      <c r="C110" s="23">
        <v>177826</v>
      </c>
      <c r="D110" s="23">
        <v>11361</v>
      </c>
      <c r="E110" s="23">
        <v>15338</v>
      </c>
      <c r="F110" s="23"/>
      <c r="G110" s="23"/>
      <c r="H110" s="23"/>
      <c r="I110" s="23"/>
      <c r="J110" s="23">
        <v>132</v>
      </c>
      <c r="K110" s="23">
        <v>3317</v>
      </c>
      <c r="L110" s="23">
        <v>7082</v>
      </c>
      <c r="M110" s="23"/>
      <c r="N110" s="24"/>
      <c r="O110" s="25">
        <f t="shared" si="27"/>
        <v>215056</v>
      </c>
    </row>
    <row r="111" spans="1:27" x14ac:dyDescent="0.25">
      <c r="A111" s="27"/>
      <c r="B111" s="21" t="s">
        <v>70</v>
      </c>
      <c r="C111" s="23">
        <v>21113</v>
      </c>
      <c r="D111" s="23"/>
      <c r="E111" s="23"/>
      <c r="F111" s="23"/>
      <c r="G111" s="23"/>
      <c r="H111" s="23"/>
      <c r="I111" s="23"/>
      <c r="J111" s="23">
        <v>21</v>
      </c>
      <c r="K111" s="23"/>
      <c r="L111" s="23"/>
      <c r="M111" s="23"/>
      <c r="N111" s="24"/>
      <c r="O111" s="25">
        <f t="shared" si="27"/>
        <v>21134</v>
      </c>
    </row>
    <row r="112" spans="1:27" x14ac:dyDescent="0.25">
      <c r="A112" s="27"/>
      <c r="B112" s="21" t="s">
        <v>71</v>
      </c>
      <c r="C112" s="23">
        <v>19259</v>
      </c>
      <c r="D112" s="23"/>
      <c r="E112" s="23"/>
      <c r="F112" s="23">
        <v>857</v>
      </c>
      <c r="G112" s="23"/>
      <c r="H112" s="23">
        <v>973</v>
      </c>
      <c r="I112" s="23"/>
      <c r="J112" s="23">
        <v>16</v>
      </c>
      <c r="K112" s="23"/>
      <c r="L112" s="23"/>
      <c r="M112" s="23"/>
      <c r="N112" s="24"/>
      <c r="O112" s="25">
        <f t="shared" si="27"/>
        <v>21105</v>
      </c>
    </row>
    <row r="113" spans="1:27" x14ac:dyDescent="0.25">
      <c r="A113" s="27"/>
      <c r="B113" s="21" t="s">
        <v>126</v>
      </c>
      <c r="C113" s="23">
        <v>6540</v>
      </c>
      <c r="D113" s="23"/>
      <c r="E113" s="23"/>
      <c r="F113" s="23"/>
      <c r="G113" s="23"/>
      <c r="H113" s="23">
        <v>1779</v>
      </c>
      <c r="I113" s="23"/>
      <c r="J113" s="23"/>
      <c r="K113" s="23"/>
      <c r="L113" s="23"/>
      <c r="M113" s="23"/>
      <c r="N113" s="24">
        <v>80</v>
      </c>
      <c r="O113" s="25">
        <f t="shared" si="27"/>
        <v>8399</v>
      </c>
    </row>
    <row r="114" spans="1:27" x14ac:dyDescent="0.25">
      <c r="A114" s="27"/>
      <c r="B114" s="21" t="s">
        <v>55</v>
      </c>
      <c r="C114" s="23"/>
      <c r="D114" s="23">
        <v>11000</v>
      </c>
      <c r="E114" s="23"/>
      <c r="F114" s="23"/>
      <c r="G114" s="23"/>
      <c r="H114" s="23"/>
      <c r="I114" s="23"/>
      <c r="J114" s="23"/>
      <c r="K114" s="23">
        <v>10000</v>
      </c>
      <c r="L114" s="23"/>
      <c r="M114" s="23"/>
      <c r="N114" s="24"/>
      <c r="O114" s="25">
        <f t="shared" si="27"/>
        <v>21000</v>
      </c>
    </row>
    <row r="115" spans="1:27" x14ac:dyDescent="0.25">
      <c r="A115" s="27"/>
      <c r="B115" s="21" t="s">
        <v>72</v>
      </c>
      <c r="C115" s="23">
        <v>10892</v>
      </c>
      <c r="D115" s="23"/>
      <c r="E115" s="23"/>
      <c r="F115" s="23"/>
      <c r="G115" s="23"/>
      <c r="H115" s="23">
        <v>27193</v>
      </c>
      <c r="I115" s="23"/>
      <c r="J115" s="23"/>
      <c r="K115" s="23"/>
      <c r="L115" s="23"/>
      <c r="M115" s="23"/>
      <c r="N115" s="24"/>
      <c r="O115" s="25">
        <f t="shared" si="27"/>
        <v>38085</v>
      </c>
    </row>
    <row r="116" spans="1:27" x14ac:dyDescent="0.25">
      <c r="A116" s="27"/>
      <c r="B116" s="21" t="s">
        <v>26</v>
      </c>
      <c r="C116" s="23"/>
      <c r="D116" s="23">
        <v>5496</v>
      </c>
      <c r="E116" s="23">
        <v>3151</v>
      </c>
      <c r="F116" s="23"/>
      <c r="G116" s="23"/>
      <c r="H116" s="23"/>
      <c r="I116" s="23"/>
      <c r="J116" s="23">
        <v>206</v>
      </c>
      <c r="K116" s="23">
        <v>210</v>
      </c>
      <c r="L116" s="23"/>
      <c r="M116" s="23"/>
      <c r="N116" s="24"/>
      <c r="O116" s="25">
        <f t="shared" si="27"/>
        <v>9063</v>
      </c>
    </row>
    <row r="117" spans="1:27" s="6" customFormat="1" ht="13.8" thickBot="1" x14ac:dyDescent="0.3">
      <c r="A117" s="28" t="s">
        <v>136</v>
      </c>
      <c r="B117" s="29"/>
      <c r="C117" s="31">
        <f t="shared" ref="C117:O117" si="28">SUM(C109:C116)</f>
        <v>475695</v>
      </c>
      <c r="D117" s="31">
        <f t="shared" si="28"/>
        <v>38139</v>
      </c>
      <c r="E117" s="31">
        <f t="shared" si="28"/>
        <v>18489</v>
      </c>
      <c r="F117" s="31">
        <f t="shared" si="28"/>
        <v>92200</v>
      </c>
      <c r="G117" s="31">
        <f t="shared" si="28"/>
        <v>41898</v>
      </c>
      <c r="H117" s="31">
        <f t="shared" si="28"/>
        <v>29945</v>
      </c>
      <c r="I117" s="31">
        <f t="shared" si="28"/>
        <v>832</v>
      </c>
      <c r="J117" s="31">
        <f t="shared" si="28"/>
        <v>375</v>
      </c>
      <c r="K117" s="31">
        <f t="shared" si="28"/>
        <v>13527</v>
      </c>
      <c r="L117" s="31">
        <f t="shared" si="28"/>
        <v>7124</v>
      </c>
      <c r="M117" s="31">
        <f t="shared" si="28"/>
        <v>0</v>
      </c>
      <c r="N117" s="31">
        <f t="shared" si="28"/>
        <v>80</v>
      </c>
      <c r="O117" s="31">
        <f t="shared" si="28"/>
        <v>718304</v>
      </c>
      <c r="P117" s="8"/>
      <c r="Q117" s="8"/>
      <c r="R117" s="8"/>
      <c r="S117" s="8"/>
      <c r="T117" s="8"/>
      <c r="U117" s="8"/>
      <c r="V117" s="8"/>
      <c r="W117" s="8"/>
      <c r="X117" s="8"/>
      <c r="Y117" s="8"/>
      <c r="Z117" s="8"/>
      <c r="AA117" s="8"/>
    </row>
    <row r="118" spans="1:27" s="6" customFormat="1" x14ac:dyDescent="0.25">
      <c r="A118" s="35" t="s">
        <v>73</v>
      </c>
      <c r="B118" s="66" t="s">
        <v>19</v>
      </c>
      <c r="C118" s="67"/>
      <c r="D118" s="67"/>
      <c r="E118" s="67"/>
      <c r="F118" s="67"/>
      <c r="G118" s="67"/>
      <c r="H118" s="67"/>
      <c r="I118" s="67"/>
      <c r="J118" s="67"/>
      <c r="K118" s="67"/>
      <c r="L118" s="67"/>
      <c r="M118" s="67"/>
      <c r="N118" s="68"/>
      <c r="O118" s="25">
        <f>SUM(C118:N118)</f>
        <v>0</v>
      </c>
      <c r="P118" s="13"/>
      <c r="Q118" s="13"/>
      <c r="R118" s="13"/>
      <c r="S118" s="13"/>
      <c r="T118" s="13"/>
      <c r="U118" s="13"/>
      <c r="V118" s="13"/>
      <c r="W118" s="13"/>
      <c r="X118" s="13"/>
      <c r="Y118" s="13"/>
      <c r="Z118" s="13"/>
      <c r="AA118" s="8"/>
    </row>
    <row r="119" spans="1:27" s="10" customFormat="1" x14ac:dyDescent="0.25">
      <c r="A119" s="93"/>
      <c r="B119" s="94" t="s">
        <v>26</v>
      </c>
      <c r="C119" s="95">
        <v>8698</v>
      </c>
      <c r="D119" s="120"/>
      <c r="E119" s="95"/>
      <c r="F119" s="95"/>
      <c r="G119" s="95"/>
      <c r="H119" s="95"/>
      <c r="I119" s="95"/>
      <c r="J119" s="95"/>
      <c r="K119" s="95"/>
      <c r="L119" s="95"/>
      <c r="M119" s="95"/>
      <c r="N119" s="97"/>
      <c r="O119" s="25">
        <f>SUM(C119:N119)</f>
        <v>8698</v>
      </c>
      <c r="P119" s="13"/>
      <c r="Q119" s="13"/>
      <c r="R119" s="13"/>
      <c r="S119" s="13"/>
      <c r="T119" s="13"/>
      <c r="U119" s="13"/>
      <c r="V119" s="13"/>
      <c r="W119" s="13"/>
      <c r="X119" s="13"/>
      <c r="Y119" s="13"/>
      <c r="Z119" s="13"/>
      <c r="AA119" s="13"/>
    </row>
    <row r="120" spans="1:27" s="6" customFormat="1" ht="15" customHeight="1" thickBot="1" x14ac:dyDescent="0.3">
      <c r="A120" s="41" t="s">
        <v>137</v>
      </c>
      <c r="B120" s="42"/>
      <c r="C120" s="43">
        <f t="shared" ref="C120:O120" si="29">SUM(C118:C119)</f>
        <v>8698</v>
      </c>
      <c r="D120" s="43">
        <f t="shared" si="29"/>
        <v>0</v>
      </c>
      <c r="E120" s="43">
        <f t="shared" si="29"/>
        <v>0</v>
      </c>
      <c r="F120" s="43">
        <f t="shared" si="29"/>
        <v>0</v>
      </c>
      <c r="G120" s="43">
        <f t="shared" si="29"/>
        <v>0</v>
      </c>
      <c r="H120" s="43">
        <f t="shared" si="29"/>
        <v>0</v>
      </c>
      <c r="I120" s="43">
        <f t="shared" si="29"/>
        <v>0</v>
      </c>
      <c r="J120" s="43">
        <f t="shared" si="29"/>
        <v>0</v>
      </c>
      <c r="K120" s="43">
        <f t="shared" si="29"/>
        <v>0</v>
      </c>
      <c r="L120" s="43">
        <f t="shared" si="29"/>
        <v>0</v>
      </c>
      <c r="M120" s="43">
        <f t="shared" si="29"/>
        <v>0</v>
      </c>
      <c r="N120" s="43">
        <f t="shared" si="29"/>
        <v>0</v>
      </c>
      <c r="O120" s="43">
        <f t="shared" si="29"/>
        <v>8698</v>
      </c>
      <c r="P120" s="8"/>
      <c r="Q120" s="8"/>
      <c r="R120" s="8"/>
      <c r="S120" s="8"/>
      <c r="T120" s="8"/>
      <c r="U120" s="8"/>
      <c r="V120" s="8"/>
      <c r="W120" s="8"/>
      <c r="X120" s="8"/>
      <c r="Y120" s="8"/>
      <c r="Z120" s="8"/>
      <c r="AA120" s="8"/>
    </row>
    <row r="121" spans="1:27" s="6" customFormat="1" x14ac:dyDescent="0.25">
      <c r="A121" s="45" t="s">
        <v>74</v>
      </c>
      <c r="B121" s="90" t="s">
        <v>19</v>
      </c>
      <c r="C121" s="91">
        <v>69245</v>
      </c>
      <c r="D121" s="91">
        <v>74</v>
      </c>
      <c r="E121" s="91">
        <v>97</v>
      </c>
      <c r="F121" s="91"/>
      <c r="G121" s="91"/>
      <c r="H121" s="91"/>
      <c r="I121" s="91"/>
      <c r="J121" s="91">
        <v>120</v>
      </c>
      <c r="K121" s="91"/>
      <c r="L121" s="91"/>
      <c r="M121" s="91"/>
      <c r="N121" s="92"/>
      <c r="O121" s="25">
        <f>SUM(C121:N121)</f>
        <v>69536</v>
      </c>
      <c r="P121" s="8"/>
      <c r="Q121" s="8"/>
      <c r="R121" s="8"/>
      <c r="S121" s="8"/>
      <c r="T121" s="8"/>
      <c r="U121" s="8"/>
      <c r="V121" s="8"/>
      <c r="W121" s="8"/>
      <c r="X121" s="8"/>
      <c r="Y121" s="8"/>
      <c r="Z121" s="8"/>
      <c r="AA121" s="8"/>
    </row>
    <row r="122" spans="1:27" s="6" customFormat="1" x14ac:dyDescent="0.25">
      <c r="A122" s="20"/>
      <c r="B122" s="99" t="s">
        <v>26</v>
      </c>
      <c r="C122" s="100"/>
      <c r="D122" s="100">
        <v>912</v>
      </c>
      <c r="E122" s="100">
        <v>984</v>
      </c>
      <c r="F122" s="100"/>
      <c r="G122" s="100"/>
      <c r="H122" s="100"/>
      <c r="I122" s="100"/>
      <c r="J122" s="100"/>
      <c r="K122" s="100"/>
      <c r="L122" s="100"/>
      <c r="M122" s="100"/>
      <c r="N122" s="101"/>
      <c r="O122" s="25">
        <f>SUM(C122:N122)</f>
        <v>1896</v>
      </c>
      <c r="P122" s="8"/>
      <c r="Q122" s="8"/>
      <c r="R122" s="8"/>
      <c r="S122" s="8"/>
      <c r="T122" s="8"/>
      <c r="U122" s="8"/>
      <c r="V122" s="8"/>
      <c r="W122" s="8"/>
      <c r="X122" s="8"/>
      <c r="Y122" s="8"/>
      <c r="Z122" s="8"/>
      <c r="AA122" s="8"/>
    </row>
    <row r="123" spans="1:27" s="6" customFormat="1" ht="13.8" thickBot="1" x14ac:dyDescent="0.3">
      <c r="A123" s="28" t="s">
        <v>138</v>
      </c>
      <c r="B123" s="102"/>
      <c r="C123" s="31">
        <f t="shared" ref="C123:O123" si="30">SUM(C121:C122)</f>
        <v>69245</v>
      </c>
      <c r="D123" s="31">
        <f t="shared" si="30"/>
        <v>986</v>
      </c>
      <c r="E123" s="31">
        <f t="shared" si="30"/>
        <v>1081</v>
      </c>
      <c r="F123" s="31">
        <f t="shared" si="30"/>
        <v>0</v>
      </c>
      <c r="G123" s="31">
        <f t="shared" si="30"/>
        <v>0</v>
      </c>
      <c r="H123" s="31">
        <f t="shared" si="30"/>
        <v>0</v>
      </c>
      <c r="I123" s="31">
        <f t="shared" si="30"/>
        <v>0</v>
      </c>
      <c r="J123" s="31">
        <f t="shared" si="30"/>
        <v>120</v>
      </c>
      <c r="K123" s="31">
        <f t="shared" si="30"/>
        <v>0</v>
      </c>
      <c r="L123" s="31">
        <f t="shared" si="30"/>
        <v>0</v>
      </c>
      <c r="M123" s="31">
        <f t="shared" si="30"/>
        <v>0</v>
      </c>
      <c r="N123" s="31">
        <f t="shared" si="30"/>
        <v>0</v>
      </c>
      <c r="O123" s="31">
        <f t="shared" si="30"/>
        <v>71432</v>
      </c>
      <c r="P123" s="8"/>
      <c r="Q123" s="8"/>
      <c r="R123" s="8"/>
      <c r="S123" s="8"/>
      <c r="T123" s="8"/>
      <c r="U123" s="8"/>
      <c r="V123" s="8"/>
      <c r="W123" s="8"/>
      <c r="X123" s="8"/>
      <c r="Y123" s="8"/>
      <c r="Z123" s="8"/>
      <c r="AA123" s="8"/>
    </row>
    <row r="124" spans="1:27" s="6" customFormat="1" x14ac:dyDescent="0.25">
      <c r="A124" s="35" t="s">
        <v>75</v>
      </c>
      <c r="B124" s="66" t="s">
        <v>19</v>
      </c>
      <c r="C124" s="67"/>
      <c r="D124" s="67"/>
      <c r="E124" s="67"/>
      <c r="F124" s="67"/>
      <c r="G124" s="67"/>
      <c r="H124" s="67"/>
      <c r="I124" s="67"/>
      <c r="J124" s="67"/>
      <c r="K124" s="67"/>
      <c r="L124" s="67"/>
      <c r="M124" s="67"/>
      <c r="N124" s="68"/>
      <c r="O124" s="25">
        <f>SUM(C124:N124)</f>
        <v>0</v>
      </c>
      <c r="P124" s="13"/>
      <c r="Q124" s="13"/>
      <c r="R124" s="13"/>
      <c r="S124" s="13"/>
      <c r="T124" s="13"/>
      <c r="U124" s="13"/>
      <c r="V124" s="13"/>
      <c r="W124" s="13"/>
      <c r="X124" s="13"/>
      <c r="Y124" s="8"/>
      <c r="Z124" s="8"/>
      <c r="AA124" s="8"/>
    </row>
    <row r="125" spans="1:27" s="6" customFormat="1" x14ac:dyDescent="0.25">
      <c r="A125" s="35"/>
      <c r="B125" s="66" t="s">
        <v>152</v>
      </c>
      <c r="C125" s="67">
        <v>2000</v>
      </c>
      <c r="D125" s="67"/>
      <c r="E125" s="67"/>
      <c r="F125" s="67"/>
      <c r="G125" s="67"/>
      <c r="H125" s="67"/>
      <c r="I125" s="67"/>
      <c r="J125" s="67"/>
      <c r="K125" s="67"/>
      <c r="L125" s="67"/>
      <c r="M125" s="67"/>
      <c r="N125" s="68"/>
      <c r="O125" s="25">
        <f>SUM(C125:N125)</f>
        <v>2000</v>
      </c>
      <c r="P125" s="13"/>
      <c r="Q125" s="13"/>
      <c r="R125" s="13"/>
      <c r="S125" s="13"/>
      <c r="T125" s="13"/>
      <c r="U125" s="13"/>
      <c r="V125" s="13"/>
      <c r="W125" s="13"/>
      <c r="X125" s="13"/>
      <c r="Y125" s="8"/>
      <c r="Z125" s="8"/>
      <c r="AA125" s="8"/>
    </row>
    <row r="126" spans="1:27" s="10" customFormat="1" x14ac:dyDescent="0.25">
      <c r="A126" s="93"/>
      <c r="B126" s="94" t="s">
        <v>26</v>
      </c>
      <c r="C126" s="95"/>
      <c r="D126" s="95"/>
      <c r="E126" s="95">
        <v>33</v>
      </c>
      <c r="F126" s="95"/>
      <c r="G126" s="95"/>
      <c r="H126" s="95"/>
      <c r="I126" s="95"/>
      <c r="J126" s="95"/>
      <c r="K126" s="95"/>
      <c r="L126" s="95"/>
      <c r="M126" s="95"/>
      <c r="N126" s="97"/>
      <c r="O126" s="25">
        <f>SUM(C126:N126)</f>
        <v>33</v>
      </c>
      <c r="P126" s="13"/>
      <c r="Q126" s="13"/>
      <c r="R126" s="13"/>
      <c r="S126" s="13"/>
      <c r="T126" s="13"/>
      <c r="U126" s="13"/>
      <c r="V126" s="13"/>
      <c r="W126" s="13"/>
      <c r="X126" s="13"/>
      <c r="Y126" s="13"/>
      <c r="Z126" s="13"/>
      <c r="AA126" s="13"/>
    </row>
    <row r="127" spans="1:27" s="6" customFormat="1" ht="13.8" thickBot="1" x14ac:dyDescent="0.3">
      <c r="A127" s="41" t="s">
        <v>139</v>
      </c>
      <c r="B127" s="42"/>
      <c r="C127" s="43">
        <f t="shared" ref="C127:O127" si="31">SUM(C124:C126)</f>
        <v>2000</v>
      </c>
      <c r="D127" s="43">
        <f t="shared" si="31"/>
        <v>0</v>
      </c>
      <c r="E127" s="43">
        <f t="shared" si="31"/>
        <v>33</v>
      </c>
      <c r="F127" s="43">
        <f t="shared" si="31"/>
        <v>0</v>
      </c>
      <c r="G127" s="43">
        <f t="shared" si="31"/>
        <v>0</v>
      </c>
      <c r="H127" s="43">
        <f t="shared" si="31"/>
        <v>0</v>
      </c>
      <c r="I127" s="43">
        <f t="shared" si="31"/>
        <v>0</v>
      </c>
      <c r="J127" s="43">
        <f t="shared" si="31"/>
        <v>0</v>
      </c>
      <c r="K127" s="43">
        <f t="shared" si="31"/>
        <v>0</v>
      </c>
      <c r="L127" s="43">
        <f t="shared" si="31"/>
        <v>0</v>
      </c>
      <c r="M127" s="43">
        <f t="shared" si="31"/>
        <v>0</v>
      </c>
      <c r="N127" s="43">
        <f t="shared" si="31"/>
        <v>0</v>
      </c>
      <c r="O127" s="43">
        <f t="shared" si="31"/>
        <v>2033</v>
      </c>
      <c r="P127" s="8"/>
      <c r="Q127" s="8"/>
      <c r="R127" s="8"/>
      <c r="S127" s="8"/>
      <c r="T127" s="8"/>
      <c r="U127" s="8"/>
      <c r="V127" s="8"/>
      <c r="W127" s="8"/>
      <c r="X127" s="8"/>
      <c r="Y127" s="8"/>
      <c r="Z127" s="8"/>
      <c r="AA127" s="8"/>
    </row>
    <row r="128" spans="1:27" x14ac:dyDescent="0.25">
      <c r="A128" s="45" t="s">
        <v>140</v>
      </c>
      <c r="B128" s="46" t="s">
        <v>19</v>
      </c>
      <c r="C128" s="47">
        <v>401438</v>
      </c>
      <c r="D128" s="47">
        <v>10745</v>
      </c>
      <c r="E128" s="47">
        <v>2064</v>
      </c>
      <c r="F128" s="47"/>
      <c r="G128" s="47"/>
      <c r="H128" s="47">
        <v>34568</v>
      </c>
      <c r="I128" s="47">
        <v>376</v>
      </c>
      <c r="J128" s="47">
        <v>1661</v>
      </c>
      <c r="K128" s="47">
        <v>2508</v>
      </c>
      <c r="L128" s="47">
        <v>165</v>
      </c>
      <c r="M128" s="47"/>
      <c r="N128" s="48"/>
      <c r="O128" s="25">
        <f>SUM(C128:N128)</f>
        <v>453525</v>
      </c>
    </row>
    <row r="129" spans="1:27" x14ac:dyDescent="0.25">
      <c r="A129" s="45"/>
      <c r="B129" s="46" t="s">
        <v>72</v>
      </c>
      <c r="C129" s="47"/>
      <c r="D129" s="47"/>
      <c r="E129" s="47"/>
      <c r="F129" s="47"/>
      <c r="G129" s="47"/>
      <c r="H129" s="47"/>
      <c r="I129" s="47"/>
      <c r="J129" s="47"/>
      <c r="K129" s="47"/>
      <c r="L129" s="47"/>
      <c r="M129" s="47"/>
      <c r="N129" s="48"/>
      <c r="O129" s="25">
        <f>SUM(C129:N129)</f>
        <v>0</v>
      </c>
    </row>
    <row r="130" spans="1:27" x14ac:dyDescent="0.25">
      <c r="A130" s="45"/>
      <c r="B130" s="46" t="s">
        <v>86</v>
      </c>
      <c r="C130" s="47"/>
      <c r="D130" s="47"/>
      <c r="E130" s="47"/>
      <c r="F130" s="47"/>
      <c r="G130" s="47"/>
      <c r="H130" s="47"/>
      <c r="I130" s="47"/>
      <c r="J130" s="47"/>
      <c r="K130" s="47"/>
      <c r="L130" s="47"/>
      <c r="M130" s="47"/>
      <c r="N130" s="48"/>
      <c r="O130" s="25">
        <f>SUM(C130:N130)</f>
        <v>0</v>
      </c>
    </row>
    <row r="131" spans="1:27" x14ac:dyDescent="0.25">
      <c r="A131" s="27"/>
      <c r="B131" s="21" t="s">
        <v>26</v>
      </c>
      <c r="C131" s="23"/>
      <c r="D131" s="23">
        <v>2473</v>
      </c>
      <c r="E131" s="23">
        <v>759</v>
      </c>
      <c r="F131" s="23"/>
      <c r="G131" s="23"/>
      <c r="H131" s="23"/>
      <c r="I131" s="23"/>
      <c r="J131" s="23">
        <v>130</v>
      </c>
      <c r="K131" s="23">
        <v>97</v>
      </c>
      <c r="L131" s="23"/>
      <c r="M131" s="23"/>
      <c r="N131" s="24"/>
      <c r="O131" s="25">
        <f>SUM(C131:N131)</f>
        <v>3459</v>
      </c>
    </row>
    <row r="132" spans="1:27" s="6" customFormat="1" ht="13.8" thickBot="1" x14ac:dyDescent="0.3">
      <c r="A132" s="28" t="s">
        <v>141</v>
      </c>
      <c r="B132" s="29"/>
      <c r="C132" s="31">
        <f t="shared" ref="C132:O132" si="32">SUM(C128:C131)</f>
        <v>401438</v>
      </c>
      <c r="D132" s="31">
        <f t="shared" si="32"/>
        <v>13218</v>
      </c>
      <c r="E132" s="31">
        <f t="shared" si="32"/>
        <v>2823</v>
      </c>
      <c r="F132" s="31">
        <f t="shared" si="32"/>
        <v>0</v>
      </c>
      <c r="G132" s="31">
        <f t="shared" si="32"/>
        <v>0</v>
      </c>
      <c r="H132" s="31">
        <f t="shared" si="32"/>
        <v>34568</v>
      </c>
      <c r="I132" s="31">
        <f t="shared" si="32"/>
        <v>376</v>
      </c>
      <c r="J132" s="31">
        <f t="shared" si="32"/>
        <v>1791</v>
      </c>
      <c r="K132" s="31">
        <f t="shared" si="32"/>
        <v>2605</v>
      </c>
      <c r="L132" s="31">
        <f t="shared" si="32"/>
        <v>165</v>
      </c>
      <c r="M132" s="31">
        <f t="shared" si="32"/>
        <v>0</v>
      </c>
      <c r="N132" s="31">
        <f t="shared" si="32"/>
        <v>0</v>
      </c>
      <c r="O132" s="31">
        <f t="shared" si="32"/>
        <v>456984</v>
      </c>
      <c r="P132" s="8"/>
      <c r="Q132" s="8"/>
      <c r="R132" s="8"/>
      <c r="S132" s="8"/>
      <c r="T132" s="8"/>
      <c r="U132" s="8"/>
      <c r="V132" s="8"/>
      <c r="W132" s="8"/>
      <c r="X132" s="8"/>
      <c r="Y132" s="8"/>
      <c r="Z132" s="8"/>
      <c r="AA132" s="8"/>
    </row>
    <row r="133" spans="1:27" x14ac:dyDescent="0.25">
      <c r="A133" s="35" t="s">
        <v>76</v>
      </c>
      <c r="B133" s="51" t="s">
        <v>77</v>
      </c>
      <c r="C133" s="52">
        <v>2137</v>
      </c>
      <c r="D133" s="52">
        <v>3347</v>
      </c>
      <c r="E133" s="52"/>
      <c r="F133" s="52">
        <v>44</v>
      </c>
      <c r="G133" s="52"/>
      <c r="H133" s="52"/>
      <c r="I133" s="52"/>
      <c r="J133" s="52"/>
      <c r="K133" s="52"/>
      <c r="L133" s="52"/>
      <c r="M133" s="52"/>
      <c r="N133" s="53">
        <v>8</v>
      </c>
      <c r="O133" s="25">
        <f>SUM(C133:N133)</f>
        <v>5536</v>
      </c>
    </row>
    <row r="134" spans="1:27" x14ac:dyDescent="0.25">
      <c r="A134" s="54"/>
      <c r="B134" s="55" t="s">
        <v>19</v>
      </c>
      <c r="C134" s="56">
        <v>3347</v>
      </c>
      <c r="D134" s="56">
        <v>43</v>
      </c>
      <c r="E134" s="56">
        <v>939</v>
      </c>
      <c r="F134" s="56"/>
      <c r="G134" s="56"/>
      <c r="H134" s="56"/>
      <c r="I134" s="56">
        <v>3029</v>
      </c>
      <c r="J134" s="56">
        <v>16</v>
      </c>
      <c r="K134" s="56">
        <v>969</v>
      </c>
      <c r="L134" s="56">
        <v>165</v>
      </c>
      <c r="M134" s="56"/>
      <c r="N134" s="57"/>
      <c r="O134" s="25">
        <f>SUM(C134:N134)</f>
        <v>8508</v>
      </c>
    </row>
    <row r="135" spans="1:27" x14ac:dyDescent="0.25">
      <c r="A135" s="54"/>
      <c r="B135" s="55" t="s">
        <v>26</v>
      </c>
      <c r="C135" s="56"/>
      <c r="D135" s="56">
        <v>6</v>
      </c>
      <c r="E135" s="56">
        <v>2816</v>
      </c>
      <c r="F135" s="56"/>
      <c r="G135" s="56"/>
      <c r="H135" s="56"/>
      <c r="I135" s="56"/>
      <c r="J135" s="56"/>
      <c r="K135" s="56">
        <v>16</v>
      </c>
      <c r="L135" s="56"/>
      <c r="M135" s="56"/>
      <c r="N135" s="57"/>
      <c r="O135" s="25">
        <f>SUM(C135:N135)</f>
        <v>2838</v>
      </c>
    </row>
    <row r="136" spans="1:27" ht="16.5" customHeight="1" x14ac:dyDescent="0.25">
      <c r="A136" s="54"/>
      <c r="B136" s="55" t="s">
        <v>79</v>
      </c>
      <c r="C136" s="56">
        <v>298517</v>
      </c>
      <c r="D136" s="56"/>
      <c r="E136" s="56"/>
      <c r="F136" s="56"/>
      <c r="G136" s="56"/>
      <c r="H136" s="56"/>
      <c r="I136" s="56"/>
      <c r="J136" s="56"/>
      <c r="K136" s="56"/>
      <c r="L136" s="56"/>
      <c r="M136" s="56"/>
      <c r="N136" s="57"/>
      <c r="O136" s="25">
        <f>SUM(C136:N136)</f>
        <v>298517</v>
      </c>
    </row>
    <row r="137" spans="1:27" s="6" customFormat="1" ht="13.8" thickBot="1" x14ac:dyDescent="0.3">
      <c r="A137" s="41" t="s">
        <v>142</v>
      </c>
      <c r="B137" s="42"/>
      <c r="C137" s="43">
        <f t="shared" ref="C137:O137" si="33">SUM(C133:C136)</f>
        <v>304001</v>
      </c>
      <c r="D137" s="43">
        <f t="shared" si="33"/>
        <v>3396</v>
      </c>
      <c r="E137" s="43">
        <f t="shared" si="33"/>
        <v>3755</v>
      </c>
      <c r="F137" s="43">
        <f t="shared" si="33"/>
        <v>44</v>
      </c>
      <c r="G137" s="43">
        <f t="shared" si="33"/>
        <v>0</v>
      </c>
      <c r="H137" s="43">
        <f t="shared" si="33"/>
        <v>0</v>
      </c>
      <c r="I137" s="43">
        <f t="shared" si="33"/>
        <v>3029</v>
      </c>
      <c r="J137" s="43">
        <f t="shared" si="33"/>
        <v>16</v>
      </c>
      <c r="K137" s="43">
        <f t="shared" si="33"/>
        <v>985</v>
      </c>
      <c r="L137" s="43">
        <f t="shared" si="33"/>
        <v>165</v>
      </c>
      <c r="M137" s="43">
        <f t="shared" si="33"/>
        <v>0</v>
      </c>
      <c r="N137" s="43">
        <f t="shared" si="33"/>
        <v>8</v>
      </c>
      <c r="O137" s="43">
        <f t="shared" si="33"/>
        <v>315399</v>
      </c>
      <c r="P137" s="8"/>
      <c r="Q137" s="8"/>
      <c r="R137" s="8"/>
      <c r="S137" s="8"/>
      <c r="T137" s="8"/>
      <c r="U137" s="8"/>
      <c r="V137" s="8"/>
      <c r="W137" s="8"/>
      <c r="X137" s="8"/>
      <c r="Y137" s="8"/>
      <c r="Z137" s="8"/>
      <c r="AA137" s="8"/>
    </row>
    <row r="138" spans="1:27" x14ac:dyDescent="0.25">
      <c r="A138" s="45" t="s">
        <v>80</v>
      </c>
      <c r="B138" s="46" t="s">
        <v>42</v>
      </c>
      <c r="C138" s="47">
        <v>20755</v>
      </c>
      <c r="D138" s="47">
        <v>817</v>
      </c>
      <c r="E138" s="47">
        <v>3360</v>
      </c>
      <c r="F138" s="47"/>
      <c r="G138" s="47">
        <v>110</v>
      </c>
      <c r="H138" s="47"/>
      <c r="I138" s="47"/>
      <c r="J138" s="47"/>
      <c r="K138" s="47">
        <v>548</v>
      </c>
      <c r="L138" s="47">
        <v>285</v>
      </c>
      <c r="M138" s="47"/>
      <c r="N138" s="48">
        <v>84</v>
      </c>
      <c r="O138" s="25">
        <f>SUM(C138:N138)</f>
        <v>25959</v>
      </c>
    </row>
    <row r="139" spans="1:27" x14ac:dyDescent="0.25">
      <c r="A139" s="45"/>
      <c r="B139" s="46" t="s">
        <v>24</v>
      </c>
      <c r="C139" s="47"/>
      <c r="D139" s="47"/>
      <c r="E139" s="47"/>
      <c r="F139" s="47"/>
      <c r="G139" s="47"/>
      <c r="H139" s="47"/>
      <c r="I139" s="47"/>
      <c r="J139" s="47"/>
      <c r="K139" s="47">
        <v>2</v>
      </c>
      <c r="L139" s="47"/>
      <c r="M139" s="47"/>
      <c r="N139" s="48"/>
      <c r="O139" s="25">
        <f>SUM(C139:N139)</f>
        <v>2</v>
      </c>
    </row>
    <row r="140" spans="1:27" x14ac:dyDescent="0.25">
      <c r="A140" s="27"/>
      <c r="B140" s="21" t="s">
        <v>62</v>
      </c>
      <c r="C140" s="23">
        <v>27</v>
      </c>
      <c r="D140" s="23"/>
      <c r="E140" s="23"/>
      <c r="F140" s="23"/>
      <c r="G140" s="23"/>
      <c r="H140" s="23"/>
      <c r="I140" s="23"/>
      <c r="J140" s="23"/>
      <c r="K140" s="23"/>
      <c r="L140" s="23"/>
      <c r="M140" s="23"/>
      <c r="N140" s="24"/>
      <c r="O140" s="25">
        <f>SUM(C140:N140)</f>
        <v>27</v>
      </c>
    </row>
    <row r="141" spans="1:27" x14ac:dyDescent="0.25">
      <c r="A141" s="27"/>
      <c r="B141" s="21" t="s">
        <v>26</v>
      </c>
      <c r="C141" s="23"/>
      <c r="D141" s="23"/>
      <c r="E141" s="23">
        <v>35301</v>
      </c>
      <c r="F141" s="23"/>
      <c r="G141" s="23"/>
      <c r="H141" s="23"/>
      <c r="I141" s="23"/>
      <c r="J141" s="23"/>
      <c r="K141" s="23"/>
      <c r="L141" s="23"/>
      <c r="M141" s="23"/>
      <c r="N141" s="24"/>
      <c r="O141" s="25">
        <f>SUM(C141:N141)</f>
        <v>35301</v>
      </c>
    </row>
    <row r="142" spans="1:27" s="6" customFormat="1" ht="13.8" thickBot="1" x14ac:dyDescent="0.3">
      <c r="A142" s="28" t="s">
        <v>143</v>
      </c>
      <c r="B142" s="29"/>
      <c r="C142" s="31">
        <f t="shared" ref="C142:O142" si="34">SUM(C138:C141)</f>
        <v>20782</v>
      </c>
      <c r="D142" s="31">
        <f t="shared" si="34"/>
        <v>817</v>
      </c>
      <c r="E142" s="31">
        <f t="shared" si="34"/>
        <v>38661</v>
      </c>
      <c r="F142" s="31">
        <f t="shared" si="34"/>
        <v>0</v>
      </c>
      <c r="G142" s="31">
        <f t="shared" si="34"/>
        <v>110</v>
      </c>
      <c r="H142" s="31">
        <f t="shared" si="34"/>
        <v>0</v>
      </c>
      <c r="I142" s="31">
        <f t="shared" si="34"/>
        <v>0</v>
      </c>
      <c r="J142" s="31">
        <f t="shared" si="34"/>
        <v>0</v>
      </c>
      <c r="K142" s="31">
        <f t="shared" si="34"/>
        <v>550</v>
      </c>
      <c r="L142" s="31">
        <f t="shared" si="34"/>
        <v>285</v>
      </c>
      <c r="M142" s="31">
        <f t="shared" si="34"/>
        <v>0</v>
      </c>
      <c r="N142" s="31">
        <f t="shared" si="34"/>
        <v>84</v>
      </c>
      <c r="O142" s="31">
        <f t="shared" si="34"/>
        <v>61289</v>
      </c>
      <c r="P142" s="8"/>
      <c r="Q142" s="8"/>
      <c r="R142" s="8"/>
      <c r="S142" s="8"/>
      <c r="T142" s="8"/>
      <c r="U142" s="8"/>
      <c r="V142" s="8"/>
      <c r="W142" s="8"/>
      <c r="X142" s="8"/>
      <c r="Y142" s="8"/>
      <c r="Z142" s="8"/>
      <c r="AA142" s="8"/>
    </row>
    <row r="143" spans="1:27" x14ac:dyDescent="0.25">
      <c r="A143" s="35" t="s">
        <v>81</v>
      </c>
      <c r="B143" s="51" t="s">
        <v>82</v>
      </c>
      <c r="C143" s="52">
        <v>108417</v>
      </c>
      <c r="D143" s="52">
        <v>25030</v>
      </c>
      <c r="E143" s="52"/>
      <c r="F143" s="52"/>
      <c r="G143" s="52"/>
      <c r="H143" s="52"/>
      <c r="I143" s="52"/>
      <c r="J143" s="52">
        <v>352</v>
      </c>
      <c r="K143" s="52"/>
      <c r="L143" s="52"/>
      <c r="M143" s="52"/>
      <c r="N143" s="53"/>
      <c r="O143" s="25">
        <f>SUM(C143:N143)</f>
        <v>133799</v>
      </c>
    </row>
    <row r="144" spans="1:27" x14ac:dyDescent="0.25">
      <c r="A144" s="35"/>
      <c r="B144" s="51" t="s">
        <v>151</v>
      </c>
      <c r="C144" s="52"/>
      <c r="D144" s="52">
        <v>11000</v>
      </c>
      <c r="E144" s="52"/>
      <c r="F144" s="52"/>
      <c r="G144" s="52"/>
      <c r="H144" s="52"/>
      <c r="I144" s="52"/>
      <c r="J144" s="52"/>
      <c r="K144" s="52"/>
      <c r="L144" s="52"/>
      <c r="M144" s="52"/>
      <c r="N144" s="53"/>
      <c r="O144" s="25">
        <f>SUM(C144:N144)</f>
        <v>11000</v>
      </c>
    </row>
    <row r="145" spans="1:27" x14ac:dyDescent="0.25">
      <c r="A145" s="54"/>
      <c r="B145" s="55" t="s">
        <v>19</v>
      </c>
      <c r="C145" s="56"/>
      <c r="D145" s="56">
        <v>185</v>
      </c>
      <c r="E145" s="56"/>
      <c r="F145" s="56"/>
      <c r="G145" s="56"/>
      <c r="H145" s="56"/>
      <c r="I145" s="56"/>
      <c r="J145" s="56"/>
      <c r="K145" s="56">
        <v>506</v>
      </c>
      <c r="L145" s="56"/>
      <c r="M145" s="56"/>
      <c r="N145" s="57"/>
      <c r="O145" s="25">
        <f>SUM(C145:N145)</f>
        <v>691</v>
      </c>
    </row>
    <row r="146" spans="1:27" x14ac:dyDescent="0.25">
      <c r="A146" s="54"/>
      <c r="B146" s="55" t="s">
        <v>26</v>
      </c>
      <c r="C146" s="56"/>
      <c r="D146" s="56">
        <v>71</v>
      </c>
      <c r="E146" s="56">
        <v>9</v>
      </c>
      <c r="F146" s="56"/>
      <c r="G146" s="56"/>
      <c r="H146" s="56"/>
      <c r="I146" s="56"/>
      <c r="J146" s="56"/>
      <c r="K146" s="56"/>
      <c r="L146" s="56"/>
      <c r="M146" s="56"/>
      <c r="N146" s="57"/>
      <c r="O146" s="25">
        <f>SUM(C146:N146)</f>
        <v>80</v>
      </c>
    </row>
    <row r="147" spans="1:27" s="6" customFormat="1" ht="13.8" thickBot="1" x14ac:dyDescent="0.3">
      <c r="A147" s="41" t="s">
        <v>144</v>
      </c>
      <c r="B147" s="42"/>
      <c r="C147" s="43">
        <f t="shared" ref="C147:O147" si="35">SUM(C143:C146)</f>
        <v>108417</v>
      </c>
      <c r="D147" s="43">
        <f t="shared" si="35"/>
        <v>36286</v>
      </c>
      <c r="E147" s="43">
        <f t="shared" si="35"/>
        <v>9</v>
      </c>
      <c r="F147" s="43">
        <f t="shared" si="35"/>
        <v>0</v>
      </c>
      <c r="G147" s="43">
        <f t="shared" si="35"/>
        <v>0</v>
      </c>
      <c r="H147" s="43">
        <f t="shared" si="35"/>
        <v>0</v>
      </c>
      <c r="I147" s="43">
        <f t="shared" si="35"/>
        <v>0</v>
      </c>
      <c r="J147" s="43">
        <f t="shared" si="35"/>
        <v>352</v>
      </c>
      <c r="K147" s="43">
        <f t="shared" si="35"/>
        <v>506</v>
      </c>
      <c r="L147" s="43">
        <f t="shared" si="35"/>
        <v>0</v>
      </c>
      <c r="M147" s="43">
        <f t="shared" si="35"/>
        <v>0</v>
      </c>
      <c r="N147" s="43">
        <f t="shared" si="35"/>
        <v>0</v>
      </c>
      <c r="O147" s="43">
        <f t="shared" si="35"/>
        <v>145570</v>
      </c>
      <c r="P147" s="8"/>
      <c r="Q147" s="8"/>
      <c r="R147" s="8"/>
      <c r="S147" s="8"/>
      <c r="T147" s="8"/>
      <c r="U147" s="8"/>
      <c r="V147" s="8"/>
      <c r="W147" s="8"/>
      <c r="X147" s="8"/>
      <c r="Y147" s="8"/>
      <c r="Z147" s="8"/>
      <c r="AA147" s="8"/>
    </row>
    <row r="148" spans="1:27" s="14" customFormat="1" x14ac:dyDescent="0.25">
      <c r="A148" s="137" t="s">
        <v>83</v>
      </c>
      <c r="B148" s="90" t="s">
        <v>33</v>
      </c>
      <c r="C148" s="91">
        <v>1552</v>
      </c>
      <c r="D148" s="91"/>
      <c r="E148" s="91"/>
      <c r="F148" s="91"/>
      <c r="G148" s="91"/>
      <c r="H148" s="91"/>
      <c r="I148" s="91"/>
      <c r="J148" s="91"/>
      <c r="K148" s="91"/>
      <c r="L148" s="91"/>
      <c r="M148" s="91"/>
      <c r="N148" s="136"/>
      <c r="O148" s="134">
        <f>SUM(C148:N148)</f>
        <v>1552</v>
      </c>
      <c r="P148" s="118"/>
      <c r="Q148" s="118"/>
      <c r="R148" s="118"/>
      <c r="S148" s="118"/>
      <c r="T148" s="118"/>
      <c r="U148" s="118"/>
      <c r="V148" s="118"/>
      <c r="W148" s="118"/>
      <c r="X148" s="118"/>
      <c r="Y148" s="118"/>
      <c r="Z148" s="118"/>
      <c r="AA148" s="118"/>
    </row>
    <row r="149" spans="1:27" s="6" customFormat="1" ht="13.8" thickBot="1" x14ac:dyDescent="0.3">
      <c r="A149" s="28" t="s">
        <v>145</v>
      </c>
      <c r="B149" s="29"/>
      <c r="C149" s="31">
        <f t="shared" ref="C149:O149" si="36">SUM(C148)</f>
        <v>1552</v>
      </c>
      <c r="D149" s="31">
        <f t="shared" si="36"/>
        <v>0</v>
      </c>
      <c r="E149" s="31">
        <f t="shared" si="36"/>
        <v>0</v>
      </c>
      <c r="F149" s="31">
        <f t="shared" si="36"/>
        <v>0</v>
      </c>
      <c r="G149" s="31">
        <f t="shared" si="36"/>
        <v>0</v>
      </c>
      <c r="H149" s="31">
        <f t="shared" si="36"/>
        <v>0</v>
      </c>
      <c r="I149" s="31">
        <f t="shared" si="36"/>
        <v>0</v>
      </c>
      <c r="J149" s="31">
        <f t="shared" si="36"/>
        <v>0</v>
      </c>
      <c r="K149" s="31">
        <f t="shared" si="36"/>
        <v>0</v>
      </c>
      <c r="L149" s="31">
        <f t="shared" si="36"/>
        <v>0</v>
      </c>
      <c r="M149" s="31">
        <f t="shared" si="36"/>
        <v>0</v>
      </c>
      <c r="N149" s="31">
        <f t="shared" si="36"/>
        <v>0</v>
      </c>
      <c r="O149" s="31">
        <f t="shared" si="36"/>
        <v>1552</v>
      </c>
      <c r="P149" s="8"/>
      <c r="Q149" s="8"/>
      <c r="R149" s="8"/>
      <c r="S149" s="8"/>
      <c r="T149" s="8"/>
      <c r="U149" s="8"/>
      <c r="V149" s="8"/>
      <c r="W149" s="8"/>
      <c r="X149" s="8"/>
      <c r="Y149" s="8"/>
      <c r="Z149" s="8"/>
      <c r="AA149" s="8"/>
    </row>
    <row r="150" spans="1:27" x14ac:dyDescent="0.25">
      <c r="A150" s="35" t="s">
        <v>84</v>
      </c>
      <c r="B150" s="74"/>
      <c r="C150" s="52"/>
      <c r="D150" s="52"/>
      <c r="E150" s="52"/>
      <c r="F150" s="52"/>
      <c r="G150" s="52"/>
      <c r="H150" s="52"/>
      <c r="I150" s="52"/>
      <c r="J150" s="52"/>
      <c r="K150" s="52"/>
      <c r="L150" s="52"/>
      <c r="M150" s="52"/>
      <c r="N150" s="53"/>
      <c r="O150" s="25"/>
    </row>
    <row r="151" spans="1:27" x14ac:dyDescent="0.25">
      <c r="A151" s="54"/>
      <c r="B151" s="55" t="s">
        <v>18</v>
      </c>
      <c r="C151" s="56">
        <v>45771</v>
      </c>
      <c r="D151" s="56"/>
      <c r="E151" s="56"/>
      <c r="F151" s="56"/>
      <c r="G151" s="56"/>
      <c r="H151" s="56"/>
      <c r="I151" s="56"/>
      <c r="J151" s="56">
        <v>63</v>
      </c>
      <c r="K151" s="56"/>
      <c r="L151" s="56">
        <v>47</v>
      </c>
      <c r="M151" s="56"/>
      <c r="N151" s="57">
        <v>62</v>
      </c>
      <c r="O151" s="25">
        <f>SUM(C151:N151)</f>
        <v>45943</v>
      </c>
    </row>
    <row r="152" spans="1:27" x14ac:dyDescent="0.25">
      <c r="A152" s="54"/>
      <c r="B152" s="55" t="s">
        <v>19</v>
      </c>
      <c r="C152" s="56"/>
      <c r="D152" s="56"/>
      <c r="E152" s="56">
        <v>43127</v>
      </c>
      <c r="F152" s="56"/>
      <c r="G152" s="56"/>
      <c r="H152" s="56"/>
      <c r="I152" s="56"/>
      <c r="J152" s="56">
        <v>52</v>
      </c>
      <c r="K152" s="56"/>
      <c r="L152" s="56"/>
      <c r="M152" s="56"/>
      <c r="N152" s="57"/>
      <c r="O152" s="25">
        <f>SUM(C152:N152)</f>
        <v>43179</v>
      </c>
    </row>
    <row r="153" spans="1:27" x14ac:dyDescent="0.25">
      <c r="A153" s="54"/>
      <c r="B153" s="55" t="s">
        <v>26</v>
      </c>
      <c r="C153" s="56"/>
      <c r="D153" s="56"/>
      <c r="E153" s="56"/>
      <c r="F153" s="56"/>
      <c r="G153" s="56"/>
      <c r="H153" s="56"/>
      <c r="I153" s="56"/>
      <c r="J153" s="56"/>
      <c r="K153" s="56">
        <v>630</v>
      </c>
      <c r="L153" s="56"/>
      <c r="M153" s="56"/>
      <c r="N153" s="57"/>
      <c r="O153" s="25">
        <f>SUM(C153:N153)</f>
        <v>630</v>
      </c>
    </row>
    <row r="154" spans="1:27" s="6" customFormat="1" ht="13.8" thickBot="1" x14ac:dyDescent="0.3">
      <c r="A154" s="41" t="s">
        <v>146</v>
      </c>
      <c r="B154" s="42"/>
      <c r="C154" s="43">
        <f t="shared" ref="C154:O154" si="37">SUM(C151:C153)</f>
        <v>45771</v>
      </c>
      <c r="D154" s="43">
        <f t="shared" si="37"/>
        <v>0</v>
      </c>
      <c r="E154" s="43">
        <f t="shared" si="37"/>
        <v>43127</v>
      </c>
      <c r="F154" s="43">
        <f t="shared" si="37"/>
        <v>0</v>
      </c>
      <c r="G154" s="43">
        <f t="shared" si="37"/>
        <v>0</v>
      </c>
      <c r="H154" s="43">
        <f t="shared" si="37"/>
        <v>0</v>
      </c>
      <c r="I154" s="43">
        <f t="shared" si="37"/>
        <v>0</v>
      </c>
      <c r="J154" s="43">
        <f t="shared" si="37"/>
        <v>115</v>
      </c>
      <c r="K154" s="43">
        <f t="shared" si="37"/>
        <v>630</v>
      </c>
      <c r="L154" s="43">
        <f t="shared" si="37"/>
        <v>47</v>
      </c>
      <c r="M154" s="43">
        <f t="shared" si="37"/>
        <v>0</v>
      </c>
      <c r="N154" s="43">
        <f t="shared" si="37"/>
        <v>62</v>
      </c>
      <c r="O154" s="43">
        <f t="shared" si="37"/>
        <v>89752</v>
      </c>
      <c r="P154" s="8"/>
      <c r="Q154" s="8"/>
      <c r="R154" s="8"/>
      <c r="S154" s="8"/>
      <c r="T154" s="8"/>
      <c r="U154" s="8"/>
      <c r="V154" s="8"/>
      <c r="W154" s="8"/>
      <c r="X154" s="8"/>
      <c r="Y154" s="8"/>
      <c r="Z154" s="8"/>
      <c r="AA154" s="8"/>
    </row>
    <row r="155" spans="1:27" x14ac:dyDescent="0.25">
      <c r="A155" s="45" t="s">
        <v>85</v>
      </c>
      <c r="B155" s="46" t="s">
        <v>19</v>
      </c>
      <c r="C155" s="47">
        <v>65290</v>
      </c>
      <c r="D155" s="47">
        <v>2089</v>
      </c>
      <c r="E155" s="47">
        <v>1068</v>
      </c>
      <c r="F155" s="47"/>
      <c r="G155" s="47"/>
      <c r="H155" s="47">
        <v>2754</v>
      </c>
      <c r="I155" s="47"/>
      <c r="J155" s="47">
        <v>190</v>
      </c>
      <c r="K155" s="47"/>
      <c r="L155" s="47"/>
      <c r="M155" s="47"/>
      <c r="N155" s="48"/>
      <c r="O155" s="25">
        <f>SUM(C155:N155)</f>
        <v>71391</v>
      </c>
    </row>
    <row r="156" spans="1:27" x14ac:dyDescent="0.25">
      <c r="A156" s="45"/>
      <c r="B156" s="46" t="s">
        <v>26</v>
      </c>
      <c r="C156" s="47"/>
      <c r="D156" s="47">
        <v>36</v>
      </c>
      <c r="E156" s="47">
        <v>73</v>
      </c>
      <c r="F156" s="47"/>
      <c r="G156" s="47"/>
      <c r="H156" s="47"/>
      <c r="I156" s="47"/>
      <c r="J156" s="47">
        <v>31</v>
      </c>
      <c r="K156" s="47"/>
      <c r="L156" s="47"/>
      <c r="M156" s="47"/>
      <c r="N156" s="48"/>
      <c r="O156" s="25">
        <f>SUM(C156:N156)</f>
        <v>140</v>
      </c>
    </row>
    <row r="157" spans="1:27" x14ac:dyDescent="0.25">
      <c r="A157" s="27"/>
      <c r="B157" s="21" t="s">
        <v>86</v>
      </c>
      <c r="C157" s="23">
        <v>750</v>
      </c>
      <c r="D157" s="23"/>
      <c r="E157" s="23"/>
      <c r="F157" s="23"/>
      <c r="G157" s="23"/>
      <c r="H157" s="23"/>
      <c r="I157" s="23"/>
      <c r="J157" s="23"/>
      <c r="K157" s="23"/>
      <c r="L157" s="23"/>
      <c r="M157" s="23"/>
      <c r="N157" s="24"/>
      <c r="O157" s="25">
        <f>SUM(C157:N157)</f>
        <v>750</v>
      </c>
    </row>
    <row r="158" spans="1:27" x14ac:dyDescent="0.25">
      <c r="A158" s="27"/>
      <c r="B158" s="21" t="s">
        <v>87</v>
      </c>
      <c r="C158" s="23">
        <v>9923</v>
      </c>
      <c r="D158" s="23"/>
      <c r="E158" s="23"/>
      <c r="F158" s="23"/>
      <c r="G158" s="23"/>
      <c r="H158" s="23"/>
      <c r="I158" s="23"/>
      <c r="J158" s="23"/>
      <c r="K158" s="23"/>
      <c r="L158" s="23"/>
      <c r="M158" s="23">
        <v>2500</v>
      </c>
      <c r="N158" s="24"/>
      <c r="O158" s="25">
        <f>SUM(C158:N158)</f>
        <v>12423</v>
      </c>
    </row>
    <row r="159" spans="1:27" s="6" customFormat="1" ht="13.8" thickBot="1" x14ac:dyDescent="0.3">
      <c r="A159" s="28" t="s">
        <v>147</v>
      </c>
      <c r="B159" s="29"/>
      <c r="C159" s="31">
        <f t="shared" ref="C159:O159" si="38">SUM(C155:C158)</f>
        <v>75963</v>
      </c>
      <c r="D159" s="31">
        <f t="shared" si="38"/>
        <v>2125</v>
      </c>
      <c r="E159" s="31">
        <f t="shared" si="38"/>
        <v>1141</v>
      </c>
      <c r="F159" s="31">
        <f t="shared" si="38"/>
        <v>0</v>
      </c>
      <c r="G159" s="31">
        <f t="shared" si="38"/>
        <v>0</v>
      </c>
      <c r="H159" s="31">
        <f t="shared" si="38"/>
        <v>2754</v>
      </c>
      <c r="I159" s="31">
        <f t="shared" si="38"/>
        <v>0</v>
      </c>
      <c r="J159" s="31">
        <f t="shared" si="38"/>
        <v>221</v>
      </c>
      <c r="K159" s="31">
        <f t="shared" si="38"/>
        <v>0</v>
      </c>
      <c r="L159" s="31">
        <f t="shared" si="38"/>
        <v>0</v>
      </c>
      <c r="M159" s="31">
        <f t="shared" si="38"/>
        <v>2500</v>
      </c>
      <c r="N159" s="31">
        <f t="shared" si="38"/>
        <v>0</v>
      </c>
      <c r="O159" s="31">
        <f t="shared" si="38"/>
        <v>84704</v>
      </c>
      <c r="P159" s="8"/>
      <c r="Q159" s="8"/>
      <c r="R159" s="8"/>
      <c r="S159" s="8"/>
      <c r="T159" s="8"/>
      <c r="U159" s="8"/>
      <c r="V159" s="8"/>
      <c r="W159" s="8"/>
      <c r="X159" s="8"/>
      <c r="Y159" s="8"/>
      <c r="Z159" s="8"/>
      <c r="AA159" s="8"/>
    </row>
    <row r="160" spans="1:27" x14ac:dyDescent="0.25">
      <c r="A160" s="35" t="s">
        <v>88</v>
      </c>
      <c r="B160" s="51" t="s">
        <v>62</v>
      </c>
      <c r="C160" s="52">
        <v>3</v>
      </c>
      <c r="D160" s="52"/>
      <c r="E160" s="52"/>
      <c r="F160" s="52"/>
      <c r="G160" s="52"/>
      <c r="H160" s="52"/>
      <c r="I160" s="52"/>
      <c r="J160" s="52"/>
      <c r="K160" s="52"/>
      <c r="L160" s="52"/>
      <c r="M160" s="52"/>
      <c r="N160" s="53"/>
      <c r="O160" s="25">
        <f>SUM(C160:N160)</f>
        <v>3</v>
      </c>
    </row>
    <row r="161" spans="1:27" x14ac:dyDescent="0.25">
      <c r="A161" s="54"/>
      <c r="B161" s="55" t="s">
        <v>19</v>
      </c>
      <c r="C161" s="56"/>
      <c r="D161" s="56"/>
      <c r="E161" s="56"/>
      <c r="F161" s="56"/>
      <c r="G161" s="56"/>
      <c r="H161" s="56"/>
      <c r="I161" s="56"/>
      <c r="J161" s="56"/>
      <c r="K161" s="56">
        <v>172</v>
      </c>
      <c r="L161" s="56"/>
      <c r="M161" s="56"/>
      <c r="N161" s="57"/>
      <c r="O161" s="25">
        <f>SUM(C161:N161)</f>
        <v>172</v>
      </c>
    </row>
    <row r="162" spans="1:27" x14ac:dyDescent="0.25">
      <c r="A162" s="54"/>
      <c r="B162" s="55" t="s">
        <v>26</v>
      </c>
      <c r="C162" s="56">
        <v>20919</v>
      </c>
      <c r="D162" s="56"/>
      <c r="E162" s="56"/>
      <c r="F162" s="56"/>
      <c r="G162" s="56"/>
      <c r="H162" s="56"/>
      <c r="I162" s="56"/>
      <c r="J162" s="56"/>
      <c r="K162" s="56"/>
      <c r="L162" s="56"/>
      <c r="M162" s="56"/>
      <c r="N162" s="57"/>
      <c r="O162" s="25">
        <f>SUM(C162:N162)</f>
        <v>20919</v>
      </c>
    </row>
    <row r="163" spans="1:27" s="6" customFormat="1" ht="12.15" customHeight="1" thickBot="1" x14ac:dyDescent="0.3">
      <c r="A163" s="41" t="s">
        <v>148</v>
      </c>
      <c r="B163" s="42"/>
      <c r="C163" s="43">
        <f t="shared" ref="C163:O163" si="39">SUM(C160:C162)</f>
        <v>20922</v>
      </c>
      <c r="D163" s="43">
        <f t="shared" si="39"/>
        <v>0</v>
      </c>
      <c r="E163" s="43">
        <f t="shared" si="39"/>
        <v>0</v>
      </c>
      <c r="F163" s="43">
        <f t="shared" si="39"/>
        <v>0</v>
      </c>
      <c r="G163" s="43">
        <f t="shared" si="39"/>
        <v>0</v>
      </c>
      <c r="H163" s="43">
        <f t="shared" si="39"/>
        <v>0</v>
      </c>
      <c r="I163" s="43">
        <f t="shared" si="39"/>
        <v>0</v>
      </c>
      <c r="J163" s="43">
        <f t="shared" si="39"/>
        <v>0</v>
      </c>
      <c r="K163" s="43">
        <f t="shared" si="39"/>
        <v>172</v>
      </c>
      <c r="L163" s="43">
        <f t="shared" si="39"/>
        <v>0</v>
      </c>
      <c r="M163" s="43">
        <f t="shared" si="39"/>
        <v>0</v>
      </c>
      <c r="N163" s="43">
        <f t="shared" si="39"/>
        <v>0</v>
      </c>
      <c r="O163" s="43">
        <f t="shared" si="39"/>
        <v>21094</v>
      </c>
      <c r="P163" s="8"/>
      <c r="Q163" s="8"/>
      <c r="R163" s="8"/>
      <c r="S163" s="8"/>
      <c r="T163" s="8"/>
      <c r="U163" s="8"/>
      <c r="V163" s="8"/>
      <c r="W163" s="8"/>
      <c r="X163" s="8"/>
      <c r="Y163" s="8"/>
      <c r="Z163" s="8"/>
      <c r="AA163" s="8"/>
    </row>
    <row r="164" spans="1:27" x14ac:dyDescent="0.25">
      <c r="A164" s="45" t="s">
        <v>89</v>
      </c>
      <c r="B164" s="46" t="s">
        <v>90</v>
      </c>
      <c r="C164" s="47">
        <v>60858</v>
      </c>
      <c r="D164" s="47"/>
      <c r="E164" s="47"/>
      <c r="F164" s="47"/>
      <c r="G164" s="47"/>
      <c r="H164" s="47">
        <v>1293</v>
      </c>
      <c r="I164" s="47">
        <v>50516</v>
      </c>
      <c r="J164" s="47"/>
      <c r="K164" s="47"/>
      <c r="L164" s="47">
        <v>311</v>
      </c>
      <c r="M164" s="47"/>
      <c r="N164" s="48">
        <v>3949</v>
      </c>
      <c r="O164" s="25">
        <f t="shared" ref="O164:O169" si="40">SUM(C164:N164)</f>
        <v>116927</v>
      </c>
    </row>
    <row r="165" spans="1:27" x14ac:dyDescent="0.25">
      <c r="A165" s="27"/>
      <c r="B165" s="21" t="s">
        <v>91</v>
      </c>
      <c r="C165" s="23">
        <v>157461</v>
      </c>
      <c r="D165" s="23"/>
      <c r="E165" s="23"/>
      <c r="F165" s="23"/>
      <c r="G165" s="23"/>
      <c r="H165" s="23">
        <v>12925</v>
      </c>
      <c r="I165" s="23"/>
      <c r="J165" s="23">
        <v>725</v>
      </c>
      <c r="K165" s="23"/>
      <c r="L165" s="23">
        <v>478</v>
      </c>
      <c r="M165" s="23"/>
      <c r="N165" s="24">
        <v>832</v>
      </c>
      <c r="O165" s="25">
        <f t="shared" si="40"/>
        <v>172421</v>
      </c>
    </row>
    <row r="166" spans="1:27" x14ac:dyDescent="0.25">
      <c r="A166" s="27"/>
      <c r="B166" s="21" t="s">
        <v>18</v>
      </c>
      <c r="C166" s="23"/>
      <c r="D166" s="23"/>
      <c r="E166" s="23"/>
      <c r="F166" s="23"/>
      <c r="G166" s="23"/>
      <c r="H166" s="23"/>
      <c r="I166" s="23"/>
      <c r="J166" s="23">
        <v>2</v>
      </c>
      <c r="K166" s="23"/>
      <c r="L166" s="23"/>
      <c r="M166" s="23"/>
      <c r="N166" s="24"/>
      <c r="O166" s="25">
        <f t="shared" si="40"/>
        <v>2</v>
      </c>
    </row>
    <row r="167" spans="1:27" x14ac:dyDescent="0.25">
      <c r="A167" s="27"/>
      <c r="B167" s="21" t="s">
        <v>24</v>
      </c>
      <c r="C167" s="23"/>
      <c r="D167" s="23"/>
      <c r="E167" s="23"/>
      <c r="F167" s="23"/>
      <c r="G167" s="23"/>
      <c r="H167" s="23"/>
      <c r="I167" s="23"/>
      <c r="J167" s="23">
        <v>1</v>
      </c>
      <c r="K167" s="23"/>
      <c r="L167" s="23"/>
      <c r="M167" s="23"/>
      <c r="N167" s="24"/>
      <c r="O167" s="25">
        <f t="shared" si="40"/>
        <v>1</v>
      </c>
    </row>
    <row r="168" spans="1:27" x14ac:dyDescent="0.25">
      <c r="A168" s="27"/>
      <c r="B168" s="21" t="s">
        <v>19</v>
      </c>
      <c r="C168" s="23">
        <v>388</v>
      </c>
      <c r="D168" s="23">
        <v>2727</v>
      </c>
      <c r="E168" s="23">
        <v>298</v>
      </c>
      <c r="F168" s="23"/>
      <c r="G168" s="23"/>
      <c r="H168" s="23"/>
      <c r="I168" s="23"/>
      <c r="J168" s="23">
        <v>3</v>
      </c>
      <c r="K168" s="23">
        <v>103</v>
      </c>
      <c r="L168" s="23">
        <v>93</v>
      </c>
      <c r="M168" s="23"/>
      <c r="N168" s="24"/>
      <c r="O168" s="25">
        <f t="shared" si="40"/>
        <v>3612</v>
      </c>
    </row>
    <row r="169" spans="1:27" x14ac:dyDescent="0.25">
      <c r="A169" s="27"/>
      <c r="B169" s="21" t="s">
        <v>26</v>
      </c>
      <c r="C169" s="23"/>
      <c r="D169" s="23"/>
      <c r="E169" s="23">
        <v>160</v>
      </c>
      <c r="F169" s="23"/>
      <c r="G169" s="23"/>
      <c r="H169" s="23"/>
      <c r="I169" s="23"/>
      <c r="J169" s="23"/>
      <c r="K169" s="23">
        <v>241</v>
      </c>
      <c r="L169" s="23"/>
      <c r="M169" s="23"/>
      <c r="N169" s="24"/>
      <c r="O169" s="25">
        <f t="shared" si="40"/>
        <v>401</v>
      </c>
    </row>
    <row r="170" spans="1:27" s="6" customFormat="1" x14ac:dyDescent="0.25">
      <c r="A170" s="110" t="s">
        <v>149</v>
      </c>
      <c r="B170" s="111"/>
      <c r="C170" s="112">
        <f t="shared" ref="C170:O170" si="41">SUM(C164:C169)</f>
        <v>218707</v>
      </c>
      <c r="D170" s="112">
        <f t="shared" si="41"/>
        <v>2727</v>
      </c>
      <c r="E170" s="112">
        <f t="shared" si="41"/>
        <v>458</v>
      </c>
      <c r="F170" s="112">
        <f t="shared" si="41"/>
        <v>0</v>
      </c>
      <c r="G170" s="112">
        <f t="shared" si="41"/>
        <v>0</v>
      </c>
      <c r="H170" s="112">
        <f t="shared" si="41"/>
        <v>14218</v>
      </c>
      <c r="I170" s="112">
        <f t="shared" si="41"/>
        <v>50516</v>
      </c>
      <c r="J170" s="112">
        <f t="shared" si="41"/>
        <v>731</v>
      </c>
      <c r="K170" s="112">
        <f t="shared" si="41"/>
        <v>344</v>
      </c>
      <c r="L170" s="112">
        <f t="shared" si="41"/>
        <v>882</v>
      </c>
      <c r="M170" s="112">
        <f t="shared" si="41"/>
        <v>0</v>
      </c>
      <c r="N170" s="112">
        <f t="shared" si="41"/>
        <v>4781</v>
      </c>
      <c r="O170" s="112">
        <f t="shared" si="41"/>
        <v>293364</v>
      </c>
      <c r="P170" s="8"/>
      <c r="Q170" s="8"/>
      <c r="R170" s="8"/>
      <c r="S170" s="8"/>
      <c r="T170" s="8"/>
      <c r="U170" s="8"/>
      <c r="V170" s="8"/>
      <c r="W170" s="8"/>
      <c r="X170" s="8"/>
      <c r="Y170" s="8"/>
      <c r="Z170" s="8"/>
      <c r="AA170" s="8"/>
    </row>
    <row r="171" spans="1:27" s="6" customFormat="1" ht="22.65" customHeight="1" thickBot="1" x14ac:dyDescent="0.3">
      <c r="A171" s="41" t="s">
        <v>92</v>
      </c>
      <c r="B171" s="42"/>
      <c r="C171" s="43">
        <f t="shared" ref="C171:O171" si="42">SUM(C4+C6+C12+C15+C19+C23+C26+C30+C35+C39+C44+C47+C53+C57+C60+C63+C71+C76+C81+C84+C87+C91+C95+C99+C103+C108+C117+C120+C123+C127+C132+C137+C142+C147+C149+C154+C159+C163+C170)</f>
        <v>4118020</v>
      </c>
      <c r="D171" s="43">
        <f t="shared" si="42"/>
        <v>529515</v>
      </c>
      <c r="E171" s="43">
        <f t="shared" si="42"/>
        <v>208398</v>
      </c>
      <c r="F171" s="43">
        <f t="shared" si="42"/>
        <v>107452</v>
      </c>
      <c r="G171" s="43">
        <f t="shared" si="42"/>
        <v>158256</v>
      </c>
      <c r="H171" s="43">
        <f t="shared" si="42"/>
        <v>89142</v>
      </c>
      <c r="I171" s="43">
        <f t="shared" si="42"/>
        <v>65440</v>
      </c>
      <c r="J171" s="43">
        <f t="shared" si="42"/>
        <v>13044</v>
      </c>
      <c r="K171" s="43">
        <f t="shared" si="42"/>
        <v>198082</v>
      </c>
      <c r="L171" s="43">
        <f t="shared" si="42"/>
        <v>12129</v>
      </c>
      <c r="M171" s="43">
        <f t="shared" si="42"/>
        <v>7704</v>
      </c>
      <c r="N171" s="43">
        <f t="shared" si="42"/>
        <v>41866</v>
      </c>
      <c r="O171" s="43">
        <f t="shared" si="42"/>
        <v>5549048</v>
      </c>
      <c r="P171" s="8"/>
      <c r="Q171" s="8"/>
      <c r="R171" s="8"/>
      <c r="S171" s="8"/>
      <c r="T171" s="8"/>
      <c r="U171" s="8"/>
      <c r="V171" s="8"/>
      <c r="W171" s="8"/>
      <c r="X171" s="8"/>
      <c r="Y171" s="8"/>
      <c r="Z171" s="8"/>
      <c r="AA171" s="8"/>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- 1998&amp;"Arial,Regular"&amp;10
</oddHeader>
    <oddFooter>&amp;LCtytotal.xls 
County 98
August 9, 1999, 8/16,8/23
&amp;CPage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2"/>
  <sheetViews>
    <sheetView zoomScaleNormal="100" workbookViewId="0">
      <pane xSplit="2" ySplit="1" topLeftCell="C147" activePane="bottomRight" state="frozen"/>
      <selection pane="topRight" activeCell="C1" sqref="C1"/>
      <selection pane="bottomLeft" activeCell="A2" sqref="A2"/>
      <selection pane="bottomRight" activeCell="E157" sqref="E157"/>
    </sheetView>
  </sheetViews>
  <sheetFormatPr defaultRowHeight="13.2" x14ac:dyDescent="0.25"/>
  <cols>
    <col min="1" max="1" width="12.6640625" customWidth="1"/>
    <col min="2" max="2" width="17.88671875" style="3" customWidth="1"/>
    <col min="3" max="3" width="10.33203125" style="5" customWidth="1"/>
    <col min="4" max="5" width="9.109375" style="5"/>
    <col min="6" max="6" width="7.6640625" style="5" customWidth="1"/>
    <col min="7" max="7" width="9.6640625" style="5" customWidth="1"/>
    <col min="8" max="8" width="8.33203125" style="5" customWidth="1"/>
    <col min="9" max="9" width="10.33203125" style="5" customWidth="1"/>
    <col min="10" max="10" width="9" style="5" customWidth="1"/>
    <col min="11" max="11" width="9.109375" style="5"/>
    <col min="12" max="12" width="7.6640625" style="5" customWidth="1"/>
    <col min="13" max="13" width="7.109375" style="5" customWidth="1"/>
    <col min="14" max="14" width="9" style="5" customWidth="1"/>
    <col min="15" max="15" width="10.33203125" style="5" customWidth="1"/>
    <col min="16" max="27" width="9.109375" style="5"/>
  </cols>
  <sheetData>
    <row r="1" spans="1:27" s="2" customFormat="1" ht="15.6" x14ac:dyDescent="0.3">
      <c r="A1" s="15" t="s">
        <v>0</v>
      </c>
      <c r="B1" s="16" t="s">
        <v>1</v>
      </c>
      <c r="C1" s="116" t="s">
        <v>2</v>
      </c>
      <c r="D1" s="116" t="s">
        <v>3</v>
      </c>
      <c r="E1" s="116" t="s">
        <v>4</v>
      </c>
      <c r="F1" s="116" t="s">
        <v>5</v>
      </c>
      <c r="G1" s="116" t="s">
        <v>6</v>
      </c>
      <c r="H1" s="116" t="s">
        <v>7</v>
      </c>
      <c r="I1" s="116" t="s">
        <v>8</v>
      </c>
      <c r="J1" s="116" t="s">
        <v>108</v>
      </c>
      <c r="K1" s="116" t="s">
        <v>10</v>
      </c>
      <c r="L1" s="116" t="s">
        <v>11</v>
      </c>
      <c r="M1" s="116" t="s">
        <v>12</v>
      </c>
      <c r="N1" s="117" t="s">
        <v>13</v>
      </c>
      <c r="O1" s="19" t="s">
        <v>14</v>
      </c>
      <c r="P1" s="11"/>
      <c r="Q1" s="11"/>
      <c r="R1" s="11"/>
      <c r="S1" s="11"/>
      <c r="T1" s="11"/>
      <c r="U1" s="11"/>
      <c r="V1" s="11"/>
      <c r="W1" s="11"/>
      <c r="X1" s="11"/>
      <c r="Y1" s="11"/>
      <c r="Z1" s="11"/>
      <c r="AA1" s="11"/>
    </row>
    <row r="2" spans="1:27" x14ac:dyDescent="0.25">
      <c r="A2" s="20" t="s">
        <v>16</v>
      </c>
      <c r="B2" s="21" t="s">
        <v>19</v>
      </c>
      <c r="C2" s="23">
        <v>12362</v>
      </c>
      <c r="D2" s="23">
        <v>209</v>
      </c>
      <c r="E2" s="23"/>
      <c r="F2" s="23"/>
      <c r="G2" s="23"/>
      <c r="H2" s="23"/>
      <c r="I2" s="23"/>
      <c r="J2" s="23"/>
      <c r="K2" s="23">
        <v>10</v>
      </c>
      <c r="L2" s="23"/>
      <c r="M2" s="23"/>
      <c r="N2" s="24"/>
      <c r="O2" s="25">
        <f>SUM(C2:N2)</f>
        <v>12581</v>
      </c>
    </row>
    <row r="3" spans="1:27" x14ac:dyDescent="0.25">
      <c r="A3" s="27"/>
      <c r="B3" s="3" t="s">
        <v>26</v>
      </c>
      <c r="C3" s="23"/>
      <c r="D3" s="23"/>
      <c r="E3" s="23">
        <v>68</v>
      </c>
      <c r="F3" s="23"/>
      <c r="G3" s="23"/>
      <c r="H3" s="23"/>
      <c r="I3" s="23"/>
      <c r="J3" s="23"/>
      <c r="K3" s="23">
        <v>76</v>
      </c>
      <c r="L3" s="23"/>
      <c r="M3" s="23"/>
      <c r="N3" s="24"/>
      <c r="O3" s="25">
        <f t="shared" ref="O3:O62" si="0">SUM(C3:N3)</f>
        <v>144</v>
      </c>
    </row>
    <row r="4" spans="1:27" s="6" customFormat="1" ht="13.8" thickBot="1" x14ac:dyDescent="0.3">
      <c r="A4" s="28" t="s">
        <v>109</v>
      </c>
      <c r="B4" s="29"/>
      <c r="C4" s="31">
        <f>SUM(C2:C3)</f>
        <v>12362</v>
      </c>
      <c r="D4" s="31">
        <f t="shared" ref="D4:N4" si="1">SUM(D2:D3)</f>
        <v>209</v>
      </c>
      <c r="E4" s="31">
        <f t="shared" si="1"/>
        <v>68</v>
      </c>
      <c r="F4" s="31">
        <f t="shared" si="1"/>
        <v>0</v>
      </c>
      <c r="G4" s="31">
        <f t="shared" si="1"/>
        <v>0</v>
      </c>
      <c r="H4" s="31">
        <f t="shared" si="1"/>
        <v>0</v>
      </c>
      <c r="I4" s="31">
        <f t="shared" si="1"/>
        <v>0</v>
      </c>
      <c r="J4" s="31">
        <f t="shared" si="1"/>
        <v>0</v>
      </c>
      <c r="K4" s="31">
        <f t="shared" si="1"/>
        <v>86</v>
      </c>
      <c r="L4" s="31">
        <f t="shared" si="1"/>
        <v>0</v>
      </c>
      <c r="M4" s="31">
        <f t="shared" si="1"/>
        <v>0</v>
      </c>
      <c r="N4" s="31">
        <f t="shared" si="1"/>
        <v>0</v>
      </c>
      <c r="O4" s="25">
        <f t="shared" si="0"/>
        <v>12725</v>
      </c>
      <c r="P4" s="8"/>
      <c r="Q4" s="8"/>
      <c r="R4" s="8"/>
      <c r="S4" s="8"/>
      <c r="T4" s="8"/>
      <c r="U4" s="8"/>
      <c r="V4" s="8"/>
      <c r="W4" s="8"/>
      <c r="X4" s="8"/>
      <c r="Y4" s="8"/>
      <c r="Z4" s="8"/>
      <c r="AA4" s="8"/>
    </row>
    <row r="5" spans="1:27" s="6" customFormat="1" x14ac:dyDescent="0.25">
      <c r="A5" s="35" t="s">
        <v>20</v>
      </c>
      <c r="B5" s="36" t="s">
        <v>21</v>
      </c>
      <c r="C5" s="38">
        <v>12346</v>
      </c>
      <c r="D5" s="38"/>
      <c r="E5" s="38"/>
      <c r="F5" s="38"/>
      <c r="G5" s="38"/>
      <c r="H5" s="38"/>
      <c r="I5" s="38"/>
      <c r="J5" s="38"/>
      <c r="K5" s="38"/>
      <c r="L5" s="38"/>
      <c r="M5" s="38"/>
      <c r="N5" s="39"/>
      <c r="O5" s="25">
        <f t="shared" si="0"/>
        <v>12346</v>
      </c>
      <c r="P5" s="8"/>
      <c r="Q5" s="8"/>
      <c r="R5" s="8"/>
      <c r="S5" s="8"/>
      <c r="T5" s="8"/>
      <c r="U5" s="8"/>
      <c r="V5" s="8"/>
      <c r="W5" s="8"/>
      <c r="X5" s="8"/>
      <c r="Y5" s="8"/>
      <c r="Z5" s="8"/>
      <c r="AA5" s="8"/>
    </row>
    <row r="6" spans="1:27" s="6" customFormat="1" ht="13.8" thickBot="1" x14ac:dyDescent="0.3">
      <c r="A6" s="41" t="s">
        <v>110</v>
      </c>
      <c r="B6" s="42"/>
      <c r="C6" s="43">
        <f>SUM(C5)</f>
        <v>12346</v>
      </c>
      <c r="D6" s="43">
        <f t="shared" ref="D6:O6" si="2">SUM(D5)</f>
        <v>0</v>
      </c>
      <c r="E6" s="43">
        <f t="shared" si="2"/>
        <v>0</v>
      </c>
      <c r="F6" s="43">
        <f t="shared" si="2"/>
        <v>0</v>
      </c>
      <c r="G6" s="43">
        <f t="shared" si="2"/>
        <v>0</v>
      </c>
      <c r="H6" s="43">
        <f t="shared" si="2"/>
        <v>0</v>
      </c>
      <c r="I6" s="43">
        <f t="shared" si="2"/>
        <v>0</v>
      </c>
      <c r="J6" s="43">
        <f t="shared" si="2"/>
        <v>0</v>
      </c>
      <c r="K6" s="43">
        <f t="shared" si="2"/>
        <v>0</v>
      </c>
      <c r="L6" s="43">
        <f t="shared" si="2"/>
        <v>0</v>
      </c>
      <c r="M6" s="43">
        <f t="shared" si="2"/>
        <v>0</v>
      </c>
      <c r="N6" s="43">
        <f t="shared" si="2"/>
        <v>0</v>
      </c>
      <c r="O6" s="43">
        <f t="shared" si="2"/>
        <v>12346</v>
      </c>
      <c r="P6" s="8"/>
      <c r="Q6" s="8"/>
      <c r="R6" s="8"/>
      <c r="S6" s="8"/>
      <c r="T6" s="8"/>
      <c r="U6" s="8"/>
      <c r="V6" s="8"/>
      <c r="W6" s="8"/>
      <c r="X6" s="8"/>
      <c r="Y6" s="8"/>
      <c r="Z6" s="8"/>
      <c r="AA6" s="8"/>
    </row>
    <row r="7" spans="1:27" s="132" customFormat="1" ht="13.8" thickBot="1" x14ac:dyDescent="0.3">
      <c r="A7" s="133" t="s">
        <v>22</v>
      </c>
      <c r="B7" s="129" t="s">
        <v>150</v>
      </c>
      <c r="C7" s="130">
        <v>22530</v>
      </c>
      <c r="D7" s="130">
        <v>4640</v>
      </c>
      <c r="E7" s="130">
        <v>4336</v>
      </c>
      <c r="F7" s="130">
        <v>1540</v>
      </c>
      <c r="G7" s="130">
        <v>22596</v>
      </c>
      <c r="H7" s="130">
        <v>2804</v>
      </c>
      <c r="I7" s="130">
        <v>648</v>
      </c>
      <c r="J7" s="130"/>
      <c r="K7" s="130">
        <v>438</v>
      </c>
      <c r="L7" s="130"/>
      <c r="M7" s="130"/>
      <c r="N7" s="130">
        <v>188</v>
      </c>
      <c r="O7" s="49">
        <f t="shared" si="0"/>
        <v>59720</v>
      </c>
      <c r="P7" s="131"/>
      <c r="Q7" s="131"/>
      <c r="R7" s="131"/>
      <c r="S7" s="131"/>
      <c r="T7" s="131"/>
      <c r="U7" s="131"/>
      <c r="V7" s="131"/>
      <c r="W7" s="131"/>
      <c r="X7" s="131"/>
      <c r="Y7" s="131"/>
      <c r="Z7" s="131"/>
      <c r="AA7" s="131"/>
    </row>
    <row r="8" spans="1:27" ht="12.75" customHeight="1" x14ac:dyDescent="0.25">
      <c r="A8" s="128"/>
      <c r="B8" s="46" t="s">
        <v>19</v>
      </c>
      <c r="C8" s="47">
        <v>734</v>
      </c>
      <c r="D8" s="47">
        <v>125</v>
      </c>
      <c r="E8" s="47"/>
      <c r="F8" s="47"/>
      <c r="G8" s="47"/>
      <c r="H8" s="47"/>
      <c r="I8" s="47"/>
      <c r="J8" s="47">
        <v>388</v>
      </c>
      <c r="K8" s="47">
        <v>12</v>
      </c>
      <c r="L8" s="47"/>
      <c r="M8" s="47"/>
      <c r="N8" s="48"/>
      <c r="O8" s="49">
        <f t="shared" si="0"/>
        <v>1259</v>
      </c>
    </row>
    <row r="9" spans="1:27" ht="12.75" customHeight="1" x14ac:dyDescent="0.25">
      <c r="A9" s="27"/>
      <c r="B9" s="21" t="s">
        <v>24</v>
      </c>
      <c r="C9" s="23"/>
      <c r="D9" s="23"/>
      <c r="E9" s="23"/>
      <c r="F9" s="23"/>
      <c r="G9" s="23"/>
      <c r="H9" s="23"/>
      <c r="I9" s="23"/>
      <c r="J9" s="23">
        <v>1</v>
      </c>
      <c r="K9" s="23"/>
      <c r="L9" s="23">
        <v>3</v>
      </c>
      <c r="M9" s="23"/>
      <c r="N9" s="24"/>
      <c r="O9" s="25">
        <f t="shared" si="0"/>
        <v>4</v>
      </c>
    </row>
    <row r="10" spans="1:27" x14ac:dyDescent="0.25">
      <c r="A10" s="27"/>
      <c r="B10" s="21" t="s">
        <v>26</v>
      </c>
      <c r="C10" s="23">
        <v>60181</v>
      </c>
      <c r="D10" s="23"/>
      <c r="E10" s="23">
        <v>847</v>
      </c>
      <c r="F10" s="23"/>
      <c r="G10" s="23"/>
      <c r="H10" s="23"/>
      <c r="I10" s="23"/>
      <c r="J10" s="23"/>
      <c r="K10" s="23">
        <v>8</v>
      </c>
      <c r="L10" s="23"/>
      <c r="M10" s="23"/>
      <c r="N10" s="24"/>
      <c r="O10" s="25">
        <f t="shared" si="0"/>
        <v>61036</v>
      </c>
    </row>
    <row r="11" spans="1:27" ht="15" customHeight="1" x14ac:dyDescent="0.25">
      <c r="A11" s="27"/>
      <c r="B11" s="21" t="s">
        <v>18</v>
      </c>
      <c r="C11" s="23"/>
      <c r="D11" s="23"/>
      <c r="E11" s="23"/>
      <c r="F11" s="23"/>
      <c r="G11" s="23"/>
      <c r="H11" s="23"/>
      <c r="I11" s="23"/>
      <c r="J11" s="23">
        <v>3</v>
      </c>
      <c r="K11" s="23"/>
      <c r="L11" s="23"/>
      <c r="M11" s="23"/>
      <c r="N11" s="24"/>
      <c r="O11" s="25">
        <f t="shared" si="0"/>
        <v>3</v>
      </c>
    </row>
    <row r="12" spans="1:27" s="6" customFormat="1" ht="14.25" customHeight="1" thickBot="1" x14ac:dyDescent="0.3">
      <c r="A12" s="28" t="s">
        <v>111</v>
      </c>
      <c r="B12" s="29"/>
      <c r="C12" s="31">
        <f>SUM(C7:C11)</f>
        <v>83445</v>
      </c>
      <c r="D12" s="31">
        <f t="shared" ref="D12:O12" si="3">SUM(D7:D11)</f>
        <v>4765</v>
      </c>
      <c r="E12" s="31">
        <f t="shared" si="3"/>
        <v>5183</v>
      </c>
      <c r="F12" s="31">
        <f t="shared" si="3"/>
        <v>1540</v>
      </c>
      <c r="G12" s="31">
        <f t="shared" si="3"/>
        <v>22596</v>
      </c>
      <c r="H12" s="31">
        <f t="shared" si="3"/>
        <v>2804</v>
      </c>
      <c r="I12" s="31">
        <f t="shared" si="3"/>
        <v>648</v>
      </c>
      <c r="J12" s="31">
        <f t="shared" si="3"/>
        <v>392</v>
      </c>
      <c r="K12" s="31">
        <f t="shared" si="3"/>
        <v>458</v>
      </c>
      <c r="L12" s="31">
        <f t="shared" si="3"/>
        <v>3</v>
      </c>
      <c r="M12" s="31">
        <f t="shared" si="3"/>
        <v>0</v>
      </c>
      <c r="N12" s="31">
        <f t="shared" si="3"/>
        <v>188</v>
      </c>
      <c r="O12" s="31">
        <f t="shared" si="3"/>
        <v>122022</v>
      </c>
      <c r="P12" s="8"/>
      <c r="Q12" s="8"/>
      <c r="R12" s="8"/>
      <c r="S12" s="8"/>
      <c r="T12" s="8"/>
      <c r="U12" s="8"/>
      <c r="V12" s="8"/>
      <c r="W12" s="8"/>
      <c r="X12" s="8"/>
      <c r="Y12" s="8"/>
      <c r="Z12" s="8"/>
      <c r="AA12" s="8"/>
    </row>
    <row r="13" spans="1:27" x14ac:dyDescent="0.25">
      <c r="A13" s="35" t="s">
        <v>27</v>
      </c>
      <c r="B13" s="55" t="s">
        <v>24</v>
      </c>
      <c r="C13" s="56">
        <v>92790</v>
      </c>
      <c r="D13" s="56"/>
      <c r="E13" s="56"/>
      <c r="F13" s="56"/>
      <c r="G13" s="56"/>
      <c r="H13" s="56"/>
      <c r="I13" s="56">
        <v>339</v>
      </c>
      <c r="J13" s="56"/>
      <c r="K13" s="56">
        <v>1281</v>
      </c>
      <c r="L13" s="56"/>
      <c r="M13" s="56"/>
      <c r="N13" s="57"/>
      <c r="O13" s="25">
        <f t="shared" si="0"/>
        <v>94410</v>
      </c>
    </row>
    <row r="14" spans="1:27" s="6" customFormat="1" ht="13.8" thickBot="1" x14ac:dyDescent="0.3">
      <c r="A14" s="41" t="s">
        <v>112</v>
      </c>
      <c r="B14" s="42"/>
      <c r="C14" s="43">
        <f>SUM(C13)</f>
        <v>92790</v>
      </c>
      <c r="D14" s="43">
        <f t="shared" ref="D14:O14" si="4">SUM(D13)</f>
        <v>0</v>
      </c>
      <c r="E14" s="43">
        <f t="shared" si="4"/>
        <v>0</v>
      </c>
      <c r="F14" s="43">
        <f t="shared" si="4"/>
        <v>0</v>
      </c>
      <c r="G14" s="43">
        <f t="shared" si="4"/>
        <v>0</v>
      </c>
      <c r="H14" s="43">
        <f t="shared" si="4"/>
        <v>0</v>
      </c>
      <c r="I14" s="43">
        <f t="shared" si="4"/>
        <v>339</v>
      </c>
      <c r="J14" s="43">
        <f t="shared" si="4"/>
        <v>0</v>
      </c>
      <c r="K14" s="43">
        <f t="shared" si="4"/>
        <v>1281</v>
      </c>
      <c r="L14" s="43">
        <f t="shared" si="4"/>
        <v>0</v>
      </c>
      <c r="M14" s="43">
        <f t="shared" si="4"/>
        <v>0</v>
      </c>
      <c r="N14" s="43">
        <f t="shared" si="4"/>
        <v>0</v>
      </c>
      <c r="O14" s="43">
        <f t="shared" si="4"/>
        <v>94410</v>
      </c>
      <c r="P14" s="8"/>
      <c r="Q14" s="8"/>
      <c r="R14" s="8"/>
      <c r="S14" s="8"/>
      <c r="T14" s="8"/>
      <c r="U14" s="8"/>
      <c r="V14" s="8"/>
      <c r="W14" s="8"/>
      <c r="X14" s="8"/>
      <c r="Y14" s="8"/>
      <c r="Z14" s="8"/>
      <c r="AA14" s="8"/>
    </row>
    <row r="15" spans="1:27" x14ac:dyDescent="0.25">
      <c r="A15" s="45" t="s">
        <v>29</v>
      </c>
      <c r="B15" s="46" t="s">
        <v>30</v>
      </c>
      <c r="C15" s="47">
        <v>28744</v>
      </c>
      <c r="D15" s="47">
        <v>4000</v>
      </c>
      <c r="E15" s="47">
        <v>0</v>
      </c>
      <c r="F15" s="47">
        <v>0</v>
      </c>
      <c r="G15" s="47">
        <v>11300</v>
      </c>
      <c r="H15" s="47">
        <v>0</v>
      </c>
      <c r="I15" s="47">
        <v>0</v>
      </c>
      <c r="J15" s="47">
        <v>200</v>
      </c>
      <c r="K15" s="47">
        <v>1000</v>
      </c>
      <c r="L15" s="47">
        <v>0</v>
      </c>
      <c r="M15" s="47">
        <v>0</v>
      </c>
      <c r="N15" s="48">
        <v>0</v>
      </c>
      <c r="O15" s="25">
        <f t="shared" si="0"/>
        <v>45244</v>
      </c>
    </row>
    <row r="16" spans="1:27" x14ac:dyDescent="0.25">
      <c r="A16" s="64"/>
      <c r="B16" s="125" t="s">
        <v>26</v>
      </c>
      <c r="C16" s="126"/>
      <c r="D16" s="126"/>
      <c r="E16" s="126">
        <v>283</v>
      </c>
      <c r="F16" s="126"/>
      <c r="G16" s="126"/>
      <c r="H16" s="126"/>
      <c r="I16" s="126"/>
      <c r="J16" s="126"/>
      <c r="K16" s="126"/>
      <c r="L16" s="126"/>
      <c r="M16" s="126"/>
      <c r="N16" s="127"/>
      <c r="O16" s="25">
        <f t="shared" si="0"/>
        <v>283</v>
      </c>
    </row>
    <row r="17" spans="1:27" s="6" customFormat="1" ht="12.15" customHeight="1" thickBot="1" x14ac:dyDescent="0.3">
      <c r="A17" s="28" t="s">
        <v>113</v>
      </c>
      <c r="B17" s="29"/>
      <c r="C17" s="31">
        <f>SUM(C15:C16)</f>
        <v>28744</v>
      </c>
      <c r="D17" s="31">
        <f t="shared" ref="D17:O17" si="5">SUM(D15:D16)</f>
        <v>4000</v>
      </c>
      <c r="E17" s="31">
        <f t="shared" si="5"/>
        <v>283</v>
      </c>
      <c r="F17" s="31">
        <f t="shared" si="5"/>
        <v>0</v>
      </c>
      <c r="G17" s="31">
        <f t="shared" si="5"/>
        <v>11300</v>
      </c>
      <c r="H17" s="31">
        <f t="shared" si="5"/>
        <v>0</v>
      </c>
      <c r="I17" s="31">
        <f t="shared" si="5"/>
        <v>0</v>
      </c>
      <c r="J17" s="31">
        <f t="shared" si="5"/>
        <v>200</v>
      </c>
      <c r="K17" s="31">
        <f t="shared" si="5"/>
        <v>1000</v>
      </c>
      <c r="L17" s="31">
        <f t="shared" si="5"/>
        <v>0</v>
      </c>
      <c r="M17" s="31">
        <f t="shared" si="5"/>
        <v>0</v>
      </c>
      <c r="N17" s="31">
        <f t="shared" si="5"/>
        <v>0</v>
      </c>
      <c r="O17" s="31">
        <f t="shared" si="5"/>
        <v>45527</v>
      </c>
      <c r="P17" s="8"/>
      <c r="Q17" s="8"/>
      <c r="R17" s="8"/>
      <c r="S17" s="8"/>
      <c r="T17" s="8"/>
      <c r="U17" s="8"/>
      <c r="V17" s="8"/>
      <c r="W17" s="8"/>
      <c r="X17" s="8"/>
      <c r="Y17" s="8"/>
      <c r="Z17" s="8"/>
      <c r="AA17" s="8"/>
    </row>
    <row r="18" spans="1:27" ht="12.75" customHeight="1" x14ac:dyDescent="0.25">
      <c r="A18" s="35" t="s">
        <v>31</v>
      </c>
      <c r="B18" s="51" t="s">
        <v>19</v>
      </c>
      <c r="C18" s="52"/>
      <c r="D18" s="52">
        <v>1</v>
      </c>
      <c r="E18" s="52">
        <v>5432</v>
      </c>
      <c r="F18" s="52"/>
      <c r="G18" s="52"/>
      <c r="H18" s="52"/>
      <c r="I18" s="52">
        <v>1</v>
      </c>
      <c r="J18" s="52">
        <v>6</v>
      </c>
      <c r="K18" s="52">
        <v>3904</v>
      </c>
      <c r="L18" s="52"/>
      <c r="M18" s="52"/>
      <c r="N18" s="53"/>
      <c r="O18" s="25">
        <f t="shared" si="0"/>
        <v>9344</v>
      </c>
    </row>
    <row r="19" spans="1:27" x14ac:dyDescent="0.25">
      <c r="A19" s="54"/>
      <c r="B19" s="55" t="s">
        <v>26</v>
      </c>
      <c r="C19" s="119"/>
      <c r="D19" s="56">
        <v>970</v>
      </c>
      <c r="E19" s="56">
        <v>528</v>
      </c>
      <c r="F19" s="56"/>
      <c r="G19" s="56"/>
      <c r="H19" s="56"/>
      <c r="I19" s="56"/>
      <c r="J19" s="56">
        <v>3</v>
      </c>
      <c r="K19" s="56">
        <v>5540</v>
      </c>
      <c r="L19" s="56"/>
      <c r="M19" s="56"/>
      <c r="N19" s="57"/>
      <c r="O19" s="25">
        <f t="shared" si="0"/>
        <v>7041</v>
      </c>
    </row>
    <row r="20" spans="1:27" ht="12.75" customHeight="1" x14ac:dyDescent="0.25">
      <c r="A20" s="54"/>
      <c r="B20" s="55" t="s">
        <v>32</v>
      </c>
      <c r="C20" s="56">
        <v>209960</v>
      </c>
      <c r="D20" s="56"/>
      <c r="E20" s="56"/>
      <c r="F20" s="56"/>
      <c r="G20" s="56"/>
      <c r="H20" s="56"/>
      <c r="I20" s="56"/>
      <c r="J20" s="56"/>
      <c r="K20" s="56"/>
      <c r="L20" s="56"/>
      <c r="M20" s="56"/>
      <c r="N20" s="57"/>
      <c r="O20" s="25">
        <f>SUM(C20:N20)</f>
        <v>209960</v>
      </c>
    </row>
    <row r="21" spans="1:27" s="6" customFormat="1" ht="13.65" customHeight="1" thickBot="1" x14ac:dyDescent="0.3">
      <c r="A21" s="41" t="s">
        <v>114</v>
      </c>
      <c r="B21" s="42"/>
      <c r="C21" s="43">
        <f>SUM(C18:C20)</f>
        <v>209960</v>
      </c>
      <c r="D21" s="43">
        <f t="shared" ref="D21:O21" si="6">SUM(D18:D20)</f>
        <v>971</v>
      </c>
      <c r="E21" s="43">
        <f t="shared" si="6"/>
        <v>5960</v>
      </c>
      <c r="F21" s="43">
        <f t="shared" si="6"/>
        <v>0</v>
      </c>
      <c r="G21" s="43">
        <f t="shared" si="6"/>
        <v>0</v>
      </c>
      <c r="H21" s="43">
        <f t="shared" si="6"/>
        <v>0</v>
      </c>
      <c r="I21" s="43">
        <f t="shared" si="6"/>
        <v>1</v>
      </c>
      <c r="J21" s="43">
        <f t="shared" si="6"/>
        <v>9</v>
      </c>
      <c r="K21" s="43">
        <f t="shared" si="6"/>
        <v>9444</v>
      </c>
      <c r="L21" s="43">
        <f t="shared" si="6"/>
        <v>0</v>
      </c>
      <c r="M21" s="43">
        <f t="shared" si="6"/>
        <v>0</v>
      </c>
      <c r="N21" s="43">
        <f t="shared" si="6"/>
        <v>0</v>
      </c>
      <c r="O21" s="43">
        <f t="shared" si="6"/>
        <v>226345</v>
      </c>
      <c r="P21" s="8"/>
      <c r="Q21" s="8"/>
      <c r="R21" s="8"/>
      <c r="S21" s="8"/>
      <c r="T21" s="8"/>
      <c r="U21" s="8"/>
      <c r="V21" s="8"/>
      <c r="W21" s="8"/>
      <c r="X21" s="8"/>
      <c r="Y21" s="8"/>
      <c r="Z21" s="8"/>
      <c r="AA21" s="8"/>
    </row>
    <row r="22" spans="1:27" s="14" customFormat="1" x14ac:dyDescent="0.25">
      <c r="A22" s="45" t="s">
        <v>34</v>
      </c>
      <c r="B22" s="60" t="s">
        <v>18</v>
      </c>
      <c r="C22" s="61">
        <v>2491</v>
      </c>
      <c r="D22" s="61"/>
      <c r="E22" s="61"/>
      <c r="F22" s="61"/>
      <c r="G22" s="61"/>
      <c r="H22" s="61"/>
      <c r="I22" s="61"/>
      <c r="J22" s="61"/>
      <c r="K22" s="61"/>
      <c r="L22" s="61"/>
      <c r="M22" s="61"/>
      <c r="N22" s="62"/>
      <c r="O22" s="25">
        <f t="shared" si="0"/>
        <v>2491</v>
      </c>
      <c r="P22" s="118"/>
      <c r="Q22" s="118"/>
      <c r="R22" s="118"/>
      <c r="S22" s="118"/>
      <c r="T22" s="118"/>
      <c r="U22" s="118"/>
      <c r="V22" s="118"/>
      <c r="W22" s="118"/>
      <c r="X22" s="118"/>
      <c r="Y22" s="118"/>
      <c r="Z22" s="118"/>
      <c r="AA22" s="118"/>
    </row>
    <row r="23" spans="1:27" s="6" customFormat="1" ht="13.8" thickBot="1" x14ac:dyDescent="0.3">
      <c r="A23" s="28" t="s">
        <v>115</v>
      </c>
      <c r="B23" s="29"/>
      <c r="C23" s="31">
        <f>SUM(C22)</f>
        <v>2491</v>
      </c>
      <c r="D23" s="31">
        <f t="shared" ref="D23:O23" si="7">SUM(D22)</f>
        <v>0</v>
      </c>
      <c r="E23" s="31">
        <f t="shared" si="7"/>
        <v>0</v>
      </c>
      <c r="F23" s="31">
        <f t="shared" si="7"/>
        <v>0</v>
      </c>
      <c r="G23" s="31">
        <f t="shared" si="7"/>
        <v>0</v>
      </c>
      <c r="H23" s="31">
        <f t="shared" si="7"/>
        <v>0</v>
      </c>
      <c r="I23" s="31">
        <f t="shared" si="7"/>
        <v>0</v>
      </c>
      <c r="J23" s="31">
        <f t="shared" si="7"/>
        <v>0</v>
      </c>
      <c r="K23" s="31">
        <f t="shared" si="7"/>
        <v>0</v>
      </c>
      <c r="L23" s="31">
        <f t="shared" si="7"/>
        <v>0</v>
      </c>
      <c r="M23" s="31">
        <f t="shared" si="7"/>
        <v>0</v>
      </c>
      <c r="N23" s="31">
        <f t="shared" si="7"/>
        <v>0</v>
      </c>
      <c r="O23" s="31">
        <f t="shared" si="7"/>
        <v>2491</v>
      </c>
      <c r="P23" s="8"/>
      <c r="Q23" s="8"/>
      <c r="R23" s="8"/>
      <c r="S23" s="8"/>
      <c r="T23" s="8"/>
      <c r="U23" s="8"/>
      <c r="V23" s="8"/>
      <c r="W23" s="8"/>
      <c r="X23" s="8"/>
      <c r="Y23" s="8"/>
      <c r="Z23" s="8"/>
      <c r="AA23" s="8"/>
    </row>
    <row r="24" spans="1:27" s="10" customFormat="1" x14ac:dyDescent="0.25">
      <c r="A24" s="35" t="s">
        <v>36</v>
      </c>
      <c r="B24" s="66" t="s">
        <v>37</v>
      </c>
      <c r="C24" s="67">
        <v>45537</v>
      </c>
      <c r="D24" s="67">
        <v>4013</v>
      </c>
      <c r="E24" s="67">
        <v>4623</v>
      </c>
      <c r="F24" s="67">
        <v>0</v>
      </c>
      <c r="G24" s="67">
        <v>25586</v>
      </c>
      <c r="H24" s="67">
        <v>0</v>
      </c>
      <c r="I24" s="67">
        <v>0</v>
      </c>
      <c r="J24" s="67">
        <v>154</v>
      </c>
      <c r="K24" s="67">
        <v>0</v>
      </c>
      <c r="L24" s="67">
        <v>161</v>
      </c>
      <c r="M24" s="67">
        <v>0</v>
      </c>
      <c r="N24" s="68">
        <v>0</v>
      </c>
      <c r="O24" s="25">
        <f t="shared" si="0"/>
        <v>80074</v>
      </c>
      <c r="P24" s="13"/>
      <c r="Q24" s="13"/>
      <c r="R24" s="13"/>
      <c r="S24" s="13"/>
      <c r="T24" s="13"/>
      <c r="U24" s="13"/>
      <c r="V24" s="13"/>
      <c r="W24" s="13"/>
      <c r="X24" s="13"/>
      <c r="Y24" s="13"/>
      <c r="Z24" s="13"/>
      <c r="AA24" s="13"/>
    </row>
    <row r="25" spans="1:27" ht="11.25" customHeight="1" x14ac:dyDescent="0.25">
      <c r="A25" s="54"/>
      <c r="B25" s="55" t="s">
        <v>19</v>
      </c>
      <c r="C25" s="56"/>
      <c r="D25" s="56"/>
      <c r="E25" s="56">
        <v>16701</v>
      </c>
      <c r="F25" s="56"/>
      <c r="G25" s="56"/>
      <c r="H25" s="56"/>
      <c r="I25" s="56">
        <v>28</v>
      </c>
      <c r="J25" s="56">
        <v>4</v>
      </c>
      <c r="K25" s="56">
        <v>30</v>
      </c>
      <c r="L25" s="56"/>
      <c r="M25" s="56"/>
      <c r="N25" s="57"/>
      <c r="O25" s="25">
        <f t="shared" si="0"/>
        <v>16763</v>
      </c>
    </row>
    <row r="26" spans="1:27" x14ac:dyDescent="0.25">
      <c r="A26" s="54"/>
      <c r="B26" s="55" t="s">
        <v>26</v>
      </c>
      <c r="C26" s="56"/>
      <c r="D26" s="56">
        <v>784</v>
      </c>
      <c r="E26" s="56">
        <v>3429</v>
      </c>
      <c r="F26" s="56"/>
      <c r="G26" s="56"/>
      <c r="H26" s="56"/>
      <c r="I26" s="56"/>
      <c r="J26" s="56"/>
      <c r="K26" s="56">
        <v>2013</v>
      </c>
      <c r="L26" s="56"/>
      <c r="M26" s="56"/>
      <c r="N26" s="57"/>
      <c r="O26" s="25">
        <f t="shared" si="0"/>
        <v>6226</v>
      </c>
    </row>
    <row r="27" spans="1:27" s="6" customFormat="1" ht="13.65" customHeight="1" thickBot="1" x14ac:dyDescent="0.3">
      <c r="A27" s="41" t="s">
        <v>116</v>
      </c>
      <c r="B27" s="42"/>
      <c r="C27" s="43">
        <f>SUM(C24:C26)</f>
        <v>45537</v>
      </c>
      <c r="D27" s="43">
        <f t="shared" ref="D27:O27" si="8">SUM(D24:D26)</f>
        <v>4797</v>
      </c>
      <c r="E27" s="43">
        <f t="shared" si="8"/>
        <v>24753</v>
      </c>
      <c r="F27" s="43">
        <f t="shared" si="8"/>
        <v>0</v>
      </c>
      <c r="G27" s="43">
        <f t="shared" si="8"/>
        <v>25586</v>
      </c>
      <c r="H27" s="43">
        <f t="shared" si="8"/>
        <v>0</v>
      </c>
      <c r="I27" s="43">
        <f t="shared" si="8"/>
        <v>28</v>
      </c>
      <c r="J27" s="43">
        <f t="shared" si="8"/>
        <v>158</v>
      </c>
      <c r="K27" s="43">
        <f t="shared" si="8"/>
        <v>2043</v>
      </c>
      <c r="L27" s="43">
        <f t="shared" si="8"/>
        <v>161</v>
      </c>
      <c r="M27" s="43">
        <f t="shared" si="8"/>
        <v>0</v>
      </c>
      <c r="N27" s="43">
        <f t="shared" si="8"/>
        <v>0</v>
      </c>
      <c r="O27" s="43">
        <f t="shared" si="8"/>
        <v>103063</v>
      </c>
      <c r="P27" s="8"/>
      <c r="Q27" s="8"/>
      <c r="R27" s="8"/>
      <c r="S27" s="8"/>
      <c r="T27" s="8"/>
      <c r="U27" s="8"/>
      <c r="V27" s="8"/>
      <c r="W27" s="8"/>
      <c r="X27" s="8"/>
      <c r="Y27" s="8"/>
      <c r="Z27" s="8"/>
      <c r="AA27" s="8"/>
    </row>
    <row r="28" spans="1:27" x14ac:dyDescent="0.25">
      <c r="A28" s="45" t="s">
        <v>38</v>
      </c>
      <c r="B28" s="46" t="s">
        <v>24</v>
      </c>
      <c r="C28" s="47">
        <v>19152</v>
      </c>
      <c r="D28" s="47"/>
      <c r="E28" s="47">
        <v>6460</v>
      </c>
      <c r="F28" s="47"/>
      <c r="G28" s="47"/>
      <c r="H28" s="47"/>
      <c r="I28" s="47"/>
      <c r="J28" s="47"/>
      <c r="K28" s="47">
        <v>156</v>
      </c>
      <c r="L28" s="47"/>
      <c r="M28" s="47"/>
      <c r="N28" s="48"/>
      <c r="O28" s="25">
        <f t="shared" si="0"/>
        <v>25768</v>
      </c>
    </row>
    <row r="29" spans="1:27" x14ac:dyDescent="0.25">
      <c r="A29" s="20"/>
      <c r="B29" s="21" t="s">
        <v>19</v>
      </c>
      <c r="C29" s="23"/>
      <c r="D29" s="23"/>
      <c r="E29" s="23"/>
      <c r="F29" s="23"/>
      <c r="G29" s="23"/>
      <c r="H29" s="23"/>
      <c r="I29" s="23"/>
      <c r="J29" s="23"/>
      <c r="K29" s="23">
        <v>202</v>
      </c>
      <c r="L29" s="23"/>
      <c r="M29" s="23"/>
      <c r="N29" s="24"/>
      <c r="O29" s="25">
        <f t="shared" si="0"/>
        <v>202</v>
      </c>
    </row>
    <row r="30" spans="1:27" x14ac:dyDescent="0.25">
      <c r="A30" s="27"/>
      <c r="B30" s="21" t="s">
        <v>39</v>
      </c>
      <c r="C30" s="23">
        <v>3600</v>
      </c>
      <c r="D30" s="23"/>
      <c r="E30" s="23"/>
      <c r="F30" s="23"/>
      <c r="G30" s="23"/>
      <c r="H30" s="23"/>
      <c r="I30" s="23"/>
      <c r="J30" s="23"/>
      <c r="K30" s="23"/>
      <c r="L30" s="23"/>
      <c r="M30" s="23"/>
      <c r="N30" s="24"/>
      <c r="O30" s="25">
        <f t="shared" si="0"/>
        <v>3600</v>
      </c>
    </row>
    <row r="31" spans="1:27" s="6" customFormat="1" ht="13.8" thickBot="1" x14ac:dyDescent="0.3">
      <c r="A31" s="28" t="s">
        <v>117</v>
      </c>
      <c r="B31" s="29"/>
      <c r="C31" s="31">
        <f>SUM(C28:C30)</f>
        <v>22752</v>
      </c>
      <c r="D31" s="31">
        <f t="shared" ref="D31:O31" si="9">SUM(D28:D30)</f>
        <v>0</v>
      </c>
      <c r="E31" s="31">
        <f t="shared" si="9"/>
        <v>6460</v>
      </c>
      <c r="F31" s="31">
        <f t="shared" si="9"/>
        <v>0</v>
      </c>
      <c r="G31" s="31">
        <f t="shared" si="9"/>
        <v>0</v>
      </c>
      <c r="H31" s="31">
        <f t="shared" si="9"/>
        <v>0</v>
      </c>
      <c r="I31" s="31">
        <f t="shared" si="9"/>
        <v>0</v>
      </c>
      <c r="J31" s="31">
        <f t="shared" si="9"/>
        <v>0</v>
      </c>
      <c r="K31" s="31">
        <f t="shared" si="9"/>
        <v>358</v>
      </c>
      <c r="L31" s="31">
        <f t="shared" si="9"/>
        <v>0</v>
      </c>
      <c r="M31" s="31">
        <f t="shared" si="9"/>
        <v>0</v>
      </c>
      <c r="N31" s="31">
        <f t="shared" si="9"/>
        <v>0</v>
      </c>
      <c r="O31" s="31">
        <f t="shared" si="9"/>
        <v>29570</v>
      </c>
      <c r="P31" s="8"/>
      <c r="Q31" s="8"/>
      <c r="R31" s="8"/>
      <c r="S31" s="8"/>
      <c r="T31" s="8"/>
      <c r="U31" s="8"/>
      <c r="V31" s="8"/>
      <c r="W31" s="8"/>
      <c r="X31" s="8"/>
      <c r="Y31" s="8"/>
      <c r="Z31" s="8"/>
      <c r="AA31" s="8"/>
    </row>
    <row r="32" spans="1:27" x14ac:dyDescent="0.25">
      <c r="A32" s="35" t="s">
        <v>40</v>
      </c>
      <c r="B32" s="55" t="s">
        <v>42</v>
      </c>
      <c r="C32" s="56">
        <v>2401</v>
      </c>
      <c r="D32" s="56"/>
      <c r="E32" s="56"/>
      <c r="F32" s="56"/>
      <c r="G32" s="56"/>
      <c r="H32" s="56"/>
      <c r="I32" s="56"/>
      <c r="J32" s="56"/>
      <c r="K32" s="56"/>
      <c r="L32" s="56"/>
      <c r="M32" s="56"/>
      <c r="N32" s="57"/>
      <c r="O32" s="25">
        <f t="shared" si="0"/>
        <v>2401</v>
      </c>
    </row>
    <row r="33" spans="1:27" s="6" customFormat="1" ht="13.8" thickBot="1" x14ac:dyDescent="0.3">
      <c r="A33" s="41" t="s">
        <v>118</v>
      </c>
      <c r="B33" s="42"/>
      <c r="C33" s="43">
        <f>SUM(C32)</f>
        <v>2401</v>
      </c>
      <c r="D33" s="43">
        <f t="shared" ref="D33:O33" si="10">SUM(D32)</f>
        <v>0</v>
      </c>
      <c r="E33" s="43">
        <f t="shared" si="10"/>
        <v>0</v>
      </c>
      <c r="F33" s="43">
        <f t="shared" si="10"/>
        <v>0</v>
      </c>
      <c r="G33" s="43">
        <f t="shared" si="10"/>
        <v>0</v>
      </c>
      <c r="H33" s="43">
        <f t="shared" si="10"/>
        <v>0</v>
      </c>
      <c r="I33" s="43">
        <f t="shared" si="10"/>
        <v>0</v>
      </c>
      <c r="J33" s="43">
        <f t="shared" si="10"/>
        <v>0</v>
      </c>
      <c r="K33" s="43">
        <f t="shared" si="10"/>
        <v>0</v>
      </c>
      <c r="L33" s="43">
        <f t="shared" si="10"/>
        <v>0</v>
      </c>
      <c r="M33" s="43">
        <f t="shared" si="10"/>
        <v>0</v>
      </c>
      <c r="N33" s="43">
        <f t="shared" si="10"/>
        <v>0</v>
      </c>
      <c r="O33" s="43">
        <f t="shared" si="10"/>
        <v>2401</v>
      </c>
      <c r="P33" s="8"/>
      <c r="Q33" s="8"/>
      <c r="R33" s="8"/>
      <c r="S33" s="8"/>
      <c r="T33" s="8"/>
      <c r="U33" s="8"/>
      <c r="V33" s="8"/>
      <c r="W33" s="8"/>
      <c r="X33" s="8"/>
      <c r="Y33" s="8"/>
      <c r="Z33" s="8"/>
      <c r="AA33" s="8"/>
    </row>
    <row r="34" spans="1:27" x14ac:dyDescent="0.25">
      <c r="A34" s="45" t="s">
        <v>43</v>
      </c>
      <c r="B34" s="46" t="s">
        <v>25</v>
      </c>
      <c r="C34" s="47">
        <v>1380</v>
      </c>
      <c r="D34" s="47">
        <v>447</v>
      </c>
      <c r="E34" s="47">
        <v>0</v>
      </c>
      <c r="F34" s="47">
        <v>2924</v>
      </c>
      <c r="G34" s="47">
        <v>4131</v>
      </c>
      <c r="H34" s="47">
        <v>259</v>
      </c>
      <c r="I34" s="47">
        <v>324</v>
      </c>
      <c r="J34" s="47">
        <v>94</v>
      </c>
      <c r="K34" s="47">
        <v>1519</v>
      </c>
      <c r="L34" s="47">
        <v>17</v>
      </c>
      <c r="M34" s="47">
        <v>0</v>
      </c>
      <c r="N34" s="48">
        <v>1288</v>
      </c>
      <c r="O34" s="25">
        <f t="shared" si="0"/>
        <v>12383</v>
      </c>
    </row>
    <row r="35" spans="1:27" x14ac:dyDescent="0.25">
      <c r="A35" s="45"/>
      <c r="B35" s="46" t="s">
        <v>18</v>
      </c>
      <c r="C35" s="47"/>
      <c r="D35" s="47"/>
      <c r="E35" s="47"/>
      <c r="F35" s="47"/>
      <c r="G35" s="47"/>
      <c r="H35" s="47"/>
      <c r="I35" s="47"/>
      <c r="J35" s="47">
        <v>1</v>
      </c>
      <c r="K35" s="47"/>
      <c r="L35" s="47"/>
      <c r="M35" s="47"/>
      <c r="N35" s="48"/>
      <c r="O35" s="25">
        <f t="shared" si="0"/>
        <v>1</v>
      </c>
    </row>
    <row r="36" spans="1:27" x14ac:dyDescent="0.25">
      <c r="A36" s="45"/>
      <c r="B36" s="46" t="s">
        <v>26</v>
      </c>
      <c r="C36" s="47"/>
      <c r="D36" s="47"/>
      <c r="E36" s="47"/>
      <c r="F36" s="47"/>
      <c r="G36" s="47"/>
      <c r="H36" s="47"/>
      <c r="I36" s="47"/>
      <c r="J36" s="47"/>
      <c r="K36" s="47">
        <v>3</v>
      </c>
      <c r="L36" s="47"/>
      <c r="M36" s="47"/>
      <c r="N36" s="48"/>
      <c r="O36" s="25">
        <f t="shared" si="0"/>
        <v>3</v>
      </c>
    </row>
    <row r="37" spans="1:27" x14ac:dyDescent="0.25">
      <c r="A37" s="27"/>
      <c r="B37" s="21" t="s">
        <v>19</v>
      </c>
      <c r="C37" s="23">
        <v>66753</v>
      </c>
      <c r="D37" s="23">
        <v>60</v>
      </c>
      <c r="E37" s="23">
        <v>9</v>
      </c>
      <c r="F37" s="23"/>
      <c r="G37" s="23"/>
      <c r="H37" s="23"/>
      <c r="I37" s="23"/>
      <c r="J37" s="23">
        <v>44</v>
      </c>
      <c r="K37" s="23">
        <v>194</v>
      </c>
      <c r="L37" s="23"/>
      <c r="M37" s="23"/>
      <c r="N37" s="24"/>
      <c r="O37" s="25">
        <f t="shared" si="0"/>
        <v>67060</v>
      </c>
    </row>
    <row r="38" spans="1:27" s="6" customFormat="1" ht="12.75" customHeight="1" thickBot="1" x14ac:dyDescent="0.3">
      <c r="A38" s="28" t="s">
        <v>119</v>
      </c>
      <c r="B38" s="29"/>
      <c r="C38" s="31">
        <f>SUM(C34:C37)</f>
        <v>68133</v>
      </c>
      <c r="D38" s="31">
        <f t="shared" ref="D38:O38" si="11">SUM(D34:D37)</f>
        <v>507</v>
      </c>
      <c r="E38" s="31">
        <f t="shared" si="11"/>
        <v>9</v>
      </c>
      <c r="F38" s="31">
        <f t="shared" si="11"/>
        <v>2924</v>
      </c>
      <c r="G38" s="31">
        <f t="shared" si="11"/>
        <v>4131</v>
      </c>
      <c r="H38" s="31">
        <f t="shared" si="11"/>
        <v>259</v>
      </c>
      <c r="I38" s="31">
        <f t="shared" si="11"/>
        <v>324</v>
      </c>
      <c r="J38" s="31">
        <f t="shared" si="11"/>
        <v>139</v>
      </c>
      <c r="K38" s="31">
        <f t="shared" si="11"/>
        <v>1716</v>
      </c>
      <c r="L38" s="31">
        <f t="shared" si="11"/>
        <v>17</v>
      </c>
      <c r="M38" s="31">
        <f t="shared" si="11"/>
        <v>0</v>
      </c>
      <c r="N38" s="31">
        <f t="shared" si="11"/>
        <v>1288</v>
      </c>
      <c r="O38" s="31">
        <f t="shared" si="11"/>
        <v>79447</v>
      </c>
      <c r="P38" s="8"/>
      <c r="Q38" s="8"/>
      <c r="R38" s="8"/>
      <c r="S38" s="8"/>
      <c r="T38" s="8"/>
      <c r="U38" s="8"/>
      <c r="V38" s="8"/>
      <c r="W38" s="8"/>
      <c r="X38" s="8"/>
      <c r="Y38" s="8"/>
      <c r="Z38" s="8"/>
      <c r="AA38" s="8"/>
    </row>
    <row r="39" spans="1:27" s="6" customFormat="1" ht="13.65" customHeight="1" x14ac:dyDescent="0.25">
      <c r="A39" s="35" t="s">
        <v>44</v>
      </c>
      <c r="B39" s="36" t="s">
        <v>21</v>
      </c>
      <c r="C39" s="38">
        <v>1177</v>
      </c>
      <c r="D39" s="38"/>
      <c r="E39" s="38"/>
      <c r="F39" s="38"/>
      <c r="G39" s="38"/>
      <c r="H39" s="38"/>
      <c r="I39" s="38"/>
      <c r="J39" s="38"/>
      <c r="K39" s="38"/>
      <c r="L39" s="38"/>
      <c r="M39" s="38"/>
      <c r="N39" s="39"/>
      <c r="O39" s="25">
        <f t="shared" si="0"/>
        <v>1177</v>
      </c>
      <c r="P39" s="8"/>
      <c r="Q39" s="8"/>
      <c r="R39" s="8"/>
      <c r="S39" s="8"/>
      <c r="T39" s="8"/>
      <c r="U39" s="8"/>
      <c r="V39" s="8"/>
      <c r="W39" s="8"/>
      <c r="X39" s="8"/>
      <c r="Y39" s="8"/>
      <c r="Z39" s="8"/>
      <c r="AA39" s="8"/>
    </row>
    <row r="40" spans="1:27" s="6" customFormat="1" ht="13.65" customHeight="1" thickBot="1" x14ac:dyDescent="0.3">
      <c r="A40" s="41" t="s">
        <v>120</v>
      </c>
      <c r="B40" s="42"/>
      <c r="C40" s="43">
        <f>SUM(C39)</f>
        <v>1177</v>
      </c>
      <c r="D40" s="43">
        <f t="shared" ref="D40:O40" si="12">SUM(D39)</f>
        <v>0</v>
      </c>
      <c r="E40" s="43">
        <f t="shared" si="12"/>
        <v>0</v>
      </c>
      <c r="F40" s="43">
        <f t="shared" si="12"/>
        <v>0</v>
      </c>
      <c r="G40" s="43">
        <f t="shared" si="12"/>
        <v>0</v>
      </c>
      <c r="H40" s="43">
        <f t="shared" si="12"/>
        <v>0</v>
      </c>
      <c r="I40" s="43">
        <f t="shared" si="12"/>
        <v>0</v>
      </c>
      <c r="J40" s="43">
        <f t="shared" si="12"/>
        <v>0</v>
      </c>
      <c r="K40" s="43">
        <f t="shared" si="12"/>
        <v>0</v>
      </c>
      <c r="L40" s="43">
        <f t="shared" si="12"/>
        <v>0</v>
      </c>
      <c r="M40" s="43">
        <f t="shared" si="12"/>
        <v>0</v>
      </c>
      <c r="N40" s="43">
        <f t="shared" si="12"/>
        <v>0</v>
      </c>
      <c r="O40" s="43">
        <f t="shared" si="12"/>
        <v>1177</v>
      </c>
      <c r="P40" s="8"/>
      <c r="Q40" s="8"/>
      <c r="R40" s="8"/>
      <c r="S40" s="8"/>
      <c r="T40" s="8"/>
      <c r="U40" s="8"/>
      <c r="V40" s="8"/>
      <c r="W40" s="8"/>
      <c r="X40" s="8"/>
      <c r="Y40" s="8"/>
      <c r="Z40" s="8"/>
      <c r="AA40" s="8"/>
    </row>
    <row r="41" spans="1:27" x14ac:dyDescent="0.25">
      <c r="A41" s="45" t="s">
        <v>45</v>
      </c>
      <c r="B41" s="46" t="s">
        <v>46</v>
      </c>
      <c r="C41" s="47">
        <v>11733</v>
      </c>
      <c r="D41" s="47">
        <v>1200</v>
      </c>
      <c r="E41" s="47">
        <v>0</v>
      </c>
      <c r="F41" s="47">
        <v>1625</v>
      </c>
      <c r="G41" s="47">
        <v>525</v>
      </c>
      <c r="H41" s="47">
        <v>900</v>
      </c>
      <c r="I41" s="47">
        <v>0</v>
      </c>
      <c r="J41" s="47">
        <v>0</v>
      </c>
      <c r="K41" s="47">
        <v>0</v>
      </c>
      <c r="L41" s="47">
        <v>2</v>
      </c>
      <c r="M41" s="47">
        <v>0</v>
      </c>
      <c r="N41" s="48">
        <v>0</v>
      </c>
      <c r="O41" s="25">
        <f t="shared" si="0"/>
        <v>15985</v>
      </c>
    </row>
    <row r="42" spans="1:27" x14ac:dyDescent="0.25">
      <c r="A42" s="27"/>
      <c r="B42" s="21" t="s">
        <v>47</v>
      </c>
      <c r="C42" s="23">
        <v>45789</v>
      </c>
      <c r="D42" s="23">
        <v>0</v>
      </c>
      <c r="E42" s="23">
        <v>0</v>
      </c>
      <c r="F42" s="23">
        <v>0</v>
      </c>
      <c r="G42" s="23">
        <v>0</v>
      </c>
      <c r="H42" s="23">
        <v>0</v>
      </c>
      <c r="I42" s="23">
        <v>0</v>
      </c>
      <c r="J42" s="23">
        <v>29</v>
      </c>
      <c r="K42" s="23"/>
      <c r="L42" s="23">
        <v>91</v>
      </c>
      <c r="M42" s="23">
        <v>0</v>
      </c>
      <c r="N42" s="24">
        <v>0</v>
      </c>
      <c r="O42" s="25">
        <f t="shared" si="0"/>
        <v>45909</v>
      </c>
    </row>
    <row r="43" spans="1:27" ht="11.25" customHeight="1" x14ac:dyDescent="0.25">
      <c r="A43" s="27"/>
      <c r="B43" s="21" t="s">
        <v>19</v>
      </c>
      <c r="C43" s="23"/>
      <c r="D43" s="23"/>
      <c r="E43" s="23"/>
      <c r="F43" s="23"/>
      <c r="G43" s="23"/>
      <c r="H43" s="23"/>
      <c r="I43" s="23"/>
      <c r="J43" s="23">
        <v>1</v>
      </c>
      <c r="K43" s="23">
        <v>361</v>
      </c>
      <c r="L43" s="23"/>
      <c r="M43" s="23"/>
      <c r="N43" s="24"/>
      <c r="O43" s="25">
        <f t="shared" si="0"/>
        <v>362</v>
      </c>
    </row>
    <row r="44" spans="1:27" x14ac:dyDescent="0.25">
      <c r="A44" s="27"/>
      <c r="B44" s="21" t="s">
        <v>26</v>
      </c>
      <c r="C44" s="23"/>
      <c r="D44" s="23"/>
      <c r="E44" s="23">
        <v>758</v>
      </c>
      <c r="F44" s="23"/>
      <c r="G44" s="23"/>
      <c r="H44" s="23"/>
      <c r="I44" s="23"/>
      <c r="J44" s="23"/>
      <c r="K44" s="23">
        <v>2</v>
      </c>
      <c r="L44" s="23"/>
      <c r="M44" s="23"/>
      <c r="N44" s="24"/>
      <c r="O44" s="25">
        <f t="shared" si="0"/>
        <v>760</v>
      </c>
    </row>
    <row r="45" spans="1:27" x14ac:dyDescent="0.25">
      <c r="A45" s="27"/>
      <c r="B45" s="21" t="s">
        <v>24</v>
      </c>
      <c r="C45" s="23">
        <v>810</v>
      </c>
      <c r="D45" s="23"/>
      <c r="E45" s="23"/>
      <c r="F45" s="23"/>
      <c r="G45" s="23"/>
      <c r="H45" s="23"/>
      <c r="I45" s="23"/>
      <c r="J45" s="23">
        <v>3</v>
      </c>
      <c r="K45" s="23">
        <v>1</v>
      </c>
      <c r="L45" s="23"/>
      <c r="M45" s="23"/>
      <c r="N45" s="24"/>
      <c r="O45" s="25">
        <f t="shared" si="0"/>
        <v>814</v>
      </c>
    </row>
    <row r="46" spans="1:27" s="6" customFormat="1" ht="13.8" thickBot="1" x14ac:dyDescent="0.3">
      <c r="A46" s="28" t="s">
        <v>121</v>
      </c>
      <c r="B46" s="29"/>
      <c r="C46" s="31">
        <f>SUM(C41:C45)</f>
        <v>58332</v>
      </c>
      <c r="D46" s="31">
        <f t="shared" ref="D46:O46" si="13">SUM(D41:D45)</f>
        <v>1200</v>
      </c>
      <c r="E46" s="31">
        <f t="shared" si="13"/>
        <v>758</v>
      </c>
      <c r="F46" s="31">
        <f t="shared" si="13"/>
        <v>1625</v>
      </c>
      <c r="G46" s="31">
        <f t="shared" si="13"/>
        <v>525</v>
      </c>
      <c r="H46" s="31">
        <f t="shared" si="13"/>
        <v>900</v>
      </c>
      <c r="I46" s="31">
        <f t="shared" si="13"/>
        <v>0</v>
      </c>
      <c r="J46" s="31">
        <f t="shared" si="13"/>
        <v>33</v>
      </c>
      <c r="K46" s="31">
        <f t="shared" si="13"/>
        <v>364</v>
      </c>
      <c r="L46" s="31">
        <f t="shared" si="13"/>
        <v>93</v>
      </c>
      <c r="M46" s="31">
        <f t="shared" si="13"/>
        <v>0</v>
      </c>
      <c r="N46" s="31">
        <f t="shared" si="13"/>
        <v>0</v>
      </c>
      <c r="O46" s="31">
        <f t="shared" si="13"/>
        <v>63830</v>
      </c>
      <c r="P46" s="8"/>
      <c r="Q46" s="8"/>
      <c r="R46" s="8"/>
      <c r="S46" s="8"/>
      <c r="T46" s="8"/>
      <c r="U46" s="8"/>
      <c r="V46" s="8"/>
      <c r="W46" s="8"/>
      <c r="X46" s="8"/>
      <c r="Y46" s="8"/>
      <c r="Z46" s="8"/>
      <c r="AA46" s="8"/>
    </row>
    <row r="47" spans="1:27" x14ac:dyDescent="0.25">
      <c r="A47" s="35" t="s">
        <v>48</v>
      </c>
      <c r="B47" s="74"/>
      <c r="C47" s="52"/>
      <c r="D47" s="52"/>
      <c r="E47" s="52"/>
      <c r="F47" s="52"/>
      <c r="G47" s="52"/>
      <c r="H47" s="52"/>
      <c r="I47" s="52"/>
      <c r="J47" s="52"/>
      <c r="K47" s="52"/>
      <c r="L47" s="52"/>
      <c r="M47" s="52"/>
      <c r="N47" s="53"/>
      <c r="O47" s="25"/>
    </row>
    <row r="48" spans="1:27" s="6" customFormat="1" x14ac:dyDescent="0.25">
      <c r="A48" s="75"/>
      <c r="B48" s="76" t="s">
        <v>19</v>
      </c>
      <c r="C48" s="77">
        <v>48122</v>
      </c>
      <c r="D48" s="77">
        <v>419</v>
      </c>
      <c r="E48" s="77">
        <v>30</v>
      </c>
      <c r="F48" s="77"/>
      <c r="G48" s="77"/>
      <c r="H48" s="77"/>
      <c r="I48" s="77">
        <v>4666</v>
      </c>
      <c r="J48" s="77">
        <v>130</v>
      </c>
      <c r="K48" s="77">
        <v>338</v>
      </c>
      <c r="L48" s="77"/>
      <c r="M48" s="77"/>
      <c r="N48" s="78"/>
      <c r="O48" s="25">
        <f t="shared" si="0"/>
        <v>53705</v>
      </c>
      <c r="P48" s="8"/>
      <c r="Q48" s="8"/>
      <c r="R48" s="8"/>
      <c r="S48" s="8"/>
      <c r="T48" s="8"/>
      <c r="U48" s="8"/>
      <c r="V48" s="8"/>
      <c r="W48" s="8"/>
      <c r="X48" s="8"/>
      <c r="Y48" s="8"/>
      <c r="Z48" s="8"/>
      <c r="AA48" s="8"/>
    </row>
    <row r="49" spans="1:27" s="6" customFormat="1" x14ac:dyDescent="0.25">
      <c r="A49" s="75"/>
      <c r="B49" s="76" t="s">
        <v>26</v>
      </c>
      <c r="C49" s="80"/>
      <c r="D49" s="80">
        <v>133</v>
      </c>
      <c r="E49" s="80">
        <v>876</v>
      </c>
      <c r="F49" s="80"/>
      <c r="G49" s="80"/>
      <c r="H49" s="80"/>
      <c r="I49" s="80"/>
      <c r="J49" s="80"/>
      <c r="K49" s="80"/>
      <c r="L49" s="80"/>
      <c r="M49" s="80"/>
      <c r="N49" s="78"/>
      <c r="O49" s="25">
        <f t="shared" si="0"/>
        <v>1009</v>
      </c>
      <c r="P49" s="8"/>
      <c r="Q49" s="8"/>
      <c r="R49" s="8"/>
      <c r="S49" s="8"/>
      <c r="T49" s="8"/>
      <c r="U49" s="8"/>
      <c r="V49" s="8"/>
      <c r="W49" s="8"/>
      <c r="X49" s="8"/>
      <c r="Y49" s="8"/>
      <c r="Z49" s="8"/>
      <c r="AA49" s="8"/>
    </row>
    <row r="50" spans="1:27" s="6" customFormat="1" ht="13.8" thickBot="1" x14ac:dyDescent="0.3">
      <c r="A50" s="41" t="s">
        <v>122</v>
      </c>
      <c r="B50" s="42"/>
      <c r="C50" s="43">
        <f>SUM(C48:C49)</f>
        <v>48122</v>
      </c>
      <c r="D50" s="43">
        <f t="shared" ref="D50:O50" si="14">SUM(D48:D49)</f>
        <v>552</v>
      </c>
      <c r="E50" s="43">
        <f t="shared" si="14"/>
        <v>906</v>
      </c>
      <c r="F50" s="43">
        <f t="shared" si="14"/>
        <v>0</v>
      </c>
      <c r="G50" s="43">
        <f t="shared" si="14"/>
        <v>0</v>
      </c>
      <c r="H50" s="43">
        <f t="shared" si="14"/>
        <v>0</v>
      </c>
      <c r="I50" s="43">
        <f t="shared" si="14"/>
        <v>4666</v>
      </c>
      <c r="J50" s="43">
        <f t="shared" si="14"/>
        <v>130</v>
      </c>
      <c r="K50" s="43">
        <f t="shared" si="14"/>
        <v>338</v>
      </c>
      <c r="L50" s="43">
        <f t="shared" si="14"/>
        <v>0</v>
      </c>
      <c r="M50" s="43">
        <f t="shared" si="14"/>
        <v>0</v>
      </c>
      <c r="N50" s="43">
        <f t="shared" si="14"/>
        <v>0</v>
      </c>
      <c r="O50" s="43">
        <f t="shared" si="14"/>
        <v>54714</v>
      </c>
      <c r="P50" s="8"/>
      <c r="Q50" s="8"/>
      <c r="R50" s="8"/>
      <c r="S50" s="8"/>
      <c r="T50" s="8"/>
      <c r="U50" s="8"/>
      <c r="V50" s="8"/>
      <c r="W50" s="8"/>
      <c r="X50" s="8"/>
      <c r="Y50" s="8"/>
      <c r="Z50" s="8"/>
      <c r="AA50" s="8"/>
    </row>
    <row r="51" spans="1:27" x14ac:dyDescent="0.25">
      <c r="A51" s="45" t="s">
        <v>49</v>
      </c>
      <c r="B51" s="46" t="s">
        <v>19</v>
      </c>
      <c r="C51" s="47"/>
      <c r="D51" s="47">
        <v>1549</v>
      </c>
      <c r="E51" s="47"/>
      <c r="F51" s="47"/>
      <c r="G51" s="47"/>
      <c r="H51" s="47"/>
      <c r="I51" s="47"/>
      <c r="J51" s="47">
        <v>121</v>
      </c>
      <c r="K51" s="47">
        <v>209</v>
      </c>
      <c r="L51" s="47"/>
      <c r="M51" s="47"/>
      <c r="N51" s="48"/>
      <c r="O51" s="25">
        <f t="shared" si="0"/>
        <v>1879</v>
      </c>
    </row>
    <row r="52" spans="1:27" x14ac:dyDescent="0.25">
      <c r="A52" s="27"/>
      <c r="B52" s="21" t="s">
        <v>26</v>
      </c>
      <c r="C52" s="23">
        <v>26552</v>
      </c>
      <c r="D52" s="23">
        <v>121</v>
      </c>
      <c r="E52" s="23"/>
      <c r="F52" s="23"/>
      <c r="G52" s="23"/>
      <c r="H52" s="23"/>
      <c r="I52" s="23"/>
      <c r="J52" s="23"/>
      <c r="K52" s="23"/>
      <c r="L52" s="23"/>
      <c r="M52" s="23"/>
      <c r="N52" s="24"/>
      <c r="O52" s="25">
        <f t="shared" si="0"/>
        <v>26673</v>
      </c>
    </row>
    <row r="53" spans="1:27" s="6" customFormat="1" ht="13.65" customHeight="1" thickBot="1" x14ac:dyDescent="0.3">
      <c r="A53" s="28" t="s">
        <v>123</v>
      </c>
      <c r="B53" s="29"/>
      <c r="C53" s="31">
        <f>SUM(C51:C52)</f>
        <v>26552</v>
      </c>
      <c r="D53" s="31">
        <f t="shared" ref="D53:O53" si="15">SUM(D51:D52)</f>
        <v>1670</v>
      </c>
      <c r="E53" s="31">
        <f t="shared" si="15"/>
        <v>0</v>
      </c>
      <c r="F53" s="31">
        <f t="shared" si="15"/>
        <v>0</v>
      </c>
      <c r="G53" s="31">
        <f t="shared" si="15"/>
        <v>0</v>
      </c>
      <c r="H53" s="31">
        <f t="shared" si="15"/>
        <v>0</v>
      </c>
      <c r="I53" s="31">
        <f t="shared" si="15"/>
        <v>0</v>
      </c>
      <c r="J53" s="31">
        <f t="shared" si="15"/>
        <v>121</v>
      </c>
      <c r="K53" s="31">
        <f t="shared" si="15"/>
        <v>209</v>
      </c>
      <c r="L53" s="31">
        <f t="shared" si="15"/>
        <v>0</v>
      </c>
      <c r="M53" s="31">
        <f t="shared" si="15"/>
        <v>0</v>
      </c>
      <c r="N53" s="31">
        <f t="shared" si="15"/>
        <v>0</v>
      </c>
      <c r="O53" s="31">
        <f t="shared" si="15"/>
        <v>28552</v>
      </c>
      <c r="P53" s="8"/>
      <c r="Q53" s="8"/>
      <c r="R53" s="8"/>
      <c r="S53" s="8"/>
      <c r="T53" s="8"/>
      <c r="U53" s="8"/>
      <c r="V53" s="8"/>
      <c r="W53" s="8"/>
      <c r="X53" s="8"/>
      <c r="Y53" s="8"/>
      <c r="Z53" s="8"/>
      <c r="AA53" s="8"/>
    </row>
    <row r="54" spans="1:27" s="6" customFormat="1" x14ac:dyDescent="0.25">
      <c r="A54" s="35" t="s">
        <v>50</v>
      </c>
      <c r="B54" s="36" t="s">
        <v>19</v>
      </c>
      <c r="C54" s="82">
        <v>13518</v>
      </c>
      <c r="D54" s="82">
        <v>3</v>
      </c>
      <c r="E54" s="82">
        <v>6861</v>
      </c>
      <c r="F54" s="82"/>
      <c r="G54" s="82"/>
      <c r="H54" s="82"/>
      <c r="I54" s="82"/>
      <c r="J54" s="82">
        <v>11</v>
      </c>
      <c r="K54" s="82"/>
      <c r="L54" s="82"/>
      <c r="M54" s="82"/>
      <c r="N54" s="83"/>
      <c r="O54" s="25">
        <f t="shared" si="0"/>
        <v>20393</v>
      </c>
      <c r="P54" s="8"/>
      <c r="Q54" s="8"/>
      <c r="R54" s="8"/>
      <c r="S54" s="8"/>
      <c r="T54" s="8"/>
      <c r="U54" s="8"/>
      <c r="V54" s="8"/>
      <c r="W54" s="8"/>
      <c r="X54" s="8"/>
      <c r="Y54" s="8"/>
      <c r="Z54" s="8"/>
      <c r="AA54" s="8"/>
    </row>
    <row r="55" spans="1:27" s="6" customFormat="1" ht="13.8" thickBot="1" x14ac:dyDescent="0.3">
      <c r="A55" s="41" t="s">
        <v>124</v>
      </c>
      <c r="B55" s="42"/>
      <c r="C55" s="43">
        <f>SUM(C54)</f>
        <v>13518</v>
      </c>
      <c r="D55" s="43">
        <f t="shared" ref="D55:O55" si="16">SUM(D54)</f>
        <v>3</v>
      </c>
      <c r="E55" s="43">
        <f t="shared" si="16"/>
        <v>6861</v>
      </c>
      <c r="F55" s="43">
        <f t="shared" si="16"/>
        <v>0</v>
      </c>
      <c r="G55" s="43">
        <f t="shared" si="16"/>
        <v>0</v>
      </c>
      <c r="H55" s="43">
        <f t="shared" si="16"/>
        <v>0</v>
      </c>
      <c r="I55" s="43">
        <f t="shared" si="16"/>
        <v>0</v>
      </c>
      <c r="J55" s="43">
        <f t="shared" si="16"/>
        <v>11</v>
      </c>
      <c r="K55" s="43">
        <f t="shared" si="16"/>
        <v>0</v>
      </c>
      <c r="L55" s="43">
        <f t="shared" si="16"/>
        <v>0</v>
      </c>
      <c r="M55" s="43">
        <f t="shared" si="16"/>
        <v>0</v>
      </c>
      <c r="N55" s="43">
        <f t="shared" si="16"/>
        <v>0</v>
      </c>
      <c r="O55" s="43">
        <f t="shared" si="16"/>
        <v>20393</v>
      </c>
      <c r="P55" s="8"/>
      <c r="Q55" s="8"/>
      <c r="R55" s="8"/>
      <c r="S55" s="8"/>
      <c r="T55" s="8"/>
      <c r="U55" s="8"/>
      <c r="V55" s="8"/>
      <c r="W55" s="8"/>
      <c r="X55" s="8"/>
      <c r="Y55" s="8"/>
      <c r="Z55" s="8"/>
      <c r="AA55" s="8"/>
    </row>
    <row r="56" spans="1:27" x14ac:dyDescent="0.25">
      <c r="A56" s="45" t="s">
        <v>51</v>
      </c>
      <c r="B56" s="46" t="s">
        <v>52</v>
      </c>
      <c r="C56" s="47">
        <v>864256</v>
      </c>
      <c r="D56" s="47"/>
      <c r="E56" s="47"/>
      <c r="F56" s="47"/>
      <c r="G56" s="47"/>
      <c r="H56" s="47"/>
      <c r="I56" s="47"/>
      <c r="J56" s="47">
        <v>141</v>
      </c>
      <c r="K56" s="47"/>
      <c r="L56" s="47"/>
      <c r="M56" s="47"/>
      <c r="N56" s="48"/>
      <c r="O56" s="25">
        <f t="shared" si="0"/>
        <v>864397</v>
      </c>
    </row>
    <row r="57" spans="1:27" x14ac:dyDescent="0.25">
      <c r="A57" s="45"/>
      <c r="B57" s="21" t="s">
        <v>24</v>
      </c>
      <c r="C57" s="47"/>
      <c r="D57" s="47"/>
      <c r="E57" s="47"/>
      <c r="F57" s="47"/>
      <c r="G57" s="47"/>
      <c r="H57" s="47"/>
      <c r="I57" s="47"/>
      <c r="J57" s="47"/>
      <c r="K57" s="47"/>
      <c r="L57" s="47"/>
      <c r="M57" s="47"/>
      <c r="N57" s="48">
        <v>1</v>
      </c>
      <c r="O57" s="25">
        <f t="shared" si="0"/>
        <v>1</v>
      </c>
    </row>
    <row r="58" spans="1:27" x14ac:dyDescent="0.25">
      <c r="A58" s="27"/>
      <c r="B58" s="21" t="s">
        <v>53</v>
      </c>
      <c r="C58" s="23">
        <v>8180</v>
      </c>
      <c r="D58" s="23"/>
      <c r="E58" s="23"/>
      <c r="F58" s="23"/>
      <c r="G58" s="23"/>
      <c r="H58" s="23"/>
      <c r="I58" s="23"/>
      <c r="J58" s="23"/>
      <c r="K58" s="23"/>
      <c r="L58" s="23"/>
      <c r="M58" s="23"/>
      <c r="N58" s="24"/>
      <c r="O58" s="25">
        <f t="shared" si="0"/>
        <v>8180</v>
      </c>
    </row>
    <row r="59" spans="1:27" x14ac:dyDescent="0.25">
      <c r="A59" s="27"/>
      <c r="B59" s="21" t="s">
        <v>72</v>
      </c>
      <c r="C59" s="23"/>
      <c r="D59" s="23"/>
      <c r="E59" s="23"/>
      <c r="F59" s="23"/>
      <c r="G59" s="23"/>
      <c r="H59" s="23">
        <v>25000</v>
      </c>
      <c r="I59" s="23"/>
      <c r="J59" s="23"/>
      <c r="K59" s="23"/>
      <c r="L59" s="23"/>
      <c r="M59" s="23"/>
      <c r="N59" s="24"/>
      <c r="O59" s="25">
        <f t="shared" si="0"/>
        <v>25000</v>
      </c>
    </row>
    <row r="60" spans="1:27" x14ac:dyDescent="0.25">
      <c r="A60" s="27"/>
      <c r="B60" s="21" t="s">
        <v>55</v>
      </c>
      <c r="C60" s="23"/>
      <c r="D60" s="23"/>
      <c r="E60" s="23">
        <v>19500</v>
      </c>
      <c r="F60" s="23"/>
      <c r="G60" s="23"/>
      <c r="H60" s="23"/>
      <c r="I60" s="23"/>
      <c r="J60" s="23"/>
      <c r="K60" s="23"/>
      <c r="L60" s="23"/>
      <c r="M60" s="23"/>
      <c r="N60" s="24"/>
      <c r="O60" s="25">
        <f t="shared" si="0"/>
        <v>19500</v>
      </c>
    </row>
    <row r="61" spans="1:27" x14ac:dyDescent="0.25">
      <c r="A61" s="27"/>
      <c r="B61" s="21" t="s">
        <v>19</v>
      </c>
      <c r="C61" s="23">
        <v>147</v>
      </c>
      <c r="D61" s="23">
        <v>244049</v>
      </c>
      <c r="E61" s="23">
        <v>22654</v>
      </c>
      <c r="F61" s="23"/>
      <c r="G61" s="23"/>
      <c r="H61" s="23">
        <v>55</v>
      </c>
      <c r="I61" s="23">
        <v>495</v>
      </c>
      <c r="J61" s="23">
        <v>2227</v>
      </c>
      <c r="K61" s="23">
        <v>296366</v>
      </c>
      <c r="L61" s="23"/>
      <c r="M61" s="23"/>
      <c r="N61" s="24"/>
      <c r="O61" s="25">
        <f t="shared" si="0"/>
        <v>565993</v>
      </c>
    </row>
    <row r="62" spans="1:27" x14ac:dyDescent="0.25">
      <c r="A62" s="27"/>
      <c r="B62" s="21" t="s">
        <v>26</v>
      </c>
      <c r="C62" s="23">
        <v>455934</v>
      </c>
      <c r="D62" s="23">
        <v>80706</v>
      </c>
      <c r="E62" s="23">
        <v>15083</v>
      </c>
      <c r="F62" s="23"/>
      <c r="G62" s="23"/>
      <c r="H62" s="23"/>
      <c r="I62" s="23"/>
      <c r="J62" s="23">
        <v>3740</v>
      </c>
      <c r="K62" s="23">
        <v>28547</v>
      </c>
      <c r="L62" s="23"/>
      <c r="M62" s="23">
        <v>67</v>
      </c>
      <c r="N62" s="24"/>
      <c r="O62" s="25">
        <f t="shared" si="0"/>
        <v>584077</v>
      </c>
    </row>
    <row r="63" spans="1:27" s="6" customFormat="1" ht="12.75" customHeight="1" thickBot="1" x14ac:dyDescent="0.3">
      <c r="A63" s="28" t="s">
        <v>125</v>
      </c>
      <c r="B63" s="29"/>
      <c r="C63" s="31">
        <f>SUM(C56:C62)</f>
        <v>1328517</v>
      </c>
      <c r="D63" s="31">
        <f t="shared" ref="D63:O63" si="17">SUM(D56:D62)</f>
        <v>324755</v>
      </c>
      <c r="E63" s="31">
        <f t="shared" si="17"/>
        <v>57237</v>
      </c>
      <c r="F63" s="31">
        <f t="shared" si="17"/>
        <v>0</v>
      </c>
      <c r="G63" s="31">
        <f t="shared" si="17"/>
        <v>0</v>
      </c>
      <c r="H63" s="31">
        <f t="shared" si="17"/>
        <v>25055</v>
      </c>
      <c r="I63" s="31">
        <f t="shared" si="17"/>
        <v>495</v>
      </c>
      <c r="J63" s="31">
        <f t="shared" si="17"/>
        <v>6108</v>
      </c>
      <c r="K63" s="31">
        <f t="shared" si="17"/>
        <v>324913</v>
      </c>
      <c r="L63" s="31">
        <f t="shared" si="17"/>
        <v>0</v>
      </c>
      <c r="M63" s="31">
        <f t="shared" si="17"/>
        <v>67</v>
      </c>
      <c r="N63" s="31">
        <f t="shared" si="17"/>
        <v>1</v>
      </c>
      <c r="O63" s="31">
        <f t="shared" si="17"/>
        <v>2067148</v>
      </c>
      <c r="P63" s="8"/>
      <c r="Q63" s="8"/>
      <c r="R63" s="8"/>
      <c r="S63" s="8"/>
      <c r="T63" s="8"/>
      <c r="U63" s="8"/>
      <c r="V63" s="8"/>
      <c r="W63" s="8"/>
      <c r="X63" s="8"/>
      <c r="Y63" s="8"/>
      <c r="Z63" s="8"/>
      <c r="AA63" s="8"/>
    </row>
    <row r="64" spans="1:27" x14ac:dyDescent="0.25">
      <c r="A64" s="35" t="s">
        <v>54</v>
      </c>
      <c r="B64" s="51" t="s">
        <v>55</v>
      </c>
      <c r="C64" s="52">
        <v>65968</v>
      </c>
      <c r="D64" s="52">
        <v>31982</v>
      </c>
      <c r="E64" s="52">
        <v>10883</v>
      </c>
      <c r="F64" s="52">
        <v>10678</v>
      </c>
      <c r="G64" s="52">
        <v>73249</v>
      </c>
      <c r="H64" s="52">
        <v>0</v>
      </c>
      <c r="I64" s="52">
        <v>1198</v>
      </c>
      <c r="J64" s="52">
        <v>3473</v>
      </c>
      <c r="K64" s="52">
        <v>81361</v>
      </c>
      <c r="L64" s="52">
        <v>5</v>
      </c>
      <c r="M64" s="52">
        <v>0</v>
      </c>
      <c r="N64" s="53">
        <v>0</v>
      </c>
      <c r="O64" s="25">
        <f t="shared" ref="O64:O130" si="18">SUM(C64:N64)</f>
        <v>278797</v>
      </c>
    </row>
    <row r="65" spans="1:27" x14ac:dyDescent="0.25">
      <c r="A65" s="54"/>
      <c r="B65" s="55" t="s">
        <v>19</v>
      </c>
      <c r="C65" s="56">
        <v>33</v>
      </c>
      <c r="D65" s="56">
        <v>1428</v>
      </c>
      <c r="E65" s="56"/>
      <c r="F65" s="56"/>
      <c r="G65" s="56"/>
      <c r="H65" s="56"/>
      <c r="I65" s="56"/>
      <c r="J65" s="56">
        <v>98</v>
      </c>
      <c r="K65" s="56">
        <v>1417</v>
      </c>
      <c r="L65" s="56"/>
      <c r="M65" s="56"/>
      <c r="N65" s="57"/>
      <c r="O65" s="25">
        <f t="shared" si="18"/>
        <v>2976</v>
      </c>
    </row>
    <row r="66" spans="1:27" x14ac:dyDescent="0.25">
      <c r="A66" s="54"/>
      <c r="B66" s="55" t="s">
        <v>72</v>
      </c>
      <c r="C66" s="56"/>
      <c r="D66" s="56"/>
      <c r="E66" s="56"/>
      <c r="F66" s="56"/>
      <c r="G66" s="56"/>
      <c r="H66" s="56">
        <v>25000</v>
      </c>
      <c r="I66" s="56"/>
      <c r="J66" s="56"/>
      <c r="K66" s="56"/>
      <c r="L66" s="56"/>
      <c r="M66" s="56"/>
      <c r="N66" s="57"/>
      <c r="O66" s="25">
        <f t="shared" si="18"/>
        <v>25000</v>
      </c>
    </row>
    <row r="67" spans="1:27" s="6" customFormat="1" ht="13.8" thickBot="1" x14ac:dyDescent="0.3">
      <c r="A67" s="41" t="s">
        <v>127</v>
      </c>
      <c r="B67" s="42"/>
      <c r="C67" s="43">
        <f>SUM(C64:C66)</f>
        <v>66001</v>
      </c>
      <c r="D67" s="43">
        <f t="shared" ref="D67:O67" si="19">SUM(D64:D66)</f>
        <v>33410</v>
      </c>
      <c r="E67" s="43">
        <f t="shared" si="19"/>
        <v>10883</v>
      </c>
      <c r="F67" s="43">
        <f t="shared" si="19"/>
        <v>10678</v>
      </c>
      <c r="G67" s="43">
        <f t="shared" si="19"/>
        <v>73249</v>
      </c>
      <c r="H67" s="43">
        <f t="shared" si="19"/>
        <v>25000</v>
      </c>
      <c r="I67" s="43">
        <f t="shared" si="19"/>
        <v>1198</v>
      </c>
      <c r="J67" s="43">
        <f t="shared" si="19"/>
        <v>3571</v>
      </c>
      <c r="K67" s="43">
        <f t="shared" si="19"/>
        <v>82778</v>
      </c>
      <c r="L67" s="43">
        <f t="shared" si="19"/>
        <v>5</v>
      </c>
      <c r="M67" s="43">
        <f t="shared" si="19"/>
        <v>0</v>
      </c>
      <c r="N67" s="43">
        <f t="shared" si="19"/>
        <v>0</v>
      </c>
      <c r="O67" s="43">
        <f t="shared" si="19"/>
        <v>306773</v>
      </c>
      <c r="P67" s="8"/>
      <c r="Q67" s="8"/>
      <c r="R67" s="8"/>
      <c r="S67" s="8"/>
      <c r="T67" s="8"/>
      <c r="U67" s="8"/>
      <c r="V67" s="8"/>
      <c r="W67" s="8"/>
      <c r="X67" s="8"/>
      <c r="Y67" s="8"/>
      <c r="Z67" s="8"/>
      <c r="AA67" s="8"/>
    </row>
    <row r="68" spans="1:27" x14ac:dyDescent="0.25">
      <c r="A68" s="45" t="s">
        <v>56</v>
      </c>
      <c r="B68" s="46" t="s">
        <v>57</v>
      </c>
      <c r="C68" s="47">
        <v>26380</v>
      </c>
      <c r="D68" s="47">
        <v>15773</v>
      </c>
      <c r="E68" s="47">
        <v>0</v>
      </c>
      <c r="F68" s="47">
        <v>0</v>
      </c>
      <c r="G68" s="47">
        <v>0</v>
      </c>
      <c r="H68" s="47">
        <v>0</v>
      </c>
      <c r="I68" s="47">
        <v>0</v>
      </c>
      <c r="J68" s="47">
        <v>0</v>
      </c>
      <c r="K68" s="47">
        <v>18063</v>
      </c>
      <c r="L68" s="47">
        <v>0</v>
      </c>
      <c r="M68" s="47">
        <v>0</v>
      </c>
      <c r="N68" s="48">
        <v>0</v>
      </c>
      <c r="O68" s="25">
        <f t="shared" si="18"/>
        <v>60216</v>
      </c>
    </row>
    <row r="69" spans="1:27" x14ac:dyDescent="0.25">
      <c r="A69" s="45"/>
      <c r="B69" s="21" t="s">
        <v>24</v>
      </c>
      <c r="C69" s="47">
        <v>1400</v>
      </c>
      <c r="D69" s="47"/>
      <c r="E69" s="47"/>
      <c r="F69" s="47"/>
      <c r="G69" s="47"/>
      <c r="H69" s="47"/>
      <c r="I69" s="47"/>
      <c r="J69" s="47"/>
      <c r="K69" s="47">
        <v>78</v>
      </c>
      <c r="L69" s="47"/>
      <c r="M69" s="47"/>
      <c r="N69" s="48"/>
      <c r="O69" s="25">
        <f t="shared" si="18"/>
        <v>1478</v>
      </c>
    </row>
    <row r="70" spans="1:27" x14ac:dyDescent="0.25">
      <c r="A70" s="27"/>
      <c r="B70" s="21" t="s">
        <v>19</v>
      </c>
      <c r="C70" s="23"/>
      <c r="D70" s="23">
        <v>4628</v>
      </c>
      <c r="E70" s="23"/>
      <c r="F70" s="23"/>
      <c r="G70" s="23"/>
      <c r="H70" s="23"/>
      <c r="I70" s="23"/>
      <c r="J70" s="23"/>
      <c r="K70" s="23">
        <v>4474</v>
      </c>
      <c r="L70" s="23"/>
      <c r="M70" s="23"/>
      <c r="N70" s="24"/>
      <c r="O70" s="25">
        <f t="shared" si="18"/>
        <v>9102</v>
      </c>
    </row>
    <row r="71" spans="1:27" x14ac:dyDescent="0.25">
      <c r="A71" s="27"/>
      <c r="B71" s="21" t="s">
        <v>26</v>
      </c>
      <c r="C71" s="23"/>
      <c r="D71" s="23">
        <v>326</v>
      </c>
      <c r="E71" s="23"/>
      <c r="F71" s="23"/>
      <c r="G71" s="23"/>
      <c r="H71" s="23"/>
      <c r="I71" s="23"/>
      <c r="J71" s="23"/>
      <c r="K71" s="23"/>
      <c r="L71" s="23"/>
      <c r="M71" s="23"/>
      <c r="N71" s="24"/>
      <c r="O71" s="25">
        <f t="shared" si="18"/>
        <v>326</v>
      </c>
    </row>
    <row r="72" spans="1:27" s="6" customFormat="1" ht="13.8" thickBot="1" x14ac:dyDescent="0.3">
      <c r="A72" s="28" t="s">
        <v>128</v>
      </c>
      <c r="B72" s="29"/>
      <c r="C72" s="31">
        <f>SUM(C68:C71)</f>
        <v>27780</v>
      </c>
      <c r="D72" s="31">
        <f t="shared" ref="D72:O72" si="20">SUM(D68:D71)</f>
        <v>20727</v>
      </c>
      <c r="E72" s="31">
        <f t="shared" si="20"/>
        <v>0</v>
      </c>
      <c r="F72" s="31">
        <f t="shared" si="20"/>
        <v>0</v>
      </c>
      <c r="G72" s="31">
        <f t="shared" si="20"/>
        <v>0</v>
      </c>
      <c r="H72" s="31">
        <f t="shared" si="20"/>
        <v>0</v>
      </c>
      <c r="I72" s="31">
        <f t="shared" si="20"/>
        <v>0</v>
      </c>
      <c r="J72" s="31">
        <f t="shared" si="20"/>
        <v>0</v>
      </c>
      <c r="K72" s="31">
        <f t="shared" si="20"/>
        <v>22615</v>
      </c>
      <c r="L72" s="31">
        <f t="shared" si="20"/>
        <v>0</v>
      </c>
      <c r="M72" s="31">
        <f t="shared" si="20"/>
        <v>0</v>
      </c>
      <c r="N72" s="31">
        <f t="shared" si="20"/>
        <v>0</v>
      </c>
      <c r="O72" s="31">
        <f t="shared" si="20"/>
        <v>71122</v>
      </c>
      <c r="P72" s="8"/>
      <c r="Q72" s="8"/>
      <c r="R72" s="8"/>
      <c r="S72" s="8"/>
      <c r="T72" s="8"/>
      <c r="U72" s="8"/>
      <c r="V72" s="8"/>
      <c r="W72" s="8"/>
      <c r="X72" s="8"/>
      <c r="Y72" s="8"/>
      <c r="Z72" s="8"/>
      <c r="AA72" s="8"/>
    </row>
    <row r="73" spans="1:27" x14ac:dyDescent="0.25">
      <c r="A73" s="35" t="s">
        <v>58</v>
      </c>
      <c r="B73" s="51" t="s">
        <v>19</v>
      </c>
      <c r="C73" s="52">
        <v>16599</v>
      </c>
      <c r="D73" s="52">
        <v>333</v>
      </c>
      <c r="E73" s="52">
        <v>325</v>
      </c>
      <c r="F73" s="52"/>
      <c r="G73" s="52"/>
      <c r="H73" s="52"/>
      <c r="I73" s="52"/>
      <c r="J73" s="52"/>
      <c r="K73" s="52">
        <v>2122</v>
      </c>
      <c r="L73" s="52"/>
      <c r="M73" s="52"/>
      <c r="N73" s="53"/>
      <c r="O73" s="25">
        <f t="shared" si="18"/>
        <v>19379</v>
      </c>
    </row>
    <row r="74" spans="1:27" x14ac:dyDescent="0.25">
      <c r="A74" s="121"/>
      <c r="B74" s="122" t="s">
        <v>26</v>
      </c>
      <c r="C74" s="123"/>
      <c r="D74" s="123">
        <v>8</v>
      </c>
      <c r="E74" s="123"/>
      <c r="F74" s="123"/>
      <c r="G74" s="123"/>
      <c r="H74" s="123"/>
      <c r="I74" s="123"/>
      <c r="J74" s="123"/>
      <c r="K74" s="123"/>
      <c r="L74" s="123"/>
      <c r="M74" s="123"/>
      <c r="N74" s="124"/>
      <c r="O74" s="25">
        <f t="shared" si="18"/>
        <v>8</v>
      </c>
    </row>
    <row r="75" spans="1:27" s="6" customFormat="1" ht="13.8" thickBot="1" x14ac:dyDescent="0.3">
      <c r="A75" s="41" t="s">
        <v>129</v>
      </c>
      <c r="B75" s="42"/>
      <c r="C75" s="43">
        <f>SUM(C73:C74)</f>
        <v>16599</v>
      </c>
      <c r="D75" s="43">
        <f t="shared" ref="D75:O75" si="21">SUM(D73:D74)</f>
        <v>341</v>
      </c>
      <c r="E75" s="43">
        <f t="shared" si="21"/>
        <v>325</v>
      </c>
      <c r="F75" s="43">
        <f t="shared" si="21"/>
        <v>0</v>
      </c>
      <c r="G75" s="43">
        <f t="shared" si="21"/>
        <v>0</v>
      </c>
      <c r="H75" s="43">
        <f t="shared" si="21"/>
        <v>0</v>
      </c>
      <c r="I75" s="43">
        <f t="shared" si="21"/>
        <v>0</v>
      </c>
      <c r="J75" s="43">
        <f t="shared" si="21"/>
        <v>0</v>
      </c>
      <c r="K75" s="43">
        <f t="shared" si="21"/>
        <v>2122</v>
      </c>
      <c r="L75" s="43">
        <f t="shared" si="21"/>
        <v>0</v>
      </c>
      <c r="M75" s="43">
        <f t="shared" si="21"/>
        <v>0</v>
      </c>
      <c r="N75" s="43">
        <f t="shared" si="21"/>
        <v>0</v>
      </c>
      <c r="O75" s="43">
        <f t="shared" si="21"/>
        <v>19387</v>
      </c>
      <c r="P75" s="8"/>
      <c r="Q75" s="8"/>
      <c r="R75" s="8"/>
      <c r="S75" s="8"/>
      <c r="T75" s="8"/>
      <c r="U75" s="8"/>
      <c r="V75" s="8"/>
      <c r="W75" s="8"/>
      <c r="X75" s="8"/>
      <c r="Y75" s="8"/>
      <c r="Z75" s="8"/>
      <c r="AA75" s="8"/>
    </row>
    <row r="76" spans="1:27" x14ac:dyDescent="0.25">
      <c r="A76" s="45" t="s">
        <v>59</v>
      </c>
      <c r="B76" s="21" t="s">
        <v>19</v>
      </c>
      <c r="C76" s="23">
        <v>63864</v>
      </c>
      <c r="D76" s="23">
        <v>1552</v>
      </c>
      <c r="E76" s="23">
        <v>59</v>
      </c>
      <c r="F76" s="23"/>
      <c r="G76" s="23"/>
      <c r="H76" s="23"/>
      <c r="I76" s="23">
        <v>2875</v>
      </c>
      <c r="J76" s="23">
        <v>39</v>
      </c>
      <c r="K76" s="23">
        <v>1263</v>
      </c>
      <c r="L76" s="23"/>
      <c r="M76" s="23"/>
      <c r="N76" s="24"/>
      <c r="O76" s="25">
        <f t="shared" si="18"/>
        <v>69652</v>
      </c>
    </row>
    <row r="77" spans="1:27" x14ac:dyDescent="0.25">
      <c r="A77" s="27"/>
      <c r="B77" s="21" t="s">
        <v>26</v>
      </c>
      <c r="C77" s="23"/>
      <c r="D77" s="23">
        <v>3</v>
      </c>
      <c r="E77" s="23">
        <v>8</v>
      </c>
      <c r="F77" s="23"/>
      <c r="G77" s="23"/>
      <c r="H77" s="23"/>
      <c r="I77" s="23"/>
      <c r="J77" s="23"/>
      <c r="K77" s="23"/>
      <c r="L77" s="23"/>
      <c r="M77" s="23">
        <v>5373</v>
      </c>
      <c r="N77" s="24"/>
      <c r="O77" s="25">
        <f t="shared" si="18"/>
        <v>5384</v>
      </c>
    </row>
    <row r="78" spans="1:27" s="6" customFormat="1" ht="13.8" thickBot="1" x14ac:dyDescent="0.3">
      <c r="A78" s="28" t="s">
        <v>130</v>
      </c>
      <c r="B78" s="29"/>
      <c r="C78" s="31">
        <f>SUM(C76:C77)</f>
        <v>63864</v>
      </c>
      <c r="D78" s="31">
        <f t="shared" ref="D78:O78" si="22">SUM(D76:D77)</f>
        <v>1555</v>
      </c>
      <c r="E78" s="31">
        <f t="shared" si="22"/>
        <v>67</v>
      </c>
      <c r="F78" s="31">
        <f t="shared" si="22"/>
        <v>0</v>
      </c>
      <c r="G78" s="31">
        <f t="shared" si="22"/>
        <v>0</v>
      </c>
      <c r="H78" s="31">
        <f t="shared" si="22"/>
        <v>0</v>
      </c>
      <c r="I78" s="31">
        <f t="shared" si="22"/>
        <v>2875</v>
      </c>
      <c r="J78" s="31">
        <f t="shared" si="22"/>
        <v>39</v>
      </c>
      <c r="K78" s="31">
        <f t="shared" si="22"/>
        <v>1263</v>
      </c>
      <c r="L78" s="31">
        <f t="shared" si="22"/>
        <v>0</v>
      </c>
      <c r="M78" s="31">
        <f t="shared" si="22"/>
        <v>5373</v>
      </c>
      <c r="N78" s="31">
        <f t="shared" si="22"/>
        <v>0</v>
      </c>
      <c r="O78" s="31">
        <f t="shared" si="22"/>
        <v>75036</v>
      </c>
      <c r="P78" s="8"/>
      <c r="Q78" s="8"/>
      <c r="R78" s="8"/>
      <c r="S78" s="8"/>
      <c r="T78" s="8"/>
      <c r="U78" s="8"/>
      <c r="V78" s="8"/>
      <c r="W78" s="8"/>
      <c r="X78" s="8"/>
      <c r="Y78" s="8"/>
      <c r="Z78" s="8"/>
      <c r="AA78" s="8"/>
    </row>
    <row r="79" spans="1:27" ht="12.15" customHeight="1" x14ac:dyDescent="0.25">
      <c r="A79" s="35" t="s">
        <v>61</v>
      </c>
      <c r="B79" s="55" t="s">
        <v>62</v>
      </c>
      <c r="C79" s="56">
        <v>17</v>
      </c>
      <c r="D79" s="56"/>
      <c r="E79" s="56"/>
      <c r="F79" s="56"/>
      <c r="G79" s="56"/>
      <c r="H79" s="56"/>
      <c r="I79" s="56"/>
      <c r="J79" s="56"/>
      <c r="K79" s="56"/>
      <c r="L79" s="56"/>
      <c r="M79" s="56"/>
      <c r="N79" s="57"/>
      <c r="O79" s="25">
        <f t="shared" si="18"/>
        <v>17</v>
      </c>
    </row>
    <row r="80" spans="1:27" ht="12.15" customHeight="1" x14ac:dyDescent="0.25">
      <c r="A80" s="86"/>
      <c r="B80" s="87" t="s">
        <v>19</v>
      </c>
      <c r="C80" s="88">
        <v>1879</v>
      </c>
      <c r="D80" s="88"/>
      <c r="E80" s="88"/>
      <c r="F80" s="88"/>
      <c r="G80" s="88"/>
      <c r="H80" s="88"/>
      <c r="I80" s="88"/>
      <c r="J80" s="88"/>
      <c r="K80" s="88">
        <v>112</v>
      </c>
      <c r="L80" s="88"/>
      <c r="M80" s="88"/>
      <c r="N80" s="89"/>
      <c r="O80" s="25">
        <f t="shared" si="18"/>
        <v>1991</v>
      </c>
    </row>
    <row r="81" spans="1:27" s="6" customFormat="1" ht="14.25" customHeight="1" thickBot="1" x14ac:dyDescent="0.3">
      <c r="A81" s="41" t="s">
        <v>131</v>
      </c>
      <c r="B81" s="42"/>
      <c r="C81" s="43">
        <f>SUM(C79:C80)</f>
        <v>1896</v>
      </c>
      <c r="D81" s="43">
        <f t="shared" ref="D81:O81" si="23">SUM(D79:D80)</f>
        <v>0</v>
      </c>
      <c r="E81" s="43">
        <f t="shared" si="23"/>
        <v>0</v>
      </c>
      <c r="F81" s="43">
        <f t="shared" si="23"/>
        <v>0</v>
      </c>
      <c r="G81" s="43">
        <f t="shared" si="23"/>
        <v>0</v>
      </c>
      <c r="H81" s="43">
        <f t="shared" si="23"/>
        <v>0</v>
      </c>
      <c r="I81" s="43">
        <f t="shared" si="23"/>
        <v>0</v>
      </c>
      <c r="J81" s="43">
        <f t="shared" si="23"/>
        <v>0</v>
      </c>
      <c r="K81" s="43">
        <f t="shared" si="23"/>
        <v>112</v>
      </c>
      <c r="L81" s="43">
        <f t="shared" si="23"/>
        <v>0</v>
      </c>
      <c r="M81" s="43">
        <f t="shared" si="23"/>
        <v>0</v>
      </c>
      <c r="N81" s="43">
        <f t="shared" si="23"/>
        <v>0</v>
      </c>
      <c r="O81" s="43">
        <f t="shared" si="23"/>
        <v>2008</v>
      </c>
      <c r="P81" s="8"/>
      <c r="Q81" s="8"/>
      <c r="R81" s="8"/>
      <c r="S81" s="8"/>
      <c r="T81" s="8"/>
      <c r="U81" s="8"/>
      <c r="V81" s="8"/>
      <c r="W81" s="8"/>
      <c r="X81" s="8"/>
      <c r="Y81" s="8"/>
      <c r="Z81" s="8"/>
      <c r="AA81" s="8"/>
    </row>
    <row r="82" spans="1:27" s="6" customFormat="1" x14ac:dyDescent="0.25">
      <c r="A82" s="45" t="s">
        <v>63</v>
      </c>
      <c r="B82" s="90" t="s">
        <v>19</v>
      </c>
      <c r="C82" s="91">
        <v>25958</v>
      </c>
      <c r="D82" s="91">
        <v>1</v>
      </c>
      <c r="E82" s="91"/>
      <c r="F82" s="91"/>
      <c r="G82" s="91"/>
      <c r="H82" s="91"/>
      <c r="I82" s="91"/>
      <c r="J82" s="91"/>
      <c r="K82" s="91"/>
      <c r="L82" s="91"/>
      <c r="M82" s="91"/>
      <c r="N82" s="92"/>
      <c r="O82" s="25">
        <f t="shared" si="18"/>
        <v>25959</v>
      </c>
      <c r="P82" s="8"/>
      <c r="Q82" s="8"/>
      <c r="R82" s="8"/>
      <c r="S82" s="8"/>
      <c r="T82" s="8"/>
      <c r="U82" s="8"/>
      <c r="V82" s="8"/>
      <c r="W82" s="8"/>
      <c r="X82" s="8"/>
      <c r="Y82" s="8"/>
      <c r="Z82" s="8"/>
      <c r="AA82" s="8"/>
    </row>
    <row r="83" spans="1:27" s="6" customFormat="1" x14ac:dyDescent="0.25">
      <c r="A83" s="64"/>
      <c r="B83" s="60" t="s">
        <v>26</v>
      </c>
      <c r="C83" s="61"/>
      <c r="D83" s="61">
        <v>89</v>
      </c>
      <c r="E83" s="61"/>
      <c r="F83" s="61"/>
      <c r="G83" s="61"/>
      <c r="H83" s="61"/>
      <c r="I83" s="61"/>
      <c r="J83" s="61"/>
      <c r="K83" s="61"/>
      <c r="L83" s="61"/>
      <c r="M83" s="61"/>
      <c r="N83" s="62"/>
      <c r="O83" s="25">
        <f t="shared" si="18"/>
        <v>89</v>
      </c>
      <c r="P83" s="8"/>
      <c r="Q83" s="8"/>
      <c r="R83" s="8"/>
      <c r="S83" s="8"/>
      <c r="T83" s="8"/>
      <c r="U83" s="8"/>
      <c r="V83" s="8"/>
      <c r="W83" s="8"/>
      <c r="X83" s="8"/>
      <c r="Y83" s="8"/>
      <c r="Z83" s="8"/>
      <c r="AA83" s="8"/>
    </row>
    <row r="84" spans="1:27" s="6" customFormat="1" x14ac:dyDescent="0.25">
      <c r="A84" s="64"/>
      <c r="B84" s="60" t="s">
        <v>55</v>
      </c>
      <c r="C84" s="61">
        <v>1060</v>
      </c>
      <c r="D84" s="61">
        <v>325</v>
      </c>
      <c r="E84" s="61"/>
      <c r="F84" s="61"/>
      <c r="G84" s="61"/>
      <c r="H84" s="61"/>
      <c r="I84" s="61"/>
      <c r="J84" s="61"/>
      <c r="K84" s="61"/>
      <c r="L84" s="61"/>
      <c r="M84" s="61"/>
      <c r="N84" s="62"/>
      <c r="O84" s="25">
        <f t="shared" si="18"/>
        <v>1385</v>
      </c>
      <c r="P84" s="8"/>
      <c r="Q84" s="8"/>
      <c r="R84" s="8"/>
      <c r="S84" s="8"/>
      <c r="T84" s="8"/>
      <c r="U84" s="8"/>
      <c r="V84" s="8"/>
      <c r="W84" s="8"/>
      <c r="X84" s="8"/>
      <c r="Y84" s="8"/>
      <c r="Z84" s="8"/>
      <c r="AA84" s="8"/>
    </row>
    <row r="85" spans="1:27" s="6" customFormat="1" ht="13.8" thickBot="1" x14ac:dyDescent="0.3">
      <c r="A85" s="28" t="s">
        <v>132</v>
      </c>
      <c r="B85" s="29"/>
      <c r="C85" s="31">
        <f>SUM(C82:C84)</f>
        <v>27018</v>
      </c>
      <c r="D85" s="31">
        <f t="shared" ref="D85:O85" si="24">SUM(D82:D84)</f>
        <v>415</v>
      </c>
      <c r="E85" s="31">
        <f t="shared" si="24"/>
        <v>0</v>
      </c>
      <c r="F85" s="31">
        <f t="shared" si="24"/>
        <v>0</v>
      </c>
      <c r="G85" s="31">
        <f t="shared" si="24"/>
        <v>0</v>
      </c>
      <c r="H85" s="31">
        <f t="shared" si="24"/>
        <v>0</v>
      </c>
      <c r="I85" s="31">
        <f t="shared" si="24"/>
        <v>0</v>
      </c>
      <c r="J85" s="31">
        <f t="shared" si="24"/>
        <v>0</v>
      </c>
      <c r="K85" s="31">
        <f t="shared" si="24"/>
        <v>0</v>
      </c>
      <c r="L85" s="31">
        <f t="shared" si="24"/>
        <v>0</v>
      </c>
      <c r="M85" s="31">
        <f t="shared" si="24"/>
        <v>0</v>
      </c>
      <c r="N85" s="31">
        <f t="shared" si="24"/>
        <v>0</v>
      </c>
      <c r="O85" s="31">
        <f t="shared" si="24"/>
        <v>27433</v>
      </c>
      <c r="P85" s="8"/>
      <c r="Q85" s="8"/>
      <c r="R85" s="8"/>
      <c r="S85" s="8"/>
      <c r="T85" s="8"/>
      <c r="U85" s="8"/>
      <c r="V85" s="8"/>
      <c r="W85" s="8"/>
      <c r="X85" s="8"/>
      <c r="Y85" s="8"/>
      <c r="Z85" s="8"/>
      <c r="AA85" s="8"/>
    </row>
    <row r="86" spans="1:27" x14ac:dyDescent="0.25">
      <c r="A86" s="35" t="s">
        <v>64</v>
      </c>
      <c r="B86" s="51" t="s">
        <v>39</v>
      </c>
      <c r="C86" s="52">
        <v>18108</v>
      </c>
      <c r="D86" s="52">
        <v>23</v>
      </c>
      <c r="E86" s="52"/>
      <c r="F86" s="52"/>
      <c r="G86" s="52"/>
      <c r="H86" s="52">
        <v>22</v>
      </c>
      <c r="I86" s="52">
        <v>11</v>
      </c>
      <c r="J86" s="52">
        <v>1</v>
      </c>
      <c r="K86" s="52"/>
      <c r="L86" s="52">
        <v>23</v>
      </c>
      <c r="M86" s="52"/>
      <c r="N86" s="53"/>
      <c r="O86" s="25">
        <f t="shared" si="18"/>
        <v>18188</v>
      </c>
    </row>
    <row r="87" spans="1:27" x14ac:dyDescent="0.25">
      <c r="A87" s="75"/>
      <c r="B87" s="55" t="s">
        <v>24</v>
      </c>
      <c r="C87" s="56"/>
      <c r="D87" s="56"/>
      <c r="E87" s="56"/>
      <c r="F87" s="56"/>
      <c r="G87" s="56"/>
      <c r="H87" s="56"/>
      <c r="I87" s="56"/>
      <c r="J87" s="56"/>
      <c r="K87" s="56">
        <v>185</v>
      </c>
      <c r="L87" s="56"/>
      <c r="M87" s="56"/>
      <c r="N87" s="57"/>
      <c r="O87" s="25">
        <f t="shared" si="18"/>
        <v>185</v>
      </c>
    </row>
    <row r="88" spans="1:27" s="6" customFormat="1" ht="13.8" thickBot="1" x14ac:dyDescent="0.3">
      <c r="A88" s="41" t="s">
        <v>133</v>
      </c>
      <c r="B88" s="42"/>
      <c r="C88" s="43">
        <f>SUM(C86:C87)</f>
        <v>18108</v>
      </c>
      <c r="D88" s="43">
        <f t="shared" ref="D88:O88" si="25">SUM(D86:D87)</f>
        <v>23</v>
      </c>
      <c r="E88" s="43">
        <f t="shared" si="25"/>
        <v>0</v>
      </c>
      <c r="F88" s="43">
        <f t="shared" si="25"/>
        <v>0</v>
      </c>
      <c r="G88" s="43">
        <f t="shared" si="25"/>
        <v>0</v>
      </c>
      <c r="H88" s="43">
        <f t="shared" si="25"/>
        <v>22</v>
      </c>
      <c r="I88" s="43">
        <f t="shared" si="25"/>
        <v>11</v>
      </c>
      <c r="J88" s="43">
        <f t="shared" si="25"/>
        <v>1</v>
      </c>
      <c r="K88" s="43">
        <f t="shared" si="25"/>
        <v>185</v>
      </c>
      <c r="L88" s="43">
        <f t="shared" si="25"/>
        <v>23</v>
      </c>
      <c r="M88" s="43">
        <f t="shared" si="25"/>
        <v>0</v>
      </c>
      <c r="N88" s="43">
        <f t="shared" si="25"/>
        <v>0</v>
      </c>
      <c r="O88" s="43">
        <f t="shared" si="25"/>
        <v>18373</v>
      </c>
      <c r="P88" s="8"/>
      <c r="Q88" s="8"/>
      <c r="R88" s="8"/>
      <c r="S88" s="8"/>
      <c r="T88" s="8"/>
      <c r="U88" s="8"/>
      <c r="V88" s="8"/>
      <c r="W88" s="8"/>
      <c r="X88" s="8"/>
      <c r="Y88" s="8"/>
      <c r="Z88" s="8"/>
      <c r="AA88" s="8"/>
    </row>
    <row r="89" spans="1:27" x14ac:dyDescent="0.25">
      <c r="A89" s="45" t="s">
        <v>66</v>
      </c>
      <c r="B89" s="46" t="s">
        <v>19</v>
      </c>
      <c r="C89" s="47">
        <v>3900</v>
      </c>
      <c r="D89" s="47"/>
      <c r="E89" s="47">
        <v>13</v>
      </c>
      <c r="F89" s="47"/>
      <c r="G89" s="47"/>
      <c r="H89" s="47"/>
      <c r="I89" s="47"/>
      <c r="J89" s="47"/>
      <c r="K89" s="47">
        <v>66</v>
      </c>
      <c r="L89" s="47"/>
      <c r="M89" s="47"/>
      <c r="N89" s="48"/>
      <c r="O89" s="25">
        <f t="shared" si="18"/>
        <v>3979</v>
      </c>
    </row>
    <row r="90" spans="1:27" x14ac:dyDescent="0.25">
      <c r="A90" s="27"/>
      <c r="B90" s="21" t="s">
        <v>32</v>
      </c>
      <c r="C90" s="23">
        <v>8065</v>
      </c>
      <c r="D90" s="23"/>
      <c r="E90" s="23"/>
      <c r="F90" s="23"/>
      <c r="G90" s="23"/>
      <c r="H90" s="23"/>
      <c r="I90" s="23"/>
      <c r="J90" s="23"/>
      <c r="K90" s="23"/>
      <c r="L90" s="23"/>
      <c r="M90" s="23"/>
      <c r="N90" s="24"/>
      <c r="O90" s="25">
        <f t="shared" si="18"/>
        <v>8065</v>
      </c>
    </row>
    <row r="91" spans="1:27" s="6" customFormat="1" ht="13.8" thickBot="1" x14ac:dyDescent="0.3">
      <c r="A91" s="28" t="s">
        <v>134</v>
      </c>
      <c r="B91" s="29"/>
      <c r="C91" s="31">
        <f>SUM(C89:C90)</f>
        <v>11965</v>
      </c>
      <c r="D91" s="31">
        <f t="shared" ref="D91:O91" si="26">SUM(D89:D90)</f>
        <v>0</v>
      </c>
      <c r="E91" s="31">
        <f t="shared" si="26"/>
        <v>13</v>
      </c>
      <c r="F91" s="31">
        <f t="shared" si="26"/>
        <v>0</v>
      </c>
      <c r="G91" s="31">
        <f t="shared" si="26"/>
        <v>0</v>
      </c>
      <c r="H91" s="31">
        <f t="shared" si="26"/>
        <v>0</v>
      </c>
      <c r="I91" s="31">
        <f t="shared" si="26"/>
        <v>0</v>
      </c>
      <c r="J91" s="31">
        <f t="shared" si="26"/>
        <v>0</v>
      </c>
      <c r="K91" s="31">
        <f t="shared" si="26"/>
        <v>66</v>
      </c>
      <c r="L91" s="31">
        <f t="shared" si="26"/>
        <v>0</v>
      </c>
      <c r="M91" s="31">
        <f t="shared" si="26"/>
        <v>0</v>
      </c>
      <c r="N91" s="31">
        <f t="shared" si="26"/>
        <v>0</v>
      </c>
      <c r="O91" s="31">
        <f t="shared" si="26"/>
        <v>12044</v>
      </c>
      <c r="P91" s="8"/>
      <c r="Q91" s="8"/>
      <c r="R91" s="8"/>
      <c r="S91" s="8"/>
      <c r="T91" s="8"/>
      <c r="U91" s="8"/>
      <c r="V91" s="8"/>
      <c r="W91" s="8"/>
      <c r="X91" s="8"/>
      <c r="Y91" s="8"/>
      <c r="Z91" s="8"/>
      <c r="AA91" s="8"/>
    </row>
    <row r="92" spans="1:27" x14ac:dyDescent="0.25">
      <c r="A92" s="35" t="s">
        <v>67</v>
      </c>
      <c r="B92" s="74"/>
      <c r="C92" s="52"/>
      <c r="D92" s="52"/>
      <c r="E92" s="52"/>
      <c r="F92" s="52"/>
      <c r="G92" s="52"/>
      <c r="H92" s="52"/>
      <c r="I92" s="52"/>
      <c r="J92" s="52"/>
      <c r="K92" s="52"/>
      <c r="L92" s="52"/>
      <c r="M92" s="52"/>
      <c r="N92" s="53"/>
      <c r="O92" s="25"/>
    </row>
    <row r="93" spans="1:27" x14ac:dyDescent="0.25">
      <c r="A93" s="54"/>
      <c r="B93" s="55" t="s">
        <v>42</v>
      </c>
      <c r="C93" s="56">
        <v>22</v>
      </c>
      <c r="D93" s="56"/>
      <c r="E93" s="56"/>
      <c r="F93" s="56"/>
      <c r="G93" s="56"/>
      <c r="H93" s="56"/>
      <c r="I93" s="56"/>
      <c r="J93" s="56"/>
      <c r="K93" s="56"/>
      <c r="L93" s="56"/>
      <c r="M93" s="56"/>
      <c r="N93" s="57"/>
      <c r="O93" s="25">
        <f t="shared" si="18"/>
        <v>22</v>
      </c>
    </row>
    <row r="94" spans="1:27" x14ac:dyDescent="0.25">
      <c r="A94" s="54"/>
      <c r="B94" s="55" t="s">
        <v>19</v>
      </c>
      <c r="C94" s="56">
        <v>6273</v>
      </c>
      <c r="D94" s="56"/>
      <c r="E94" s="56"/>
      <c r="F94" s="56"/>
      <c r="G94" s="56"/>
      <c r="H94" s="56"/>
      <c r="I94" s="56"/>
      <c r="J94" s="56"/>
      <c r="K94" s="56"/>
      <c r="L94" s="56"/>
      <c r="M94" s="56"/>
      <c r="N94" s="57"/>
      <c r="O94" s="25">
        <f t="shared" si="18"/>
        <v>6273</v>
      </c>
    </row>
    <row r="95" spans="1:27" ht="11.25" customHeight="1" x14ac:dyDescent="0.25">
      <c r="A95" s="54"/>
      <c r="B95" s="55" t="s">
        <v>62</v>
      </c>
      <c r="C95" s="56">
        <v>1</v>
      </c>
      <c r="D95" s="56"/>
      <c r="E95" s="56"/>
      <c r="F95" s="56"/>
      <c r="G95" s="56"/>
      <c r="H95" s="56"/>
      <c r="I95" s="56"/>
      <c r="J95" s="56"/>
      <c r="K95" s="56"/>
      <c r="L95" s="56"/>
      <c r="M95" s="56"/>
      <c r="N95" s="57"/>
      <c r="O95" s="25">
        <f t="shared" si="18"/>
        <v>1</v>
      </c>
    </row>
    <row r="96" spans="1:27" s="6" customFormat="1" ht="15" customHeight="1" thickBot="1" x14ac:dyDescent="0.3">
      <c r="A96" s="41" t="s">
        <v>135</v>
      </c>
      <c r="B96" s="42"/>
      <c r="C96" s="43">
        <f>SUM(C93:C95)</f>
        <v>6296</v>
      </c>
      <c r="D96" s="43">
        <f t="shared" ref="D96:O96" si="27">SUM(D93:D95)</f>
        <v>0</v>
      </c>
      <c r="E96" s="43">
        <f t="shared" si="27"/>
        <v>0</v>
      </c>
      <c r="F96" s="43">
        <f t="shared" si="27"/>
        <v>0</v>
      </c>
      <c r="G96" s="43">
        <f t="shared" si="27"/>
        <v>0</v>
      </c>
      <c r="H96" s="43">
        <f t="shared" si="27"/>
        <v>0</v>
      </c>
      <c r="I96" s="43">
        <f t="shared" si="27"/>
        <v>0</v>
      </c>
      <c r="J96" s="43">
        <f t="shared" si="27"/>
        <v>0</v>
      </c>
      <c r="K96" s="43">
        <f t="shared" si="27"/>
        <v>0</v>
      </c>
      <c r="L96" s="43">
        <f t="shared" si="27"/>
        <v>0</v>
      </c>
      <c r="M96" s="43">
        <f t="shared" si="27"/>
        <v>0</v>
      </c>
      <c r="N96" s="43">
        <f t="shared" si="27"/>
        <v>0</v>
      </c>
      <c r="O96" s="43">
        <f t="shared" si="27"/>
        <v>6296</v>
      </c>
      <c r="P96" s="8"/>
      <c r="Q96" s="8"/>
      <c r="R96" s="8"/>
      <c r="S96" s="8"/>
      <c r="T96" s="8"/>
      <c r="U96" s="8"/>
      <c r="V96" s="8"/>
      <c r="W96" s="8"/>
      <c r="X96" s="8"/>
      <c r="Y96" s="8"/>
      <c r="Z96" s="8"/>
      <c r="AA96" s="8"/>
    </row>
    <row r="97" spans="1:27" x14ac:dyDescent="0.25">
      <c r="A97" s="45" t="s">
        <v>68</v>
      </c>
      <c r="B97" s="46" t="s">
        <v>69</v>
      </c>
      <c r="C97" s="47">
        <v>165060</v>
      </c>
      <c r="D97" s="47">
        <v>9953</v>
      </c>
      <c r="E97" s="47">
        <v>0</v>
      </c>
      <c r="F97" s="47">
        <v>88017</v>
      </c>
      <c r="G97" s="47">
        <v>35210</v>
      </c>
      <c r="H97" s="47"/>
      <c r="I97" s="47">
        <v>856</v>
      </c>
      <c r="J97" s="47">
        <v>49</v>
      </c>
      <c r="K97" s="47">
        <v>0</v>
      </c>
      <c r="L97" s="47">
        <v>42</v>
      </c>
      <c r="M97" s="47"/>
      <c r="N97" s="48"/>
      <c r="O97" s="25">
        <f t="shared" si="18"/>
        <v>299187</v>
      </c>
    </row>
    <row r="98" spans="1:27" x14ac:dyDescent="0.25">
      <c r="A98" s="27"/>
      <c r="B98" s="21" t="s">
        <v>19</v>
      </c>
      <c r="C98" s="23">
        <v>226424</v>
      </c>
      <c r="D98" s="23">
        <v>4928</v>
      </c>
      <c r="E98" s="23">
        <v>16290</v>
      </c>
      <c r="F98" s="23"/>
      <c r="G98" s="23"/>
      <c r="H98" s="23"/>
      <c r="I98" s="23">
        <v>163</v>
      </c>
      <c r="J98" s="23">
        <v>330</v>
      </c>
      <c r="K98" s="23">
        <v>4234</v>
      </c>
      <c r="L98" s="23">
        <v>1221</v>
      </c>
      <c r="M98" s="23"/>
      <c r="N98" s="24"/>
      <c r="O98" s="25">
        <f t="shared" si="18"/>
        <v>253590</v>
      </c>
    </row>
    <row r="99" spans="1:27" x14ac:dyDescent="0.25">
      <c r="A99" s="27"/>
      <c r="B99" s="21" t="s">
        <v>70</v>
      </c>
      <c r="C99" s="23">
        <v>32886</v>
      </c>
      <c r="D99" s="23"/>
      <c r="E99" s="23"/>
      <c r="F99" s="23"/>
      <c r="G99" s="23"/>
      <c r="H99" s="23"/>
      <c r="I99" s="23"/>
      <c r="J99" s="23"/>
      <c r="K99" s="23"/>
      <c r="L99" s="23"/>
      <c r="M99" s="23"/>
      <c r="N99" s="24"/>
      <c r="O99" s="25">
        <f t="shared" si="18"/>
        <v>32886</v>
      </c>
    </row>
    <row r="100" spans="1:27" x14ac:dyDescent="0.25">
      <c r="A100" s="27"/>
      <c r="B100" s="21" t="s">
        <v>71</v>
      </c>
      <c r="C100" s="23">
        <v>1200</v>
      </c>
      <c r="D100" s="23"/>
      <c r="E100" s="23"/>
      <c r="F100" s="23">
        <v>12587</v>
      </c>
      <c r="G100" s="23"/>
      <c r="H100" s="23"/>
      <c r="I100" s="23"/>
      <c r="J100" s="23"/>
      <c r="K100" s="23"/>
      <c r="L100" s="23"/>
      <c r="M100" s="23"/>
      <c r="N100" s="24"/>
      <c r="O100" s="25">
        <f t="shared" si="18"/>
        <v>13787</v>
      </c>
    </row>
    <row r="101" spans="1:27" x14ac:dyDescent="0.25">
      <c r="A101" s="27"/>
      <c r="B101" s="21" t="s">
        <v>126</v>
      </c>
      <c r="C101" s="23">
        <v>5032</v>
      </c>
      <c r="D101" s="23"/>
      <c r="E101" s="23"/>
      <c r="F101" s="23"/>
      <c r="G101" s="23"/>
      <c r="H101" s="23">
        <v>1213</v>
      </c>
      <c r="I101" s="23"/>
      <c r="J101" s="23"/>
      <c r="K101" s="23"/>
      <c r="L101" s="23"/>
      <c r="M101" s="23"/>
      <c r="N101" s="24">
        <v>27</v>
      </c>
      <c r="O101" s="25">
        <f t="shared" si="18"/>
        <v>6272</v>
      </c>
    </row>
    <row r="102" spans="1:27" x14ac:dyDescent="0.25">
      <c r="A102" s="27"/>
      <c r="B102" s="21" t="s">
        <v>55</v>
      </c>
      <c r="C102" s="23"/>
      <c r="D102" s="23">
        <v>325</v>
      </c>
      <c r="E102" s="23">
        <v>19500</v>
      </c>
      <c r="F102" s="23"/>
      <c r="G102" s="23"/>
      <c r="H102" s="23"/>
      <c r="I102" s="23"/>
      <c r="J102" s="23"/>
      <c r="K102" s="23"/>
      <c r="L102" s="23"/>
      <c r="M102" s="23"/>
      <c r="N102" s="24"/>
      <c r="O102" s="25">
        <f t="shared" si="18"/>
        <v>19825</v>
      </c>
    </row>
    <row r="103" spans="1:27" x14ac:dyDescent="0.25">
      <c r="A103" s="27"/>
      <c r="B103" s="21" t="s">
        <v>72</v>
      </c>
      <c r="C103" s="23">
        <v>40000</v>
      </c>
      <c r="D103" s="23"/>
      <c r="E103" s="23"/>
      <c r="F103" s="23"/>
      <c r="G103" s="23"/>
      <c r="H103" s="23">
        <v>63000</v>
      </c>
      <c r="I103" s="23"/>
      <c r="J103" s="23"/>
      <c r="K103" s="23"/>
      <c r="L103" s="23"/>
      <c r="M103" s="23"/>
      <c r="N103" s="24"/>
      <c r="O103" s="25">
        <f t="shared" si="18"/>
        <v>103000</v>
      </c>
    </row>
    <row r="104" spans="1:27" x14ac:dyDescent="0.25">
      <c r="A104" s="27"/>
      <c r="B104" s="21" t="s">
        <v>26</v>
      </c>
      <c r="C104" s="23"/>
      <c r="D104" s="23">
        <v>1699</v>
      </c>
      <c r="E104" s="23">
        <v>6289</v>
      </c>
      <c r="F104" s="23"/>
      <c r="G104" s="23"/>
      <c r="H104" s="23"/>
      <c r="I104" s="23"/>
      <c r="J104" s="23">
        <v>181</v>
      </c>
      <c r="K104" s="23">
        <v>1960</v>
      </c>
      <c r="L104" s="23"/>
      <c r="M104" s="23"/>
      <c r="N104" s="24"/>
      <c r="O104" s="25">
        <f t="shared" si="18"/>
        <v>10129</v>
      </c>
    </row>
    <row r="105" spans="1:27" s="6" customFormat="1" ht="13.8" thickBot="1" x14ac:dyDescent="0.3">
      <c r="A105" s="28" t="s">
        <v>136</v>
      </c>
      <c r="B105" s="29"/>
      <c r="C105" s="31">
        <f>SUM(C97:C104)</f>
        <v>470602</v>
      </c>
      <c r="D105" s="31">
        <f t="shared" ref="D105:O105" si="28">SUM(D97:D104)</f>
        <v>16905</v>
      </c>
      <c r="E105" s="31">
        <f t="shared" si="28"/>
        <v>42079</v>
      </c>
      <c r="F105" s="31">
        <f t="shared" si="28"/>
        <v>100604</v>
      </c>
      <c r="G105" s="31">
        <f t="shared" si="28"/>
        <v>35210</v>
      </c>
      <c r="H105" s="31">
        <f t="shared" si="28"/>
        <v>64213</v>
      </c>
      <c r="I105" s="31">
        <f t="shared" si="28"/>
        <v>1019</v>
      </c>
      <c r="J105" s="31">
        <f t="shared" si="28"/>
        <v>560</v>
      </c>
      <c r="K105" s="31">
        <f t="shared" si="28"/>
        <v>6194</v>
      </c>
      <c r="L105" s="31">
        <f t="shared" si="28"/>
        <v>1263</v>
      </c>
      <c r="M105" s="31">
        <f t="shared" si="28"/>
        <v>0</v>
      </c>
      <c r="N105" s="31">
        <f t="shared" si="28"/>
        <v>27</v>
      </c>
      <c r="O105" s="31">
        <f t="shared" si="28"/>
        <v>738676</v>
      </c>
      <c r="P105" s="8"/>
      <c r="Q105" s="8"/>
      <c r="R105" s="8"/>
      <c r="S105" s="8"/>
      <c r="T105" s="8"/>
      <c r="U105" s="8"/>
      <c r="V105" s="8"/>
      <c r="W105" s="8"/>
      <c r="X105" s="8"/>
      <c r="Y105" s="8"/>
      <c r="Z105" s="8"/>
      <c r="AA105" s="8"/>
    </row>
    <row r="106" spans="1:27" s="6" customFormat="1" x14ac:dyDescent="0.25">
      <c r="A106" s="35" t="s">
        <v>73</v>
      </c>
      <c r="B106" s="66" t="s">
        <v>19</v>
      </c>
      <c r="C106" s="67">
        <v>4656</v>
      </c>
      <c r="D106" s="67"/>
      <c r="E106" s="67"/>
      <c r="F106" s="67"/>
      <c r="G106" s="67"/>
      <c r="H106" s="67"/>
      <c r="I106" s="67"/>
      <c r="J106" s="67"/>
      <c r="K106" s="67">
        <v>19</v>
      </c>
      <c r="L106" s="67"/>
      <c r="M106" s="67"/>
      <c r="N106" s="68"/>
      <c r="O106" s="25">
        <f t="shared" si="18"/>
        <v>4675</v>
      </c>
      <c r="P106" s="13"/>
      <c r="Q106" s="13"/>
      <c r="R106" s="13"/>
      <c r="S106" s="13"/>
      <c r="T106" s="13"/>
      <c r="U106" s="13"/>
      <c r="V106" s="13"/>
      <c r="W106" s="13"/>
      <c r="X106" s="13"/>
      <c r="Y106" s="13"/>
      <c r="Z106" s="13"/>
      <c r="AA106" s="8"/>
    </row>
    <row r="107" spans="1:27" s="10" customFormat="1" x14ac:dyDescent="0.25">
      <c r="A107" s="93"/>
      <c r="B107" s="94" t="s">
        <v>26</v>
      </c>
      <c r="C107" s="95">
        <v>3292</v>
      </c>
      <c r="D107" s="120"/>
      <c r="E107" s="95"/>
      <c r="F107" s="95"/>
      <c r="G107" s="95"/>
      <c r="H107" s="95"/>
      <c r="I107" s="95"/>
      <c r="J107" s="95"/>
      <c r="K107" s="95"/>
      <c r="L107" s="95"/>
      <c r="M107" s="95"/>
      <c r="N107" s="97"/>
      <c r="O107" s="25">
        <f t="shared" si="18"/>
        <v>3292</v>
      </c>
      <c r="P107" s="13"/>
      <c r="Q107" s="13"/>
      <c r="R107" s="13"/>
      <c r="S107" s="13"/>
      <c r="T107" s="13"/>
      <c r="U107" s="13"/>
      <c r="V107" s="13"/>
      <c r="W107" s="13"/>
      <c r="X107" s="13"/>
      <c r="Y107" s="13"/>
      <c r="Z107" s="13"/>
      <c r="AA107" s="13"/>
    </row>
    <row r="108" spans="1:27" s="6" customFormat="1" ht="15" customHeight="1" thickBot="1" x14ac:dyDescent="0.3">
      <c r="A108" s="41" t="s">
        <v>137</v>
      </c>
      <c r="B108" s="42"/>
      <c r="C108" s="43">
        <f>SUM(C106:C107)</f>
        <v>7948</v>
      </c>
      <c r="D108" s="43">
        <f t="shared" ref="D108:O108" si="29">SUM(D106:D107)</f>
        <v>0</v>
      </c>
      <c r="E108" s="43">
        <f t="shared" si="29"/>
        <v>0</v>
      </c>
      <c r="F108" s="43">
        <f t="shared" si="29"/>
        <v>0</v>
      </c>
      <c r="G108" s="43">
        <f t="shared" si="29"/>
        <v>0</v>
      </c>
      <c r="H108" s="43">
        <f t="shared" si="29"/>
        <v>0</v>
      </c>
      <c r="I108" s="43">
        <f t="shared" si="29"/>
        <v>0</v>
      </c>
      <c r="J108" s="43">
        <f t="shared" si="29"/>
        <v>0</v>
      </c>
      <c r="K108" s="43">
        <f t="shared" si="29"/>
        <v>19</v>
      </c>
      <c r="L108" s="43">
        <f t="shared" si="29"/>
        <v>0</v>
      </c>
      <c r="M108" s="43">
        <f t="shared" si="29"/>
        <v>0</v>
      </c>
      <c r="N108" s="43">
        <f t="shared" si="29"/>
        <v>0</v>
      </c>
      <c r="O108" s="43">
        <f t="shared" si="29"/>
        <v>7967</v>
      </c>
      <c r="P108" s="8"/>
      <c r="Q108" s="8"/>
      <c r="R108" s="8"/>
      <c r="S108" s="8"/>
      <c r="T108" s="8"/>
      <c r="U108" s="8"/>
      <c r="V108" s="8"/>
      <c r="W108" s="8"/>
      <c r="X108" s="8"/>
      <c r="Y108" s="8"/>
      <c r="Z108" s="8"/>
      <c r="AA108" s="8"/>
    </row>
    <row r="109" spans="1:27" s="6" customFormat="1" x14ac:dyDescent="0.25">
      <c r="A109" s="45" t="s">
        <v>74</v>
      </c>
      <c r="B109" s="90" t="s">
        <v>19</v>
      </c>
      <c r="C109" s="91">
        <v>66690</v>
      </c>
      <c r="D109" s="91">
        <v>41</v>
      </c>
      <c r="E109" s="91">
        <v>151</v>
      </c>
      <c r="F109" s="91"/>
      <c r="G109" s="91"/>
      <c r="H109" s="91"/>
      <c r="I109" s="91">
        <v>12</v>
      </c>
      <c r="J109" s="91">
        <v>207</v>
      </c>
      <c r="K109" s="91">
        <v>1706</v>
      </c>
      <c r="L109" s="91"/>
      <c r="M109" s="91"/>
      <c r="N109" s="92"/>
      <c r="O109" s="25">
        <f t="shared" si="18"/>
        <v>68807</v>
      </c>
      <c r="P109" s="8"/>
      <c r="Q109" s="8"/>
      <c r="R109" s="8"/>
      <c r="S109" s="8"/>
      <c r="T109" s="8"/>
      <c r="U109" s="8"/>
      <c r="V109" s="8"/>
      <c r="W109" s="8"/>
      <c r="X109" s="8"/>
      <c r="Y109" s="8"/>
      <c r="Z109" s="8"/>
      <c r="AA109" s="8"/>
    </row>
    <row r="110" spans="1:27" s="6" customFormat="1" x14ac:dyDescent="0.25">
      <c r="A110" s="20"/>
      <c r="B110" s="99" t="s">
        <v>26</v>
      </c>
      <c r="C110" s="100"/>
      <c r="D110" s="100">
        <v>96</v>
      </c>
      <c r="E110" s="100">
        <v>41</v>
      </c>
      <c r="F110" s="100"/>
      <c r="G110" s="100"/>
      <c r="H110" s="100"/>
      <c r="I110" s="100"/>
      <c r="J110" s="100"/>
      <c r="K110" s="100"/>
      <c r="L110" s="100"/>
      <c r="M110" s="100"/>
      <c r="N110" s="101"/>
      <c r="O110" s="25">
        <f t="shared" si="18"/>
        <v>137</v>
      </c>
      <c r="P110" s="8"/>
      <c r="Q110" s="8"/>
      <c r="R110" s="8"/>
      <c r="S110" s="8"/>
      <c r="T110" s="8"/>
      <c r="U110" s="8"/>
      <c r="V110" s="8"/>
      <c r="W110" s="8"/>
      <c r="X110" s="8"/>
      <c r="Y110" s="8"/>
      <c r="Z110" s="8"/>
      <c r="AA110" s="8"/>
    </row>
    <row r="111" spans="1:27" s="6" customFormat="1" ht="13.8" thickBot="1" x14ac:dyDescent="0.3">
      <c r="A111" s="28" t="s">
        <v>138</v>
      </c>
      <c r="B111" s="102"/>
      <c r="C111" s="31">
        <f>SUM(C109:C110)</f>
        <v>66690</v>
      </c>
      <c r="D111" s="31">
        <f t="shared" ref="D111:N111" si="30">SUM(D109:D110)</f>
        <v>137</v>
      </c>
      <c r="E111" s="31">
        <f t="shared" si="30"/>
        <v>192</v>
      </c>
      <c r="F111" s="31">
        <f t="shared" si="30"/>
        <v>0</v>
      </c>
      <c r="G111" s="31">
        <f t="shared" si="30"/>
        <v>0</v>
      </c>
      <c r="H111" s="31">
        <f t="shared" si="30"/>
        <v>0</v>
      </c>
      <c r="I111" s="31">
        <f t="shared" si="30"/>
        <v>12</v>
      </c>
      <c r="J111" s="31">
        <f t="shared" si="30"/>
        <v>207</v>
      </c>
      <c r="K111" s="31">
        <f t="shared" si="30"/>
        <v>1706</v>
      </c>
      <c r="L111" s="31">
        <f t="shared" si="30"/>
        <v>0</v>
      </c>
      <c r="M111" s="31">
        <f t="shared" si="30"/>
        <v>0</v>
      </c>
      <c r="N111" s="31">
        <f t="shared" si="30"/>
        <v>0</v>
      </c>
      <c r="O111" s="31">
        <f>SUM(O109:O110)</f>
        <v>68944</v>
      </c>
      <c r="P111" s="8"/>
      <c r="Q111" s="8"/>
      <c r="R111" s="8"/>
      <c r="S111" s="8"/>
      <c r="T111" s="8"/>
      <c r="U111" s="8"/>
      <c r="V111" s="8"/>
      <c r="W111" s="8"/>
      <c r="X111" s="8"/>
      <c r="Y111" s="8"/>
      <c r="Z111" s="8"/>
      <c r="AA111" s="8"/>
    </row>
    <row r="112" spans="1:27" s="6" customFormat="1" x14ac:dyDescent="0.25">
      <c r="A112" s="35" t="s">
        <v>75</v>
      </c>
      <c r="B112" s="66" t="s">
        <v>19</v>
      </c>
      <c r="C112" s="67"/>
      <c r="D112" s="67"/>
      <c r="E112" s="67"/>
      <c r="F112" s="67"/>
      <c r="G112" s="67"/>
      <c r="H112" s="67"/>
      <c r="I112" s="67"/>
      <c r="J112" s="67"/>
      <c r="K112" s="67">
        <v>61</v>
      </c>
      <c r="L112" s="67"/>
      <c r="M112" s="67"/>
      <c r="N112" s="68"/>
      <c r="O112" s="25">
        <f t="shared" si="18"/>
        <v>61</v>
      </c>
      <c r="P112" s="13"/>
      <c r="Q112" s="13"/>
      <c r="R112" s="13"/>
      <c r="S112" s="13"/>
      <c r="T112" s="13"/>
      <c r="U112" s="13"/>
      <c r="V112" s="13"/>
      <c r="W112" s="13"/>
      <c r="X112" s="13"/>
      <c r="Y112" s="8"/>
      <c r="Z112" s="8"/>
      <c r="AA112" s="8"/>
    </row>
    <row r="113" spans="1:27" s="10" customFormat="1" x14ac:dyDescent="0.25">
      <c r="A113" s="93"/>
      <c r="B113" s="94" t="s">
        <v>26</v>
      </c>
      <c r="C113" s="95"/>
      <c r="D113" s="95"/>
      <c r="E113" s="95"/>
      <c r="F113" s="95"/>
      <c r="G113" s="95"/>
      <c r="H113" s="95"/>
      <c r="I113" s="95"/>
      <c r="J113" s="95"/>
      <c r="K113" s="95">
        <v>25</v>
      </c>
      <c r="L113" s="95"/>
      <c r="M113" s="95"/>
      <c r="N113" s="97"/>
      <c r="O113" s="25">
        <f t="shared" si="18"/>
        <v>25</v>
      </c>
      <c r="P113" s="13"/>
      <c r="Q113" s="13"/>
      <c r="R113" s="13"/>
      <c r="S113" s="13"/>
      <c r="T113" s="13"/>
      <c r="U113" s="13"/>
      <c r="V113" s="13"/>
      <c r="W113" s="13"/>
      <c r="X113" s="13"/>
      <c r="Y113" s="13"/>
      <c r="Z113" s="13"/>
      <c r="AA113" s="13"/>
    </row>
    <row r="114" spans="1:27" s="6" customFormat="1" ht="13.8" thickBot="1" x14ac:dyDescent="0.3">
      <c r="A114" s="41" t="s">
        <v>139</v>
      </c>
      <c r="B114" s="42"/>
      <c r="C114" s="43">
        <f>SUM(C112:C113)</f>
        <v>0</v>
      </c>
      <c r="D114" s="43">
        <f t="shared" ref="D114:O114" si="31">SUM(D112:D113)</f>
        <v>0</v>
      </c>
      <c r="E114" s="43">
        <f t="shared" si="31"/>
        <v>0</v>
      </c>
      <c r="F114" s="43">
        <f t="shared" si="31"/>
        <v>0</v>
      </c>
      <c r="G114" s="43">
        <f t="shared" si="31"/>
        <v>0</v>
      </c>
      <c r="H114" s="43">
        <f t="shared" si="31"/>
        <v>0</v>
      </c>
      <c r="I114" s="43">
        <f t="shared" si="31"/>
        <v>0</v>
      </c>
      <c r="J114" s="43">
        <f t="shared" si="31"/>
        <v>0</v>
      </c>
      <c r="K114" s="43">
        <f t="shared" si="31"/>
        <v>86</v>
      </c>
      <c r="L114" s="43">
        <f t="shared" si="31"/>
        <v>0</v>
      </c>
      <c r="M114" s="43">
        <f t="shared" si="31"/>
        <v>0</v>
      </c>
      <c r="N114" s="43">
        <f t="shared" si="31"/>
        <v>0</v>
      </c>
      <c r="O114" s="43">
        <f t="shared" si="31"/>
        <v>86</v>
      </c>
      <c r="P114" s="8"/>
      <c r="Q114" s="8"/>
      <c r="R114" s="8"/>
      <c r="S114" s="8"/>
      <c r="T114" s="8"/>
      <c r="U114" s="8"/>
      <c r="V114" s="8"/>
      <c r="W114" s="8"/>
      <c r="X114" s="8"/>
      <c r="Y114" s="8"/>
      <c r="Z114" s="8"/>
      <c r="AA114" s="8"/>
    </row>
    <row r="115" spans="1:27" x14ac:dyDescent="0.25">
      <c r="A115" s="45" t="s">
        <v>140</v>
      </c>
      <c r="B115" s="46" t="s">
        <v>19</v>
      </c>
      <c r="C115" s="47">
        <v>381862</v>
      </c>
      <c r="D115" s="47">
        <v>13163</v>
      </c>
      <c r="E115" s="47">
        <v>3806</v>
      </c>
      <c r="F115" s="47"/>
      <c r="G115" s="47"/>
      <c r="H115" s="47">
        <v>34019</v>
      </c>
      <c r="I115" s="47">
        <v>292</v>
      </c>
      <c r="J115" s="47">
        <v>292</v>
      </c>
      <c r="K115" s="47">
        <v>11574</v>
      </c>
      <c r="L115" s="47"/>
      <c r="M115" s="47"/>
      <c r="N115" s="48"/>
      <c r="O115" s="25">
        <f t="shared" si="18"/>
        <v>445008</v>
      </c>
    </row>
    <row r="116" spans="1:27" x14ac:dyDescent="0.25">
      <c r="A116" s="45"/>
      <c r="B116" s="46" t="s">
        <v>72</v>
      </c>
      <c r="C116" s="47"/>
      <c r="D116" s="47"/>
      <c r="E116" s="47"/>
      <c r="F116" s="47"/>
      <c r="G116" s="47"/>
      <c r="H116" s="47">
        <v>25000</v>
      </c>
      <c r="I116" s="47"/>
      <c r="J116" s="47"/>
      <c r="K116" s="47"/>
      <c r="L116" s="47"/>
      <c r="M116" s="47"/>
      <c r="N116" s="48"/>
      <c r="O116" s="25">
        <f t="shared" si="18"/>
        <v>25000</v>
      </c>
    </row>
    <row r="117" spans="1:27" x14ac:dyDescent="0.25">
      <c r="A117" s="45"/>
      <c r="B117" s="46" t="s">
        <v>86</v>
      </c>
      <c r="C117" s="47">
        <v>200</v>
      </c>
      <c r="D117" s="47"/>
      <c r="E117" s="47"/>
      <c r="F117" s="47"/>
      <c r="G117" s="47"/>
      <c r="H117" s="47"/>
      <c r="I117" s="47"/>
      <c r="J117" s="47"/>
      <c r="K117" s="47"/>
      <c r="L117" s="47"/>
      <c r="M117" s="47"/>
      <c r="N117" s="48"/>
      <c r="O117" s="25">
        <f t="shared" si="18"/>
        <v>200</v>
      </c>
    </row>
    <row r="118" spans="1:27" x14ac:dyDescent="0.25">
      <c r="A118" s="27"/>
      <c r="B118" s="21" t="s">
        <v>26</v>
      </c>
      <c r="C118" s="23"/>
      <c r="D118" s="23">
        <v>3591</v>
      </c>
      <c r="E118" s="23">
        <v>1077</v>
      </c>
      <c r="F118" s="23"/>
      <c r="G118" s="23"/>
      <c r="H118" s="23"/>
      <c r="I118" s="23"/>
      <c r="J118" s="23">
        <v>33</v>
      </c>
      <c r="K118" s="23">
        <v>156</v>
      </c>
      <c r="L118" s="23"/>
      <c r="M118" s="23"/>
      <c r="N118" s="24"/>
      <c r="O118" s="25">
        <f t="shared" si="18"/>
        <v>4857</v>
      </c>
    </row>
    <row r="119" spans="1:27" s="6" customFormat="1" ht="13.8" thickBot="1" x14ac:dyDescent="0.3">
      <c r="A119" s="28" t="s">
        <v>141</v>
      </c>
      <c r="B119" s="29"/>
      <c r="C119" s="31">
        <f>SUM(C115:C118)</f>
        <v>382062</v>
      </c>
      <c r="D119" s="31">
        <f t="shared" ref="D119:O119" si="32">SUM(D115:D118)</f>
        <v>16754</v>
      </c>
      <c r="E119" s="31">
        <f t="shared" si="32"/>
        <v>4883</v>
      </c>
      <c r="F119" s="31">
        <f t="shared" si="32"/>
        <v>0</v>
      </c>
      <c r="G119" s="31">
        <f t="shared" si="32"/>
        <v>0</v>
      </c>
      <c r="H119" s="31">
        <f t="shared" si="32"/>
        <v>59019</v>
      </c>
      <c r="I119" s="31">
        <f t="shared" si="32"/>
        <v>292</v>
      </c>
      <c r="J119" s="31">
        <f t="shared" si="32"/>
        <v>325</v>
      </c>
      <c r="K119" s="31">
        <f t="shared" si="32"/>
        <v>11730</v>
      </c>
      <c r="L119" s="31">
        <f t="shared" si="32"/>
        <v>0</v>
      </c>
      <c r="M119" s="31">
        <f t="shared" si="32"/>
        <v>0</v>
      </c>
      <c r="N119" s="31">
        <f t="shared" si="32"/>
        <v>0</v>
      </c>
      <c r="O119" s="31">
        <f t="shared" si="32"/>
        <v>475065</v>
      </c>
      <c r="P119" s="8"/>
      <c r="Q119" s="8"/>
      <c r="R119" s="8"/>
      <c r="S119" s="8"/>
      <c r="T119" s="8"/>
      <c r="U119" s="8"/>
      <c r="V119" s="8"/>
      <c r="W119" s="8"/>
      <c r="X119" s="8"/>
      <c r="Y119" s="8"/>
      <c r="Z119" s="8"/>
      <c r="AA119" s="8"/>
    </row>
    <row r="120" spans="1:27" x14ac:dyDescent="0.25">
      <c r="A120" s="35" t="s">
        <v>76</v>
      </c>
      <c r="B120" s="51" t="s">
        <v>77</v>
      </c>
      <c r="C120" s="52">
        <v>1194</v>
      </c>
      <c r="D120" s="52">
        <v>1973</v>
      </c>
      <c r="E120" s="52"/>
      <c r="F120" s="52">
        <v>141</v>
      </c>
      <c r="G120" s="52"/>
      <c r="H120" s="52"/>
      <c r="I120" s="52"/>
      <c r="J120" s="52"/>
      <c r="K120" s="52"/>
      <c r="L120" s="52"/>
      <c r="M120" s="52"/>
      <c r="N120" s="53">
        <v>2528</v>
      </c>
      <c r="O120" s="25">
        <f t="shared" si="18"/>
        <v>5836</v>
      </c>
    </row>
    <row r="121" spans="1:27" x14ac:dyDescent="0.25">
      <c r="A121" s="54"/>
      <c r="B121" s="55" t="s">
        <v>19</v>
      </c>
      <c r="C121" s="56">
        <v>6707</v>
      </c>
      <c r="D121" s="56">
        <v>561</v>
      </c>
      <c r="E121" s="56">
        <v>766</v>
      </c>
      <c r="F121" s="56"/>
      <c r="G121" s="56"/>
      <c r="H121" s="56">
        <v>51</v>
      </c>
      <c r="I121" s="56">
        <v>2254</v>
      </c>
      <c r="J121" s="56">
        <v>44</v>
      </c>
      <c r="K121" s="56">
        <v>205</v>
      </c>
      <c r="L121" s="56">
        <v>401</v>
      </c>
      <c r="M121" s="56"/>
      <c r="N121" s="57"/>
      <c r="O121" s="25">
        <f t="shared" si="18"/>
        <v>10989</v>
      </c>
    </row>
    <row r="122" spans="1:27" x14ac:dyDescent="0.25">
      <c r="A122" s="54"/>
      <c r="B122" s="55" t="s">
        <v>26</v>
      </c>
      <c r="C122" s="56"/>
      <c r="D122" s="56">
        <v>11</v>
      </c>
      <c r="E122" s="56">
        <v>1474</v>
      </c>
      <c r="F122" s="56"/>
      <c r="G122" s="56"/>
      <c r="H122" s="56"/>
      <c r="I122" s="56"/>
      <c r="J122" s="56"/>
      <c r="K122" s="56">
        <v>5</v>
      </c>
      <c r="L122" s="56"/>
      <c r="M122" s="56"/>
      <c r="N122" s="57"/>
      <c r="O122" s="25">
        <f t="shared" si="18"/>
        <v>1490</v>
      </c>
    </row>
    <row r="123" spans="1:27" ht="16.5" customHeight="1" x14ac:dyDescent="0.25">
      <c r="A123" s="54"/>
      <c r="B123" s="55" t="s">
        <v>79</v>
      </c>
      <c r="C123" s="56">
        <v>302013</v>
      </c>
      <c r="D123" s="56"/>
      <c r="E123" s="56"/>
      <c r="F123" s="56"/>
      <c r="G123" s="56"/>
      <c r="H123" s="56"/>
      <c r="I123" s="56"/>
      <c r="J123" s="56"/>
      <c r="K123" s="56"/>
      <c r="L123" s="56"/>
      <c r="M123" s="56"/>
      <c r="N123" s="57"/>
      <c r="O123" s="25">
        <f t="shared" si="18"/>
        <v>302013</v>
      </c>
    </row>
    <row r="124" spans="1:27" s="6" customFormat="1" ht="13.8" thickBot="1" x14ac:dyDescent="0.3">
      <c r="A124" s="41" t="s">
        <v>142</v>
      </c>
      <c r="B124" s="42"/>
      <c r="C124" s="43">
        <f>SUM(C120:C123)</f>
        <v>309914</v>
      </c>
      <c r="D124" s="43">
        <f t="shared" ref="D124:O124" si="33">SUM(D120:D123)</f>
        <v>2545</v>
      </c>
      <c r="E124" s="43">
        <f t="shared" si="33"/>
        <v>2240</v>
      </c>
      <c r="F124" s="43">
        <f t="shared" si="33"/>
        <v>141</v>
      </c>
      <c r="G124" s="43">
        <f t="shared" si="33"/>
        <v>0</v>
      </c>
      <c r="H124" s="43">
        <f t="shared" si="33"/>
        <v>51</v>
      </c>
      <c r="I124" s="43">
        <f t="shared" si="33"/>
        <v>2254</v>
      </c>
      <c r="J124" s="43">
        <f t="shared" si="33"/>
        <v>44</v>
      </c>
      <c r="K124" s="43">
        <f t="shared" si="33"/>
        <v>210</v>
      </c>
      <c r="L124" s="43">
        <f t="shared" si="33"/>
        <v>401</v>
      </c>
      <c r="M124" s="43">
        <f t="shared" si="33"/>
        <v>0</v>
      </c>
      <c r="N124" s="43">
        <f t="shared" si="33"/>
        <v>2528</v>
      </c>
      <c r="O124" s="43">
        <f t="shared" si="33"/>
        <v>320328</v>
      </c>
      <c r="P124" s="8"/>
      <c r="Q124" s="8"/>
      <c r="R124" s="8"/>
      <c r="S124" s="8"/>
      <c r="T124" s="8"/>
      <c r="U124" s="8"/>
      <c r="V124" s="8"/>
      <c r="W124" s="8"/>
      <c r="X124" s="8"/>
      <c r="Y124" s="8"/>
      <c r="Z124" s="8"/>
      <c r="AA124" s="8"/>
    </row>
    <row r="125" spans="1:27" x14ac:dyDescent="0.25">
      <c r="A125" s="45" t="s">
        <v>80</v>
      </c>
      <c r="B125" s="46" t="s">
        <v>42</v>
      </c>
      <c r="C125" s="47">
        <v>20399</v>
      </c>
      <c r="D125" s="47"/>
      <c r="E125" s="47">
        <v>2484</v>
      </c>
      <c r="F125" s="47"/>
      <c r="G125" s="47">
        <v>1266</v>
      </c>
      <c r="H125" s="47"/>
      <c r="I125" s="47"/>
      <c r="J125" s="47"/>
      <c r="K125" s="47"/>
      <c r="L125" s="47"/>
      <c r="M125" s="47"/>
      <c r="N125" s="48"/>
      <c r="O125" s="25">
        <f t="shared" si="18"/>
        <v>24149</v>
      </c>
    </row>
    <row r="126" spans="1:27" x14ac:dyDescent="0.25">
      <c r="A126" s="27"/>
      <c r="B126" s="21" t="s">
        <v>62</v>
      </c>
      <c r="C126" s="23">
        <v>31</v>
      </c>
      <c r="D126" s="23"/>
      <c r="E126" s="23"/>
      <c r="F126" s="23"/>
      <c r="G126" s="23"/>
      <c r="H126" s="23"/>
      <c r="I126" s="23"/>
      <c r="J126" s="23"/>
      <c r="K126" s="23"/>
      <c r="L126" s="23"/>
      <c r="M126" s="23"/>
      <c r="N126" s="24"/>
      <c r="O126" s="25">
        <f t="shared" si="18"/>
        <v>31</v>
      </c>
    </row>
    <row r="127" spans="1:27" x14ac:dyDescent="0.25">
      <c r="A127" s="27"/>
      <c r="B127" s="21" t="s">
        <v>26</v>
      </c>
      <c r="C127" s="23"/>
      <c r="D127" s="23"/>
      <c r="E127" s="23">
        <v>20083</v>
      </c>
      <c r="F127" s="23"/>
      <c r="G127" s="23"/>
      <c r="H127" s="23"/>
      <c r="I127" s="23"/>
      <c r="J127" s="23"/>
      <c r="K127" s="23">
        <v>160</v>
      </c>
      <c r="L127" s="23"/>
      <c r="M127" s="23"/>
      <c r="N127" s="24"/>
      <c r="O127" s="25">
        <f t="shared" si="18"/>
        <v>20243</v>
      </c>
    </row>
    <row r="128" spans="1:27" s="6" customFormat="1" ht="13.8" thickBot="1" x14ac:dyDescent="0.3">
      <c r="A128" s="28" t="s">
        <v>143</v>
      </c>
      <c r="B128" s="29"/>
      <c r="C128" s="31">
        <f>SUM(C125:C127)</f>
        <v>20430</v>
      </c>
      <c r="D128" s="31">
        <f t="shared" ref="D128:O128" si="34">SUM(D125:D127)</f>
        <v>0</v>
      </c>
      <c r="E128" s="31">
        <f t="shared" si="34"/>
        <v>22567</v>
      </c>
      <c r="F128" s="31">
        <f t="shared" si="34"/>
        <v>0</v>
      </c>
      <c r="G128" s="31">
        <f t="shared" si="34"/>
        <v>1266</v>
      </c>
      <c r="H128" s="31">
        <f t="shared" si="34"/>
        <v>0</v>
      </c>
      <c r="I128" s="31">
        <f t="shared" si="34"/>
        <v>0</v>
      </c>
      <c r="J128" s="31">
        <f t="shared" si="34"/>
        <v>0</v>
      </c>
      <c r="K128" s="31">
        <f t="shared" si="34"/>
        <v>160</v>
      </c>
      <c r="L128" s="31">
        <f t="shared" si="34"/>
        <v>0</v>
      </c>
      <c r="M128" s="31">
        <f t="shared" si="34"/>
        <v>0</v>
      </c>
      <c r="N128" s="31">
        <f t="shared" si="34"/>
        <v>0</v>
      </c>
      <c r="O128" s="31">
        <f t="shared" si="34"/>
        <v>44423</v>
      </c>
      <c r="P128" s="8"/>
      <c r="Q128" s="8"/>
      <c r="R128" s="8"/>
      <c r="S128" s="8"/>
      <c r="T128" s="8"/>
      <c r="U128" s="8"/>
      <c r="V128" s="8"/>
      <c r="W128" s="8"/>
      <c r="X128" s="8"/>
      <c r="Y128" s="8"/>
      <c r="Z128" s="8"/>
      <c r="AA128" s="8"/>
    </row>
    <row r="129" spans="1:27" x14ac:dyDescent="0.25">
      <c r="A129" s="35" t="s">
        <v>81</v>
      </c>
      <c r="B129" s="51" t="s">
        <v>82</v>
      </c>
      <c r="C129" s="52">
        <v>106683</v>
      </c>
      <c r="D129" s="52">
        <v>23508</v>
      </c>
      <c r="E129" s="52"/>
      <c r="F129" s="52"/>
      <c r="G129" s="52"/>
      <c r="H129" s="52"/>
      <c r="I129" s="52"/>
      <c r="J129" s="52">
        <v>23</v>
      </c>
      <c r="K129" s="52"/>
      <c r="L129" s="52"/>
      <c r="M129" s="52"/>
      <c r="N129" s="53"/>
      <c r="O129" s="25">
        <f t="shared" si="18"/>
        <v>130214</v>
      </c>
    </row>
    <row r="130" spans="1:27" x14ac:dyDescent="0.25">
      <c r="A130" s="35"/>
      <c r="B130" s="51" t="s">
        <v>72</v>
      </c>
      <c r="C130" s="52"/>
      <c r="D130" s="52"/>
      <c r="E130" s="52"/>
      <c r="F130" s="52"/>
      <c r="G130" s="52"/>
      <c r="H130" s="52">
        <v>25000</v>
      </c>
      <c r="I130" s="52"/>
      <c r="J130" s="52"/>
      <c r="K130" s="52"/>
      <c r="L130" s="52"/>
      <c r="M130" s="52"/>
      <c r="N130" s="53"/>
      <c r="O130" s="25">
        <f t="shared" si="18"/>
        <v>25000</v>
      </c>
    </row>
    <row r="131" spans="1:27" x14ac:dyDescent="0.25">
      <c r="A131" s="54"/>
      <c r="B131" s="55" t="s">
        <v>19</v>
      </c>
      <c r="C131" s="56"/>
      <c r="D131" s="56">
        <v>27</v>
      </c>
      <c r="E131" s="56"/>
      <c r="F131" s="56"/>
      <c r="G131" s="56"/>
      <c r="H131" s="56"/>
      <c r="I131" s="56"/>
      <c r="J131" s="56">
        <v>10</v>
      </c>
      <c r="K131" s="56"/>
      <c r="L131" s="56"/>
      <c r="M131" s="56"/>
      <c r="N131" s="57"/>
      <c r="O131" s="25">
        <f t="shared" ref="O131:O152" si="35">SUM(C131:N131)</f>
        <v>37</v>
      </c>
    </row>
    <row r="132" spans="1:27" x14ac:dyDescent="0.25">
      <c r="A132" s="54"/>
      <c r="B132" s="55" t="s">
        <v>26</v>
      </c>
      <c r="C132" s="56"/>
      <c r="D132" s="56">
        <v>455</v>
      </c>
      <c r="E132" s="56"/>
      <c r="F132" s="56"/>
      <c r="G132" s="56"/>
      <c r="H132" s="56"/>
      <c r="I132" s="56"/>
      <c r="J132" s="56">
        <v>1</v>
      </c>
      <c r="K132" s="56">
        <v>13</v>
      </c>
      <c r="L132" s="56"/>
      <c r="M132" s="56"/>
      <c r="N132" s="57"/>
      <c r="O132" s="25">
        <f t="shared" si="35"/>
        <v>469</v>
      </c>
    </row>
    <row r="133" spans="1:27" s="6" customFormat="1" ht="13.8" thickBot="1" x14ac:dyDescent="0.3">
      <c r="A133" s="41" t="s">
        <v>144</v>
      </c>
      <c r="B133" s="42"/>
      <c r="C133" s="43">
        <f>SUM(C129:C132)</f>
        <v>106683</v>
      </c>
      <c r="D133" s="43">
        <f t="shared" ref="D133:O133" si="36">SUM(D129:D132)</f>
        <v>23990</v>
      </c>
      <c r="E133" s="43">
        <f t="shared" si="36"/>
        <v>0</v>
      </c>
      <c r="F133" s="43">
        <f t="shared" si="36"/>
        <v>0</v>
      </c>
      <c r="G133" s="43">
        <f t="shared" si="36"/>
        <v>0</v>
      </c>
      <c r="H133" s="43">
        <f t="shared" si="36"/>
        <v>25000</v>
      </c>
      <c r="I133" s="43">
        <f t="shared" si="36"/>
        <v>0</v>
      </c>
      <c r="J133" s="43">
        <f t="shared" si="36"/>
        <v>34</v>
      </c>
      <c r="K133" s="43">
        <f t="shared" si="36"/>
        <v>13</v>
      </c>
      <c r="L133" s="43">
        <f t="shared" si="36"/>
        <v>0</v>
      </c>
      <c r="M133" s="43">
        <f t="shared" si="36"/>
        <v>0</v>
      </c>
      <c r="N133" s="43">
        <f t="shared" si="36"/>
        <v>0</v>
      </c>
      <c r="O133" s="43">
        <f t="shared" si="36"/>
        <v>155720</v>
      </c>
      <c r="P133" s="8"/>
      <c r="Q133" s="8"/>
      <c r="R133" s="8"/>
      <c r="S133" s="8"/>
      <c r="T133" s="8"/>
      <c r="U133" s="8"/>
      <c r="V133" s="8"/>
      <c r="W133" s="8"/>
      <c r="X133" s="8"/>
      <c r="Y133" s="8"/>
      <c r="Z133" s="8"/>
      <c r="AA133" s="8"/>
    </row>
    <row r="134" spans="1:27" s="6" customFormat="1" x14ac:dyDescent="0.25">
      <c r="A134" s="45" t="s">
        <v>83</v>
      </c>
      <c r="B134" s="90" t="s">
        <v>33</v>
      </c>
      <c r="C134" s="103">
        <v>1767</v>
      </c>
      <c r="D134" s="103"/>
      <c r="E134" s="103"/>
      <c r="F134" s="103"/>
      <c r="G134" s="103"/>
      <c r="H134" s="103"/>
      <c r="I134" s="103"/>
      <c r="J134" s="103"/>
      <c r="K134" s="103"/>
      <c r="L134" s="103"/>
      <c r="M134" s="103"/>
      <c r="N134" s="104"/>
      <c r="O134" s="25">
        <f t="shared" si="35"/>
        <v>1767</v>
      </c>
      <c r="P134" s="8"/>
      <c r="Q134" s="8"/>
      <c r="R134" s="8"/>
      <c r="S134" s="8"/>
      <c r="T134" s="8"/>
      <c r="U134" s="8"/>
      <c r="V134" s="8"/>
      <c r="W134" s="8"/>
      <c r="X134" s="8"/>
      <c r="Y134" s="8"/>
      <c r="Z134" s="8"/>
      <c r="AA134" s="8"/>
    </row>
    <row r="135" spans="1:27" s="6" customFormat="1" ht="13.8" thickBot="1" x14ac:dyDescent="0.3">
      <c r="A135" s="28" t="s">
        <v>145</v>
      </c>
      <c r="B135" s="29"/>
      <c r="C135" s="31">
        <f>SUM(C134)</f>
        <v>1767</v>
      </c>
      <c r="D135" s="31">
        <f t="shared" ref="D135:O135" si="37">SUM(D134)</f>
        <v>0</v>
      </c>
      <c r="E135" s="31">
        <f t="shared" si="37"/>
        <v>0</v>
      </c>
      <c r="F135" s="31">
        <f t="shared" si="37"/>
        <v>0</v>
      </c>
      <c r="G135" s="31">
        <f t="shared" si="37"/>
        <v>0</v>
      </c>
      <c r="H135" s="31">
        <f t="shared" si="37"/>
        <v>0</v>
      </c>
      <c r="I135" s="31">
        <f t="shared" si="37"/>
        <v>0</v>
      </c>
      <c r="J135" s="31">
        <f t="shared" si="37"/>
        <v>0</v>
      </c>
      <c r="K135" s="31">
        <f t="shared" si="37"/>
        <v>0</v>
      </c>
      <c r="L135" s="31">
        <f t="shared" si="37"/>
        <v>0</v>
      </c>
      <c r="M135" s="31">
        <f t="shared" si="37"/>
        <v>0</v>
      </c>
      <c r="N135" s="31">
        <f t="shared" si="37"/>
        <v>0</v>
      </c>
      <c r="O135" s="31">
        <f t="shared" si="37"/>
        <v>1767</v>
      </c>
      <c r="P135" s="8"/>
      <c r="Q135" s="8"/>
      <c r="R135" s="8"/>
      <c r="S135" s="8"/>
      <c r="T135" s="8"/>
      <c r="U135" s="8"/>
      <c r="V135" s="8"/>
      <c r="W135" s="8"/>
      <c r="X135" s="8"/>
      <c r="Y135" s="8"/>
      <c r="Z135" s="8"/>
      <c r="AA135" s="8"/>
    </row>
    <row r="136" spans="1:27" x14ac:dyDescent="0.25">
      <c r="A136" s="35" t="s">
        <v>84</v>
      </c>
      <c r="B136" s="74"/>
      <c r="C136" s="52"/>
      <c r="D136" s="52"/>
      <c r="E136" s="52"/>
      <c r="F136" s="52"/>
      <c r="G136" s="52"/>
      <c r="H136" s="52"/>
      <c r="I136" s="52"/>
      <c r="J136" s="52"/>
      <c r="K136" s="52"/>
      <c r="L136" s="52"/>
      <c r="M136" s="52"/>
      <c r="N136" s="53"/>
      <c r="O136" s="25"/>
    </row>
    <row r="137" spans="1:27" x14ac:dyDescent="0.25">
      <c r="A137" s="54"/>
      <c r="B137" s="55" t="s">
        <v>18</v>
      </c>
      <c r="C137" s="56">
        <v>51289</v>
      </c>
      <c r="D137" s="56"/>
      <c r="E137" s="56"/>
      <c r="F137" s="56"/>
      <c r="G137" s="56"/>
      <c r="H137" s="56"/>
      <c r="I137" s="56"/>
      <c r="J137" s="56">
        <v>60</v>
      </c>
      <c r="K137" s="56"/>
      <c r="L137" s="56"/>
      <c r="M137" s="56"/>
      <c r="N137" s="57"/>
      <c r="O137" s="25">
        <f t="shared" si="35"/>
        <v>51349</v>
      </c>
    </row>
    <row r="138" spans="1:27" x14ac:dyDescent="0.25">
      <c r="A138" s="54"/>
      <c r="B138" s="55" t="s">
        <v>19</v>
      </c>
      <c r="C138" s="56">
        <v>60</v>
      </c>
      <c r="D138" s="56">
        <v>40</v>
      </c>
      <c r="E138" s="56">
        <v>11885</v>
      </c>
      <c r="F138" s="56"/>
      <c r="G138" s="56"/>
      <c r="H138" s="56"/>
      <c r="I138" s="56"/>
      <c r="J138" s="56"/>
      <c r="K138" s="56">
        <v>1281</v>
      </c>
      <c r="L138" s="56"/>
      <c r="M138" s="56"/>
      <c r="N138" s="57"/>
      <c r="O138" s="25">
        <f t="shared" si="35"/>
        <v>13266</v>
      </c>
    </row>
    <row r="139" spans="1:27" x14ac:dyDescent="0.25">
      <c r="A139" s="54"/>
      <c r="B139" s="55" t="s">
        <v>26</v>
      </c>
      <c r="C139" s="56"/>
      <c r="D139" s="56"/>
      <c r="E139" s="56">
        <v>29</v>
      </c>
      <c r="F139" s="56"/>
      <c r="G139" s="56"/>
      <c r="H139" s="56"/>
      <c r="I139" s="56"/>
      <c r="J139" s="56"/>
      <c r="K139" s="56">
        <v>533</v>
      </c>
      <c r="L139" s="56"/>
      <c r="M139" s="56"/>
      <c r="N139" s="57"/>
      <c r="O139" s="25">
        <f t="shared" si="35"/>
        <v>562</v>
      </c>
    </row>
    <row r="140" spans="1:27" s="6" customFormat="1" ht="13.8" thickBot="1" x14ac:dyDescent="0.3">
      <c r="A140" s="41" t="s">
        <v>146</v>
      </c>
      <c r="B140" s="42"/>
      <c r="C140" s="43">
        <f>SUM(C137:C139)</f>
        <v>51349</v>
      </c>
      <c r="D140" s="43">
        <f t="shared" ref="D140:O140" si="38">SUM(D137:D139)</f>
        <v>40</v>
      </c>
      <c r="E140" s="43">
        <f t="shared" si="38"/>
        <v>11914</v>
      </c>
      <c r="F140" s="43">
        <f t="shared" si="38"/>
        <v>0</v>
      </c>
      <c r="G140" s="43">
        <f t="shared" si="38"/>
        <v>0</v>
      </c>
      <c r="H140" s="43">
        <f t="shared" si="38"/>
        <v>0</v>
      </c>
      <c r="I140" s="43">
        <f t="shared" si="38"/>
        <v>0</v>
      </c>
      <c r="J140" s="43">
        <f t="shared" si="38"/>
        <v>60</v>
      </c>
      <c r="K140" s="43">
        <f t="shared" si="38"/>
        <v>1814</v>
      </c>
      <c r="L140" s="43">
        <f t="shared" si="38"/>
        <v>0</v>
      </c>
      <c r="M140" s="43">
        <f t="shared" si="38"/>
        <v>0</v>
      </c>
      <c r="N140" s="43">
        <f t="shared" si="38"/>
        <v>0</v>
      </c>
      <c r="O140" s="43">
        <f t="shared" si="38"/>
        <v>65177</v>
      </c>
      <c r="P140" s="8"/>
      <c r="Q140" s="8"/>
      <c r="R140" s="8"/>
      <c r="S140" s="8"/>
      <c r="T140" s="8"/>
      <c r="U140" s="8"/>
      <c r="V140" s="8"/>
      <c r="W140" s="8"/>
      <c r="X140" s="8"/>
      <c r="Y140" s="8"/>
      <c r="Z140" s="8"/>
      <c r="AA140" s="8"/>
    </row>
    <row r="141" spans="1:27" x14ac:dyDescent="0.25">
      <c r="A141" s="45" t="s">
        <v>85</v>
      </c>
      <c r="B141" s="46" t="s">
        <v>19</v>
      </c>
      <c r="C141" s="47">
        <v>33286</v>
      </c>
      <c r="D141" s="47">
        <v>271</v>
      </c>
      <c r="E141" s="47">
        <v>1917</v>
      </c>
      <c r="F141" s="47"/>
      <c r="G141" s="47"/>
      <c r="H141" s="47">
        <v>3740</v>
      </c>
      <c r="I141" s="47">
        <v>2646</v>
      </c>
      <c r="J141" s="47">
        <v>78</v>
      </c>
      <c r="K141" s="47">
        <v>476</v>
      </c>
      <c r="L141" s="47"/>
      <c r="M141" s="47"/>
      <c r="N141" s="48"/>
      <c r="O141" s="25">
        <f t="shared" si="35"/>
        <v>42414</v>
      </c>
    </row>
    <row r="142" spans="1:27" x14ac:dyDescent="0.25">
      <c r="A142" s="27"/>
      <c r="B142" s="21" t="s">
        <v>86</v>
      </c>
      <c r="C142" s="23">
        <v>4171</v>
      </c>
      <c r="D142" s="23">
        <v>496</v>
      </c>
      <c r="E142" s="23"/>
      <c r="F142" s="23"/>
      <c r="G142" s="23"/>
      <c r="H142" s="23">
        <v>208</v>
      </c>
      <c r="I142" s="23"/>
      <c r="J142" s="23"/>
      <c r="K142" s="23"/>
      <c r="L142" s="23"/>
      <c r="M142" s="23"/>
      <c r="N142" s="24"/>
      <c r="O142" s="25">
        <f t="shared" si="35"/>
        <v>4875</v>
      </c>
    </row>
    <row r="143" spans="1:27" x14ac:dyDescent="0.25">
      <c r="A143" s="27"/>
      <c r="B143" s="21" t="s">
        <v>87</v>
      </c>
      <c r="C143" s="23">
        <v>22355</v>
      </c>
      <c r="D143" s="23"/>
      <c r="E143" s="23"/>
      <c r="F143" s="23"/>
      <c r="G143" s="23"/>
      <c r="H143" s="23"/>
      <c r="I143" s="23"/>
      <c r="J143" s="23"/>
      <c r="K143" s="23"/>
      <c r="L143" s="23"/>
      <c r="M143" s="23">
        <v>2029</v>
      </c>
      <c r="N143" s="24"/>
      <c r="O143" s="25">
        <f t="shared" si="35"/>
        <v>24384</v>
      </c>
    </row>
    <row r="144" spans="1:27" s="6" customFormat="1" ht="13.8" thickBot="1" x14ac:dyDescent="0.3">
      <c r="A144" s="28" t="s">
        <v>147</v>
      </c>
      <c r="B144" s="29"/>
      <c r="C144" s="31">
        <f>SUM(C141:C143)</f>
        <v>59812</v>
      </c>
      <c r="D144" s="31">
        <f t="shared" ref="D144:O144" si="39">SUM(D141:D143)</f>
        <v>767</v>
      </c>
      <c r="E144" s="31">
        <f t="shared" si="39"/>
        <v>1917</v>
      </c>
      <c r="F144" s="31">
        <f t="shared" si="39"/>
        <v>0</v>
      </c>
      <c r="G144" s="31">
        <f t="shared" si="39"/>
        <v>0</v>
      </c>
      <c r="H144" s="31">
        <f t="shared" si="39"/>
        <v>3948</v>
      </c>
      <c r="I144" s="31">
        <f t="shared" si="39"/>
        <v>2646</v>
      </c>
      <c r="J144" s="31">
        <f t="shared" si="39"/>
        <v>78</v>
      </c>
      <c r="K144" s="31">
        <f t="shared" si="39"/>
        <v>476</v>
      </c>
      <c r="L144" s="31">
        <f t="shared" si="39"/>
        <v>0</v>
      </c>
      <c r="M144" s="31">
        <f t="shared" si="39"/>
        <v>2029</v>
      </c>
      <c r="N144" s="31">
        <f t="shared" si="39"/>
        <v>0</v>
      </c>
      <c r="O144" s="31">
        <f t="shared" si="39"/>
        <v>71673</v>
      </c>
      <c r="P144" s="8"/>
      <c r="Q144" s="8"/>
      <c r="R144" s="8"/>
      <c r="S144" s="8"/>
      <c r="T144" s="8"/>
      <c r="U144" s="8"/>
      <c r="V144" s="8"/>
      <c r="W144" s="8"/>
      <c r="X144" s="8"/>
      <c r="Y144" s="8"/>
      <c r="Z144" s="8"/>
      <c r="AA144" s="8"/>
    </row>
    <row r="145" spans="1:27" x14ac:dyDescent="0.25">
      <c r="A145" s="35" t="s">
        <v>88</v>
      </c>
      <c r="B145" s="51" t="s">
        <v>62</v>
      </c>
      <c r="C145" s="52">
        <v>2</v>
      </c>
      <c r="D145" s="52"/>
      <c r="E145" s="52"/>
      <c r="F145" s="52"/>
      <c r="G145" s="52"/>
      <c r="H145" s="52"/>
      <c r="I145" s="52"/>
      <c r="J145" s="52"/>
      <c r="K145" s="52"/>
      <c r="L145" s="52"/>
      <c r="M145" s="52"/>
      <c r="N145" s="53"/>
      <c r="O145" s="25">
        <f t="shared" si="35"/>
        <v>2</v>
      </c>
    </row>
    <row r="146" spans="1:27" x14ac:dyDescent="0.25">
      <c r="A146" s="54"/>
      <c r="B146" s="55" t="s">
        <v>19</v>
      </c>
      <c r="C146" s="56"/>
      <c r="D146" s="56"/>
      <c r="E146" s="56"/>
      <c r="F146" s="56"/>
      <c r="G146" s="56"/>
      <c r="H146" s="56"/>
      <c r="I146" s="56"/>
      <c r="J146" s="56">
        <v>3</v>
      </c>
      <c r="K146" s="56">
        <v>545</v>
      </c>
      <c r="L146" s="56"/>
      <c r="M146" s="56"/>
      <c r="N146" s="57"/>
      <c r="O146" s="25">
        <f t="shared" si="35"/>
        <v>548</v>
      </c>
    </row>
    <row r="147" spans="1:27" x14ac:dyDescent="0.25">
      <c r="A147" s="54"/>
      <c r="B147" s="55" t="s">
        <v>26</v>
      </c>
      <c r="C147" s="56">
        <v>21757</v>
      </c>
      <c r="D147" s="56">
        <v>14</v>
      </c>
      <c r="E147" s="56"/>
      <c r="F147" s="56"/>
      <c r="G147" s="56"/>
      <c r="H147" s="56"/>
      <c r="I147" s="56"/>
      <c r="J147" s="56"/>
      <c r="K147" s="56"/>
      <c r="L147" s="56"/>
      <c r="M147" s="56"/>
      <c r="N147" s="57"/>
      <c r="O147" s="25">
        <f t="shared" si="35"/>
        <v>21771</v>
      </c>
    </row>
    <row r="148" spans="1:27" s="6" customFormat="1" ht="12.15" customHeight="1" thickBot="1" x14ac:dyDescent="0.3">
      <c r="A148" s="41" t="s">
        <v>148</v>
      </c>
      <c r="B148" s="42"/>
      <c r="C148" s="43">
        <f>SUM(C145:C147)</f>
        <v>21759</v>
      </c>
      <c r="D148" s="43">
        <f t="shared" ref="D148:O148" si="40">SUM(D145:D147)</f>
        <v>14</v>
      </c>
      <c r="E148" s="43">
        <f t="shared" si="40"/>
        <v>0</v>
      </c>
      <c r="F148" s="43">
        <f t="shared" si="40"/>
        <v>0</v>
      </c>
      <c r="G148" s="43">
        <f t="shared" si="40"/>
        <v>0</v>
      </c>
      <c r="H148" s="43">
        <f t="shared" si="40"/>
        <v>0</v>
      </c>
      <c r="I148" s="43">
        <f t="shared" si="40"/>
        <v>0</v>
      </c>
      <c r="J148" s="43">
        <f t="shared" si="40"/>
        <v>3</v>
      </c>
      <c r="K148" s="43">
        <f t="shared" si="40"/>
        <v>545</v>
      </c>
      <c r="L148" s="43">
        <f t="shared" si="40"/>
        <v>0</v>
      </c>
      <c r="M148" s="43">
        <f t="shared" si="40"/>
        <v>0</v>
      </c>
      <c r="N148" s="43">
        <f t="shared" si="40"/>
        <v>0</v>
      </c>
      <c r="O148" s="43">
        <f t="shared" si="40"/>
        <v>22321</v>
      </c>
      <c r="P148" s="8"/>
      <c r="Q148" s="8"/>
      <c r="R148" s="8"/>
      <c r="S148" s="8"/>
      <c r="T148" s="8"/>
      <c r="U148" s="8"/>
      <c r="V148" s="8"/>
      <c r="W148" s="8"/>
      <c r="X148" s="8"/>
      <c r="Y148" s="8"/>
      <c r="Z148" s="8"/>
      <c r="AA148" s="8"/>
    </row>
    <row r="149" spans="1:27" x14ac:dyDescent="0.25">
      <c r="A149" s="45" t="s">
        <v>89</v>
      </c>
      <c r="B149" s="46" t="s">
        <v>90</v>
      </c>
      <c r="C149" s="47">
        <v>58758</v>
      </c>
      <c r="D149" s="47"/>
      <c r="E149" s="47"/>
      <c r="F149" s="47"/>
      <c r="G149" s="47"/>
      <c r="H149" s="47">
        <v>1536</v>
      </c>
      <c r="I149" s="47">
        <v>41341</v>
      </c>
      <c r="J149" s="47"/>
      <c r="K149" s="47"/>
      <c r="L149" s="47">
        <v>296</v>
      </c>
      <c r="M149" s="47"/>
      <c r="N149" s="48">
        <v>6255</v>
      </c>
      <c r="O149" s="25">
        <f t="shared" si="35"/>
        <v>108186</v>
      </c>
    </row>
    <row r="150" spans="1:27" x14ac:dyDescent="0.25">
      <c r="A150" s="27"/>
      <c r="B150" s="21" t="s">
        <v>91</v>
      </c>
      <c r="C150" s="23">
        <v>175000</v>
      </c>
      <c r="D150" s="23"/>
      <c r="E150" s="23"/>
      <c r="F150" s="23"/>
      <c r="G150" s="23"/>
      <c r="H150" s="23">
        <v>13630</v>
      </c>
      <c r="I150" s="23">
        <v>14598</v>
      </c>
      <c r="J150" s="23">
        <v>900</v>
      </c>
      <c r="K150" s="23"/>
      <c r="L150" s="23">
        <v>462</v>
      </c>
      <c r="M150" s="23"/>
      <c r="N150" s="24">
        <v>507</v>
      </c>
      <c r="O150" s="25">
        <f t="shared" si="35"/>
        <v>205097</v>
      </c>
    </row>
    <row r="151" spans="1:27" x14ac:dyDescent="0.25">
      <c r="A151" s="27"/>
      <c r="B151" s="21" t="s">
        <v>19</v>
      </c>
      <c r="C151" s="23">
        <v>164</v>
      </c>
      <c r="D151" s="23">
        <v>1732</v>
      </c>
      <c r="E151" s="23">
        <v>568</v>
      </c>
      <c r="F151" s="23"/>
      <c r="G151" s="23"/>
      <c r="H151" s="23"/>
      <c r="I151" s="23"/>
      <c r="J151" s="23">
        <v>7</v>
      </c>
      <c r="K151" s="23">
        <v>531</v>
      </c>
      <c r="L151" s="23"/>
      <c r="M151" s="23"/>
      <c r="N151" s="24"/>
      <c r="O151" s="25">
        <f t="shared" si="35"/>
        <v>3002</v>
      </c>
    </row>
    <row r="152" spans="1:27" x14ac:dyDescent="0.25">
      <c r="A152" s="27"/>
      <c r="B152" s="21" t="s">
        <v>26</v>
      </c>
      <c r="C152" s="23"/>
      <c r="D152" s="23"/>
      <c r="E152" s="23">
        <v>43</v>
      </c>
      <c r="F152" s="23"/>
      <c r="G152" s="23"/>
      <c r="H152" s="23"/>
      <c r="I152" s="23"/>
      <c r="J152" s="23"/>
      <c r="K152" s="23">
        <v>72</v>
      </c>
      <c r="L152" s="23"/>
      <c r="M152" s="23"/>
      <c r="N152" s="24"/>
      <c r="O152" s="25">
        <f t="shared" si="35"/>
        <v>115</v>
      </c>
    </row>
    <row r="153" spans="1:27" s="6" customFormat="1" x14ac:dyDescent="0.25">
      <c r="A153" s="110" t="s">
        <v>149</v>
      </c>
      <c r="B153" s="111"/>
      <c r="C153" s="112">
        <f>SUM(C149:C152)</f>
        <v>233922</v>
      </c>
      <c r="D153" s="112">
        <f t="shared" ref="D153:O153" si="41">SUM(D149:D152)</f>
        <v>1732</v>
      </c>
      <c r="E153" s="112">
        <f t="shared" si="41"/>
        <v>611</v>
      </c>
      <c r="F153" s="112">
        <f t="shared" si="41"/>
        <v>0</v>
      </c>
      <c r="G153" s="112">
        <f t="shared" si="41"/>
        <v>0</v>
      </c>
      <c r="H153" s="112">
        <f t="shared" si="41"/>
        <v>15166</v>
      </c>
      <c r="I153" s="112">
        <f t="shared" si="41"/>
        <v>55939</v>
      </c>
      <c r="J153" s="112">
        <f t="shared" si="41"/>
        <v>907</v>
      </c>
      <c r="K153" s="112">
        <f t="shared" si="41"/>
        <v>603</v>
      </c>
      <c r="L153" s="112">
        <f t="shared" si="41"/>
        <v>758</v>
      </c>
      <c r="M153" s="112">
        <f t="shared" si="41"/>
        <v>0</v>
      </c>
      <c r="N153" s="112">
        <f t="shared" si="41"/>
        <v>6762</v>
      </c>
      <c r="O153" s="112">
        <f t="shared" si="41"/>
        <v>316400</v>
      </c>
      <c r="P153" s="8"/>
      <c r="Q153" s="8"/>
      <c r="R153" s="8"/>
      <c r="S153" s="8"/>
      <c r="T153" s="8"/>
      <c r="U153" s="8"/>
      <c r="V153" s="8"/>
      <c r="W153" s="8"/>
      <c r="X153" s="8"/>
      <c r="Y153" s="8"/>
      <c r="Z153" s="8"/>
      <c r="AA153" s="8"/>
    </row>
    <row r="154" spans="1:27" s="6" customFormat="1" ht="22.65" customHeight="1" thickBot="1" x14ac:dyDescent="0.3">
      <c r="A154" s="41" t="s">
        <v>92</v>
      </c>
      <c r="B154" s="42"/>
      <c r="C154" s="43">
        <f>SUM(C4+C6+C12+C14+C17+C21+C23+C27+C31+C33+C38+C40+C46+C50+C53+C55+C63+C67+C72+C75+C78+C81+C85+C88+C91+C96+C105+C108+C111+C114+C119+C124+C128+C133+C135+C140+C144+C148+C153)</f>
        <v>4029644</v>
      </c>
      <c r="D154" s="43">
        <f t="shared" ref="D154:O154" si="42">SUM(D4+D6+D12+D14+D17+D21+D23+D27+D31+D33+D38+D40+D46+D50+D53+D55+D63+D67+D72+D75+D78+D81+D85+D88+D91+D96+D105+D108+D111+D114+D119+D124+D128+D133+D135+D140+D144+D148+D153)</f>
        <v>462784</v>
      </c>
      <c r="E154" s="43">
        <f t="shared" si="42"/>
        <v>206169</v>
      </c>
      <c r="F154" s="43">
        <f t="shared" si="42"/>
        <v>117512</v>
      </c>
      <c r="G154" s="43">
        <f t="shared" si="42"/>
        <v>173863</v>
      </c>
      <c r="H154" s="43">
        <f t="shared" si="42"/>
        <v>221437</v>
      </c>
      <c r="I154" s="43">
        <f t="shared" si="42"/>
        <v>72747</v>
      </c>
      <c r="J154" s="43">
        <f t="shared" si="42"/>
        <v>13130</v>
      </c>
      <c r="K154" s="43">
        <f t="shared" si="42"/>
        <v>474907</v>
      </c>
      <c r="L154" s="43">
        <f t="shared" si="42"/>
        <v>2724</v>
      </c>
      <c r="M154" s="43">
        <f t="shared" si="42"/>
        <v>7469</v>
      </c>
      <c r="N154" s="43">
        <f t="shared" si="42"/>
        <v>10794</v>
      </c>
      <c r="O154" s="43">
        <f t="shared" si="42"/>
        <v>5793180</v>
      </c>
      <c r="P154" s="8"/>
      <c r="Q154" s="8"/>
      <c r="R154" s="8"/>
      <c r="S154" s="8"/>
      <c r="T154" s="8"/>
      <c r="U154" s="8"/>
      <c r="V154" s="8"/>
      <c r="W154" s="8"/>
      <c r="X154" s="8"/>
      <c r="Y154" s="8"/>
      <c r="Z154" s="8"/>
      <c r="AA154" s="8"/>
    </row>
    <row r="157" spans="1:27" x14ac:dyDescent="0.25">
      <c r="C157" s="5">
        <v>4029644</v>
      </c>
      <c r="E157" s="5">
        <f>C154+G154+L154+M154+H154</f>
        <v>4435137</v>
      </c>
    </row>
    <row r="158" spans="1:27" x14ac:dyDescent="0.25">
      <c r="C158" s="5">
        <v>173863</v>
      </c>
    </row>
    <row r="159" spans="1:27" x14ac:dyDescent="0.25">
      <c r="C159" s="5">
        <f>SUM(C157:C158)</f>
        <v>4203507</v>
      </c>
    </row>
    <row r="160" spans="1:27" x14ac:dyDescent="0.25">
      <c r="E160" s="5">
        <v>4386397</v>
      </c>
    </row>
    <row r="162" spans="5:5" x14ac:dyDescent="0.25">
      <c r="E162" s="5">
        <f>(E157-E160)</f>
        <v>48740</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&amp;C&amp;"Arial,Bold"&amp;14DISPOSAL SUMMARY BY COUNTY - 1997&amp;"Arial,Regular"&amp;10
</oddHeader>
    <oddFooter>&amp;LCtytotal.xls 
County 97
July14, 1998
revised 11/2/98
&amp;CPage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162"/>
  <sheetViews>
    <sheetView zoomScaleNormal="100" workbookViewId="0">
      <pane xSplit="2" ySplit="1" topLeftCell="C141" activePane="bottomRight" state="frozen"/>
      <selection pane="topRight" activeCell="C1" sqref="C1"/>
      <selection pane="bottomLeft" activeCell="A2" sqref="A2"/>
      <selection pane="bottomRight" activeCell="D167" sqref="D167"/>
    </sheetView>
  </sheetViews>
  <sheetFormatPr defaultRowHeight="13.2" x14ac:dyDescent="0.25"/>
  <cols>
    <col min="1" max="1" width="12.6640625" customWidth="1"/>
    <col min="2" max="2" width="17.88671875" style="3" customWidth="1"/>
    <col min="3" max="3" width="10.33203125" customWidth="1"/>
    <col min="6" max="6" width="7.6640625" customWidth="1"/>
    <col min="7" max="7" width="9.6640625" customWidth="1"/>
    <col min="8" max="8" width="8.33203125" customWidth="1"/>
    <col min="9" max="9" width="10.33203125" customWidth="1"/>
    <col min="10" max="10" width="9" customWidth="1"/>
    <col min="12" max="12" width="7.6640625" customWidth="1"/>
    <col min="13" max="13" width="7.109375" customWidth="1"/>
    <col min="14" max="14" width="9" customWidth="1"/>
    <col min="15" max="15" width="10.33203125" customWidth="1"/>
    <col min="16" max="16" width="10.6640625" style="5" customWidth="1"/>
  </cols>
  <sheetData>
    <row r="1" spans="1:16" s="2" customFormat="1" ht="31.2" x14ac:dyDescent="0.3">
      <c r="A1" s="15" t="s">
        <v>0</v>
      </c>
      <c r="B1" s="16" t="s">
        <v>1</v>
      </c>
      <c r="C1" s="16" t="s">
        <v>2</v>
      </c>
      <c r="D1" s="16" t="s">
        <v>3</v>
      </c>
      <c r="E1" s="16" t="s">
        <v>4</v>
      </c>
      <c r="F1" s="16" t="s">
        <v>5</v>
      </c>
      <c r="G1" s="16" t="s">
        <v>6</v>
      </c>
      <c r="H1" s="16" t="s">
        <v>7</v>
      </c>
      <c r="I1" s="16" t="s">
        <v>8</v>
      </c>
      <c r="J1" s="16" t="s">
        <v>108</v>
      </c>
      <c r="K1" s="16" t="s">
        <v>10</v>
      </c>
      <c r="L1" s="16" t="s">
        <v>11</v>
      </c>
      <c r="M1" s="16" t="s">
        <v>12</v>
      </c>
      <c r="N1" s="17" t="s">
        <v>13</v>
      </c>
      <c r="O1" s="18" t="s">
        <v>14</v>
      </c>
      <c r="P1" s="19" t="s">
        <v>15</v>
      </c>
    </row>
    <row r="2" spans="1:16" x14ac:dyDescent="0.25">
      <c r="A2" s="20" t="s">
        <v>16</v>
      </c>
      <c r="B2" s="21" t="s">
        <v>17</v>
      </c>
      <c r="C2" s="22">
        <v>3422</v>
      </c>
      <c r="D2" s="22"/>
      <c r="E2" s="22"/>
      <c r="F2" s="23"/>
      <c r="G2" s="23">
        <v>217</v>
      </c>
      <c r="H2" s="23"/>
      <c r="I2" s="23"/>
      <c r="J2" s="23"/>
      <c r="K2" s="23"/>
      <c r="L2" s="23"/>
      <c r="M2" s="23"/>
      <c r="N2" s="24"/>
      <c r="O2" s="25">
        <f>SUM(C2:N2)</f>
        <v>3639</v>
      </c>
      <c r="P2" s="26">
        <f>SUM(C2+G2+M2+N2)</f>
        <v>3639</v>
      </c>
    </row>
    <row r="3" spans="1:16" x14ac:dyDescent="0.25">
      <c r="A3" s="27"/>
      <c r="B3" s="21" t="s">
        <v>19</v>
      </c>
      <c r="C3" s="22">
        <v>9441.83</v>
      </c>
      <c r="D3" s="22">
        <v>111.53</v>
      </c>
      <c r="E3" s="22">
        <v>62.3</v>
      </c>
      <c r="F3" s="23"/>
      <c r="G3" s="23"/>
      <c r="H3" s="23"/>
      <c r="I3" s="23"/>
      <c r="J3" s="23">
        <v>5.57</v>
      </c>
      <c r="K3" s="23">
        <v>617.72</v>
      </c>
      <c r="L3" s="23">
        <v>356.35</v>
      </c>
      <c r="M3" s="23"/>
      <c r="N3" s="24"/>
      <c r="O3" s="25">
        <f>SUM(C3:N3)</f>
        <v>10595.3</v>
      </c>
      <c r="P3" s="26">
        <f>SUM(C3+G3+M3+N3)</f>
        <v>9441.83</v>
      </c>
    </row>
    <row r="4" spans="1:16" s="6" customFormat="1" ht="13.8" thickBot="1" x14ac:dyDescent="0.3">
      <c r="A4" s="28" t="s">
        <v>109</v>
      </c>
      <c r="B4" s="29"/>
      <c r="C4" s="30">
        <f t="shared" ref="C4:N4" si="0">SUM(C2:C3)</f>
        <v>12863.83</v>
      </c>
      <c r="D4" s="30">
        <f t="shared" si="0"/>
        <v>111.53</v>
      </c>
      <c r="E4" s="30">
        <f t="shared" si="0"/>
        <v>62.3</v>
      </c>
      <c r="F4" s="31">
        <f t="shared" si="0"/>
        <v>0</v>
      </c>
      <c r="G4" s="31">
        <f t="shared" si="0"/>
        <v>217</v>
      </c>
      <c r="H4" s="31">
        <f t="shared" si="0"/>
        <v>0</v>
      </c>
      <c r="I4" s="31">
        <f t="shared" si="0"/>
        <v>0</v>
      </c>
      <c r="J4" s="31">
        <f t="shared" si="0"/>
        <v>5.57</v>
      </c>
      <c r="K4" s="31">
        <f t="shared" si="0"/>
        <v>617.72</v>
      </c>
      <c r="L4" s="31">
        <f t="shared" si="0"/>
        <v>356.35</v>
      </c>
      <c r="M4" s="31">
        <f t="shared" si="0"/>
        <v>0</v>
      </c>
      <c r="N4" s="32">
        <f t="shared" si="0"/>
        <v>0</v>
      </c>
      <c r="O4" s="33">
        <f>SUM(C4:N4)</f>
        <v>14234.3</v>
      </c>
      <c r="P4" s="34">
        <f>SUM(C4+G4+M4+N4)</f>
        <v>13080.83</v>
      </c>
    </row>
    <row r="5" spans="1:16" s="6" customFormat="1" x14ac:dyDescent="0.25">
      <c r="A5" s="35" t="s">
        <v>20</v>
      </c>
      <c r="B5" s="36" t="s">
        <v>21</v>
      </c>
      <c r="C5" s="37">
        <v>9758</v>
      </c>
      <c r="D5" s="37"/>
      <c r="E5" s="37"/>
      <c r="F5" s="38"/>
      <c r="G5" s="38"/>
      <c r="H5" s="38"/>
      <c r="I5" s="38"/>
      <c r="J5" s="38"/>
      <c r="K5" s="38"/>
      <c r="L5" s="38"/>
      <c r="M5" s="38"/>
      <c r="N5" s="39"/>
      <c r="O5" s="40">
        <f>SUM(C5:N5)</f>
        <v>9758</v>
      </c>
      <c r="P5" s="40">
        <f>SUM(C5+G5+M5+N5)</f>
        <v>9758</v>
      </c>
    </row>
    <row r="6" spans="1:16" s="6" customFormat="1" ht="13.8" thickBot="1" x14ac:dyDescent="0.3">
      <c r="A6" s="41" t="s">
        <v>110</v>
      </c>
      <c r="B6" s="42"/>
      <c r="C6" s="43">
        <f t="shared" ref="C6:P6" si="1">SUM(C5)</f>
        <v>9758</v>
      </c>
      <c r="D6" s="43">
        <f t="shared" si="1"/>
        <v>0</v>
      </c>
      <c r="E6" s="43">
        <f t="shared" si="1"/>
        <v>0</v>
      </c>
      <c r="F6" s="44">
        <f t="shared" si="1"/>
        <v>0</v>
      </c>
      <c r="G6" s="43">
        <f t="shared" si="1"/>
        <v>0</v>
      </c>
      <c r="H6" s="43">
        <f t="shared" si="1"/>
        <v>0</v>
      </c>
      <c r="I6" s="43">
        <f t="shared" si="1"/>
        <v>0</v>
      </c>
      <c r="J6" s="43">
        <f t="shared" si="1"/>
        <v>0</v>
      </c>
      <c r="K6" s="43">
        <f t="shared" si="1"/>
        <v>0</v>
      </c>
      <c r="L6" s="43">
        <f t="shared" si="1"/>
        <v>0</v>
      </c>
      <c r="M6" s="43">
        <f t="shared" si="1"/>
        <v>0</v>
      </c>
      <c r="N6" s="43">
        <f t="shared" si="1"/>
        <v>0</v>
      </c>
      <c r="O6" s="43">
        <f t="shared" si="1"/>
        <v>9758</v>
      </c>
      <c r="P6" s="43">
        <f t="shared" si="1"/>
        <v>9758</v>
      </c>
    </row>
    <row r="7" spans="1:16" x14ac:dyDescent="0.25">
      <c r="A7" s="45" t="s">
        <v>22</v>
      </c>
      <c r="B7" s="46" t="s">
        <v>23</v>
      </c>
      <c r="C7" s="47">
        <v>14492</v>
      </c>
      <c r="D7" s="47">
        <v>8574</v>
      </c>
      <c r="E7" s="47">
        <v>5029</v>
      </c>
      <c r="F7" s="47"/>
      <c r="G7" s="47">
        <v>10380</v>
      </c>
      <c r="H7" s="47">
        <v>4233</v>
      </c>
      <c r="I7" s="47">
        <v>1110</v>
      </c>
      <c r="J7" s="47"/>
      <c r="K7" s="47"/>
      <c r="L7" s="47"/>
      <c r="M7" s="47"/>
      <c r="N7" s="48">
        <v>6486</v>
      </c>
      <c r="O7" s="49">
        <f t="shared" ref="O7:O38" si="2">SUM(C7:N7)</f>
        <v>50304</v>
      </c>
      <c r="P7" s="50">
        <f t="shared" ref="P7:P38" si="3">SUM(C7+G7+M7+N7)</f>
        <v>31358</v>
      </c>
    </row>
    <row r="8" spans="1:16" ht="12.75" customHeight="1" x14ac:dyDescent="0.25">
      <c r="A8" s="27"/>
      <c r="B8" s="21" t="s">
        <v>19</v>
      </c>
      <c r="C8" s="23">
        <v>161.97</v>
      </c>
      <c r="D8" s="23">
        <v>151.66999999999999</v>
      </c>
      <c r="E8" s="23"/>
      <c r="F8" s="23"/>
      <c r="G8" s="23"/>
      <c r="H8" s="23"/>
      <c r="I8" s="23"/>
      <c r="J8" s="23">
        <v>345.01</v>
      </c>
      <c r="K8" s="23">
        <v>771.63</v>
      </c>
      <c r="L8" s="23">
        <v>81.790000000000006</v>
      </c>
      <c r="M8" s="23"/>
      <c r="N8" s="24"/>
      <c r="O8" s="25">
        <f t="shared" si="2"/>
        <v>1512.07</v>
      </c>
      <c r="P8" s="26">
        <f t="shared" si="3"/>
        <v>161.97</v>
      </c>
    </row>
    <row r="9" spans="1:16" ht="12.75" customHeight="1" x14ac:dyDescent="0.25">
      <c r="A9" s="27"/>
      <c r="B9" s="21" t="s">
        <v>24</v>
      </c>
      <c r="C9" s="23"/>
      <c r="D9" s="23"/>
      <c r="E9" s="23"/>
      <c r="F9" s="23"/>
      <c r="G9" s="23"/>
      <c r="H9" s="23"/>
      <c r="I9" s="23"/>
      <c r="J9" s="23">
        <v>3</v>
      </c>
      <c r="K9" s="23"/>
      <c r="L9" s="23">
        <v>1</v>
      </c>
      <c r="M9" s="23"/>
      <c r="N9" s="24"/>
      <c r="O9" s="25">
        <f t="shared" si="2"/>
        <v>4</v>
      </c>
      <c r="P9" s="26">
        <f t="shared" si="3"/>
        <v>0</v>
      </c>
    </row>
    <row r="10" spans="1:16" x14ac:dyDescent="0.25">
      <c r="A10" s="27"/>
      <c r="B10" s="21" t="s">
        <v>26</v>
      </c>
      <c r="C10" s="23">
        <v>57870</v>
      </c>
      <c r="D10" s="23"/>
      <c r="E10" s="23">
        <v>271.13</v>
      </c>
      <c r="F10" s="23"/>
      <c r="G10" s="23"/>
      <c r="H10" s="23"/>
      <c r="I10" s="23"/>
      <c r="J10" s="23">
        <v>96.47</v>
      </c>
      <c r="K10" s="23">
        <v>26.9</v>
      </c>
      <c r="L10" s="23"/>
      <c r="M10" s="23"/>
      <c r="N10" s="24">
        <v>1.21</v>
      </c>
      <c r="O10" s="25">
        <f t="shared" si="2"/>
        <v>58265.71</v>
      </c>
      <c r="P10" s="26">
        <f t="shared" si="3"/>
        <v>57871.21</v>
      </c>
    </row>
    <row r="11" spans="1:16" ht="15" customHeight="1" x14ac:dyDescent="0.25">
      <c r="A11" s="27"/>
      <c r="B11" s="21" t="s">
        <v>18</v>
      </c>
      <c r="C11" s="23"/>
      <c r="D11" s="23"/>
      <c r="E11" s="23"/>
      <c r="F11" s="23"/>
      <c r="G11" s="23"/>
      <c r="H11" s="23"/>
      <c r="I11" s="23"/>
      <c r="J11" s="23">
        <v>5</v>
      </c>
      <c r="K11" s="23"/>
      <c r="L11" s="23"/>
      <c r="M11" s="23"/>
      <c r="N11" s="24"/>
      <c r="O11" s="25">
        <f t="shared" si="2"/>
        <v>5</v>
      </c>
      <c r="P11" s="26">
        <f t="shared" si="3"/>
        <v>0</v>
      </c>
    </row>
    <row r="12" spans="1:16" s="6" customFormat="1" ht="14.25" customHeight="1" thickBot="1" x14ac:dyDescent="0.3">
      <c r="A12" s="28" t="s">
        <v>111</v>
      </c>
      <c r="B12" s="29"/>
      <c r="C12" s="31">
        <f t="shared" ref="C12:N12" si="4">SUM(C7:C11)</f>
        <v>72523.97</v>
      </c>
      <c r="D12" s="31">
        <f t="shared" si="4"/>
        <v>8725.67</v>
      </c>
      <c r="E12" s="31">
        <f t="shared" si="4"/>
        <v>5300.13</v>
      </c>
      <c r="F12" s="31">
        <f t="shared" si="4"/>
        <v>0</v>
      </c>
      <c r="G12" s="31">
        <f t="shared" si="4"/>
        <v>10380</v>
      </c>
      <c r="H12" s="31">
        <f t="shared" si="4"/>
        <v>4233</v>
      </c>
      <c r="I12" s="31">
        <f t="shared" si="4"/>
        <v>1110</v>
      </c>
      <c r="J12" s="31">
        <f t="shared" si="4"/>
        <v>449.48</v>
      </c>
      <c r="K12" s="31">
        <f t="shared" si="4"/>
        <v>798.53</v>
      </c>
      <c r="L12" s="31">
        <f t="shared" si="4"/>
        <v>82.79</v>
      </c>
      <c r="M12" s="31">
        <f t="shared" si="4"/>
        <v>0</v>
      </c>
      <c r="N12" s="32">
        <f t="shared" si="4"/>
        <v>6487.21</v>
      </c>
      <c r="O12" s="33">
        <f t="shared" si="2"/>
        <v>110090.78</v>
      </c>
      <c r="P12" s="34">
        <f t="shared" si="3"/>
        <v>89391.180000000008</v>
      </c>
    </row>
    <row r="13" spans="1:16" x14ac:dyDescent="0.25">
      <c r="A13" s="35" t="s">
        <v>27</v>
      </c>
      <c r="B13" s="51" t="s">
        <v>18</v>
      </c>
      <c r="C13" s="52"/>
      <c r="D13" s="52"/>
      <c r="E13" s="52"/>
      <c r="F13" s="52"/>
      <c r="G13" s="52"/>
      <c r="H13" s="52"/>
      <c r="I13" s="52"/>
      <c r="J13" s="52">
        <v>1</v>
      </c>
      <c r="K13" s="52"/>
      <c r="L13" s="52"/>
      <c r="M13" s="52"/>
      <c r="N13" s="53"/>
      <c r="O13" s="50">
        <f t="shared" si="2"/>
        <v>1</v>
      </c>
      <c r="P13" s="50">
        <f t="shared" si="3"/>
        <v>0</v>
      </c>
    </row>
    <row r="14" spans="1:16" x14ac:dyDescent="0.25">
      <c r="A14" s="54"/>
      <c r="B14" s="55" t="s">
        <v>19</v>
      </c>
      <c r="C14" s="56"/>
      <c r="D14" s="56">
        <v>5.65</v>
      </c>
      <c r="E14" s="56"/>
      <c r="F14" s="56"/>
      <c r="G14" s="56"/>
      <c r="H14" s="56"/>
      <c r="I14" s="56"/>
      <c r="J14" s="56"/>
      <c r="K14" s="56">
        <v>134.33000000000001</v>
      </c>
      <c r="L14" s="56"/>
      <c r="M14" s="56"/>
      <c r="N14" s="57"/>
      <c r="O14" s="26">
        <f t="shared" si="2"/>
        <v>139.98000000000002</v>
      </c>
      <c r="P14" s="26">
        <f t="shared" si="3"/>
        <v>0</v>
      </c>
    </row>
    <row r="15" spans="1:16" x14ac:dyDescent="0.25">
      <c r="A15" s="54"/>
      <c r="B15" s="55" t="s">
        <v>24</v>
      </c>
      <c r="C15" s="56">
        <v>83631</v>
      </c>
      <c r="D15" s="56"/>
      <c r="E15" s="56"/>
      <c r="F15" s="56"/>
      <c r="G15" s="56"/>
      <c r="H15" s="56"/>
      <c r="I15" s="56"/>
      <c r="J15" s="56">
        <v>15</v>
      </c>
      <c r="K15" s="56">
        <v>923</v>
      </c>
      <c r="L15" s="56"/>
      <c r="M15" s="56"/>
      <c r="N15" s="57"/>
      <c r="O15" s="26">
        <f t="shared" si="2"/>
        <v>84569</v>
      </c>
      <c r="P15" s="26">
        <f t="shared" si="3"/>
        <v>83631</v>
      </c>
    </row>
    <row r="16" spans="1:16" s="6" customFormat="1" ht="13.8" thickBot="1" x14ac:dyDescent="0.3">
      <c r="A16" s="41" t="s">
        <v>112</v>
      </c>
      <c r="B16" s="42"/>
      <c r="C16" s="43">
        <f t="shared" ref="C16:K16" si="5">SUM(C13:C15)</f>
        <v>83631</v>
      </c>
      <c r="D16" s="43">
        <f t="shared" si="5"/>
        <v>5.65</v>
      </c>
      <c r="E16" s="43">
        <f t="shared" si="5"/>
        <v>0</v>
      </c>
      <c r="F16" s="43">
        <f t="shared" si="5"/>
        <v>0</v>
      </c>
      <c r="G16" s="43">
        <f t="shared" si="5"/>
        <v>0</v>
      </c>
      <c r="H16" s="43">
        <f t="shared" si="5"/>
        <v>0</v>
      </c>
      <c r="I16" s="43">
        <f t="shared" si="5"/>
        <v>0</v>
      </c>
      <c r="J16" s="43">
        <f t="shared" si="5"/>
        <v>16</v>
      </c>
      <c r="K16" s="43">
        <f t="shared" si="5"/>
        <v>1057.33</v>
      </c>
      <c r="L16" s="43"/>
      <c r="M16" s="43">
        <f>SUM(M13:M15)</f>
        <v>0</v>
      </c>
      <c r="N16" s="58">
        <f>SUM(N13:N15)</f>
        <v>0</v>
      </c>
      <c r="O16" s="59">
        <f t="shared" si="2"/>
        <v>84709.98</v>
      </c>
      <c r="P16" s="34">
        <f t="shared" si="3"/>
        <v>83631</v>
      </c>
    </row>
    <row r="17" spans="1:16" x14ac:dyDescent="0.25">
      <c r="A17" s="45" t="s">
        <v>29</v>
      </c>
      <c r="B17" s="46" t="s">
        <v>30</v>
      </c>
      <c r="C17" s="47">
        <v>40272</v>
      </c>
      <c r="D17" s="47"/>
      <c r="E17" s="47"/>
      <c r="F17" s="47"/>
      <c r="G17" s="47"/>
      <c r="H17" s="47"/>
      <c r="I17" s="47"/>
      <c r="J17" s="47"/>
      <c r="K17" s="47"/>
      <c r="L17" s="47"/>
      <c r="M17" s="47"/>
      <c r="N17" s="48"/>
      <c r="O17" s="49">
        <f t="shared" si="2"/>
        <v>40272</v>
      </c>
      <c r="P17" s="50">
        <f t="shared" si="3"/>
        <v>40272</v>
      </c>
    </row>
    <row r="18" spans="1:16" s="6" customFormat="1" ht="13.8" thickBot="1" x14ac:dyDescent="0.3">
      <c r="A18" s="28" t="s">
        <v>113</v>
      </c>
      <c r="B18" s="29"/>
      <c r="C18" s="31">
        <f t="shared" ref="C18:N18" si="6">SUM(C17:C17)</f>
        <v>40272</v>
      </c>
      <c r="D18" s="31">
        <f t="shared" si="6"/>
        <v>0</v>
      </c>
      <c r="E18" s="31">
        <f t="shared" si="6"/>
        <v>0</v>
      </c>
      <c r="F18" s="31">
        <f t="shared" si="6"/>
        <v>0</v>
      </c>
      <c r="G18" s="31">
        <f t="shared" si="6"/>
        <v>0</v>
      </c>
      <c r="H18" s="31">
        <f t="shared" si="6"/>
        <v>0</v>
      </c>
      <c r="I18" s="31">
        <f t="shared" si="6"/>
        <v>0</v>
      </c>
      <c r="J18" s="31">
        <f t="shared" si="6"/>
        <v>0</v>
      </c>
      <c r="K18" s="31">
        <f t="shared" si="6"/>
        <v>0</v>
      </c>
      <c r="L18" s="31">
        <f t="shared" si="6"/>
        <v>0</v>
      </c>
      <c r="M18" s="31">
        <f t="shared" si="6"/>
        <v>0</v>
      </c>
      <c r="N18" s="32">
        <f t="shared" si="6"/>
        <v>0</v>
      </c>
      <c r="O18" s="33">
        <f t="shared" si="2"/>
        <v>40272</v>
      </c>
      <c r="P18" s="34">
        <f t="shared" si="3"/>
        <v>40272</v>
      </c>
    </row>
    <row r="19" spans="1:16" ht="12.75" customHeight="1" x14ac:dyDescent="0.25">
      <c r="A19" s="35" t="s">
        <v>31</v>
      </c>
      <c r="B19" s="51" t="s">
        <v>19</v>
      </c>
      <c r="C19" s="52"/>
      <c r="D19" s="52">
        <v>24.38</v>
      </c>
      <c r="E19" s="52"/>
      <c r="F19" s="52"/>
      <c r="G19" s="52"/>
      <c r="H19" s="52"/>
      <c r="I19" s="52"/>
      <c r="J19" s="52">
        <v>12.13</v>
      </c>
      <c r="K19" s="52">
        <v>5735.05</v>
      </c>
      <c r="L19" s="52">
        <v>10.89</v>
      </c>
      <c r="M19" s="52"/>
      <c r="N19" s="53"/>
      <c r="O19" s="50">
        <f t="shared" si="2"/>
        <v>5782.4500000000007</v>
      </c>
      <c r="P19" s="50">
        <f t="shared" si="3"/>
        <v>0</v>
      </c>
    </row>
    <row r="20" spans="1:16" x14ac:dyDescent="0.25">
      <c r="A20" s="54"/>
      <c r="B20" s="55" t="s">
        <v>26</v>
      </c>
      <c r="C20" s="56"/>
      <c r="D20" s="56">
        <v>169.95</v>
      </c>
      <c r="E20" s="56">
        <v>41.64</v>
      </c>
      <c r="F20" s="56"/>
      <c r="G20" s="56"/>
      <c r="H20" s="56">
        <v>666.51</v>
      </c>
      <c r="I20" s="56"/>
      <c r="J20" s="56">
        <v>144.68</v>
      </c>
      <c r="K20" s="56">
        <v>93.09</v>
      </c>
      <c r="L20" s="56"/>
      <c r="M20" s="56"/>
      <c r="N20" s="57">
        <v>277.88</v>
      </c>
      <c r="O20" s="26">
        <f t="shared" si="2"/>
        <v>1393.75</v>
      </c>
      <c r="P20" s="26">
        <f t="shared" si="3"/>
        <v>277.88</v>
      </c>
    </row>
    <row r="21" spans="1:16" ht="12.75" customHeight="1" x14ac:dyDescent="0.25">
      <c r="A21" s="54"/>
      <c r="B21" s="55" t="s">
        <v>32</v>
      </c>
      <c r="C21" s="56">
        <v>193802.21</v>
      </c>
      <c r="D21" s="56"/>
      <c r="E21" s="56"/>
      <c r="F21" s="56"/>
      <c r="G21" s="56"/>
      <c r="H21" s="56"/>
      <c r="I21" s="56"/>
      <c r="J21" s="56"/>
      <c r="K21" s="56"/>
      <c r="L21" s="56"/>
      <c r="M21" s="56"/>
      <c r="N21" s="57"/>
      <c r="O21" s="26">
        <f t="shared" si="2"/>
        <v>193802.21</v>
      </c>
      <c r="P21" s="26">
        <f t="shared" si="3"/>
        <v>193802.21</v>
      </c>
    </row>
    <row r="22" spans="1:16" ht="13.65" customHeight="1" x14ac:dyDescent="0.25">
      <c r="A22" s="54"/>
      <c r="B22" s="55" t="s">
        <v>33</v>
      </c>
      <c r="C22" s="56">
        <v>260</v>
      </c>
      <c r="D22" s="56"/>
      <c r="E22" s="56"/>
      <c r="F22" s="56"/>
      <c r="G22" s="56"/>
      <c r="H22" s="56"/>
      <c r="I22" s="56"/>
      <c r="J22" s="56"/>
      <c r="K22" s="56"/>
      <c r="L22" s="56"/>
      <c r="M22" s="56"/>
      <c r="N22" s="57"/>
      <c r="O22" s="26">
        <f t="shared" si="2"/>
        <v>260</v>
      </c>
      <c r="P22" s="26">
        <f t="shared" si="3"/>
        <v>260</v>
      </c>
    </row>
    <row r="23" spans="1:16" s="6" customFormat="1" ht="13.65" customHeight="1" thickBot="1" x14ac:dyDescent="0.3">
      <c r="A23" s="41" t="s">
        <v>114</v>
      </c>
      <c r="B23" s="42"/>
      <c r="C23" s="43">
        <f t="shared" ref="C23:N23" si="7">SUM(C19:C22)</f>
        <v>194062.21</v>
      </c>
      <c r="D23" s="43">
        <f t="shared" si="7"/>
        <v>194.32999999999998</v>
      </c>
      <c r="E23" s="43">
        <f t="shared" si="7"/>
        <v>41.64</v>
      </c>
      <c r="F23" s="43">
        <f t="shared" si="7"/>
        <v>0</v>
      </c>
      <c r="G23" s="43">
        <f t="shared" si="7"/>
        <v>0</v>
      </c>
      <c r="H23" s="43">
        <f t="shared" si="7"/>
        <v>666.51</v>
      </c>
      <c r="I23" s="43">
        <f t="shared" si="7"/>
        <v>0</v>
      </c>
      <c r="J23" s="43">
        <f t="shared" si="7"/>
        <v>156.81</v>
      </c>
      <c r="K23" s="43">
        <f t="shared" si="7"/>
        <v>5828.14</v>
      </c>
      <c r="L23" s="43">
        <f t="shared" si="7"/>
        <v>10.89</v>
      </c>
      <c r="M23" s="43">
        <f t="shared" si="7"/>
        <v>0</v>
      </c>
      <c r="N23" s="58">
        <f t="shared" si="7"/>
        <v>277.88</v>
      </c>
      <c r="O23" s="59">
        <f t="shared" si="2"/>
        <v>201238.41000000003</v>
      </c>
      <c r="P23" s="34">
        <f t="shared" si="3"/>
        <v>194340.09</v>
      </c>
    </row>
    <row r="24" spans="1:16" s="14" customFormat="1" x14ac:dyDescent="0.25">
      <c r="A24" s="45" t="s">
        <v>34</v>
      </c>
      <c r="B24" s="60" t="s">
        <v>18</v>
      </c>
      <c r="C24" s="61">
        <v>2746</v>
      </c>
      <c r="D24" s="61"/>
      <c r="E24" s="61"/>
      <c r="F24" s="61"/>
      <c r="G24" s="61"/>
      <c r="H24" s="61"/>
      <c r="I24" s="61"/>
      <c r="J24" s="61">
        <v>1</v>
      </c>
      <c r="K24" s="61"/>
      <c r="L24" s="61"/>
      <c r="M24" s="61"/>
      <c r="N24" s="62"/>
      <c r="O24" s="63">
        <f t="shared" si="2"/>
        <v>2747</v>
      </c>
      <c r="P24" s="26">
        <f t="shared" si="3"/>
        <v>2746</v>
      </c>
    </row>
    <row r="25" spans="1:16" s="6" customFormat="1" x14ac:dyDescent="0.25">
      <c r="A25" s="64"/>
      <c r="B25" s="60" t="s">
        <v>19</v>
      </c>
      <c r="C25" s="61"/>
      <c r="D25" s="61"/>
      <c r="E25" s="61"/>
      <c r="F25" s="61"/>
      <c r="G25" s="61"/>
      <c r="H25" s="61"/>
      <c r="I25" s="61"/>
      <c r="J25" s="61"/>
      <c r="K25" s="61">
        <v>48.67</v>
      </c>
      <c r="L25" s="61"/>
      <c r="M25" s="61"/>
      <c r="N25" s="62"/>
      <c r="O25" s="63">
        <f t="shared" si="2"/>
        <v>48.67</v>
      </c>
      <c r="P25" s="26">
        <f t="shared" si="3"/>
        <v>0</v>
      </c>
    </row>
    <row r="26" spans="1:16" s="6" customFormat="1" ht="13.8" thickBot="1" x14ac:dyDescent="0.3">
      <c r="A26" s="28" t="s">
        <v>115</v>
      </c>
      <c r="B26" s="29"/>
      <c r="C26" s="31"/>
      <c r="D26" s="31"/>
      <c r="E26" s="31"/>
      <c r="F26" s="31">
        <f t="shared" ref="F26:N26" si="8">SUM(F24:F25)</f>
        <v>0</v>
      </c>
      <c r="G26" s="31">
        <f t="shared" si="8"/>
        <v>0</v>
      </c>
      <c r="H26" s="31">
        <f t="shared" si="8"/>
        <v>0</v>
      </c>
      <c r="I26" s="31">
        <f t="shared" si="8"/>
        <v>0</v>
      </c>
      <c r="J26" s="31">
        <f t="shared" si="8"/>
        <v>1</v>
      </c>
      <c r="K26" s="31">
        <f t="shared" si="8"/>
        <v>48.67</v>
      </c>
      <c r="L26" s="31">
        <f t="shared" si="8"/>
        <v>0</v>
      </c>
      <c r="M26" s="31">
        <f t="shared" si="8"/>
        <v>0</v>
      </c>
      <c r="N26" s="31">
        <f t="shared" si="8"/>
        <v>0</v>
      </c>
      <c r="O26" s="65">
        <f t="shared" si="2"/>
        <v>49.67</v>
      </c>
      <c r="P26" s="26">
        <f t="shared" si="3"/>
        <v>0</v>
      </c>
    </row>
    <row r="27" spans="1:16" s="10" customFormat="1" x14ac:dyDescent="0.25">
      <c r="A27" s="35" t="s">
        <v>36</v>
      </c>
      <c r="B27" s="66" t="s">
        <v>37</v>
      </c>
      <c r="C27" s="67">
        <v>47850</v>
      </c>
      <c r="D27" s="67">
        <v>5806</v>
      </c>
      <c r="E27" s="67">
        <v>4067</v>
      </c>
      <c r="F27" s="67"/>
      <c r="G27" s="67">
        <v>23066</v>
      </c>
      <c r="H27" s="67"/>
      <c r="I27" s="67"/>
      <c r="J27" s="67"/>
      <c r="K27" s="67"/>
      <c r="L27" s="67">
        <v>161</v>
      </c>
      <c r="M27" s="67"/>
      <c r="N27" s="68"/>
      <c r="O27" s="69">
        <f t="shared" si="2"/>
        <v>80950</v>
      </c>
      <c r="P27" s="50">
        <f t="shared" si="3"/>
        <v>70916</v>
      </c>
    </row>
    <row r="28" spans="1:16" ht="11.25" customHeight="1" x14ac:dyDescent="0.25">
      <c r="A28" s="54"/>
      <c r="B28" s="55" t="s">
        <v>19</v>
      </c>
      <c r="C28" s="56"/>
      <c r="D28" s="56"/>
      <c r="E28" s="56">
        <v>16427.98</v>
      </c>
      <c r="F28" s="56"/>
      <c r="G28" s="56"/>
      <c r="H28" s="56"/>
      <c r="I28" s="56"/>
      <c r="J28" s="56">
        <v>23.7</v>
      </c>
      <c r="K28" s="56">
        <v>184.09</v>
      </c>
      <c r="L28" s="56"/>
      <c r="M28" s="56"/>
      <c r="N28" s="57"/>
      <c r="O28" s="26">
        <f t="shared" si="2"/>
        <v>16635.77</v>
      </c>
      <c r="P28" s="26">
        <f t="shared" si="3"/>
        <v>0</v>
      </c>
    </row>
    <row r="29" spans="1:16" x14ac:dyDescent="0.25">
      <c r="A29" s="54"/>
      <c r="B29" s="55" t="s">
        <v>26</v>
      </c>
      <c r="C29" s="56"/>
      <c r="D29" s="56">
        <v>5883.12</v>
      </c>
      <c r="E29" s="56">
        <v>1464.86</v>
      </c>
      <c r="F29" s="56"/>
      <c r="G29" s="56"/>
      <c r="H29" s="56"/>
      <c r="I29" s="56"/>
      <c r="J29" s="56">
        <v>37.94</v>
      </c>
      <c r="K29" s="56">
        <v>60.99</v>
      </c>
      <c r="L29" s="56"/>
      <c r="M29" s="56"/>
      <c r="N29" s="57">
        <v>11.79</v>
      </c>
      <c r="O29" s="26">
        <f t="shared" si="2"/>
        <v>7458.6999999999989</v>
      </c>
      <c r="P29" s="26">
        <f t="shared" si="3"/>
        <v>11.79</v>
      </c>
    </row>
    <row r="30" spans="1:16" s="6" customFormat="1" ht="13.65" customHeight="1" thickBot="1" x14ac:dyDescent="0.3">
      <c r="A30" s="41" t="s">
        <v>116</v>
      </c>
      <c r="B30" s="42"/>
      <c r="C30" s="43">
        <f t="shared" ref="C30:N30" si="9">SUM(C27:C29)</f>
        <v>47850</v>
      </c>
      <c r="D30" s="43">
        <f t="shared" si="9"/>
        <v>11689.119999999999</v>
      </c>
      <c r="E30" s="43">
        <f t="shared" si="9"/>
        <v>21959.84</v>
      </c>
      <c r="F30" s="43">
        <f t="shared" si="9"/>
        <v>0</v>
      </c>
      <c r="G30" s="43">
        <f t="shared" si="9"/>
        <v>23066</v>
      </c>
      <c r="H30" s="43">
        <f t="shared" si="9"/>
        <v>0</v>
      </c>
      <c r="I30" s="43">
        <f t="shared" si="9"/>
        <v>0</v>
      </c>
      <c r="J30" s="43">
        <f t="shared" si="9"/>
        <v>61.64</v>
      </c>
      <c r="K30" s="43">
        <f t="shared" si="9"/>
        <v>245.08</v>
      </c>
      <c r="L30" s="43">
        <f t="shared" si="9"/>
        <v>161</v>
      </c>
      <c r="M30" s="43">
        <f t="shared" si="9"/>
        <v>0</v>
      </c>
      <c r="N30" s="58">
        <f t="shared" si="9"/>
        <v>11.79</v>
      </c>
      <c r="O30" s="59">
        <f t="shared" si="2"/>
        <v>105044.46999999999</v>
      </c>
      <c r="P30" s="34">
        <f t="shared" si="3"/>
        <v>70927.789999999994</v>
      </c>
    </row>
    <row r="31" spans="1:16" x14ac:dyDescent="0.25">
      <c r="A31" s="45" t="s">
        <v>38</v>
      </c>
      <c r="B31" s="46" t="s">
        <v>24</v>
      </c>
      <c r="C31" s="47">
        <v>13843</v>
      </c>
      <c r="D31" s="47"/>
      <c r="E31" s="47">
        <v>1015</v>
      </c>
      <c r="F31" s="47"/>
      <c r="G31" s="47"/>
      <c r="H31" s="47"/>
      <c r="I31" s="47">
        <v>330</v>
      </c>
      <c r="J31" s="47">
        <v>1</v>
      </c>
      <c r="K31" s="47">
        <v>51</v>
      </c>
      <c r="L31" s="47"/>
      <c r="M31" s="47"/>
      <c r="N31" s="48"/>
      <c r="O31" s="49">
        <f t="shared" si="2"/>
        <v>15240</v>
      </c>
      <c r="P31" s="50">
        <f t="shared" si="3"/>
        <v>13843</v>
      </c>
    </row>
    <row r="32" spans="1:16" x14ac:dyDescent="0.25">
      <c r="A32" s="20"/>
      <c r="B32" s="21" t="s">
        <v>19</v>
      </c>
      <c r="C32" s="23"/>
      <c r="D32" s="23"/>
      <c r="E32" s="23"/>
      <c r="F32" s="23"/>
      <c r="G32" s="23"/>
      <c r="H32" s="23"/>
      <c r="I32" s="23"/>
      <c r="J32" s="23"/>
      <c r="K32" s="23">
        <v>107.3</v>
      </c>
      <c r="L32" s="23"/>
      <c r="M32" s="23"/>
      <c r="N32" s="24"/>
      <c r="O32" s="49">
        <f t="shared" si="2"/>
        <v>107.3</v>
      </c>
      <c r="P32" s="26">
        <f t="shared" si="3"/>
        <v>0</v>
      </c>
    </row>
    <row r="33" spans="1:16" x14ac:dyDescent="0.25">
      <c r="A33" s="27"/>
      <c r="B33" s="21" t="s">
        <v>39</v>
      </c>
      <c r="C33" s="23">
        <v>3500</v>
      </c>
      <c r="D33" s="23"/>
      <c r="E33" s="23"/>
      <c r="F33" s="23"/>
      <c r="G33" s="23"/>
      <c r="H33" s="23"/>
      <c r="I33" s="23"/>
      <c r="J33" s="23"/>
      <c r="K33" s="23"/>
      <c r="L33" s="23"/>
      <c r="M33" s="23"/>
      <c r="N33" s="24"/>
      <c r="O33" s="25">
        <f t="shared" si="2"/>
        <v>3500</v>
      </c>
      <c r="P33" s="26">
        <f t="shared" si="3"/>
        <v>3500</v>
      </c>
    </row>
    <row r="34" spans="1:16" s="6" customFormat="1" ht="13.8" thickBot="1" x14ac:dyDescent="0.3">
      <c r="A34" s="28" t="s">
        <v>117</v>
      </c>
      <c r="B34" s="29"/>
      <c r="C34" s="31">
        <f t="shared" ref="C34:N34" si="10">SUM(C31:C33)</f>
        <v>17343</v>
      </c>
      <c r="D34" s="31">
        <f t="shared" si="10"/>
        <v>0</v>
      </c>
      <c r="E34" s="31">
        <f t="shared" si="10"/>
        <v>1015</v>
      </c>
      <c r="F34" s="31">
        <f t="shared" si="10"/>
        <v>0</v>
      </c>
      <c r="G34" s="31">
        <f t="shared" si="10"/>
        <v>0</v>
      </c>
      <c r="H34" s="31">
        <f t="shared" si="10"/>
        <v>0</v>
      </c>
      <c r="I34" s="31">
        <f t="shared" si="10"/>
        <v>330</v>
      </c>
      <c r="J34" s="31">
        <f t="shared" si="10"/>
        <v>1</v>
      </c>
      <c r="K34" s="31">
        <f t="shared" si="10"/>
        <v>158.30000000000001</v>
      </c>
      <c r="L34" s="31">
        <f t="shared" si="10"/>
        <v>0</v>
      </c>
      <c r="M34" s="31">
        <f t="shared" si="10"/>
        <v>0</v>
      </c>
      <c r="N34" s="32">
        <f t="shared" si="10"/>
        <v>0</v>
      </c>
      <c r="O34" s="33">
        <f t="shared" si="2"/>
        <v>18847.3</v>
      </c>
      <c r="P34" s="34">
        <f t="shared" si="3"/>
        <v>17343</v>
      </c>
    </row>
    <row r="35" spans="1:16" x14ac:dyDescent="0.25">
      <c r="A35" s="35" t="s">
        <v>40</v>
      </c>
      <c r="B35" s="55" t="s">
        <v>42</v>
      </c>
      <c r="C35" s="56">
        <v>2382</v>
      </c>
      <c r="D35" s="56"/>
      <c r="E35" s="56"/>
      <c r="F35" s="56"/>
      <c r="G35" s="56"/>
      <c r="H35" s="56"/>
      <c r="I35" s="56"/>
      <c r="J35" s="56"/>
      <c r="K35" s="56"/>
      <c r="L35" s="56"/>
      <c r="M35" s="56"/>
      <c r="N35" s="57"/>
      <c r="O35" s="26">
        <f t="shared" si="2"/>
        <v>2382</v>
      </c>
      <c r="P35" s="26">
        <f t="shared" si="3"/>
        <v>2382</v>
      </c>
    </row>
    <row r="36" spans="1:16" s="6" customFormat="1" ht="13.8" thickBot="1" x14ac:dyDescent="0.3">
      <c r="A36" s="41" t="s">
        <v>118</v>
      </c>
      <c r="B36" s="42"/>
      <c r="C36" s="43">
        <f t="shared" ref="C36:N36" si="11">SUM(C35:C35)</f>
        <v>2382</v>
      </c>
      <c r="D36" s="43">
        <f t="shared" si="11"/>
        <v>0</v>
      </c>
      <c r="E36" s="43">
        <f t="shared" si="11"/>
        <v>0</v>
      </c>
      <c r="F36" s="43">
        <f t="shared" si="11"/>
        <v>0</v>
      </c>
      <c r="G36" s="43">
        <f t="shared" si="11"/>
        <v>0</v>
      </c>
      <c r="H36" s="43">
        <f t="shared" si="11"/>
        <v>0</v>
      </c>
      <c r="I36" s="43">
        <f t="shared" si="11"/>
        <v>0</v>
      </c>
      <c r="J36" s="43">
        <f t="shared" si="11"/>
        <v>0</v>
      </c>
      <c r="K36" s="43">
        <f t="shared" si="11"/>
        <v>0</v>
      </c>
      <c r="L36" s="43">
        <f t="shared" si="11"/>
        <v>0</v>
      </c>
      <c r="M36" s="43">
        <f t="shared" si="11"/>
        <v>0</v>
      </c>
      <c r="N36" s="58">
        <f t="shared" si="11"/>
        <v>0</v>
      </c>
      <c r="O36" s="59">
        <f t="shared" si="2"/>
        <v>2382</v>
      </c>
      <c r="P36" s="34">
        <f t="shared" si="3"/>
        <v>2382</v>
      </c>
    </row>
    <row r="37" spans="1:16" x14ac:dyDescent="0.25">
      <c r="A37" s="45" t="s">
        <v>43</v>
      </c>
      <c r="B37" s="46" t="s">
        <v>25</v>
      </c>
      <c r="C37" s="47">
        <v>1671</v>
      </c>
      <c r="D37" s="47">
        <v>164</v>
      </c>
      <c r="E37" s="47"/>
      <c r="F37" s="47">
        <v>2795</v>
      </c>
      <c r="G37" s="47">
        <v>4975</v>
      </c>
      <c r="H37" s="47">
        <v>103</v>
      </c>
      <c r="I37" s="47">
        <v>46</v>
      </c>
      <c r="J37" s="47">
        <v>31</v>
      </c>
      <c r="K37" s="47">
        <v>251</v>
      </c>
      <c r="L37" s="47">
        <v>197</v>
      </c>
      <c r="M37" s="47"/>
      <c r="N37" s="48">
        <v>1453</v>
      </c>
      <c r="O37" s="49">
        <f t="shared" si="2"/>
        <v>11686</v>
      </c>
      <c r="P37" s="50">
        <f t="shared" si="3"/>
        <v>8099</v>
      </c>
    </row>
    <row r="38" spans="1:16" x14ac:dyDescent="0.25">
      <c r="A38" s="45"/>
      <c r="B38" s="46" t="s">
        <v>18</v>
      </c>
      <c r="C38" s="47"/>
      <c r="D38" s="47"/>
      <c r="E38" s="47"/>
      <c r="F38" s="47"/>
      <c r="G38" s="47"/>
      <c r="H38" s="47"/>
      <c r="I38" s="47"/>
      <c r="J38" s="47">
        <v>8</v>
      </c>
      <c r="K38" s="47"/>
      <c r="L38" s="47"/>
      <c r="M38" s="47"/>
      <c r="N38" s="48"/>
      <c r="O38" s="49">
        <f t="shared" si="2"/>
        <v>8</v>
      </c>
      <c r="P38" s="50">
        <f t="shared" si="3"/>
        <v>0</v>
      </c>
    </row>
    <row r="39" spans="1:16" x14ac:dyDescent="0.25">
      <c r="A39" s="27"/>
      <c r="B39" s="21" t="s">
        <v>19</v>
      </c>
      <c r="C39" s="23">
        <v>64193.78</v>
      </c>
      <c r="D39" s="23">
        <v>93.48</v>
      </c>
      <c r="E39" s="23"/>
      <c r="F39" s="23"/>
      <c r="G39" s="23"/>
      <c r="H39" s="23"/>
      <c r="I39" s="23"/>
      <c r="J39" s="23">
        <v>116.85</v>
      </c>
      <c r="K39" s="23">
        <v>172.77</v>
      </c>
      <c r="L39" s="23"/>
      <c r="M39" s="23"/>
      <c r="N39" s="24"/>
      <c r="O39" s="25">
        <f t="shared" ref="O39:O68" si="12">SUM(C39:N39)</f>
        <v>64576.88</v>
      </c>
      <c r="P39" s="26">
        <f t="shared" ref="P39:P74" si="13">SUM(C39+G39+M39+N39)</f>
        <v>64193.78</v>
      </c>
    </row>
    <row r="40" spans="1:16" s="6" customFormat="1" ht="12.75" customHeight="1" thickBot="1" x14ac:dyDescent="0.3">
      <c r="A40" s="28" t="s">
        <v>119</v>
      </c>
      <c r="B40" s="29"/>
      <c r="C40" s="31">
        <f t="shared" ref="C40:N40" si="14">SUM(C37:C39)</f>
        <v>65864.78</v>
      </c>
      <c r="D40" s="31">
        <f t="shared" si="14"/>
        <v>257.48</v>
      </c>
      <c r="E40" s="31">
        <f t="shared" si="14"/>
        <v>0</v>
      </c>
      <c r="F40" s="31">
        <f t="shared" si="14"/>
        <v>2795</v>
      </c>
      <c r="G40" s="31">
        <f t="shared" si="14"/>
        <v>4975</v>
      </c>
      <c r="H40" s="31">
        <f t="shared" si="14"/>
        <v>103</v>
      </c>
      <c r="I40" s="31">
        <f t="shared" si="14"/>
        <v>46</v>
      </c>
      <c r="J40" s="31">
        <f t="shared" si="14"/>
        <v>155.85</v>
      </c>
      <c r="K40" s="31">
        <f t="shared" si="14"/>
        <v>423.77</v>
      </c>
      <c r="L40" s="31">
        <f t="shared" si="14"/>
        <v>197</v>
      </c>
      <c r="M40" s="31">
        <f t="shared" si="14"/>
        <v>0</v>
      </c>
      <c r="N40" s="32">
        <f t="shared" si="14"/>
        <v>1453</v>
      </c>
      <c r="O40" s="33">
        <f t="shared" si="12"/>
        <v>76270.880000000005</v>
      </c>
      <c r="P40" s="34">
        <f t="shared" si="13"/>
        <v>72292.78</v>
      </c>
    </row>
    <row r="41" spans="1:16" s="6" customFormat="1" ht="13.65" customHeight="1" x14ac:dyDescent="0.25">
      <c r="A41" s="35" t="s">
        <v>44</v>
      </c>
      <c r="B41" s="36" t="s">
        <v>21</v>
      </c>
      <c r="C41" s="38">
        <v>700</v>
      </c>
      <c r="D41" s="38"/>
      <c r="E41" s="38"/>
      <c r="F41" s="38"/>
      <c r="G41" s="38"/>
      <c r="H41" s="38"/>
      <c r="I41" s="38"/>
      <c r="J41" s="38"/>
      <c r="K41" s="38"/>
      <c r="L41" s="38"/>
      <c r="M41" s="38"/>
      <c r="N41" s="39"/>
      <c r="O41" s="40">
        <f t="shared" si="12"/>
        <v>700</v>
      </c>
      <c r="P41" s="40">
        <f t="shared" si="13"/>
        <v>700</v>
      </c>
    </row>
    <row r="42" spans="1:16" s="6" customFormat="1" ht="13.65" customHeight="1" x14ac:dyDescent="0.25">
      <c r="A42" s="70"/>
      <c r="B42" s="71" t="s">
        <v>19</v>
      </c>
      <c r="C42" s="72"/>
      <c r="D42" s="72"/>
      <c r="E42" s="72"/>
      <c r="F42" s="72"/>
      <c r="G42" s="72"/>
      <c r="H42" s="72"/>
      <c r="I42" s="72"/>
      <c r="J42" s="72"/>
      <c r="K42" s="72">
        <v>48.19</v>
      </c>
      <c r="L42" s="72"/>
      <c r="M42" s="72"/>
      <c r="N42" s="73"/>
      <c r="O42" s="40">
        <f t="shared" si="12"/>
        <v>48.19</v>
      </c>
      <c r="P42" s="40">
        <f t="shared" si="13"/>
        <v>0</v>
      </c>
    </row>
    <row r="43" spans="1:16" s="6" customFormat="1" ht="13.65" customHeight="1" thickBot="1" x14ac:dyDescent="0.3">
      <c r="A43" s="41" t="s">
        <v>120</v>
      </c>
      <c r="B43" s="42"/>
      <c r="C43" s="43">
        <f t="shared" ref="C43:N43" si="15">SUM(C41:C42)</f>
        <v>700</v>
      </c>
      <c r="D43" s="43">
        <f t="shared" si="15"/>
        <v>0</v>
      </c>
      <c r="E43" s="43">
        <f t="shared" si="15"/>
        <v>0</v>
      </c>
      <c r="F43" s="43">
        <f t="shared" si="15"/>
        <v>0</v>
      </c>
      <c r="G43" s="43">
        <f t="shared" si="15"/>
        <v>0</v>
      </c>
      <c r="H43" s="43">
        <f t="shared" si="15"/>
        <v>0</v>
      </c>
      <c r="I43" s="43">
        <f t="shared" si="15"/>
        <v>0</v>
      </c>
      <c r="J43" s="43">
        <f t="shared" si="15"/>
        <v>0</v>
      </c>
      <c r="K43" s="43">
        <f t="shared" si="15"/>
        <v>48.19</v>
      </c>
      <c r="L43" s="43">
        <f t="shared" si="15"/>
        <v>0</v>
      </c>
      <c r="M43" s="43">
        <f t="shared" si="15"/>
        <v>0</v>
      </c>
      <c r="N43" s="43">
        <f t="shared" si="15"/>
        <v>0</v>
      </c>
      <c r="O43" s="34">
        <f t="shared" si="12"/>
        <v>748.19</v>
      </c>
      <c r="P43" s="34">
        <f t="shared" si="13"/>
        <v>700</v>
      </c>
    </row>
    <row r="44" spans="1:16" x14ac:dyDescent="0.25">
      <c r="A44" s="45" t="s">
        <v>45</v>
      </c>
      <c r="B44" s="46" t="s">
        <v>46</v>
      </c>
      <c r="C44" s="47">
        <v>2277</v>
      </c>
      <c r="D44" s="47">
        <v>1000</v>
      </c>
      <c r="E44" s="47"/>
      <c r="F44" s="47">
        <v>1250</v>
      </c>
      <c r="G44" s="47">
        <v>490</v>
      </c>
      <c r="H44" s="47">
        <v>900</v>
      </c>
      <c r="I44" s="47"/>
      <c r="J44" s="47"/>
      <c r="K44" s="47"/>
      <c r="L44" s="47">
        <v>2</v>
      </c>
      <c r="M44" s="47"/>
      <c r="N44" s="48"/>
      <c r="O44" s="49">
        <f t="shared" si="12"/>
        <v>5919</v>
      </c>
      <c r="P44" s="50">
        <f t="shared" si="13"/>
        <v>2767</v>
      </c>
    </row>
    <row r="45" spans="1:16" x14ac:dyDescent="0.25">
      <c r="A45" s="27"/>
      <c r="B45" s="21" t="s">
        <v>47</v>
      </c>
      <c r="C45" s="23">
        <v>62081</v>
      </c>
      <c r="D45" s="23"/>
      <c r="E45" s="23"/>
      <c r="F45" s="23"/>
      <c r="G45" s="23"/>
      <c r="H45" s="23"/>
      <c r="I45" s="23"/>
      <c r="J45" s="23">
        <v>67</v>
      </c>
      <c r="K45" s="23"/>
      <c r="L45" s="23">
        <v>61</v>
      </c>
      <c r="M45" s="23"/>
      <c r="N45" s="24"/>
      <c r="O45" s="25">
        <f t="shared" si="12"/>
        <v>62209</v>
      </c>
      <c r="P45" s="26">
        <f t="shared" si="13"/>
        <v>62081</v>
      </c>
    </row>
    <row r="46" spans="1:16" ht="11.25" customHeight="1" x14ac:dyDescent="0.25">
      <c r="A46" s="27"/>
      <c r="B46" s="21" t="s">
        <v>19</v>
      </c>
      <c r="C46" s="23">
        <v>49.39</v>
      </c>
      <c r="D46" s="23"/>
      <c r="E46" s="23"/>
      <c r="F46" s="23"/>
      <c r="G46" s="23"/>
      <c r="H46" s="23"/>
      <c r="I46" s="23"/>
      <c r="J46" s="23">
        <v>5.72</v>
      </c>
      <c r="K46" s="23">
        <v>586.39</v>
      </c>
      <c r="L46" s="23"/>
      <c r="M46" s="23"/>
      <c r="N46" s="24"/>
      <c r="O46" s="25">
        <f t="shared" si="12"/>
        <v>641.5</v>
      </c>
      <c r="P46" s="26">
        <f t="shared" si="13"/>
        <v>49.39</v>
      </c>
    </row>
    <row r="47" spans="1:16" x14ac:dyDescent="0.25">
      <c r="A47" s="27"/>
      <c r="B47" s="21" t="s">
        <v>26</v>
      </c>
      <c r="C47" s="23"/>
      <c r="D47" s="23"/>
      <c r="E47" s="23">
        <v>85.4</v>
      </c>
      <c r="F47" s="23"/>
      <c r="G47" s="23"/>
      <c r="H47" s="23"/>
      <c r="I47" s="23">
        <v>628.45000000000005</v>
      </c>
      <c r="J47" s="23"/>
      <c r="K47" s="23"/>
      <c r="L47" s="23"/>
      <c r="M47" s="23"/>
      <c r="N47" s="24">
        <v>1.4</v>
      </c>
      <c r="O47" s="25">
        <f t="shared" si="12"/>
        <v>715.25</v>
      </c>
      <c r="P47" s="26">
        <f t="shared" si="13"/>
        <v>1.4</v>
      </c>
    </row>
    <row r="48" spans="1:16" x14ac:dyDescent="0.25">
      <c r="A48" s="27"/>
      <c r="B48" s="21" t="s">
        <v>24</v>
      </c>
      <c r="C48" s="23">
        <v>509</v>
      </c>
      <c r="D48" s="23"/>
      <c r="E48" s="23"/>
      <c r="F48" s="23"/>
      <c r="G48" s="23"/>
      <c r="H48" s="23"/>
      <c r="I48" s="23"/>
      <c r="J48" s="23"/>
      <c r="K48" s="23"/>
      <c r="L48" s="23"/>
      <c r="M48" s="23"/>
      <c r="N48" s="24"/>
      <c r="O48" s="25">
        <f t="shared" si="12"/>
        <v>509</v>
      </c>
      <c r="P48" s="26">
        <f t="shared" si="13"/>
        <v>509</v>
      </c>
    </row>
    <row r="49" spans="1:16" x14ac:dyDescent="0.25">
      <c r="A49" s="27"/>
      <c r="B49" s="21" t="s">
        <v>17</v>
      </c>
      <c r="C49" s="23">
        <v>15</v>
      </c>
      <c r="D49" s="23"/>
      <c r="E49" s="23"/>
      <c r="F49" s="23"/>
      <c r="G49" s="23"/>
      <c r="H49" s="23"/>
      <c r="I49" s="23"/>
      <c r="J49" s="23"/>
      <c r="K49" s="23"/>
      <c r="L49" s="23"/>
      <c r="M49" s="23"/>
      <c r="N49" s="24"/>
      <c r="O49" s="25">
        <f t="shared" si="12"/>
        <v>15</v>
      </c>
      <c r="P49" s="26">
        <f t="shared" si="13"/>
        <v>15</v>
      </c>
    </row>
    <row r="50" spans="1:16" s="6" customFormat="1" ht="13.8" thickBot="1" x14ac:dyDescent="0.3">
      <c r="A50" s="28" t="s">
        <v>121</v>
      </c>
      <c r="B50" s="29"/>
      <c r="C50" s="31">
        <f t="shared" ref="C50:N50" si="16">SUM(C44:C49)</f>
        <v>64931.39</v>
      </c>
      <c r="D50" s="31">
        <f t="shared" si="16"/>
        <v>1000</v>
      </c>
      <c r="E50" s="31">
        <f t="shared" si="16"/>
        <v>85.4</v>
      </c>
      <c r="F50" s="31">
        <f t="shared" si="16"/>
        <v>1250</v>
      </c>
      <c r="G50" s="31">
        <f t="shared" si="16"/>
        <v>490</v>
      </c>
      <c r="H50" s="31">
        <f t="shared" si="16"/>
        <v>900</v>
      </c>
      <c r="I50" s="31">
        <f t="shared" si="16"/>
        <v>628.45000000000005</v>
      </c>
      <c r="J50" s="31">
        <f t="shared" si="16"/>
        <v>72.72</v>
      </c>
      <c r="K50" s="31">
        <f t="shared" si="16"/>
        <v>586.39</v>
      </c>
      <c r="L50" s="31">
        <f t="shared" si="16"/>
        <v>63</v>
      </c>
      <c r="M50" s="31">
        <f t="shared" si="16"/>
        <v>0</v>
      </c>
      <c r="N50" s="32">
        <f t="shared" si="16"/>
        <v>1.4</v>
      </c>
      <c r="O50" s="33">
        <f t="shared" si="12"/>
        <v>70008.749999999985</v>
      </c>
      <c r="P50" s="34">
        <f t="shared" si="13"/>
        <v>65422.79</v>
      </c>
    </row>
    <row r="51" spans="1:16" x14ac:dyDescent="0.25">
      <c r="A51" s="35" t="s">
        <v>48</v>
      </c>
      <c r="B51" s="74"/>
      <c r="C51" s="52"/>
      <c r="D51" s="52"/>
      <c r="E51" s="52"/>
      <c r="F51" s="52"/>
      <c r="G51" s="52"/>
      <c r="H51" s="52"/>
      <c r="I51" s="52"/>
      <c r="J51" s="52"/>
      <c r="K51" s="52"/>
      <c r="L51" s="52"/>
      <c r="M51" s="52"/>
      <c r="N51" s="53"/>
      <c r="O51" s="50">
        <f t="shared" si="12"/>
        <v>0</v>
      </c>
      <c r="P51" s="50">
        <f t="shared" si="13"/>
        <v>0</v>
      </c>
    </row>
    <row r="52" spans="1:16" s="6" customFormat="1" x14ac:dyDescent="0.25">
      <c r="A52" s="75"/>
      <c r="B52" s="76" t="s">
        <v>19</v>
      </c>
      <c r="C52" s="77">
        <v>42490.99</v>
      </c>
      <c r="D52" s="77">
        <v>695.84</v>
      </c>
      <c r="E52" s="77">
        <v>103.99</v>
      </c>
      <c r="F52" s="77"/>
      <c r="G52" s="77"/>
      <c r="H52" s="77"/>
      <c r="I52" s="77">
        <v>1302.21</v>
      </c>
      <c r="J52" s="77">
        <v>61.47</v>
      </c>
      <c r="K52" s="77">
        <v>109.39</v>
      </c>
      <c r="L52" s="77"/>
      <c r="M52" s="77"/>
      <c r="N52" s="78">
        <v>127.52</v>
      </c>
      <c r="O52" s="79">
        <f t="shared" si="12"/>
        <v>44891.409999999989</v>
      </c>
      <c r="P52" s="26">
        <f t="shared" si="13"/>
        <v>42618.509999999995</v>
      </c>
    </row>
    <row r="53" spans="1:16" s="6" customFormat="1" x14ac:dyDescent="0.25">
      <c r="A53" s="75"/>
      <c r="B53" s="76" t="s">
        <v>26</v>
      </c>
      <c r="C53" s="80"/>
      <c r="D53" s="80"/>
      <c r="E53" s="80"/>
      <c r="F53" s="80"/>
      <c r="G53" s="80"/>
      <c r="H53" s="80"/>
      <c r="I53" s="80"/>
      <c r="J53" s="80"/>
      <c r="K53" s="80"/>
      <c r="L53" s="80"/>
      <c r="M53" s="80"/>
      <c r="N53" s="78">
        <v>0.45</v>
      </c>
      <c r="O53" s="79">
        <f t="shared" si="12"/>
        <v>0.45</v>
      </c>
      <c r="P53" s="26">
        <f t="shared" si="13"/>
        <v>0.45</v>
      </c>
    </row>
    <row r="54" spans="1:16" s="6" customFormat="1" ht="13.8" thickBot="1" x14ac:dyDescent="0.3">
      <c r="A54" s="41" t="s">
        <v>122</v>
      </c>
      <c r="B54" s="42"/>
      <c r="C54" s="43">
        <f t="shared" ref="C54:N54" si="17">SUM(C52:C53)</f>
        <v>42490.99</v>
      </c>
      <c r="D54" s="43">
        <f t="shared" si="17"/>
        <v>695.84</v>
      </c>
      <c r="E54" s="43">
        <f t="shared" si="17"/>
        <v>103.99</v>
      </c>
      <c r="F54" s="43">
        <f t="shared" si="17"/>
        <v>0</v>
      </c>
      <c r="G54" s="43">
        <f t="shared" si="17"/>
        <v>0</v>
      </c>
      <c r="H54" s="43">
        <f t="shared" si="17"/>
        <v>0</v>
      </c>
      <c r="I54" s="43">
        <f t="shared" si="17"/>
        <v>1302.21</v>
      </c>
      <c r="J54" s="43">
        <f t="shared" si="17"/>
        <v>61.47</v>
      </c>
      <c r="K54" s="43">
        <f t="shared" si="17"/>
        <v>109.39</v>
      </c>
      <c r="L54" s="43">
        <f t="shared" si="17"/>
        <v>0</v>
      </c>
      <c r="M54" s="43">
        <f t="shared" si="17"/>
        <v>0</v>
      </c>
      <c r="N54" s="58">
        <f t="shared" si="17"/>
        <v>127.97</v>
      </c>
      <c r="O54" s="59">
        <f t="shared" si="12"/>
        <v>44891.859999999993</v>
      </c>
      <c r="P54" s="34">
        <f t="shared" si="13"/>
        <v>42618.96</v>
      </c>
    </row>
    <row r="55" spans="1:16" x14ac:dyDescent="0.25">
      <c r="A55" s="45" t="s">
        <v>49</v>
      </c>
      <c r="B55" s="46" t="s">
        <v>19</v>
      </c>
      <c r="C55" s="47"/>
      <c r="D55" s="47">
        <v>627.27</v>
      </c>
      <c r="E55" s="47"/>
      <c r="F55" s="47"/>
      <c r="G55" s="47"/>
      <c r="H55" s="47"/>
      <c r="I55" s="47"/>
      <c r="J55" s="47">
        <v>32.479999999999997</v>
      </c>
      <c r="K55" s="47">
        <v>531.25</v>
      </c>
      <c r="L55" s="47"/>
      <c r="M55" s="47"/>
      <c r="N55" s="48"/>
      <c r="O55" s="49">
        <f t="shared" si="12"/>
        <v>1191</v>
      </c>
      <c r="P55" s="50">
        <f t="shared" si="13"/>
        <v>0</v>
      </c>
    </row>
    <row r="56" spans="1:16" x14ac:dyDescent="0.25">
      <c r="A56" s="27"/>
      <c r="B56" s="21" t="s">
        <v>26</v>
      </c>
      <c r="C56" s="23">
        <v>24638.45</v>
      </c>
      <c r="D56" s="23">
        <v>58.55</v>
      </c>
      <c r="E56" s="23"/>
      <c r="F56" s="23"/>
      <c r="G56" s="23"/>
      <c r="H56" s="23"/>
      <c r="I56" s="23"/>
      <c r="J56" s="23"/>
      <c r="K56" s="23"/>
      <c r="L56" s="23"/>
      <c r="M56" s="23"/>
      <c r="N56" s="24"/>
      <c r="O56" s="25">
        <f t="shared" si="12"/>
        <v>24697</v>
      </c>
      <c r="P56" s="26">
        <f t="shared" si="13"/>
        <v>24638.45</v>
      </c>
    </row>
    <row r="57" spans="1:16" s="6" customFormat="1" ht="13.65" customHeight="1" thickBot="1" x14ac:dyDescent="0.3">
      <c r="A57" s="28" t="s">
        <v>123</v>
      </c>
      <c r="B57" s="29"/>
      <c r="C57" s="31">
        <f t="shared" ref="C57:N57" si="18">SUM(C55:C56)</f>
        <v>24638.45</v>
      </c>
      <c r="D57" s="31">
        <f t="shared" si="18"/>
        <v>685.81999999999994</v>
      </c>
      <c r="E57" s="31">
        <f t="shared" si="18"/>
        <v>0</v>
      </c>
      <c r="F57" s="31">
        <f t="shared" si="18"/>
        <v>0</v>
      </c>
      <c r="G57" s="31">
        <f t="shared" si="18"/>
        <v>0</v>
      </c>
      <c r="H57" s="31">
        <f t="shared" si="18"/>
        <v>0</v>
      </c>
      <c r="I57" s="31">
        <f t="shared" si="18"/>
        <v>0</v>
      </c>
      <c r="J57" s="31">
        <f t="shared" si="18"/>
        <v>32.479999999999997</v>
      </c>
      <c r="K57" s="31">
        <f t="shared" si="18"/>
        <v>531.25</v>
      </c>
      <c r="L57" s="31">
        <f t="shared" si="18"/>
        <v>0</v>
      </c>
      <c r="M57" s="31">
        <f t="shared" si="18"/>
        <v>0</v>
      </c>
      <c r="N57" s="32">
        <f t="shared" si="18"/>
        <v>0</v>
      </c>
      <c r="O57" s="33">
        <f t="shared" si="12"/>
        <v>25888</v>
      </c>
      <c r="P57" s="81">
        <f t="shared" si="13"/>
        <v>24638.45</v>
      </c>
    </row>
    <row r="58" spans="1:16" s="6" customFormat="1" x14ac:dyDescent="0.25">
      <c r="A58" s="35" t="s">
        <v>50</v>
      </c>
      <c r="B58" s="36" t="s">
        <v>19</v>
      </c>
      <c r="C58" s="82">
        <v>12794.78</v>
      </c>
      <c r="D58" s="82">
        <v>2.97</v>
      </c>
      <c r="E58" s="82">
        <v>1122.9000000000001</v>
      </c>
      <c r="F58" s="82"/>
      <c r="G58" s="82"/>
      <c r="H58" s="82"/>
      <c r="I58" s="82"/>
      <c r="J58" s="82">
        <v>25.29</v>
      </c>
      <c r="K58" s="82">
        <v>139.30000000000001</v>
      </c>
      <c r="L58" s="82"/>
      <c r="M58" s="82"/>
      <c r="N58" s="83"/>
      <c r="O58" s="40">
        <f t="shared" si="12"/>
        <v>14085.24</v>
      </c>
      <c r="P58" s="50">
        <f t="shared" si="13"/>
        <v>12794.78</v>
      </c>
    </row>
    <row r="59" spans="1:16" s="6" customFormat="1" ht="13.8" thickBot="1" x14ac:dyDescent="0.3">
      <c r="A59" s="41" t="s">
        <v>124</v>
      </c>
      <c r="B59" s="42"/>
      <c r="C59" s="43">
        <f t="shared" ref="C59:N59" si="19">SUM(C58)</f>
        <v>12794.78</v>
      </c>
      <c r="D59" s="43">
        <f t="shared" si="19"/>
        <v>2.97</v>
      </c>
      <c r="E59" s="43">
        <f t="shared" si="19"/>
        <v>1122.9000000000001</v>
      </c>
      <c r="F59" s="43">
        <f t="shared" si="19"/>
        <v>0</v>
      </c>
      <c r="G59" s="43">
        <f t="shared" si="19"/>
        <v>0</v>
      </c>
      <c r="H59" s="43">
        <f t="shared" si="19"/>
        <v>0</v>
      </c>
      <c r="I59" s="43">
        <f t="shared" si="19"/>
        <v>0</v>
      </c>
      <c r="J59" s="43">
        <f t="shared" si="19"/>
        <v>25.29</v>
      </c>
      <c r="K59" s="43">
        <f t="shared" si="19"/>
        <v>139.30000000000001</v>
      </c>
      <c r="L59" s="43">
        <f t="shared" si="19"/>
        <v>0</v>
      </c>
      <c r="M59" s="43">
        <f t="shared" si="19"/>
        <v>0</v>
      </c>
      <c r="N59" s="43">
        <f t="shared" si="19"/>
        <v>0</v>
      </c>
      <c r="O59" s="84">
        <f t="shared" si="12"/>
        <v>14085.24</v>
      </c>
      <c r="P59" s="84">
        <f t="shared" si="13"/>
        <v>12794.78</v>
      </c>
    </row>
    <row r="60" spans="1:16" x14ac:dyDescent="0.25">
      <c r="A60" s="45" t="s">
        <v>51</v>
      </c>
      <c r="B60" s="46" t="s">
        <v>52</v>
      </c>
      <c r="C60" s="47">
        <v>742830</v>
      </c>
      <c r="D60" s="47"/>
      <c r="E60" s="47"/>
      <c r="F60" s="47"/>
      <c r="G60" s="47"/>
      <c r="H60" s="47"/>
      <c r="I60" s="47"/>
      <c r="J60" s="47">
        <v>264</v>
      </c>
      <c r="K60" s="47"/>
      <c r="L60" s="47"/>
      <c r="M60" s="47"/>
      <c r="N60" s="48"/>
      <c r="O60" s="49">
        <f t="shared" si="12"/>
        <v>743094</v>
      </c>
      <c r="P60" s="50">
        <f t="shared" si="13"/>
        <v>742830</v>
      </c>
    </row>
    <row r="61" spans="1:16" x14ac:dyDescent="0.25">
      <c r="A61" s="27"/>
      <c r="B61" s="21" t="s">
        <v>53</v>
      </c>
      <c r="C61" s="23">
        <v>7070</v>
      </c>
      <c r="D61" s="23"/>
      <c r="E61" s="23"/>
      <c r="F61" s="23"/>
      <c r="G61" s="23"/>
      <c r="H61" s="23"/>
      <c r="I61" s="23"/>
      <c r="J61" s="23"/>
      <c r="K61" s="23"/>
      <c r="L61" s="23"/>
      <c r="M61" s="23"/>
      <c r="N61" s="24"/>
      <c r="O61" s="25">
        <f t="shared" si="12"/>
        <v>7070</v>
      </c>
      <c r="P61" s="26">
        <f t="shared" si="13"/>
        <v>7070</v>
      </c>
    </row>
    <row r="62" spans="1:16" x14ac:dyDescent="0.25">
      <c r="A62" s="27"/>
      <c r="B62" s="21" t="s">
        <v>62</v>
      </c>
      <c r="C62" s="23">
        <v>184</v>
      </c>
      <c r="D62" s="23"/>
      <c r="E62" s="23"/>
      <c r="F62" s="23"/>
      <c r="G62" s="23"/>
      <c r="H62" s="23"/>
      <c r="I62" s="23"/>
      <c r="J62" s="23"/>
      <c r="K62" s="23"/>
      <c r="L62" s="23"/>
      <c r="M62" s="23"/>
      <c r="N62" s="24"/>
      <c r="O62" s="25">
        <f t="shared" si="12"/>
        <v>184</v>
      </c>
      <c r="P62" s="26">
        <f t="shared" si="13"/>
        <v>184</v>
      </c>
    </row>
    <row r="63" spans="1:16" x14ac:dyDescent="0.25">
      <c r="A63" s="27"/>
      <c r="B63" s="21" t="s">
        <v>69</v>
      </c>
      <c r="C63" s="23"/>
      <c r="D63" s="23">
        <v>986</v>
      </c>
      <c r="E63" s="23"/>
      <c r="F63" s="23"/>
      <c r="G63" s="23"/>
      <c r="H63" s="23"/>
      <c r="I63" s="23"/>
      <c r="J63" s="23"/>
      <c r="K63" s="23"/>
      <c r="L63" s="23"/>
      <c r="M63" s="23"/>
      <c r="N63" s="24"/>
      <c r="O63" s="25">
        <f t="shared" si="12"/>
        <v>986</v>
      </c>
      <c r="P63" s="26">
        <f t="shared" si="13"/>
        <v>0</v>
      </c>
    </row>
    <row r="64" spans="1:16" x14ac:dyDescent="0.25">
      <c r="A64" s="27"/>
      <c r="B64" s="21" t="s">
        <v>19</v>
      </c>
      <c r="C64" s="23">
        <v>416.17</v>
      </c>
      <c r="D64" s="23">
        <v>208500.06</v>
      </c>
      <c r="E64" s="23">
        <v>36217.01</v>
      </c>
      <c r="F64" s="23"/>
      <c r="G64" s="23"/>
      <c r="H64" s="23">
        <v>50.45</v>
      </c>
      <c r="I64" s="23">
        <v>476.49</v>
      </c>
      <c r="J64" s="23">
        <v>1818.53</v>
      </c>
      <c r="K64" s="23">
        <v>66063.06</v>
      </c>
      <c r="L64" s="23"/>
      <c r="M64" s="23"/>
      <c r="N64" s="24">
        <v>29.25</v>
      </c>
      <c r="O64" s="25">
        <f t="shared" si="12"/>
        <v>313571.02</v>
      </c>
      <c r="P64" s="26">
        <f t="shared" si="13"/>
        <v>445.42</v>
      </c>
    </row>
    <row r="65" spans="1:16" x14ac:dyDescent="0.25">
      <c r="A65" s="27"/>
      <c r="B65" s="21" t="s">
        <v>26</v>
      </c>
      <c r="C65" s="23">
        <v>425441.7</v>
      </c>
      <c r="D65" s="23">
        <v>53729.31</v>
      </c>
      <c r="E65" s="23">
        <v>15315.62</v>
      </c>
      <c r="F65" s="23"/>
      <c r="G65" s="23"/>
      <c r="H65" s="23"/>
      <c r="I65" s="23">
        <v>5571.87</v>
      </c>
      <c r="J65" s="23">
        <v>1766.74</v>
      </c>
      <c r="K65" s="23">
        <v>18034.009999999998</v>
      </c>
      <c r="L65" s="23"/>
      <c r="M65" s="23">
        <v>72.62</v>
      </c>
      <c r="N65" s="24">
        <v>7511.62</v>
      </c>
      <c r="O65" s="25">
        <f t="shared" si="12"/>
        <v>527443.49</v>
      </c>
      <c r="P65" s="26">
        <f t="shared" si="13"/>
        <v>433025.94</v>
      </c>
    </row>
    <row r="66" spans="1:16" s="6" customFormat="1" ht="12.75" customHeight="1" thickBot="1" x14ac:dyDescent="0.3">
      <c r="A66" s="28" t="s">
        <v>125</v>
      </c>
      <c r="B66" s="29"/>
      <c r="C66" s="31">
        <f t="shared" ref="C66:N66" si="20">SUM(C60:C65)</f>
        <v>1175941.8700000001</v>
      </c>
      <c r="D66" s="31">
        <f t="shared" si="20"/>
        <v>263215.37</v>
      </c>
      <c r="E66" s="31">
        <f t="shared" si="20"/>
        <v>51532.630000000005</v>
      </c>
      <c r="F66" s="31">
        <f t="shared" si="20"/>
        <v>0</v>
      </c>
      <c r="G66" s="31">
        <f t="shared" si="20"/>
        <v>0</v>
      </c>
      <c r="H66" s="31">
        <f t="shared" si="20"/>
        <v>50.45</v>
      </c>
      <c r="I66" s="31">
        <f t="shared" si="20"/>
        <v>6048.36</v>
      </c>
      <c r="J66" s="31">
        <f t="shared" si="20"/>
        <v>3849.2699999999995</v>
      </c>
      <c r="K66" s="31">
        <f t="shared" si="20"/>
        <v>84097.069999999992</v>
      </c>
      <c r="L66" s="31">
        <f t="shared" si="20"/>
        <v>0</v>
      </c>
      <c r="M66" s="31">
        <f t="shared" si="20"/>
        <v>72.62</v>
      </c>
      <c r="N66" s="32">
        <f t="shared" si="20"/>
        <v>7540.87</v>
      </c>
      <c r="O66" s="33">
        <f t="shared" si="12"/>
        <v>1592348.5100000005</v>
      </c>
      <c r="P66" s="34">
        <f t="shared" si="13"/>
        <v>1183555.3600000003</v>
      </c>
    </row>
    <row r="67" spans="1:16" x14ac:dyDescent="0.25">
      <c r="A67" s="35" t="s">
        <v>54</v>
      </c>
      <c r="B67" s="51" t="s">
        <v>55</v>
      </c>
      <c r="C67" s="52">
        <v>46639</v>
      </c>
      <c r="D67" s="52">
        <v>16095</v>
      </c>
      <c r="E67" s="52">
        <v>18177</v>
      </c>
      <c r="F67" s="52"/>
      <c r="G67" s="52">
        <v>68438</v>
      </c>
      <c r="H67" s="52"/>
      <c r="I67" s="52">
        <v>1077</v>
      </c>
      <c r="J67" s="52">
        <v>880</v>
      </c>
      <c r="K67" s="52">
        <v>109313</v>
      </c>
      <c r="L67" s="52"/>
      <c r="M67" s="52"/>
      <c r="N67" s="53"/>
      <c r="O67" s="50">
        <f t="shared" si="12"/>
        <v>260619</v>
      </c>
      <c r="P67" s="50">
        <f t="shared" si="13"/>
        <v>115077</v>
      </c>
    </row>
    <row r="68" spans="1:16" x14ac:dyDescent="0.25">
      <c r="A68" s="54"/>
      <c r="B68" s="55" t="s">
        <v>19</v>
      </c>
      <c r="C68" s="56"/>
      <c r="D68" s="56">
        <v>4247.0200000000004</v>
      </c>
      <c r="E68" s="56">
        <v>24.11</v>
      </c>
      <c r="F68" s="56"/>
      <c r="G68" s="56"/>
      <c r="H68" s="56">
        <v>26.62</v>
      </c>
      <c r="I68" s="56"/>
      <c r="J68" s="56">
        <v>98.36</v>
      </c>
      <c r="K68" s="56">
        <v>123</v>
      </c>
      <c r="L68" s="56"/>
      <c r="M68" s="56"/>
      <c r="N68" s="57"/>
      <c r="O68" s="26">
        <f t="shared" si="12"/>
        <v>4519.1099999999997</v>
      </c>
      <c r="P68" s="26">
        <f t="shared" si="13"/>
        <v>0</v>
      </c>
    </row>
    <row r="69" spans="1:16" x14ac:dyDescent="0.25">
      <c r="A69" s="54"/>
      <c r="B69" s="55" t="s">
        <v>126</v>
      </c>
      <c r="C69" s="56">
        <v>270</v>
      </c>
      <c r="D69" s="56"/>
      <c r="E69" s="56"/>
      <c r="F69" s="56"/>
      <c r="G69" s="56"/>
      <c r="H69" s="56"/>
      <c r="I69" s="56"/>
      <c r="J69" s="56"/>
      <c r="K69" s="56"/>
      <c r="L69" s="56"/>
      <c r="M69" s="56"/>
      <c r="N69" s="57"/>
      <c r="O69" s="26"/>
      <c r="P69" s="26">
        <f t="shared" si="13"/>
        <v>270</v>
      </c>
    </row>
    <row r="70" spans="1:16" x14ac:dyDescent="0.25">
      <c r="A70" s="54"/>
      <c r="B70" s="55" t="s">
        <v>26</v>
      </c>
      <c r="C70" s="56"/>
      <c r="D70" s="56">
        <v>179.7</v>
      </c>
      <c r="E70" s="56"/>
      <c r="F70" s="56"/>
      <c r="G70" s="56"/>
      <c r="H70" s="56"/>
      <c r="I70" s="56">
        <v>15.99</v>
      </c>
      <c r="J70" s="56">
        <v>8.7100000000000009</v>
      </c>
      <c r="K70" s="56">
        <v>3.41</v>
      </c>
      <c r="L70" s="56"/>
      <c r="M70" s="56"/>
      <c r="N70" s="57">
        <v>1.85</v>
      </c>
      <c r="O70" s="26">
        <f t="shared" ref="O70:O94" si="21">SUM(C70:N70)</f>
        <v>209.66</v>
      </c>
      <c r="P70" s="26">
        <f t="shared" si="13"/>
        <v>1.85</v>
      </c>
    </row>
    <row r="71" spans="1:16" s="6" customFormat="1" ht="13.8" thickBot="1" x14ac:dyDescent="0.3">
      <c r="A71" s="41" t="s">
        <v>127</v>
      </c>
      <c r="B71" s="42"/>
      <c r="C71" s="43">
        <f t="shared" ref="C71:N71" si="22">SUM(C67:C70)</f>
        <v>46909</v>
      </c>
      <c r="D71" s="43">
        <f t="shared" si="22"/>
        <v>20521.72</v>
      </c>
      <c r="E71" s="43">
        <f t="shared" si="22"/>
        <v>18201.11</v>
      </c>
      <c r="F71" s="43">
        <f t="shared" si="22"/>
        <v>0</v>
      </c>
      <c r="G71" s="43">
        <f t="shared" si="22"/>
        <v>68438</v>
      </c>
      <c r="H71" s="43">
        <f t="shared" si="22"/>
        <v>26.62</v>
      </c>
      <c r="I71" s="43">
        <f t="shared" si="22"/>
        <v>1092.99</v>
      </c>
      <c r="J71" s="43">
        <f t="shared" si="22"/>
        <v>987.07</v>
      </c>
      <c r="K71" s="43">
        <f t="shared" si="22"/>
        <v>109439.41</v>
      </c>
      <c r="L71" s="43">
        <f t="shared" si="22"/>
        <v>0</v>
      </c>
      <c r="M71" s="43">
        <f t="shared" si="22"/>
        <v>0</v>
      </c>
      <c r="N71" s="58">
        <f t="shared" si="22"/>
        <v>1.85</v>
      </c>
      <c r="O71" s="59">
        <f t="shared" si="21"/>
        <v>265617.77</v>
      </c>
      <c r="P71" s="85">
        <f t="shared" si="13"/>
        <v>115348.85</v>
      </c>
    </row>
    <row r="72" spans="1:16" x14ac:dyDescent="0.25">
      <c r="A72" s="45" t="s">
        <v>56</v>
      </c>
      <c r="B72" s="46" t="s">
        <v>57</v>
      </c>
      <c r="C72" s="47">
        <v>21539</v>
      </c>
      <c r="D72" s="47"/>
      <c r="E72" s="47"/>
      <c r="F72" s="47"/>
      <c r="G72" s="47"/>
      <c r="H72" s="47"/>
      <c r="I72" s="47"/>
      <c r="J72" s="47"/>
      <c r="K72" s="47">
        <v>13021</v>
      </c>
      <c r="L72" s="47"/>
      <c r="M72" s="47"/>
      <c r="N72" s="48"/>
      <c r="O72" s="49">
        <f t="shared" si="21"/>
        <v>34560</v>
      </c>
      <c r="P72" s="50">
        <f t="shared" si="13"/>
        <v>21539</v>
      </c>
    </row>
    <row r="73" spans="1:16" x14ac:dyDescent="0.25">
      <c r="A73" s="27"/>
      <c r="B73" s="21" t="s">
        <v>19</v>
      </c>
      <c r="C73" s="23"/>
      <c r="D73" s="23">
        <v>1.36</v>
      </c>
      <c r="E73" s="23"/>
      <c r="F73" s="23"/>
      <c r="G73" s="23"/>
      <c r="H73" s="23"/>
      <c r="I73" s="23"/>
      <c r="J73" s="23"/>
      <c r="K73" s="23">
        <v>85.43</v>
      </c>
      <c r="L73" s="23"/>
      <c r="M73" s="23"/>
      <c r="N73" s="24"/>
      <c r="O73" s="25">
        <f t="shared" si="21"/>
        <v>86.79</v>
      </c>
      <c r="P73" s="26">
        <f t="shared" si="13"/>
        <v>0</v>
      </c>
    </row>
    <row r="74" spans="1:16" x14ac:dyDescent="0.25">
      <c r="A74" s="27"/>
      <c r="B74" s="21" t="s">
        <v>26</v>
      </c>
      <c r="C74" s="23"/>
      <c r="D74" s="23"/>
      <c r="E74" s="23">
        <v>2</v>
      </c>
      <c r="F74" s="23"/>
      <c r="G74" s="23"/>
      <c r="H74" s="23"/>
      <c r="I74" s="23"/>
      <c r="J74" s="23"/>
      <c r="K74" s="23">
        <v>87.36</v>
      </c>
      <c r="L74" s="23"/>
      <c r="M74" s="23"/>
      <c r="N74" s="24"/>
      <c r="O74" s="25">
        <f t="shared" si="21"/>
        <v>89.36</v>
      </c>
      <c r="P74" s="26">
        <f t="shared" si="13"/>
        <v>0</v>
      </c>
    </row>
    <row r="75" spans="1:16" s="6" customFormat="1" ht="13.8" thickBot="1" x14ac:dyDescent="0.3">
      <c r="A75" s="28" t="s">
        <v>128</v>
      </c>
      <c r="B75" s="29"/>
      <c r="C75" s="31">
        <f t="shared" ref="C75:N75" si="23">SUM(C72:C74)</f>
        <v>21539</v>
      </c>
      <c r="D75" s="31">
        <f t="shared" si="23"/>
        <v>1.36</v>
      </c>
      <c r="E75" s="31">
        <f t="shared" si="23"/>
        <v>2</v>
      </c>
      <c r="F75" s="31">
        <f t="shared" si="23"/>
        <v>0</v>
      </c>
      <c r="G75" s="31">
        <f t="shared" si="23"/>
        <v>0</v>
      </c>
      <c r="H75" s="31">
        <f t="shared" si="23"/>
        <v>0</v>
      </c>
      <c r="I75" s="31">
        <f t="shared" si="23"/>
        <v>0</v>
      </c>
      <c r="J75" s="31">
        <f t="shared" si="23"/>
        <v>0</v>
      </c>
      <c r="K75" s="31">
        <f t="shared" si="23"/>
        <v>13193.79</v>
      </c>
      <c r="L75" s="31">
        <f t="shared" si="23"/>
        <v>0</v>
      </c>
      <c r="M75" s="31">
        <f t="shared" si="23"/>
        <v>0</v>
      </c>
      <c r="N75" s="32">
        <f t="shared" si="23"/>
        <v>0</v>
      </c>
      <c r="O75" s="33">
        <f t="shared" si="21"/>
        <v>34736.15</v>
      </c>
      <c r="P75" s="34">
        <f>SUM(C75+G75+M75+N75)-325</f>
        <v>21214</v>
      </c>
    </row>
    <row r="76" spans="1:16" x14ac:dyDescent="0.25">
      <c r="A76" s="35" t="s">
        <v>58</v>
      </c>
      <c r="B76" s="51" t="s">
        <v>19</v>
      </c>
      <c r="C76" s="52">
        <v>13391.02</v>
      </c>
      <c r="D76" s="52">
        <v>130.56</v>
      </c>
      <c r="E76" s="52">
        <v>377.69</v>
      </c>
      <c r="F76" s="52"/>
      <c r="G76" s="52"/>
      <c r="H76" s="52"/>
      <c r="I76" s="52"/>
      <c r="J76" s="52">
        <v>0.22</v>
      </c>
      <c r="K76" s="52">
        <v>59.93</v>
      </c>
      <c r="L76" s="52">
        <v>110.31</v>
      </c>
      <c r="M76" s="52"/>
      <c r="N76" s="53"/>
      <c r="O76" s="50">
        <f t="shared" si="21"/>
        <v>14069.73</v>
      </c>
      <c r="P76" s="50">
        <f t="shared" ref="P76:P94" si="24">SUM(C76+G76+M76+N76)</f>
        <v>13391.02</v>
      </c>
    </row>
    <row r="77" spans="1:16" s="6" customFormat="1" ht="13.8" thickBot="1" x14ac:dyDescent="0.3">
      <c r="A77" s="41" t="s">
        <v>129</v>
      </c>
      <c r="B77" s="42"/>
      <c r="C77" s="43">
        <f t="shared" ref="C77:N77" si="25">SUM(C76:C76)</f>
        <v>13391.02</v>
      </c>
      <c r="D77" s="43">
        <f t="shared" si="25"/>
        <v>130.56</v>
      </c>
      <c r="E77" s="43">
        <f t="shared" si="25"/>
        <v>377.69</v>
      </c>
      <c r="F77" s="43">
        <f t="shared" si="25"/>
        <v>0</v>
      </c>
      <c r="G77" s="43">
        <f t="shared" si="25"/>
        <v>0</v>
      </c>
      <c r="H77" s="43">
        <f t="shared" si="25"/>
        <v>0</v>
      </c>
      <c r="I77" s="43">
        <f t="shared" si="25"/>
        <v>0</v>
      </c>
      <c r="J77" s="43">
        <f t="shared" si="25"/>
        <v>0.22</v>
      </c>
      <c r="K77" s="43">
        <f t="shared" si="25"/>
        <v>59.93</v>
      </c>
      <c r="L77" s="43">
        <f t="shared" si="25"/>
        <v>110.31</v>
      </c>
      <c r="M77" s="43">
        <f t="shared" si="25"/>
        <v>0</v>
      </c>
      <c r="N77" s="58">
        <f t="shared" si="25"/>
        <v>0</v>
      </c>
      <c r="O77" s="59">
        <f t="shared" si="21"/>
        <v>14069.73</v>
      </c>
      <c r="P77" s="34">
        <f t="shared" si="24"/>
        <v>13391.02</v>
      </c>
    </row>
    <row r="78" spans="1:16" x14ac:dyDescent="0.25">
      <c r="A78" s="45" t="s">
        <v>59</v>
      </c>
      <c r="B78" s="21" t="s">
        <v>19</v>
      </c>
      <c r="C78" s="23">
        <v>45844.14</v>
      </c>
      <c r="D78" s="23">
        <v>1448.9</v>
      </c>
      <c r="E78" s="23">
        <v>8130.11</v>
      </c>
      <c r="F78" s="23"/>
      <c r="G78" s="23"/>
      <c r="H78" s="23"/>
      <c r="I78" s="23">
        <v>737.54</v>
      </c>
      <c r="J78" s="23">
        <v>68.22</v>
      </c>
      <c r="K78" s="23">
        <v>2072.4499999999998</v>
      </c>
      <c r="L78" s="23">
        <v>74.39</v>
      </c>
      <c r="M78" s="23"/>
      <c r="N78" s="24">
        <v>16.100000000000001</v>
      </c>
      <c r="O78" s="25">
        <f t="shared" si="21"/>
        <v>58391.85</v>
      </c>
      <c r="P78" s="26">
        <f t="shared" si="24"/>
        <v>45860.24</v>
      </c>
    </row>
    <row r="79" spans="1:16" x14ac:dyDescent="0.25">
      <c r="A79" s="27"/>
      <c r="B79" s="21" t="s">
        <v>26</v>
      </c>
      <c r="C79" s="23"/>
      <c r="D79" s="23">
        <v>2579.6</v>
      </c>
      <c r="E79" s="23"/>
      <c r="F79" s="23"/>
      <c r="G79" s="23"/>
      <c r="H79" s="23"/>
      <c r="I79" s="23"/>
      <c r="J79" s="23">
        <v>285.27999999999997</v>
      </c>
      <c r="K79" s="23"/>
      <c r="L79" s="23"/>
      <c r="M79" s="23">
        <v>5127.8100000000004</v>
      </c>
      <c r="N79" s="24"/>
      <c r="O79" s="25">
        <f t="shared" si="21"/>
        <v>7992.6900000000005</v>
      </c>
      <c r="P79" s="26">
        <f t="shared" si="24"/>
        <v>5127.8100000000004</v>
      </c>
    </row>
    <row r="80" spans="1:16" s="6" customFormat="1" ht="13.8" thickBot="1" x14ac:dyDescent="0.3">
      <c r="A80" s="28" t="s">
        <v>130</v>
      </c>
      <c r="B80" s="29"/>
      <c r="C80" s="31">
        <f t="shared" ref="C80:N80" si="26">SUM(C78:C79)</f>
        <v>45844.14</v>
      </c>
      <c r="D80" s="31">
        <f t="shared" si="26"/>
        <v>4028.5</v>
      </c>
      <c r="E80" s="31">
        <f t="shared" si="26"/>
        <v>8130.11</v>
      </c>
      <c r="F80" s="31">
        <f t="shared" si="26"/>
        <v>0</v>
      </c>
      <c r="G80" s="31">
        <f t="shared" si="26"/>
        <v>0</v>
      </c>
      <c r="H80" s="31">
        <f t="shared" si="26"/>
        <v>0</v>
      </c>
      <c r="I80" s="31">
        <f t="shared" si="26"/>
        <v>737.54</v>
      </c>
      <c r="J80" s="31">
        <f t="shared" si="26"/>
        <v>353.5</v>
      </c>
      <c r="K80" s="31">
        <f t="shared" si="26"/>
        <v>2072.4499999999998</v>
      </c>
      <c r="L80" s="31">
        <f t="shared" si="26"/>
        <v>74.39</v>
      </c>
      <c r="M80" s="31">
        <f t="shared" si="26"/>
        <v>5127.8100000000004</v>
      </c>
      <c r="N80" s="32">
        <f t="shared" si="26"/>
        <v>16.100000000000001</v>
      </c>
      <c r="O80" s="33">
        <f t="shared" si="21"/>
        <v>66384.540000000008</v>
      </c>
      <c r="P80" s="34">
        <f t="shared" si="24"/>
        <v>50988.049999999996</v>
      </c>
    </row>
    <row r="81" spans="1:16" x14ac:dyDescent="0.25">
      <c r="A81" s="35" t="s">
        <v>61</v>
      </c>
      <c r="B81" s="51" t="s">
        <v>28</v>
      </c>
      <c r="C81" s="52">
        <v>919</v>
      </c>
      <c r="D81" s="52"/>
      <c r="E81" s="52"/>
      <c r="F81" s="52"/>
      <c r="G81" s="52"/>
      <c r="H81" s="52"/>
      <c r="I81" s="52"/>
      <c r="J81" s="52"/>
      <c r="K81" s="52"/>
      <c r="L81" s="52"/>
      <c r="M81" s="52"/>
      <c r="N81" s="53"/>
      <c r="O81" s="50">
        <f t="shared" si="21"/>
        <v>919</v>
      </c>
      <c r="P81" s="50">
        <f t="shared" si="24"/>
        <v>919</v>
      </c>
    </row>
    <row r="82" spans="1:16" ht="12.15" customHeight="1" x14ac:dyDescent="0.25">
      <c r="A82" s="54"/>
      <c r="B82" s="55" t="s">
        <v>62</v>
      </c>
      <c r="C82" s="56">
        <v>1055</v>
      </c>
      <c r="D82" s="56"/>
      <c r="E82" s="56"/>
      <c r="F82" s="56"/>
      <c r="G82" s="56"/>
      <c r="H82" s="56"/>
      <c r="I82" s="56"/>
      <c r="J82" s="56"/>
      <c r="K82" s="56"/>
      <c r="L82" s="56"/>
      <c r="M82" s="56"/>
      <c r="N82" s="57"/>
      <c r="O82" s="26">
        <f t="shared" si="21"/>
        <v>1055</v>
      </c>
      <c r="P82" s="26">
        <f t="shared" si="24"/>
        <v>1055</v>
      </c>
    </row>
    <row r="83" spans="1:16" ht="12.15" customHeight="1" x14ac:dyDescent="0.25">
      <c r="A83" s="86"/>
      <c r="B83" s="87" t="s">
        <v>19</v>
      </c>
      <c r="C83" s="88">
        <v>375.62</v>
      </c>
      <c r="D83" s="88"/>
      <c r="E83" s="88"/>
      <c r="F83" s="88"/>
      <c r="G83" s="88"/>
      <c r="H83" s="88"/>
      <c r="I83" s="88"/>
      <c r="J83" s="88"/>
      <c r="K83" s="88">
        <v>38.159999999999997</v>
      </c>
      <c r="L83" s="88"/>
      <c r="M83" s="88"/>
      <c r="N83" s="89"/>
      <c r="O83" s="26">
        <f t="shared" si="21"/>
        <v>413.78</v>
      </c>
      <c r="P83" s="26">
        <f t="shared" si="24"/>
        <v>375.62</v>
      </c>
    </row>
    <row r="84" spans="1:16" s="6" customFormat="1" ht="14.25" customHeight="1" thickBot="1" x14ac:dyDescent="0.3">
      <c r="A84" s="41" t="s">
        <v>131</v>
      </c>
      <c r="B84" s="42"/>
      <c r="C84" s="43">
        <f t="shared" ref="C84:N84" si="27">SUM(C81:C83)</f>
        <v>2349.62</v>
      </c>
      <c r="D84" s="43">
        <f t="shared" si="27"/>
        <v>0</v>
      </c>
      <c r="E84" s="43">
        <f t="shared" si="27"/>
        <v>0</v>
      </c>
      <c r="F84" s="43">
        <f t="shared" si="27"/>
        <v>0</v>
      </c>
      <c r="G84" s="43">
        <f t="shared" si="27"/>
        <v>0</v>
      </c>
      <c r="H84" s="43">
        <f t="shared" si="27"/>
        <v>0</v>
      </c>
      <c r="I84" s="43">
        <f t="shared" si="27"/>
        <v>0</v>
      </c>
      <c r="J84" s="43">
        <f t="shared" si="27"/>
        <v>0</v>
      </c>
      <c r="K84" s="43">
        <f t="shared" si="27"/>
        <v>38.159999999999997</v>
      </c>
      <c r="L84" s="43">
        <f t="shared" si="27"/>
        <v>0</v>
      </c>
      <c r="M84" s="43">
        <f t="shared" si="27"/>
        <v>0</v>
      </c>
      <c r="N84" s="43">
        <f t="shared" si="27"/>
        <v>0</v>
      </c>
      <c r="O84" s="59">
        <f t="shared" si="21"/>
        <v>2387.7799999999997</v>
      </c>
      <c r="P84" s="34">
        <f t="shared" si="24"/>
        <v>2349.62</v>
      </c>
    </row>
    <row r="85" spans="1:16" s="6" customFormat="1" x14ac:dyDescent="0.25">
      <c r="A85" s="45" t="s">
        <v>63</v>
      </c>
      <c r="B85" s="90" t="s">
        <v>19</v>
      </c>
      <c r="C85" s="91">
        <v>24425.83</v>
      </c>
      <c r="D85" s="91">
        <v>26.63</v>
      </c>
      <c r="E85" s="91"/>
      <c r="F85" s="91"/>
      <c r="G85" s="91"/>
      <c r="H85" s="91"/>
      <c r="I85" s="91"/>
      <c r="J85" s="91"/>
      <c r="K85" s="91">
        <v>80.069999999999993</v>
      </c>
      <c r="L85" s="91"/>
      <c r="M85" s="91"/>
      <c r="N85" s="92"/>
      <c r="O85" s="63">
        <f t="shared" si="21"/>
        <v>24532.530000000002</v>
      </c>
      <c r="P85" s="50">
        <f t="shared" si="24"/>
        <v>24425.83</v>
      </c>
    </row>
    <row r="86" spans="1:16" s="6" customFormat="1" ht="13.8" thickBot="1" x14ac:dyDescent="0.3">
      <c r="A86" s="28" t="s">
        <v>132</v>
      </c>
      <c r="B86" s="29"/>
      <c r="C86" s="31">
        <f t="shared" ref="C86:N86" si="28">SUM(C85)</f>
        <v>24425.83</v>
      </c>
      <c r="D86" s="31">
        <f t="shared" si="28"/>
        <v>26.63</v>
      </c>
      <c r="E86" s="31">
        <f t="shared" si="28"/>
        <v>0</v>
      </c>
      <c r="F86" s="31">
        <f t="shared" si="28"/>
        <v>0</v>
      </c>
      <c r="G86" s="31">
        <f t="shared" si="28"/>
        <v>0</v>
      </c>
      <c r="H86" s="31">
        <f t="shared" si="28"/>
        <v>0</v>
      </c>
      <c r="I86" s="31">
        <f t="shared" si="28"/>
        <v>0</v>
      </c>
      <c r="J86" s="31">
        <f t="shared" si="28"/>
        <v>0</v>
      </c>
      <c r="K86" s="31">
        <f t="shared" si="28"/>
        <v>80.069999999999993</v>
      </c>
      <c r="L86" s="31">
        <f t="shared" si="28"/>
        <v>0</v>
      </c>
      <c r="M86" s="31">
        <f t="shared" si="28"/>
        <v>0</v>
      </c>
      <c r="N86" s="31">
        <f t="shared" si="28"/>
        <v>0</v>
      </c>
      <c r="O86" s="65">
        <f t="shared" si="21"/>
        <v>24532.530000000002</v>
      </c>
      <c r="P86" s="34">
        <f t="shared" si="24"/>
        <v>24425.83</v>
      </c>
    </row>
    <row r="87" spans="1:16" x14ac:dyDescent="0.25">
      <c r="A87" s="35" t="s">
        <v>64</v>
      </c>
      <c r="B87" s="51" t="s">
        <v>39</v>
      </c>
      <c r="C87" s="52">
        <v>16353</v>
      </c>
      <c r="D87" s="52">
        <v>1200</v>
      </c>
      <c r="E87" s="52"/>
      <c r="F87" s="52"/>
      <c r="G87" s="52"/>
      <c r="H87" s="52">
        <v>23</v>
      </c>
      <c r="I87" s="52">
        <v>10</v>
      </c>
      <c r="J87" s="52">
        <v>2</v>
      </c>
      <c r="K87" s="52"/>
      <c r="L87" s="52">
        <v>4</v>
      </c>
      <c r="M87" s="52"/>
      <c r="N87" s="53"/>
      <c r="O87" s="50">
        <f t="shared" si="21"/>
        <v>17592</v>
      </c>
      <c r="P87" s="50">
        <f t="shared" si="24"/>
        <v>16353</v>
      </c>
    </row>
    <row r="88" spans="1:16" x14ac:dyDescent="0.25">
      <c r="A88" s="75"/>
      <c r="B88" s="55" t="s">
        <v>24</v>
      </c>
      <c r="C88" s="56"/>
      <c r="D88" s="56"/>
      <c r="E88" s="56"/>
      <c r="F88" s="56"/>
      <c r="G88" s="56"/>
      <c r="H88" s="56"/>
      <c r="I88" s="56"/>
      <c r="J88" s="56"/>
      <c r="K88" s="56">
        <v>105</v>
      </c>
      <c r="L88" s="56"/>
      <c r="M88" s="56"/>
      <c r="N88" s="57"/>
      <c r="O88" s="26">
        <f t="shared" si="21"/>
        <v>105</v>
      </c>
      <c r="P88" s="26">
        <f t="shared" si="24"/>
        <v>0</v>
      </c>
    </row>
    <row r="89" spans="1:16" x14ac:dyDescent="0.25">
      <c r="A89" s="54"/>
      <c r="B89" s="55" t="s">
        <v>19</v>
      </c>
      <c r="C89" s="56"/>
      <c r="D89" s="56"/>
      <c r="E89" s="56"/>
      <c r="F89" s="56"/>
      <c r="G89" s="56"/>
      <c r="H89" s="56"/>
      <c r="I89" s="56"/>
      <c r="J89" s="56">
        <v>0.77</v>
      </c>
      <c r="K89" s="56">
        <v>188.56</v>
      </c>
      <c r="L89" s="56"/>
      <c r="M89" s="56"/>
      <c r="N89" s="57"/>
      <c r="O89" s="26">
        <f t="shared" si="21"/>
        <v>189.33</v>
      </c>
      <c r="P89" s="26">
        <f t="shared" si="24"/>
        <v>0</v>
      </c>
    </row>
    <row r="90" spans="1:16" x14ac:dyDescent="0.25">
      <c r="A90" s="54"/>
      <c r="B90" s="55" t="s">
        <v>28</v>
      </c>
      <c r="C90" s="56">
        <v>4338</v>
      </c>
      <c r="D90" s="56"/>
      <c r="E90" s="56"/>
      <c r="F90" s="56"/>
      <c r="G90" s="56"/>
      <c r="H90" s="56"/>
      <c r="I90" s="56"/>
      <c r="J90" s="56"/>
      <c r="K90" s="56"/>
      <c r="L90" s="56"/>
      <c r="M90" s="56"/>
      <c r="N90" s="57"/>
      <c r="O90" s="26">
        <f t="shared" si="21"/>
        <v>4338</v>
      </c>
      <c r="P90" s="26">
        <f t="shared" si="24"/>
        <v>4338</v>
      </c>
    </row>
    <row r="91" spans="1:16" s="6" customFormat="1" ht="13.8" thickBot="1" x14ac:dyDescent="0.3">
      <c r="A91" s="41" t="s">
        <v>133</v>
      </c>
      <c r="B91" s="42"/>
      <c r="C91" s="43">
        <f t="shared" ref="C91:N91" si="29">SUM(C87:C90)</f>
        <v>20691</v>
      </c>
      <c r="D91" s="43">
        <f t="shared" si="29"/>
        <v>1200</v>
      </c>
      <c r="E91" s="43">
        <f t="shared" si="29"/>
        <v>0</v>
      </c>
      <c r="F91" s="43">
        <f t="shared" si="29"/>
        <v>0</v>
      </c>
      <c r="G91" s="43">
        <f t="shared" si="29"/>
        <v>0</v>
      </c>
      <c r="H91" s="43">
        <f t="shared" si="29"/>
        <v>23</v>
      </c>
      <c r="I91" s="43">
        <f t="shared" si="29"/>
        <v>10</v>
      </c>
      <c r="J91" s="43">
        <f t="shared" si="29"/>
        <v>2.77</v>
      </c>
      <c r="K91" s="43">
        <f t="shared" si="29"/>
        <v>293.56</v>
      </c>
      <c r="L91" s="43">
        <f t="shared" si="29"/>
        <v>4</v>
      </c>
      <c r="M91" s="43">
        <f t="shared" si="29"/>
        <v>0</v>
      </c>
      <c r="N91" s="58">
        <f t="shared" si="29"/>
        <v>0</v>
      </c>
      <c r="O91" s="59">
        <f t="shared" si="21"/>
        <v>22224.33</v>
      </c>
      <c r="P91" s="34">
        <f t="shared" si="24"/>
        <v>20691</v>
      </c>
    </row>
    <row r="92" spans="1:16" x14ac:dyDescent="0.25">
      <c r="A92" s="45" t="s">
        <v>66</v>
      </c>
      <c r="B92" s="46" t="s">
        <v>19</v>
      </c>
      <c r="C92" s="47">
        <v>1826</v>
      </c>
      <c r="D92" s="47"/>
      <c r="E92" s="47">
        <v>15.34</v>
      </c>
      <c r="F92" s="47"/>
      <c r="G92" s="47"/>
      <c r="H92" s="47"/>
      <c r="I92" s="47"/>
      <c r="J92" s="47">
        <v>0.26</v>
      </c>
      <c r="K92" s="47"/>
      <c r="L92" s="47"/>
      <c r="M92" s="47"/>
      <c r="N92" s="48"/>
      <c r="O92" s="49">
        <f t="shared" si="21"/>
        <v>1841.6</v>
      </c>
      <c r="P92" s="50">
        <f t="shared" si="24"/>
        <v>1826</v>
      </c>
    </row>
    <row r="93" spans="1:16" x14ac:dyDescent="0.25">
      <c r="A93" s="27"/>
      <c r="B93" s="21" t="s">
        <v>32</v>
      </c>
      <c r="C93" s="23">
        <v>7821.65</v>
      </c>
      <c r="D93" s="23"/>
      <c r="E93" s="23"/>
      <c r="F93" s="23"/>
      <c r="G93" s="23"/>
      <c r="H93" s="23"/>
      <c r="I93" s="23"/>
      <c r="J93" s="23"/>
      <c r="K93" s="23"/>
      <c r="L93" s="23"/>
      <c r="M93" s="23"/>
      <c r="N93" s="24"/>
      <c r="O93" s="25">
        <f t="shared" si="21"/>
        <v>7821.65</v>
      </c>
      <c r="P93" s="26">
        <f t="shared" si="24"/>
        <v>7821.65</v>
      </c>
    </row>
    <row r="94" spans="1:16" s="6" customFormat="1" ht="13.8" thickBot="1" x14ac:dyDescent="0.3">
      <c r="A94" s="28" t="s">
        <v>134</v>
      </c>
      <c r="B94" s="29"/>
      <c r="C94" s="31">
        <f t="shared" ref="C94:N94" si="30">SUM(C92:C93)</f>
        <v>9647.65</v>
      </c>
      <c r="D94" s="31">
        <f t="shared" si="30"/>
        <v>0</v>
      </c>
      <c r="E94" s="31">
        <f t="shared" si="30"/>
        <v>15.34</v>
      </c>
      <c r="F94" s="31">
        <f t="shared" si="30"/>
        <v>0</v>
      </c>
      <c r="G94" s="31">
        <f t="shared" si="30"/>
        <v>0</v>
      </c>
      <c r="H94" s="31">
        <f t="shared" si="30"/>
        <v>0</v>
      </c>
      <c r="I94" s="31">
        <f t="shared" si="30"/>
        <v>0</v>
      </c>
      <c r="J94" s="31">
        <f t="shared" si="30"/>
        <v>0.26</v>
      </c>
      <c r="K94" s="31">
        <f t="shared" si="30"/>
        <v>0</v>
      </c>
      <c r="L94" s="31">
        <f t="shared" si="30"/>
        <v>0</v>
      </c>
      <c r="M94" s="31">
        <f t="shared" si="30"/>
        <v>0</v>
      </c>
      <c r="N94" s="32">
        <f t="shared" si="30"/>
        <v>0</v>
      </c>
      <c r="O94" s="33">
        <f t="shared" si="21"/>
        <v>9663.25</v>
      </c>
      <c r="P94" s="34">
        <f t="shared" si="24"/>
        <v>9647.65</v>
      </c>
    </row>
    <row r="95" spans="1:16" x14ac:dyDescent="0.25">
      <c r="A95" s="35" t="s">
        <v>67</v>
      </c>
      <c r="B95" s="74"/>
      <c r="C95" s="52"/>
      <c r="D95" s="52"/>
      <c r="E95" s="52"/>
      <c r="F95" s="52"/>
      <c r="G95" s="52"/>
      <c r="H95" s="52"/>
      <c r="I95" s="52"/>
      <c r="J95" s="52"/>
      <c r="K95" s="52"/>
      <c r="L95" s="52"/>
      <c r="M95" s="52"/>
      <c r="N95" s="53"/>
      <c r="O95" s="50"/>
      <c r="P95" s="50"/>
    </row>
    <row r="96" spans="1:16" x14ac:dyDescent="0.25">
      <c r="A96" s="54"/>
      <c r="B96" s="55" t="s">
        <v>42</v>
      </c>
      <c r="C96" s="56">
        <v>52</v>
      </c>
      <c r="D96" s="56"/>
      <c r="E96" s="56"/>
      <c r="F96" s="56"/>
      <c r="G96" s="56"/>
      <c r="H96" s="56"/>
      <c r="I96" s="56"/>
      <c r="J96" s="56"/>
      <c r="K96" s="56"/>
      <c r="L96" s="56"/>
      <c r="M96" s="56"/>
      <c r="N96" s="57"/>
      <c r="O96" s="26">
        <f t="shared" ref="O96:O113" si="31">SUM(C96:N96)</f>
        <v>52</v>
      </c>
      <c r="P96" s="26">
        <f t="shared" ref="P96:P109" si="32">SUM(C96+G96+M96+N96)</f>
        <v>52</v>
      </c>
    </row>
    <row r="97" spans="1:27" x14ac:dyDescent="0.25">
      <c r="A97" s="54"/>
      <c r="B97" s="55" t="s">
        <v>19</v>
      </c>
      <c r="C97" s="56">
        <v>4635.7700000000004</v>
      </c>
      <c r="D97" s="56">
        <v>13.71</v>
      </c>
      <c r="E97" s="56"/>
      <c r="F97" s="56"/>
      <c r="G97" s="56"/>
      <c r="H97" s="56"/>
      <c r="I97" s="56"/>
      <c r="J97" s="56"/>
      <c r="K97" s="56"/>
      <c r="L97" s="56"/>
      <c r="M97" s="56"/>
      <c r="N97" s="57"/>
      <c r="O97" s="26">
        <f t="shared" si="31"/>
        <v>4649.4800000000005</v>
      </c>
      <c r="P97" s="26">
        <f t="shared" si="32"/>
        <v>4635.7700000000004</v>
      </c>
    </row>
    <row r="98" spans="1:27" ht="11.25" customHeight="1" x14ac:dyDescent="0.25">
      <c r="A98" s="54"/>
      <c r="B98" s="55" t="s">
        <v>62</v>
      </c>
      <c r="C98" s="56">
        <v>1</v>
      </c>
      <c r="D98" s="56"/>
      <c r="E98" s="56"/>
      <c r="F98" s="56"/>
      <c r="G98" s="56"/>
      <c r="H98" s="56"/>
      <c r="I98" s="56"/>
      <c r="J98" s="56"/>
      <c r="K98" s="56"/>
      <c r="L98" s="56"/>
      <c r="M98" s="56"/>
      <c r="N98" s="57"/>
      <c r="O98" s="26">
        <f t="shared" si="31"/>
        <v>1</v>
      </c>
      <c r="P98" s="26">
        <f t="shared" si="32"/>
        <v>1</v>
      </c>
    </row>
    <row r="99" spans="1:27" s="6" customFormat="1" ht="15" customHeight="1" thickBot="1" x14ac:dyDescent="0.3">
      <c r="A99" s="41" t="s">
        <v>135</v>
      </c>
      <c r="B99" s="42"/>
      <c r="C99" s="43">
        <f t="shared" ref="C99:N99" si="33">SUM(C96:C98)</f>
        <v>4688.7700000000004</v>
      </c>
      <c r="D99" s="43">
        <f t="shared" si="33"/>
        <v>13.71</v>
      </c>
      <c r="E99" s="43">
        <f t="shared" si="33"/>
        <v>0</v>
      </c>
      <c r="F99" s="43">
        <f t="shared" si="33"/>
        <v>0</v>
      </c>
      <c r="G99" s="43">
        <f t="shared" si="33"/>
        <v>0</v>
      </c>
      <c r="H99" s="43">
        <f t="shared" si="33"/>
        <v>0</v>
      </c>
      <c r="I99" s="43">
        <f t="shared" si="33"/>
        <v>0</v>
      </c>
      <c r="J99" s="43">
        <f t="shared" si="33"/>
        <v>0</v>
      </c>
      <c r="K99" s="43">
        <f t="shared" si="33"/>
        <v>0</v>
      </c>
      <c r="L99" s="43">
        <f t="shared" si="33"/>
        <v>0</v>
      </c>
      <c r="M99" s="43">
        <f t="shared" si="33"/>
        <v>0</v>
      </c>
      <c r="N99" s="58">
        <f t="shared" si="33"/>
        <v>0</v>
      </c>
      <c r="O99" s="59">
        <f t="shared" si="31"/>
        <v>4702.4800000000005</v>
      </c>
      <c r="P99" s="34">
        <f t="shared" si="32"/>
        <v>4688.7700000000004</v>
      </c>
    </row>
    <row r="100" spans="1:27" x14ac:dyDescent="0.25">
      <c r="A100" s="45" t="s">
        <v>68</v>
      </c>
      <c r="B100" s="46" t="s">
        <v>69</v>
      </c>
      <c r="C100" s="47">
        <v>166354</v>
      </c>
      <c r="D100" s="47">
        <v>45871</v>
      </c>
      <c r="E100" s="47">
        <v>890</v>
      </c>
      <c r="F100" s="47"/>
      <c r="G100" s="47"/>
      <c r="H100" s="47"/>
      <c r="I100" s="47"/>
      <c r="J100" s="47">
        <v>17</v>
      </c>
      <c r="K100" s="47"/>
      <c r="L100" s="47">
        <v>63</v>
      </c>
      <c r="M100" s="47"/>
      <c r="N100" s="48">
        <v>79528</v>
      </c>
      <c r="O100" s="49">
        <f t="shared" si="31"/>
        <v>292723</v>
      </c>
      <c r="P100" s="50">
        <f t="shared" si="32"/>
        <v>245882</v>
      </c>
    </row>
    <row r="101" spans="1:27" x14ac:dyDescent="0.25">
      <c r="A101" s="27"/>
      <c r="B101" s="21" t="s">
        <v>19</v>
      </c>
      <c r="C101" s="23">
        <v>200328.5</v>
      </c>
      <c r="D101" s="23">
        <v>4932.63</v>
      </c>
      <c r="E101" s="23">
        <v>7152.25</v>
      </c>
      <c r="F101" s="23"/>
      <c r="G101" s="23"/>
      <c r="H101" s="23">
        <v>26.18</v>
      </c>
      <c r="I101" s="23">
        <v>173.2</v>
      </c>
      <c r="J101" s="23">
        <v>578.02</v>
      </c>
      <c r="K101" s="23">
        <v>8863.5499999999993</v>
      </c>
      <c r="L101" s="23">
        <v>195.36</v>
      </c>
      <c r="M101" s="23"/>
      <c r="N101" s="24">
        <v>1099.69</v>
      </c>
      <c r="O101" s="25">
        <f t="shared" si="31"/>
        <v>223349.37999999998</v>
      </c>
      <c r="P101" s="26">
        <f t="shared" si="32"/>
        <v>201428.19</v>
      </c>
    </row>
    <row r="102" spans="1:27" x14ac:dyDescent="0.25">
      <c r="A102" s="27"/>
      <c r="B102" s="21" t="s">
        <v>70</v>
      </c>
      <c r="C102" s="23">
        <v>21330</v>
      </c>
      <c r="D102" s="23"/>
      <c r="E102" s="23"/>
      <c r="F102" s="23"/>
      <c r="G102" s="23"/>
      <c r="H102" s="23"/>
      <c r="I102" s="23"/>
      <c r="J102" s="23">
        <v>21</v>
      </c>
      <c r="K102" s="23"/>
      <c r="L102" s="23"/>
      <c r="M102" s="23"/>
      <c r="N102" s="24"/>
      <c r="O102" s="25">
        <f t="shared" si="31"/>
        <v>21351</v>
      </c>
      <c r="P102" s="26">
        <f t="shared" si="32"/>
        <v>21330</v>
      </c>
    </row>
    <row r="103" spans="1:27" x14ac:dyDescent="0.25">
      <c r="A103" s="27"/>
      <c r="B103" s="21" t="s">
        <v>71</v>
      </c>
      <c r="C103" s="23">
        <v>28023</v>
      </c>
      <c r="D103" s="23">
        <v>26834</v>
      </c>
      <c r="E103" s="23">
        <v>25970</v>
      </c>
      <c r="F103" s="23"/>
      <c r="G103" s="23"/>
      <c r="H103" s="23">
        <v>3351</v>
      </c>
      <c r="I103" s="23"/>
      <c r="J103" s="23">
        <v>636</v>
      </c>
      <c r="K103" s="23">
        <v>5162</v>
      </c>
      <c r="L103" s="23"/>
      <c r="M103" s="23"/>
      <c r="N103" s="24"/>
      <c r="O103" s="25">
        <f t="shared" si="31"/>
        <v>89976</v>
      </c>
      <c r="P103" s="26">
        <f t="shared" si="32"/>
        <v>28023</v>
      </c>
    </row>
    <row r="104" spans="1:27" x14ac:dyDescent="0.25">
      <c r="A104" s="27"/>
      <c r="B104" s="21" t="s">
        <v>126</v>
      </c>
      <c r="C104" s="23">
        <v>7535</v>
      </c>
      <c r="D104" s="23"/>
      <c r="E104" s="23"/>
      <c r="F104" s="23"/>
      <c r="G104" s="23"/>
      <c r="H104" s="23"/>
      <c r="I104" s="23"/>
      <c r="J104" s="23"/>
      <c r="K104" s="23"/>
      <c r="L104" s="23"/>
      <c r="M104" s="23"/>
      <c r="N104" s="24"/>
      <c r="O104" s="25">
        <f t="shared" si="31"/>
        <v>7535</v>
      </c>
      <c r="P104" s="26">
        <f t="shared" si="32"/>
        <v>7535</v>
      </c>
    </row>
    <row r="105" spans="1:27" x14ac:dyDescent="0.25">
      <c r="A105" s="27"/>
      <c r="B105" s="21" t="s">
        <v>55</v>
      </c>
      <c r="C105" s="23"/>
      <c r="D105" s="23"/>
      <c r="E105" s="23"/>
      <c r="F105" s="23"/>
      <c r="G105" s="23"/>
      <c r="H105" s="23"/>
      <c r="I105" s="23"/>
      <c r="J105" s="23"/>
      <c r="K105" s="23"/>
      <c r="L105" s="23"/>
      <c r="M105" s="23"/>
      <c r="N105" s="24">
        <v>17000</v>
      </c>
      <c r="O105" s="25">
        <f t="shared" si="31"/>
        <v>17000</v>
      </c>
      <c r="P105" s="26">
        <f t="shared" si="32"/>
        <v>17000</v>
      </c>
    </row>
    <row r="106" spans="1:27" x14ac:dyDescent="0.25">
      <c r="A106" s="27"/>
      <c r="B106" s="21" t="s">
        <v>72</v>
      </c>
      <c r="C106" s="23">
        <v>41402</v>
      </c>
      <c r="D106" s="23"/>
      <c r="E106" s="23"/>
      <c r="F106" s="23"/>
      <c r="G106" s="23"/>
      <c r="H106" s="23"/>
      <c r="I106" s="23"/>
      <c r="J106" s="23"/>
      <c r="K106" s="23"/>
      <c r="L106" s="23"/>
      <c r="M106" s="23"/>
      <c r="N106" s="24"/>
      <c r="O106" s="25">
        <f t="shared" si="31"/>
        <v>41402</v>
      </c>
      <c r="P106" s="26">
        <f t="shared" si="32"/>
        <v>41402</v>
      </c>
    </row>
    <row r="107" spans="1:27" x14ac:dyDescent="0.25">
      <c r="A107" s="27"/>
      <c r="B107" s="21" t="s">
        <v>26</v>
      </c>
      <c r="C107" s="23"/>
      <c r="D107" s="23">
        <v>71651.53</v>
      </c>
      <c r="E107" s="23">
        <v>856.22</v>
      </c>
      <c r="F107" s="23"/>
      <c r="G107" s="23"/>
      <c r="H107" s="23"/>
      <c r="I107" s="23">
        <v>177.58</v>
      </c>
      <c r="J107" s="23">
        <v>108.17</v>
      </c>
      <c r="K107" s="23">
        <v>2937.31</v>
      </c>
      <c r="L107" s="23"/>
      <c r="M107" s="23"/>
      <c r="N107" s="24">
        <v>440.19</v>
      </c>
      <c r="O107" s="25">
        <f t="shared" si="31"/>
        <v>76171</v>
      </c>
      <c r="P107" s="26">
        <f t="shared" si="32"/>
        <v>440.19</v>
      </c>
    </row>
    <row r="108" spans="1:27" s="6" customFormat="1" ht="13.8" thickBot="1" x14ac:dyDescent="0.3">
      <c r="A108" s="28" t="s">
        <v>136</v>
      </c>
      <c r="B108" s="29"/>
      <c r="C108" s="31">
        <f t="shared" ref="C108:N108" si="34">SUM(C100:C107)</f>
        <v>464972.5</v>
      </c>
      <c r="D108" s="31">
        <f t="shared" si="34"/>
        <v>149289.16</v>
      </c>
      <c r="E108" s="31">
        <f t="shared" si="34"/>
        <v>34868.47</v>
      </c>
      <c r="F108" s="31">
        <f t="shared" si="34"/>
        <v>0</v>
      </c>
      <c r="G108" s="31">
        <f t="shared" si="34"/>
        <v>0</v>
      </c>
      <c r="H108" s="31">
        <f t="shared" si="34"/>
        <v>3377.18</v>
      </c>
      <c r="I108" s="31">
        <f t="shared" si="34"/>
        <v>350.78</v>
      </c>
      <c r="J108" s="31">
        <f t="shared" si="34"/>
        <v>1360.19</v>
      </c>
      <c r="K108" s="31">
        <f t="shared" si="34"/>
        <v>16962.86</v>
      </c>
      <c r="L108" s="31">
        <f t="shared" si="34"/>
        <v>258.36</v>
      </c>
      <c r="M108" s="31">
        <f t="shared" si="34"/>
        <v>0</v>
      </c>
      <c r="N108" s="32">
        <f t="shared" si="34"/>
        <v>98067.88</v>
      </c>
      <c r="O108" s="33">
        <f t="shared" si="31"/>
        <v>769507.38</v>
      </c>
      <c r="P108" s="34">
        <f t="shared" si="32"/>
        <v>563040.38</v>
      </c>
    </row>
    <row r="109" spans="1:27" s="6" customFormat="1" x14ac:dyDescent="0.25">
      <c r="A109" s="35" t="s">
        <v>73</v>
      </c>
      <c r="B109" s="66" t="s">
        <v>19</v>
      </c>
      <c r="C109" s="67">
        <v>2798.99</v>
      </c>
      <c r="D109" s="67"/>
      <c r="E109" s="67"/>
      <c r="F109" s="67"/>
      <c r="G109" s="67"/>
      <c r="H109" s="67"/>
      <c r="I109" s="67"/>
      <c r="J109" s="67"/>
      <c r="K109" s="67"/>
      <c r="L109" s="67"/>
      <c r="M109" s="67"/>
      <c r="N109" s="68"/>
      <c r="O109" s="69">
        <f t="shared" si="31"/>
        <v>2798.99</v>
      </c>
      <c r="P109" s="50">
        <f t="shared" si="32"/>
        <v>2798.99</v>
      </c>
      <c r="Q109" s="10"/>
      <c r="R109" s="10"/>
      <c r="S109" s="10"/>
      <c r="T109" s="10"/>
      <c r="U109" s="10"/>
      <c r="V109" s="10"/>
      <c r="W109" s="10"/>
      <c r="X109" s="10"/>
      <c r="Y109" s="10"/>
      <c r="Z109" s="10"/>
      <c r="AA109" s="10"/>
    </row>
    <row r="110" spans="1:27" s="10" customFormat="1" x14ac:dyDescent="0.25">
      <c r="A110" s="93"/>
      <c r="B110" s="94" t="s">
        <v>26</v>
      </c>
      <c r="C110" s="95">
        <v>3083.62</v>
      </c>
      <c r="D110" s="96"/>
      <c r="E110" s="95"/>
      <c r="F110" s="95"/>
      <c r="G110" s="95"/>
      <c r="H110" s="95"/>
      <c r="I110" s="95"/>
      <c r="J110" s="95"/>
      <c r="K110" s="95"/>
      <c r="L110" s="95"/>
      <c r="M110" s="95"/>
      <c r="N110" s="97"/>
      <c r="O110" s="98">
        <f t="shared" si="31"/>
        <v>3083.62</v>
      </c>
      <c r="P110" s="26" t="e">
        <f>SUM(#REF!+G110+M110+N110)</f>
        <v>#REF!</v>
      </c>
    </row>
    <row r="111" spans="1:27" s="6" customFormat="1" ht="15" customHeight="1" thickBot="1" x14ac:dyDescent="0.3">
      <c r="A111" s="41" t="s">
        <v>137</v>
      </c>
      <c r="B111" s="42"/>
      <c r="C111" s="43">
        <f t="shared" ref="C111:N111" si="35">SUM(C109:C110)</f>
        <v>5882.61</v>
      </c>
      <c r="D111" s="43">
        <f t="shared" si="35"/>
        <v>0</v>
      </c>
      <c r="E111" s="43">
        <f t="shared" si="35"/>
        <v>0</v>
      </c>
      <c r="F111" s="43">
        <f t="shared" si="35"/>
        <v>0</v>
      </c>
      <c r="G111" s="43">
        <f t="shared" si="35"/>
        <v>0</v>
      </c>
      <c r="H111" s="43">
        <f t="shared" si="35"/>
        <v>0</v>
      </c>
      <c r="I111" s="43">
        <f t="shared" si="35"/>
        <v>0</v>
      </c>
      <c r="J111" s="43">
        <f t="shared" si="35"/>
        <v>0</v>
      </c>
      <c r="K111" s="43">
        <f t="shared" si="35"/>
        <v>0</v>
      </c>
      <c r="L111" s="43">
        <f t="shared" si="35"/>
        <v>0</v>
      </c>
      <c r="M111" s="43">
        <f t="shared" si="35"/>
        <v>0</v>
      </c>
      <c r="N111" s="58">
        <f t="shared" si="35"/>
        <v>0</v>
      </c>
      <c r="O111" s="59">
        <f t="shared" si="31"/>
        <v>5882.61</v>
      </c>
      <c r="P111" s="34">
        <f t="shared" ref="P111:P134" si="36">SUM(C111+G111+M111+N111)</f>
        <v>5882.61</v>
      </c>
    </row>
    <row r="112" spans="1:27" s="6" customFormat="1" x14ac:dyDescent="0.25">
      <c r="A112" s="45" t="s">
        <v>74</v>
      </c>
      <c r="B112" s="90" t="s">
        <v>19</v>
      </c>
      <c r="C112" s="91">
        <v>63214.67</v>
      </c>
      <c r="D112" s="91">
        <v>124.9</v>
      </c>
      <c r="E112" s="91">
        <v>38.94</v>
      </c>
      <c r="F112" s="91"/>
      <c r="G112" s="91"/>
      <c r="H112" s="91"/>
      <c r="I112" s="91"/>
      <c r="J112" s="91">
        <v>153.52000000000001</v>
      </c>
      <c r="K112" s="91">
        <v>75.209999999999994</v>
      </c>
      <c r="L112" s="91"/>
      <c r="M112" s="91"/>
      <c r="N112" s="92"/>
      <c r="O112" s="63">
        <f t="shared" si="31"/>
        <v>63607.24</v>
      </c>
      <c r="P112" s="50">
        <f t="shared" si="36"/>
        <v>63214.67</v>
      </c>
    </row>
    <row r="113" spans="1:25" s="6" customFormat="1" x14ac:dyDescent="0.25">
      <c r="A113" s="20"/>
      <c r="B113" s="99" t="s">
        <v>26</v>
      </c>
      <c r="C113" s="100"/>
      <c r="D113" s="100">
        <v>76.239999999999995</v>
      </c>
      <c r="E113" s="100">
        <v>0.05</v>
      </c>
      <c r="F113" s="100"/>
      <c r="G113" s="100"/>
      <c r="H113" s="100"/>
      <c r="I113" s="100"/>
      <c r="J113" s="100"/>
      <c r="K113" s="100"/>
      <c r="L113" s="100"/>
      <c r="M113" s="100"/>
      <c r="N113" s="101"/>
      <c r="O113" s="63">
        <f t="shared" si="31"/>
        <v>76.289999999999992</v>
      </c>
      <c r="P113" s="50">
        <f t="shared" si="36"/>
        <v>0</v>
      </c>
    </row>
    <row r="114" spans="1:25" s="6" customFormat="1" ht="13.8" thickBot="1" x14ac:dyDescent="0.3">
      <c r="A114" s="28" t="s">
        <v>138</v>
      </c>
      <c r="B114" s="102"/>
      <c r="C114" s="31">
        <f t="shared" ref="C114:O114" si="37">SUM(C112:C113)</f>
        <v>63214.67</v>
      </c>
      <c r="D114" s="31">
        <f t="shared" si="37"/>
        <v>201.14</v>
      </c>
      <c r="E114" s="31">
        <f t="shared" si="37"/>
        <v>38.989999999999995</v>
      </c>
      <c r="F114" s="31">
        <f t="shared" si="37"/>
        <v>0</v>
      </c>
      <c r="G114" s="31">
        <f t="shared" si="37"/>
        <v>0</v>
      </c>
      <c r="H114" s="31">
        <f t="shared" si="37"/>
        <v>0</v>
      </c>
      <c r="I114" s="31">
        <f t="shared" si="37"/>
        <v>0</v>
      </c>
      <c r="J114" s="31">
        <f t="shared" si="37"/>
        <v>153.52000000000001</v>
      </c>
      <c r="K114" s="31">
        <f t="shared" si="37"/>
        <v>75.209999999999994</v>
      </c>
      <c r="L114" s="31">
        <f t="shared" si="37"/>
        <v>0</v>
      </c>
      <c r="M114" s="31">
        <f t="shared" si="37"/>
        <v>0</v>
      </c>
      <c r="N114" s="32">
        <f t="shared" si="37"/>
        <v>0</v>
      </c>
      <c r="O114" s="33">
        <f t="shared" si="37"/>
        <v>63683.53</v>
      </c>
      <c r="P114" s="34">
        <f t="shared" si="36"/>
        <v>63214.67</v>
      </c>
    </row>
    <row r="115" spans="1:25" s="6" customFormat="1" x14ac:dyDescent="0.25">
      <c r="A115" s="35" t="s">
        <v>75</v>
      </c>
      <c r="B115" s="66" t="s">
        <v>19</v>
      </c>
      <c r="C115" s="67"/>
      <c r="D115" s="67">
        <v>0.73</v>
      </c>
      <c r="E115" s="67"/>
      <c r="F115" s="67"/>
      <c r="G115" s="67"/>
      <c r="H115" s="67"/>
      <c r="I115" s="67"/>
      <c r="J115" s="67"/>
      <c r="K115" s="67">
        <v>137.57</v>
      </c>
      <c r="L115" s="67"/>
      <c r="M115" s="67"/>
      <c r="N115" s="68"/>
      <c r="O115" s="69">
        <f t="shared" ref="O115:O134" si="38">SUM(C115:N115)</f>
        <v>138.29999999999998</v>
      </c>
      <c r="P115" s="50">
        <f t="shared" si="36"/>
        <v>0</v>
      </c>
      <c r="Q115" s="10"/>
      <c r="R115" s="10"/>
      <c r="S115" s="10"/>
      <c r="T115" s="10"/>
      <c r="U115" s="10"/>
      <c r="V115" s="10"/>
      <c r="W115" s="10"/>
      <c r="X115" s="10"/>
      <c r="Y115" s="10"/>
    </row>
    <row r="116" spans="1:25" s="10" customFormat="1" x14ac:dyDescent="0.25">
      <c r="A116" s="93"/>
      <c r="B116" s="94" t="s">
        <v>26</v>
      </c>
      <c r="C116" s="95"/>
      <c r="D116" s="95"/>
      <c r="E116" s="95"/>
      <c r="F116" s="95"/>
      <c r="G116" s="95"/>
      <c r="H116" s="95"/>
      <c r="I116" s="95"/>
      <c r="J116" s="95"/>
      <c r="K116" s="95"/>
      <c r="L116" s="95"/>
      <c r="M116" s="95"/>
      <c r="N116" s="97"/>
      <c r="O116" s="98">
        <f t="shared" si="38"/>
        <v>0</v>
      </c>
      <c r="P116" s="26">
        <f t="shared" si="36"/>
        <v>0</v>
      </c>
    </row>
    <row r="117" spans="1:25" s="6" customFormat="1" ht="13.8" thickBot="1" x14ac:dyDescent="0.3">
      <c r="A117" s="41" t="s">
        <v>139</v>
      </c>
      <c r="B117" s="42"/>
      <c r="C117" s="43">
        <f t="shared" ref="C117:N117" si="39">SUM(C115:C116)</f>
        <v>0</v>
      </c>
      <c r="D117" s="43">
        <f t="shared" si="39"/>
        <v>0.73</v>
      </c>
      <c r="E117" s="43">
        <f t="shared" si="39"/>
        <v>0</v>
      </c>
      <c r="F117" s="43">
        <f t="shared" si="39"/>
        <v>0</v>
      </c>
      <c r="G117" s="43">
        <f t="shared" si="39"/>
        <v>0</v>
      </c>
      <c r="H117" s="43">
        <f t="shared" si="39"/>
        <v>0</v>
      </c>
      <c r="I117" s="43">
        <f t="shared" si="39"/>
        <v>0</v>
      </c>
      <c r="J117" s="43">
        <f t="shared" si="39"/>
        <v>0</v>
      </c>
      <c r="K117" s="43">
        <f t="shared" si="39"/>
        <v>137.57</v>
      </c>
      <c r="L117" s="43">
        <f t="shared" si="39"/>
        <v>0</v>
      </c>
      <c r="M117" s="43">
        <f t="shared" si="39"/>
        <v>0</v>
      </c>
      <c r="N117" s="58">
        <f t="shared" si="39"/>
        <v>0</v>
      </c>
      <c r="O117" s="59">
        <f t="shared" si="38"/>
        <v>138.29999999999998</v>
      </c>
      <c r="P117" s="34">
        <f t="shared" si="36"/>
        <v>0</v>
      </c>
    </row>
    <row r="118" spans="1:25" x14ac:dyDescent="0.25">
      <c r="A118" s="45" t="s">
        <v>140</v>
      </c>
      <c r="B118" s="46" t="s">
        <v>19</v>
      </c>
      <c r="C118" s="47">
        <v>354274.88</v>
      </c>
      <c r="D118" s="47">
        <v>7891.88</v>
      </c>
      <c r="E118" s="47">
        <v>29642.7</v>
      </c>
      <c r="F118" s="47"/>
      <c r="G118" s="47"/>
      <c r="H118" s="47">
        <v>31903.09</v>
      </c>
      <c r="I118" s="47">
        <v>896.58</v>
      </c>
      <c r="J118" s="47">
        <v>716.98</v>
      </c>
      <c r="K118" s="47">
        <v>11418.34</v>
      </c>
      <c r="L118" s="47"/>
      <c r="M118" s="47"/>
      <c r="N118" s="48">
        <v>56.77</v>
      </c>
      <c r="O118" s="49">
        <f t="shared" si="38"/>
        <v>436801.22000000009</v>
      </c>
      <c r="P118" s="50">
        <f t="shared" si="36"/>
        <v>354331.65</v>
      </c>
    </row>
    <row r="119" spans="1:25" x14ac:dyDescent="0.25">
      <c r="A119" s="27"/>
      <c r="B119" s="21" t="s">
        <v>26</v>
      </c>
      <c r="C119" s="23"/>
      <c r="D119" s="23">
        <v>2571.54</v>
      </c>
      <c r="E119" s="23">
        <v>5.51</v>
      </c>
      <c r="F119" s="23"/>
      <c r="G119" s="23"/>
      <c r="H119" s="23"/>
      <c r="I119" s="23"/>
      <c r="J119" s="23">
        <v>10.95</v>
      </c>
      <c r="K119" s="23">
        <v>8079.46</v>
      </c>
      <c r="L119" s="23"/>
      <c r="M119" s="23">
        <v>7.09</v>
      </c>
      <c r="N119" s="24"/>
      <c r="O119" s="25">
        <f t="shared" si="38"/>
        <v>10674.55</v>
      </c>
      <c r="P119" s="26">
        <f t="shared" si="36"/>
        <v>7.09</v>
      </c>
    </row>
    <row r="120" spans="1:25" s="6" customFormat="1" ht="13.8" thickBot="1" x14ac:dyDescent="0.3">
      <c r="A120" s="28" t="s">
        <v>141</v>
      </c>
      <c r="B120" s="29"/>
      <c r="C120" s="31">
        <f t="shared" ref="C120:N120" si="40">SUM(C118:C119)</f>
        <v>354274.88</v>
      </c>
      <c r="D120" s="31">
        <f t="shared" si="40"/>
        <v>10463.42</v>
      </c>
      <c r="E120" s="31">
        <f t="shared" si="40"/>
        <v>29648.21</v>
      </c>
      <c r="F120" s="31">
        <f t="shared" si="40"/>
        <v>0</v>
      </c>
      <c r="G120" s="31">
        <f t="shared" si="40"/>
        <v>0</v>
      </c>
      <c r="H120" s="31">
        <f t="shared" si="40"/>
        <v>31903.09</v>
      </c>
      <c r="I120" s="31">
        <f t="shared" si="40"/>
        <v>896.58</v>
      </c>
      <c r="J120" s="31">
        <f t="shared" si="40"/>
        <v>727.93000000000006</v>
      </c>
      <c r="K120" s="31">
        <f t="shared" si="40"/>
        <v>19497.8</v>
      </c>
      <c r="L120" s="31">
        <f t="shared" si="40"/>
        <v>0</v>
      </c>
      <c r="M120" s="31">
        <f t="shared" si="40"/>
        <v>7.09</v>
      </c>
      <c r="N120" s="32">
        <f t="shared" si="40"/>
        <v>56.77</v>
      </c>
      <c r="O120" s="33">
        <f t="shared" si="38"/>
        <v>447475.77000000008</v>
      </c>
      <c r="P120" s="34">
        <f t="shared" si="36"/>
        <v>354338.74000000005</v>
      </c>
    </row>
    <row r="121" spans="1:25" x14ac:dyDescent="0.25">
      <c r="A121" s="35" t="s">
        <v>76</v>
      </c>
      <c r="B121" s="51" t="s">
        <v>77</v>
      </c>
      <c r="C121" s="52">
        <v>2521</v>
      </c>
      <c r="D121" s="52">
        <v>2036</v>
      </c>
      <c r="E121" s="52"/>
      <c r="F121" s="52">
        <v>46</v>
      </c>
      <c r="G121" s="52"/>
      <c r="H121" s="52"/>
      <c r="I121" s="52"/>
      <c r="J121" s="52"/>
      <c r="K121" s="52"/>
      <c r="L121" s="52"/>
      <c r="M121" s="52"/>
      <c r="N121" s="53">
        <v>6822</v>
      </c>
      <c r="O121" s="50">
        <f t="shared" si="38"/>
        <v>11425</v>
      </c>
      <c r="P121" s="50">
        <f t="shared" si="36"/>
        <v>9343</v>
      </c>
    </row>
    <row r="122" spans="1:25" x14ac:dyDescent="0.25">
      <c r="A122" s="54"/>
      <c r="B122" s="55" t="s">
        <v>19</v>
      </c>
      <c r="C122" s="56">
        <v>31376.78</v>
      </c>
      <c r="D122" s="56">
        <v>1398.28</v>
      </c>
      <c r="E122" s="56">
        <v>1156.6300000000001</v>
      </c>
      <c r="F122" s="56"/>
      <c r="G122" s="56"/>
      <c r="H122" s="56">
        <v>85.72</v>
      </c>
      <c r="I122" s="56">
        <v>3082.4</v>
      </c>
      <c r="J122" s="56">
        <v>27.7</v>
      </c>
      <c r="K122" s="56">
        <v>7501.93</v>
      </c>
      <c r="L122" s="56">
        <v>409.92</v>
      </c>
      <c r="M122" s="56"/>
      <c r="N122" s="57"/>
      <c r="O122" s="26">
        <f t="shared" si="38"/>
        <v>45039.359999999993</v>
      </c>
      <c r="P122" s="26">
        <f t="shared" si="36"/>
        <v>31376.78</v>
      </c>
    </row>
    <row r="123" spans="1:25" x14ac:dyDescent="0.25">
      <c r="A123" s="54"/>
      <c r="B123" s="55" t="s">
        <v>26</v>
      </c>
      <c r="C123" s="56"/>
      <c r="D123" s="56"/>
      <c r="E123" s="56">
        <v>2813.3</v>
      </c>
      <c r="F123" s="56"/>
      <c r="G123" s="56"/>
      <c r="H123" s="56"/>
      <c r="I123" s="56"/>
      <c r="J123" s="56"/>
      <c r="K123" s="56">
        <v>0.99</v>
      </c>
      <c r="L123" s="56"/>
      <c r="M123" s="56"/>
      <c r="N123" s="57">
        <v>2</v>
      </c>
      <c r="O123" s="26">
        <f t="shared" si="38"/>
        <v>2816.29</v>
      </c>
      <c r="P123" s="26">
        <f t="shared" si="36"/>
        <v>2</v>
      </c>
    </row>
    <row r="124" spans="1:25" x14ac:dyDescent="0.25">
      <c r="A124" s="54"/>
      <c r="B124" s="55" t="s">
        <v>79</v>
      </c>
      <c r="C124" s="56">
        <v>261872</v>
      </c>
      <c r="D124" s="56"/>
      <c r="E124" s="56"/>
      <c r="F124" s="56"/>
      <c r="G124" s="56"/>
      <c r="H124" s="56"/>
      <c r="I124" s="56"/>
      <c r="J124" s="56"/>
      <c r="K124" s="56"/>
      <c r="L124" s="56"/>
      <c r="M124" s="56">
        <v>5</v>
      </c>
      <c r="N124" s="57"/>
      <c r="O124" s="26">
        <f t="shared" si="38"/>
        <v>261877</v>
      </c>
      <c r="P124" s="26">
        <f t="shared" si="36"/>
        <v>261877</v>
      </c>
    </row>
    <row r="125" spans="1:25" s="6" customFormat="1" ht="13.8" thickBot="1" x14ac:dyDescent="0.3">
      <c r="A125" s="41" t="s">
        <v>142</v>
      </c>
      <c r="B125" s="42"/>
      <c r="C125" s="43">
        <f t="shared" ref="C125:N125" si="41">SUM(C121:C124)</f>
        <v>295769.78000000003</v>
      </c>
      <c r="D125" s="43">
        <f t="shared" si="41"/>
        <v>3434.2799999999997</v>
      </c>
      <c r="E125" s="43">
        <f t="shared" si="41"/>
        <v>3969.9300000000003</v>
      </c>
      <c r="F125" s="43">
        <f t="shared" si="41"/>
        <v>46</v>
      </c>
      <c r="G125" s="43">
        <f t="shared" si="41"/>
        <v>0</v>
      </c>
      <c r="H125" s="43">
        <f t="shared" si="41"/>
        <v>85.72</v>
      </c>
      <c r="I125" s="43">
        <f t="shared" si="41"/>
        <v>3082.4</v>
      </c>
      <c r="J125" s="43">
        <f t="shared" si="41"/>
        <v>27.7</v>
      </c>
      <c r="K125" s="43">
        <f t="shared" si="41"/>
        <v>7502.92</v>
      </c>
      <c r="L125" s="43">
        <f t="shared" si="41"/>
        <v>409.92</v>
      </c>
      <c r="M125" s="43">
        <f t="shared" si="41"/>
        <v>5</v>
      </c>
      <c r="N125" s="58">
        <f t="shared" si="41"/>
        <v>6824</v>
      </c>
      <c r="O125" s="59">
        <f t="shared" si="38"/>
        <v>321157.65000000002</v>
      </c>
      <c r="P125" s="34">
        <f t="shared" si="36"/>
        <v>302598.78000000003</v>
      </c>
    </row>
    <row r="126" spans="1:25" x14ac:dyDescent="0.25">
      <c r="A126" s="45" t="s">
        <v>80</v>
      </c>
      <c r="B126" s="46" t="s">
        <v>42</v>
      </c>
      <c r="C126" s="47">
        <v>19107</v>
      </c>
      <c r="D126" s="47"/>
      <c r="E126" s="47">
        <v>6122</v>
      </c>
      <c r="F126" s="47"/>
      <c r="G126" s="47">
        <v>1527</v>
      </c>
      <c r="H126" s="47"/>
      <c r="I126" s="47"/>
      <c r="J126" s="47"/>
      <c r="K126" s="47"/>
      <c r="L126" s="47"/>
      <c r="M126" s="47"/>
      <c r="N126" s="48"/>
      <c r="O126" s="49">
        <f t="shared" si="38"/>
        <v>26756</v>
      </c>
      <c r="P126" s="50">
        <f t="shared" si="36"/>
        <v>20634</v>
      </c>
    </row>
    <row r="127" spans="1:25" x14ac:dyDescent="0.25">
      <c r="A127" s="27"/>
      <c r="B127" s="21" t="s">
        <v>62</v>
      </c>
      <c r="C127" s="23">
        <v>62</v>
      </c>
      <c r="D127" s="23"/>
      <c r="E127" s="23"/>
      <c r="F127" s="23"/>
      <c r="G127" s="23"/>
      <c r="H127" s="23"/>
      <c r="I127" s="23"/>
      <c r="J127" s="23"/>
      <c r="K127" s="23"/>
      <c r="L127" s="23"/>
      <c r="M127" s="23"/>
      <c r="N127" s="24"/>
      <c r="O127" s="25">
        <f t="shared" si="38"/>
        <v>62</v>
      </c>
      <c r="P127" s="26">
        <f t="shared" si="36"/>
        <v>62</v>
      </c>
    </row>
    <row r="128" spans="1:25" x14ac:dyDescent="0.25">
      <c r="A128" s="27"/>
      <c r="B128" s="21" t="s">
        <v>26</v>
      </c>
      <c r="C128" s="23"/>
      <c r="D128" s="23"/>
      <c r="E128" s="23">
        <v>17.670000000000002</v>
      </c>
      <c r="F128" s="23"/>
      <c r="G128" s="23"/>
      <c r="H128" s="23"/>
      <c r="I128" s="23"/>
      <c r="J128" s="23"/>
      <c r="K128" s="23"/>
      <c r="L128" s="23"/>
      <c r="M128" s="23"/>
      <c r="N128" s="24"/>
      <c r="O128" s="25">
        <f t="shared" si="38"/>
        <v>17.670000000000002</v>
      </c>
      <c r="P128" s="26">
        <f t="shared" si="36"/>
        <v>0</v>
      </c>
    </row>
    <row r="129" spans="1:16" s="6" customFormat="1" ht="13.8" thickBot="1" x14ac:dyDescent="0.3">
      <c r="A129" s="28" t="s">
        <v>143</v>
      </c>
      <c r="B129" s="29"/>
      <c r="C129" s="31">
        <f>SUM(C126:C127)</f>
        <v>19169</v>
      </c>
      <c r="D129" s="31">
        <f t="shared" ref="D129:N129" si="42">SUM(D126:D128)</f>
        <v>0</v>
      </c>
      <c r="E129" s="31">
        <f t="shared" si="42"/>
        <v>6139.67</v>
      </c>
      <c r="F129" s="31">
        <f t="shared" si="42"/>
        <v>0</v>
      </c>
      <c r="G129" s="31">
        <f t="shared" si="42"/>
        <v>1527</v>
      </c>
      <c r="H129" s="31">
        <f t="shared" si="42"/>
        <v>0</v>
      </c>
      <c r="I129" s="31">
        <f t="shared" si="42"/>
        <v>0</v>
      </c>
      <c r="J129" s="31">
        <f t="shared" si="42"/>
        <v>0</v>
      </c>
      <c r="K129" s="31">
        <f t="shared" si="42"/>
        <v>0</v>
      </c>
      <c r="L129" s="31">
        <f t="shared" si="42"/>
        <v>0</v>
      </c>
      <c r="M129" s="31">
        <f t="shared" si="42"/>
        <v>0</v>
      </c>
      <c r="N129" s="32">
        <f t="shared" si="42"/>
        <v>0</v>
      </c>
      <c r="O129" s="33">
        <f t="shared" si="38"/>
        <v>26835.67</v>
      </c>
      <c r="P129" s="34">
        <f t="shared" si="36"/>
        <v>20696</v>
      </c>
    </row>
    <row r="130" spans="1:16" x14ac:dyDescent="0.25">
      <c r="A130" s="35" t="s">
        <v>81</v>
      </c>
      <c r="B130" s="51" t="s">
        <v>82</v>
      </c>
      <c r="C130" s="52">
        <v>104213</v>
      </c>
      <c r="D130" s="52">
        <v>25665</v>
      </c>
      <c r="E130" s="52"/>
      <c r="F130" s="52"/>
      <c r="G130" s="52"/>
      <c r="H130" s="52"/>
      <c r="I130" s="52"/>
      <c r="J130" s="52">
        <v>30</v>
      </c>
      <c r="K130" s="52"/>
      <c r="L130" s="52"/>
      <c r="M130" s="52"/>
      <c r="N130" s="53"/>
      <c r="O130" s="50">
        <f t="shared" si="38"/>
        <v>129908</v>
      </c>
      <c r="P130" s="50">
        <f t="shared" si="36"/>
        <v>104213</v>
      </c>
    </row>
    <row r="131" spans="1:16" x14ac:dyDescent="0.25">
      <c r="A131" s="54"/>
      <c r="B131" s="55" t="s">
        <v>19</v>
      </c>
      <c r="C131" s="56">
        <v>30.12</v>
      </c>
      <c r="D131" s="56">
        <v>38.83</v>
      </c>
      <c r="E131" s="56"/>
      <c r="F131" s="56"/>
      <c r="G131" s="56"/>
      <c r="H131" s="56"/>
      <c r="I131" s="56"/>
      <c r="J131" s="56">
        <v>14.99</v>
      </c>
      <c r="K131" s="56">
        <v>2468.12</v>
      </c>
      <c r="L131" s="56"/>
      <c r="M131" s="56"/>
      <c r="N131" s="57"/>
      <c r="O131" s="26">
        <f t="shared" si="38"/>
        <v>2552.06</v>
      </c>
      <c r="P131" s="26">
        <f t="shared" si="36"/>
        <v>30.12</v>
      </c>
    </row>
    <row r="132" spans="1:16" x14ac:dyDescent="0.25">
      <c r="A132" s="54"/>
      <c r="B132" s="55" t="s">
        <v>26</v>
      </c>
      <c r="C132" s="56"/>
      <c r="D132" s="56"/>
      <c r="E132" s="56"/>
      <c r="F132" s="56"/>
      <c r="G132" s="56"/>
      <c r="H132" s="56"/>
      <c r="I132" s="56"/>
      <c r="J132" s="56"/>
      <c r="K132" s="56"/>
      <c r="L132" s="56"/>
      <c r="M132" s="56"/>
      <c r="N132" s="57">
        <v>37.020000000000003</v>
      </c>
      <c r="O132" s="26">
        <f t="shared" si="38"/>
        <v>37.020000000000003</v>
      </c>
      <c r="P132" s="26">
        <f t="shared" si="36"/>
        <v>37.020000000000003</v>
      </c>
    </row>
    <row r="133" spans="1:16" s="6" customFormat="1" ht="13.8" thickBot="1" x14ac:dyDescent="0.3">
      <c r="A133" s="41" t="s">
        <v>144</v>
      </c>
      <c r="B133" s="42"/>
      <c r="C133" s="43">
        <f t="shared" ref="C133:N133" si="43">SUM(C130:C132)</f>
        <v>104243.12</v>
      </c>
      <c r="D133" s="43">
        <f t="shared" si="43"/>
        <v>25703.83</v>
      </c>
      <c r="E133" s="43">
        <f t="shared" si="43"/>
        <v>0</v>
      </c>
      <c r="F133" s="43">
        <f t="shared" si="43"/>
        <v>0</v>
      </c>
      <c r="G133" s="43">
        <f t="shared" si="43"/>
        <v>0</v>
      </c>
      <c r="H133" s="43">
        <f t="shared" si="43"/>
        <v>0</v>
      </c>
      <c r="I133" s="43">
        <f t="shared" si="43"/>
        <v>0</v>
      </c>
      <c r="J133" s="43">
        <f t="shared" si="43"/>
        <v>44.99</v>
      </c>
      <c r="K133" s="43">
        <f t="shared" si="43"/>
        <v>2468.12</v>
      </c>
      <c r="L133" s="43">
        <f t="shared" si="43"/>
        <v>0</v>
      </c>
      <c r="M133" s="43">
        <f t="shared" si="43"/>
        <v>0</v>
      </c>
      <c r="N133" s="58">
        <f t="shared" si="43"/>
        <v>37.020000000000003</v>
      </c>
      <c r="O133" s="59">
        <f t="shared" si="38"/>
        <v>132497.07999999999</v>
      </c>
      <c r="P133" s="34">
        <f t="shared" si="36"/>
        <v>104280.14</v>
      </c>
    </row>
    <row r="134" spans="1:16" s="6" customFormat="1" x14ac:dyDescent="0.25">
      <c r="A134" s="45" t="s">
        <v>83</v>
      </c>
      <c r="B134" s="90" t="s">
        <v>33</v>
      </c>
      <c r="C134" s="103">
        <v>1661</v>
      </c>
      <c r="D134" s="103"/>
      <c r="E134" s="103"/>
      <c r="F134" s="103"/>
      <c r="G134" s="103"/>
      <c r="H134" s="103"/>
      <c r="I134" s="103"/>
      <c r="J134" s="103"/>
      <c r="K134" s="103"/>
      <c r="L134" s="103"/>
      <c r="M134" s="103"/>
      <c r="N134" s="104"/>
      <c r="O134" s="105">
        <f t="shared" si="38"/>
        <v>1661</v>
      </c>
      <c r="P134" s="106">
        <f t="shared" si="36"/>
        <v>1661</v>
      </c>
    </row>
    <row r="135" spans="1:16" s="6" customFormat="1" ht="13.8" thickBot="1" x14ac:dyDescent="0.3">
      <c r="A135" s="28" t="s">
        <v>145</v>
      </c>
      <c r="B135" s="29"/>
      <c r="C135" s="31">
        <f t="shared" ref="C135:P135" si="44">SUM(C134)</f>
        <v>1661</v>
      </c>
      <c r="D135" s="31">
        <f t="shared" si="44"/>
        <v>0</v>
      </c>
      <c r="E135" s="31">
        <f t="shared" si="44"/>
        <v>0</v>
      </c>
      <c r="F135" s="31">
        <f t="shared" si="44"/>
        <v>0</v>
      </c>
      <c r="G135" s="31">
        <f t="shared" si="44"/>
        <v>0</v>
      </c>
      <c r="H135" s="31">
        <f t="shared" si="44"/>
        <v>0</v>
      </c>
      <c r="I135" s="31">
        <f t="shared" si="44"/>
        <v>0</v>
      </c>
      <c r="J135" s="31">
        <f t="shared" si="44"/>
        <v>0</v>
      </c>
      <c r="K135" s="31">
        <f t="shared" si="44"/>
        <v>0</v>
      </c>
      <c r="L135" s="31">
        <f t="shared" si="44"/>
        <v>0</v>
      </c>
      <c r="M135" s="31">
        <f t="shared" si="44"/>
        <v>0</v>
      </c>
      <c r="N135" s="107">
        <f t="shared" si="44"/>
        <v>0</v>
      </c>
      <c r="O135" s="108">
        <f t="shared" si="44"/>
        <v>1661</v>
      </c>
      <c r="P135" s="108">
        <f t="shared" si="44"/>
        <v>1661</v>
      </c>
    </row>
    <row r="136" spans="1:16" x14ac:dyDescent="0.25">
      <c r="A136" s="35" t="s">
        <v>84</v>
      </c>
      <c r="B136" s="74"/>
      <c r="C136" s="52"/>
      <c r="D136" s="52"/>
      <c r="E136" s="52"/>
      <c r="F136" s="52"/>
      <c r="G136" s="52"/>
      <c r="H136" s="52"/>
      <c r="I136" s="52"/>
      <c r="J136" s="52"/>
      <c r="K136" s="52"/>
      <c r="L136" s="52"/>
      <c r="M136" s="52"/>
      <c r="N136" s="53"/>
      <c r="O136" s="50"/>
      <c r="P136" s="50"/>
    </row>
    <row r="137" spans="1:16" x14ac:dyDescent="0.25">
      <c r="A137" s="54"/>
      <c r="B137" s="55" t="s">
        <v>18</v>
      </c>
      <c r="C137" s="56">
        <v>48566</v>
      </c>
      <c r="D137" s="56"/>
      <c r="E137" s="56"/>
      <c r="F137" s="56"/>
      <c r="G137" s="56"/>
      <c r="H137" s="56"/>
      <c r="I137" s="56"/>
      <c r="J137" s="56">
        <v>47</v>
      </c>
      <c r="K137" s="56"/>
      <c r="L137" s="56">
        <v>32</v>
      </c>
      <c r="M137" s="56"/>
      <c r="N137" s="57">
        <v>21</v>
      </c>
      <c r="O137" s="26">
        <f t="shared" ref="O137:O154" si="45">SUM(C137:N137)</f>
        <v>48666</v>
      </c>
      <c r="P137" s="26">
        <f>SUM(C137+G137+M137+N137)</f>
        <v>48587</v>
      </c>
    </row>
    <row r="138" spans="1:16" x14ac:dyDescent="0.25">
      <c r="A138" s="54"/>
      <c r="B138" s="55" t="s">
        <v>19</v>
      </c>
      <c r="C138" s="56"/>
      <c r="D138" s="56"/>
      <c r="E138" s="56"/>
      <c r="F138" s="56"/>
      <c r="G138" s="56"/>
      <c r="H138" s="56"/>
      <c r="I138" s="56"/>
      <c r="J138" s="56"/>
      <c r="K138" s="56">
        <v>698.85</v>
      </c>
      <c r="L138" s="56"/>
      <c r="M138" s="56"/>
      <c r="N138" s="57"/>
      <c r="O138" s="26">
        <f t="shared" si="45"/>
        <v>698.85</v>
      </c>
      <c r="P138" s="26">
        <f>SUM(C138+G138+M138+N138)</f>
        <v>0</v>
      </c>
    </row>
    <row r="139" spans="1:16" x14ac:dyDescent="0.25">
      <c r="A139" s="54"/>
      <c r="B139" s="55" t="s">
        <v>26</v>
      </c>
      <c r="C139" s="56"/>
      <c r="D139" s="56"/>
      <c r="E139" s="56"/>
      <c r="F139" s="56"/>
      <c r="G139" s="56"/>
      <c r="H139" s="56"/>
      <c r="I139" s="56"/>
      <c r="J139" s="56"/>
      <c r="K139" s="56">
        <v>149.94</v>
      </c>
      <c r="L139" s="56"/>
      <c r="M139" s="56"/>
      <c r="N139" s="57"/>
      <c r="O139" s="26">
        <f t="shared" si="45"/>
        <v>149.94</v>
      </c>
      <c r="P139" s="26">
        <f>SUM(C139+G139+M139+N139)</f>
        <v>0</v>
      </c>
    </row>
    <row r="140" spans="1:16" s="6" customFormat="1" ht="13.8" thickBot="1" x14ac:dyDescent="0.3">
      <c r="A140" s="41" t="s">
        <v>146</v>
      </c>
      <c r="B140" s="42"/>
      <c r="C140" s="43">
        <f t="shared" ref="C140:N140" si="46">SUM(C137:C139)</f>
        <v>48566</v>
      </c>
      <c r="D140" s="43">
        <f t="shared" si="46"/>
        <v>0</v>
      </c>
      <c r="E140" s="43">
        <f t="shared" si="46"/>
        <v>0</v>
      </c>
      <c r="F140" s="43">
        <f t="shared" si="46"/>
        <v>0</v>
      </c>
      <c r="G140" s="43">
        <f t="shared" si="46"/>
        <v>0</v>
      </c>
      <c r="H140" s="43">
        <f t="shared" si="46"/>
        <v>0</v>
      </c>
      <c r="I140" s="43">
        <f t="shared" si="46"/>
        <v>0</v>
      </c>
      <c r="J140" s="43">
        <f t="shared" si="46"/>
        <v>47</v>
      </c>
      <c r="K140" s="43">
        <f t="shared" si="46"/>
        <v>848.79</v>
      </c>
      <c r="L140" s="43">
        <f t="shared" si="46"/>
        <v>32</v>
      </c>
      <c r="M140" s="43">
        <f t="shared" si="46"/>
        <v>0</v>
      </c>
      <c r="N140" s="58">
        <f t="shared" si="46"/>
        <v>21</v>
      </c>
      <c r="O140" s="59">
        <f t="shared" si="45"/>
        <v>49514.79</v>
      </c>
      <c r="P140" s="34">
        <f>SUM(C140+G140+M140+N140)-2200</f>
        <v>46387</v>
      </c>
    </row>
    <row r="141" spans="1:16" x14ac:dyDescent="0.25">
      <c r="A141" s="45" t="s">
        <v>85</v>
      </c>
      <c r="B141" s="46" t="s">
        <v>19</v>
      </c>
      <c r="C141" s="47">
        <v>19819.849999999999</v>
      </c>
      <c r="D141" s="47">
        <v>59.57</v>
      </c>
      <c r="E141" s="47">
        <v>1497.78</v>
      </c>
      <c r="F141" s="47"/>
      <c r="G141" s="47"/>
      <c r="H141" s="47">
        <v>3051.02</v>
      </c>
      <c r="I141" s="47">
        <v>3012</v>
      </c>
      <c r="J141" s="47">
        <v>101.22</v>
      </c>
      <c r="K141" s="47">
        <v>2282.96</v>
      </c>
      <c r="L141" s="47"/>
      <c r="M141" s="47"/>
      <c r="N141" s="48"/>
      <c r="O141" s="49">
        <f t="shared" si="45"/>
        <v>29824.399999999998</v>
      </c>
      <c r="P141" s="50">
        <f t="shared" ref="P141:P154" si="47">SUM(C141+G141+M141+N141)</f>
        <v>19819.849999999999</v>
      </c>
    </row>
    <row r="142" spans="1:16" x14ac:dyDescent="0.25">
      <c r="A142" s="27"/>
      <c r="B142" s="21" t="s">
        <v>86</v>
      </c>
      <c r="C142" s="23">
        <v>10223</v>
      </c>
      <c r="D142" s="23"/>
      <c r="E142" s="23"/>
      <c r="F142" s="23"/>
      <c r="G142" s="23">
        <v>40</v>
      </c>
      <c r="H142" s="23">
        <v>92</v>
      </c>
      <c r="I142" s="23"/>
      <c r="J142" s="23"/>
      <c r="K142" s="23"/>
      <c r="L142" s="23"/>
      <c r="M142" s="23"/>
      <c r="N142" s="24"/>
      <c r="O142" s="25">
        <f t="shared" si="45"/>
        <v>10355</v>
      </c>
      <c r="P142" s="26">
        <f t="shared" si="47"/>
        <v>10263</v>
      </c>
    </row>
    <row r="143" spans="1:16" x14ac:dyDescent="0.25">
      <c r="A143" s="27"/>
      <c r="B143" s="21" t="s">
        <v>87</v>
      </c>
      <c r="C143" s="23">
        <v>31031</v>
      </c>
      <c r="D143" s="23"/>
      <c r="E143" s="23"/>
      <c r="F143" s="23"/>
      <c r="G143" s="23"/>
      <c r="H143" s="23"/>
      <c r="I143" s="23"/>
      <c r="J143" s="23"/>
      <c r="K143" s="23"/>
      <c r="L143" s="23"/>
      <c r="M143" s="23"/>
      <c r="N143" s="24"/>
      <c r="O143" s="25">
        <f t="shared" si="45"/>
        <v>31031</v>
      </c>
      <c r="P143" s="26">
        <f t="shared" si="47"/>
        <v>31031</v>
      </c>
    </row>
    <row r="144" spans="1:16" x14ac:dyDescent="0.25">
      <c r="A144" s="27"/>
      <c r="B144" s="21" t="s">
        <v>26</v>
      </c>
      <c r="C144" s="23"/>
      <c r="D144" s="23">
        <v>412.87</v>
      </c>
      <c r="E144" s="23">
        <v>74.69</v>
      </c>
      <c r="F144" s="23"/>
      <c r="G144" s="23"/>
      <c r="H144" s="23"/>
      <c r="I144" s="23"/>
      <c r="J144" s="23">
        <v>111.98</v>
      </c>
      <c r="K144" s="23"/>
      <c r="L144" s="23"/>
      <c r="M144" s="23"/>
      <c r="N144" s="24">
        <v>3.7</v>
      </c>
      <c r="O144" s="25">
        <f t="shared" si="45"/>
        <v>603.24</v>
      </c>
      <c r="P144" s="26">
        <f t="shared" si="47"/>
        <v>3.7</v>
      </c>
    </row>
    <row r="145" spans="1:16" s="6" customFormat="1" ht="13.8" thickBot="1" x14ac:dyDescent="0.3">
      <c r="A145" s="28" t="s">
        <v>147</v>
      </c>
      <c r="B145" s="29"/>
      <c r="C145" s="31">
        <f>SUM(C141:C143)</f>
        <v>61073.85</v>
      </c>
      <c r="D145" s="31">
        <f>SUM(D141:D143)</f>
        <v>59.57</v>
      </c>
      <c r="E145" s="31">
        <f>SUM(E141:E143)</f>
        <v>1497.78</v>
      </c>
      <c r="F145" s="31">
        <f t="shared" ref="F145:N145" si="48">SUM(F141:F144)</f>
        <v>0</v>
      </c>
      <c r="G145" s="31">
        <f t="shared" si="48"/>
        <v>40</v>
      </c>
      <c r="H145" s="31">
        <f t="shared" si="48"/>
        <v>3143.02</v>
      </c>
      <c r="I145" s="31">
        <f t="shared" si="48"/>
        <v>3012</v>
      </c>
      <c r="J145" s="31">
        <f t="shared" si="48"/>
        <v>213.2</v>
      </c>
      <c r="K145" s="31">
        <f t="shared" si="48"/>
        <v>2282.96</v>
      </c>
      <c r="L145" s="31">
        <f t="shared" si="48"/>
        <v>0</v>
      </c>
      <c r="M145" s="31">
        <f t="shared" si="48"/>
        <v>0</v>
      </c>
      <c r="N145" s="32">
        <f t="shared" si="48"/>
        <v>3.7</v>
      </c>
      <c r="O145" s="33">
        <f t="shared" si="45"/>
        <v>71326.080000000002</v>
      </c>
      <c r="P145" s="34">
        <f t="shared" si="47"/>
        <v>61117.549999999996</v>
      </c>
    </row>
    <row r="146" spans="1:16" x14ac:dyDescent="0.25">
      <c r="A146" s="35" t="s">
        <v>88</v>
      </c>
      <c r="B146" s="51" t="s">
        <v>62</v>
      </c>
      <c r="C146" s="52">
        <v>5</v>
      </c>
      <c r="D146" s="52"/>
      <c r="E146" s="52"/>
      <c r="F146" s="52"/>
      <c r="G146" s="52"/>
      <c r="H146" s="52"/>
      <c r="I146" s="52"/>
      <c r="J146" s="52"/>
      <c r="K146" s="52"/>
      <c r="L146" s="52"/>
      <c r="M146" s="52"/>
      <c r="N146" s="53"/>
      <c r="O146" s="50">
        <f t="shared" si="45"/>
        <v>5</v>
      </c>
      <c r="P146" s="50">
        <f t="shared" si="47"/>
        <v>5</v>
      </c>
    </row>
    <row r="147" spans="1:16" x14ac:dyDescent="0.25">
      <c r="A147" s="54"/>
      <c r="B147" s="55" t="s">
        <v>19</v>
      </c>
      <c r="C147" s="56"/>
      <c r="D147" s="56"/>
      <c r="E147" s="56"/>
      <c r="F147" s="56"/>
      <c r="G147" s="56"/>
      <c r="H147" s="56"/>
      <c r="I147" s="56"/>
      <c r="J147" s="56"/>
      <c r="K147" s="56">
        <v>297.8</v>
      </c>
      <c r="L147" s="56"/>
      <c r="M147" s="56"/>
      <c r="N147" s="57"/>
      <c r="O147" s="26">
        <f t="shared" si="45"/>
        <v>297.8</v>
      </c>
      <c r="P147" s="26">
        <f t="shared" si="47"/>
        <v>0</v>
      </c>
    </row>
    <row r="148" spans="1:16" x14ac:dyDescent="0.25">
      <c r="A148" s="54"/>
      <c r="B148" s="55" t="s">
        <v>26</v>
      </c>
      <c r="C148" s="56">
        <v>21476.48</v>
      </c>
      <c r="D148" s="56"/>
      <c r="E148" s="56"/>
      <c r="F148" s="56"/>
      <c r="G148" s="56"/>
      <c r="H148" s="56"/>
      <c r="I148" s="56"/>
      <c r="J148" s="56"/>
      <c r="K148" s="56"/>
      <c r="L148" s="56"/>
      <c r="M148" s="56"/>
      <c r="N148" s="57"/>
      <c r="O148" s="26">
        <f t="shared" si="45"/>
        <v>21476.48</v>
      </c>
      <c r="P148" s="26">
        <f t="shared" si="47"/>
        <v>21476.48</v>
      </c>
    </row>
    <row r="149" spans="1:16" s="6" customFormat="1" ht="12.15" customHeight="1" thickBot="1" x14ac:dyDescent="0.3">
      <c r="A149" s="41" t="s">
        <v>148</v>
      </c>
      <c r="B149" s="42"/>
      <c r="C149" s="43">
        <f t="shared" ref="C149:N149" si="49">SUM(C146:C148)</f>
        <v>21481.48</v>
      </c>
      <c r="D149" s="43">
        <f t="shared" si="49"/>
        <v>0</v>
      </c>
      <c r="E149" s="43">
        <f t="shared" si="49"/>
        <v>0</v>
      </c>
      <c r="F149" s="43">
        <f t="shared" si="49"/>
        <v>0</v>
      </c>
      <c r="G149" s="43">
        <f t="shared" si="49"/>
        <v>0</v>
      </c>
      <c r="H149" s="43">
        <f t="shared" si="49"/>
        <v>0</v>
      </c>
      <c r="I149" s="43">
        <f t="shared" si="49"/>
        <v>0</v>
      </c>
      <c r="J149" s="43">
        <f t="shared" si="49"/>
        <v>0</v>
      </c>
      <c r="K149" s="43">
        <f t="shared" si="49"/>
        <v>297.8</v>
      </c>
      <c r="L149" s="43">
        <f t="shared" si="49"/>
        <v>0</v>
      </c>
      <c r="M149" s="43">
        <f t="shared" si="49"/>
        <v>0</v>
      </c>
      <c r="N149" s="58">
        <f t="shared" si="49"/>
        <v>0</v>
      </c>
      <c r="O149" s="59">
        <f t="shared" si="45"/>
        <v>21779.279999999999</v>
      </c>
      <c r="P149" s="34">
        <f t="shared" si="47"/>
        <v>21481.48</v>
      </c>
    </row>
    <row r="150" spans="1:16" x14ac:dyDescent="0.25">
      <c r="A150" s="45" t="s">
        <v>89</v>
      </c>
      <c r="B150" s="46" t="s">
        <v>90</v>
      </c>
      <c r="C150" s="47">
        <v>58327</v>
      </c>
      <c r="D150" s="47"/>
      <c r="E150" s="47"/>
      <c r="F150" s="47"/>
      <c r="G150" s="47"/>
      <c r="H150" s="47">
        <v>3884</v>
      </c>
      <c r="I150" s="47">
        <v>23017</v>
      </c>
      <c r="J150" s="47"/>
      <c r="K150" s="47"/>
      <c r="L150" s="47">
        <v>906</v>
      </c>
      <c r="M150" s="47"/>
      <c r="N150" s="48"/>
      <c r="O150" s="49">
        <f t="shared" si="45"/>
        <v>86134</v>
      </c>
      <c r="P150" s="106">
        <f t="shared" si="47"/>
        <v>58327</v>
      </c>
    </row>
    <row r="151" spans="1:16" x14ac:dyDescent="0.25">
      <c r="A151" s="27"/>
      <c r="B151" s="21" t="s">
        <v>91</v>
      </c>
      <c r="C151" s="23">
        <v>134736</v>
      </c>
      <c r="D151" s="23"/>
      <c r="E151" s="23"/>
      <c r="F151" s="23"/>
      <c r="G151" s="23"/>
      <c r="H151" s="23">
        <v>9959</v>
      </c>
      <c r="I151" s="23">
        <v>13920</v>
      </c>
      <c r="J151" s="23">
        <v>578</v>
      </c>
      <c r="K151" s="23"/>
      <c r="L151" s="23">
        <v>802</v>
      </c>
      <c r="M151" s="23"/>
      <c r="N151" s="24">
        <v>20</v>
      </c>
      <c r="O151" s="25">
        <f t="shared" si="45"/>
        <v>160015</v>
      </c>
      <c r="P151" s="109">
        <f t="shared" si="47"/>
        <v>134756</v>
      </c>
    </row>
    <row r="152" spans="1:16" x14ac:dyDescent="0.25">
      <c r="A152" s="27"/>
      <c r="B152" s="21" t="s">
        <v>19</v>
      </c>
      <c r="C152" s="23">
        <v>75.099999999999994</v>
      </c>
      <c r="D152" s="23">
        <v>766.62</v>
      </c>
      <c r="E152" s="23">
        <v>106.81</v>
      </c>
      <c r="F152" s="23"/>
      <c r="G152" s="23"/>
      <c r="H152" s="23"/>
      <c r="I152" s="23"/>
      <c r="J152" s="23"/>
      <c r="K152" s="23">
        <v>937.78</v>
      </c>
      <c r="L152" s="23">
        <v>1758.47</v>
      </c>
      <c r="M152" s="23"/>
      <c r="N152" s="24"/>
      <c r="O152" s="25">
        <f t="shared" si="45"/>
        <v>3644.7799999999997</v>
      </c>
      <c r="P152" s="109">
        <f t="shared" si="47"/>
        <v>75.099999999999994</v>
      </c>
    </row>
    <row r="153" spans="1:16" x14ac:dyDescent="0.25">
      <c r="A153" s="27"/>
      <c r="B153" s="21" t="s">
        <v>26</v>
      </c>
      <c r="C153" s="23"/>
      <c r="D153" s="23"/>
      <c r="E153" s="23"/>
      <c r="F153" s="23"/>
      <c r="G153" s="23"/>
      <c r="H153" s="23"/>
      <c r="I153" s="23"/>
      <c r="J153" s="23"/>
      <c r="K153" s="23">
        <v>101.48</v>
      </c>
      <c r="L153" s="23"/>
      <c r="M153" s="23"/>
      <c r="N153" s="24">
        <v>102.7</v>
      </c>
      <c r="O153" s="25">
        <f t="shared" si="45"/>
        <v>204.18</v>
      </c>
      <c r="P153" s="109">
        <f t="shared" si="47"/>
        <v>102.7</v>
      </c>
    </row>
    <row r="154" spans="1:16" s="6" customFormat="1" ht="13.8" thickBot="1" x14ac:dyDescent="0.3">
      <c r="A154" s="110" t="s">
        <v>149</v>
      </c>
      <c r="B154" s="111"/>
      <c r="C154" s="112">
        <f t="shared" ref="C154:N154" si="50">SUM(C150:C153)</f>
        <v>193138.1</v>
      </c>
      <c r="D154" s="112">
        <f t="shared" si="50"/>
        <v>766.62</v>
      </c>
      <c r="E154" s="112">
        <f t="shared" si="50"/>
        <v>106.81</v>
      </c>
      <c r="F154" s="112">
        <f t="shared" si="50"/>
        <v>0</v>
      </c>
      <c r="G154" s="112">
        <f t="shared" si="50"/>
        <v>0</v>
      </c>
      <c r="H154" s="112">
        <f t="shared" si="50"/>
        <v>13843</v>
      </c>
      <c r="I154" s="112">
        <f t="shared" si="50"/>
        <v>36937</v>
      </c>
      <c r="J154" s="112">
        <f t="shared" si="50"/>
        <v>578</v>
      </c>
      <c r="K154" s="112">
        <f t="shared" si="50"/>
        <v>1039.26</v>
      </c>
      <c r="L154" s="112">
        <f t="shared" si="50"/>
        <v>3466.4700000000003</v>
      </c>
      <c r="M154" s="112">
        <f t="shared" si="50"/>
        <v>0</v>
      </c>
      <c r="N154" s="113">
        <f t="shared" si="50"/>
        <v>122.7</v>
      </c>
      <c r="O154" s="114">
        <f t="shared" si="45"/>
        <v>249997.96000000002</v>
      </c>
      <c r="P154" s="115">
        <f t="shared" si="47"/>
        <v>193260.80000000002</v>
      </c>
    </row>
    <row r="155" spans="1:16" s="6" customFormat="1" ht="22.65" customHeight="1" thickBot="1" x14ac:dyDescent="0.3">
      <c r="A155" s="41" t="s">
        <v>92</v>
      </c>
      <c r="B155" s="42"/>
      <c r="C155" s="43">
        <f>SUM(C4+C6+C12+C16+C18+C23+C26+C30+C34+C36+C40+C43+C50+C54+C57+C59+C66+C71+C75+C77+C80+C84+C86+C91+C94+C99+C108+C111+C114+C117+C120+C125+C129+C133+C135+C140+C145+C149+C154)</f>
        <v>3690981.2899999996</v>
      </c>
      <c r="D155" s="43">
        <f t="shared" ref="D155:P155" si="51">SUM(D4+D6+D12+D16+D18+D23+D26+D30+D34+D36+D40+D43+D50+D54+D57+D59+D66+D71+D75+D77+D80+D84+D86+D91+D94+D99+D108+D111+D114+D117+D120+D125+D129+D133+D135+D140+D145+D149+D154)</f>
        <v>502425.01000000007</v>
      </c>
      <c r="E155" s="43">
        <f t="shared" si="51"/>
        <v>184219.94</v>
      </c>
      <c r="F155" s="43">
        <f t="shared" si="51"/>
        <v>4091</v>
      </c>
      <c r="G155" s="43">
        <f t="shared" si="51"/>
        <v>109133</v>
      </c>
      <c r="H155" s="43">
        <f t="shared" si="51"/>
        <v>58354.59</v>
      </c>
      <c r="I155" s="43">
        <f t="shared" si="51"/>
        <v>55584.31</v>
      </c>
      <c r="J155" s="43">
        <f t="shared" si="51"/>
        <v>9384.9300000000021</v>
      </c>
      <c r="K155" s="43">
        <f t="shared" si="51"/>
        <v>270979.78999999998</v>
      </c>
      <c r="L155" s="43">
        <f t="shared" si="51"/>
        <v>5226.4800000000005</v>
      </c>
      <c r="M155" s="43">
        <f t="shared" si="51"/>
        <v>5212.5200000000004</v>
      </c>
      <c r="N155" s="43">
        <f t="shared" si="51"/>
        <v>121051.14000000001</v>
      </c>
      <c r="O155" s="43">
        <f t="shared" si="51"/>
        <v>5016644</v>
      </c>
      <c r="P155" s="43">
        <f t="shared" si="51"/>
        <v>3923852.95</v>
      </c>
    </row>
    <row r="156" spans="1:16" x14ac:dyDescent="0.25">
      <c r="C156" s="4"/>
      <c r="D156" s="4"/>
      <c r="E156" s="4"/>
      <c r="F156" s="4"/>
      <c r="G156" s="4"/>
      <c r="H156" s="4"/>
      <c r="I156" s="4"/>
      <c r="J156" s="4"/>
      <c r="K156" s="4"/>
      <c r="L156" s="4"/>
      <c r="M156" s="4"/>
      <c r="N156" s="4"/>
      <c r="O156" s="4"/>
    </row>
    <row r="157" spans="1:16" x14ac:dyDescent="0.25">
      <c r="C157" s="4">
        <v>121051.14000000001</v>
      </c>
      <c r="D157" s="4"/>
      <c r="E157" s="4"/>
      <c r="F157" s="4"/>
      <c r="G157" s="4"/>
      <c r="H157" s="4"/>
      <c r="I157" s="4"/>
      <c r="J157" s="4"/>
      <c r="K157" s="4"/>
      <c r="L157" s="4"/>
      <c r="M157" s="4"/>
      <c r="N157" s="4"/>
      <c r="O157" s="4"/>
    </row>
    <row r="158" spans="1:16" x14ac:dyDescent="0.25">
      <c r="C158" s="4">
        <v>3690981.2899999996</v>
      </c>
      <c r="D158" s="4"/>
      <c r="E158" s="4"/>
      <c r="F158" s="4"/>
      <c r="G158" s="4"/>
      <c r="H158" s="4"/>
      <c r="I158" s="4"/>
      <c r="J158" s="4"/>
      <c r="K158" s="4"/>
      <c r="L158" s="4"/>
      <c r="M158" s="4"/>
      <c r="N158" s="4"/>
      <c r="O158" s="5"/>
      <c r="P158"/>
    </row>
    <row r="159" spans="1:16" ht="13.8" thickBot="1" x14ac:dyDescent="0.3">
      <c r="C159" s="43">
        <v>109133</v>
      </c>
    </row>
    <row r="160" spans="1:16" ht="13.8" thickBot="1" x14ac:dyDescent="0.3">
      <c r="C160" s="43">
        <f>SUM(C157:C159)</f>
        <v>3921165.4299999997</v>
      </c>
    </row>
    <row r="161" spans="3:3" x14ac:dyDescent="0.25">
      <c r="C161">
        <v>3984929</v>
      </c>
    </row>
    <row r="162" spans="3:3" x14ac:dyDescent="0.25">
      <c r="C162" s="5">
        <f>SUM(C160-C161)</f>
        <v>-63763.570000000298</v>
      </c>
    </row>
  </sheetData>
  <phoneticPr fontId="0" type="noConversion"/>
  <printOptions gridLines="1" gridLinesSet="0"/>
  <pageMargins left="0.65" right="0.51" top="0.63" bottom="1.25" header="0.38" footer="0.35"/>
  <pageSetup paperSize="5" orientation="landscape" horizontalDpi="300" verticalDpi="300" r:id="rId1"/>
  <headerFooter alignWithMargins="0">
    <oddHeader xml:space="preserve">&amp;CDISPOSAL SUMMARY BY COUNTY - 1996
</oddHeader>
    <oddFooter>&amp;LCtytotal.xls 
County96
Aug 20, 1998
&amp;CPage &amp;P&amp;RCorrected total from previous years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144"/>
  <sheetViews>
    <sheetView workbookViewId="0">
      <pane xSplit="2" ySplit="1" topLeftCell="C107" activePane="bottomRight" state="frozen"/>
      <selection pane="topRight" activeCell="C1" sqref="C1"/>
      <selection pane="bottomLeft" activeCell="A2" sqref="A2"/>
      <selection pane="bottomRight" activeCell="N150" sqref="N150"/>
    </sheetView>
  </sheetViews>
  <sheetFormatPr defaultRowHeight="13.2" x14ac:dyDescent="0.25"/>
  <cols>
    <col min="1" max="1" width="12.44140625" customWidth="1"/>
    <col min="2" max="2" width="16.33203125" style="3" customWidth="1"/>
    <col min="3" max="3" width="11.5546875" customWidth="1"/>
    <col min="4" max="4" width="10.88671875" customWidth="1"/>
    <col min="5" max="5" width="9.88671875" customWidth="1"/>
    <col min="6" max="6" width="9.33203125" customWidth="1"/>
    <col min="7" max="7" width="11.109375" customWidth="1"/>
    <col min="8" max="8" width="10" customWidth="1"/>
    <col min="9" max="9" width="11" customWidth="1"/>
    <col min="10" max="10" width="11.5546875" customWidth="1"/>
    <col min="11" max="11" width="9.33203125" customWidth="1"/>
    <col min="13" max="13" width="9.33203125" customWidth="1"/>
    <col min="14" max="14" width="10.5546875" customWidth="1"/>
    <col min="15" max="15" width="10.44140625" style="5" customWidth="1"/>
  </cols>
  <sheetData>
    <row r="1" spans="1:15" s="2" customFormat="1" ht="31.2" x14ac:dyDescent="0.3">
      <c r="A1" s="2" t="s">
        <v>0</v>
      </c>
      <c r="B1" s="2" t="s">
        <v>1</v>
      </c>
      <c r="C1" s="2" t="s">
        <v>2</v>
      </c>
      <c r="D1" s="2" t="s">
        <v>3</v>
      </c>
      <c r="E1" s="2" t="s">
        <v>4</v>
      </c>
      <c r="F1" s="2" t="s">
        <v>5</v>
      </c>
      <c r="G1" s="2" t="s">
        <v>6</v>
      </c>
      <c r="H1" s="2" t="s">
        <v>7</v>
      </c>
      <c r="I1" s="2" t="s">
        <v>8</v>
      </c>
      <c r="J1" s="2" t="s">
        <v>9</v>
      </c>
      <c r="K1" s="2" t="s">
        <v>10</v>
      </c>
      <c r="L1" s="2" t="s">
        <v>11</v>
      </c>
      <c r="M1" s="2" t="s">
        <v>13</v>
      </c>
      <c r="N1" s="2" t="s">
        <v>14</v>
      </c>
      <c r="O1" s="11" t="s">
        <v>15</v>
      </c>
    </row>
    <row r="2" spans="1:15" x14ac:dyDescent="0.25">
      <c r="A2" s="6" t="s">
        <v>16</v>
      </c>
      <c r="B2" s="3" t="s">
        <v>17</v>
      </c>
      <c r="C2" s="5">
        <v>8845</v>
      </c>
      <c r="D2" s="5"/>
      <c r="E2" s="5"/>
      <c r="F2" s="5"/>
      <c r="G2" s="5">
        <v>631</v>
      </c>
      <c r="H2" s="5"/>
      <c r="I2" s="5"/>
      <c r="J2" s="5"/>
      <c r="K2" s="5"/>
      <c r="L2" s="5">
        <v>63</v>
      </c>
      <c r="M2" s="5"/>
      <c r="N2" s="5">
        <f>SUM(C2:M2)</f>
        <v>9539</v>
      </c>
      <c r="O2" s="5">
        <f t="shared" ref="O2:O26" si="0">SUM(C2+G2+L2+M2)</f>
        <v>9539</v>
      </c>
    </row>
    <row r="3" spans="1:15" x14ac:dyDescent="0.25">
      <c r="A3" s="6"/>
      <c r="B3" s="3" t="s">
        <v>18</v>
      </c>
      <c r="C3" s="5"/>
      <c r="D3" s="5"/>
      <c r="E3" s="5"/>
      <c r="F3" s="5"/>
      <c r="G3" s="5"/>
      <c r="H3" s="5"/>
      <c r="I3" s="5"/>
      <c r="J3" s="5">
        <v>3</v>
      </c>
      <c r="K3" s="5"/>
      <c r="L3" s="5"/>
      <c r="M3" s="5"/>
      <c r="N3" s="5"/>
      <c r="O3" s="5">
        <f t="shared" si="0"/>
        <v>0</v>
      </c>
    </row>
    <row r="4" spans="1:15" x14ac:dyDescent="0.25">
      <c r="B4" s="3" t="s">
        <v>19</v>
      </c>
      <c r="C4" s="5">
        <v>2316</v>
      </c>
      <c r="D4" s="5">
        <v>25</v>
      </c>
      <c r="E4" s="5"/>
      <c r="F4" s="5"/>
      <c r="G4" s="5"/>
      <c r="H4" s="5"/>
      <c r="I4" s="5"/>
      <c r="J4" s="5">
        <v>52</v>
      </c>
      <c r="K4" s="5"/>
      <c r="L4" s="5"/>
      <c r="M4" s="5"/>
      <c r="N4" s="5">
        <f>SUM(C4:M4)</f>
        <v>2393</v>
      </c>
      <c r="O4" s="5">
        <f t="shared" si="0"/>
        <v>2316</v>
      </c>
    </row>
    <row r="5" spans="1:15" s="6" customFormat="1" x14ac:dyDescent="0.25">
      <c r="A5" s="6" t="s">
        <v>93</v>
      </c>
      <c r="B5" s="7"/>
      <c r="C5" s="8">
        <f t="shared" ref="C5:M5" si="1">SUM(C2:C4)</f>
        <v>11161</v>
      </c>
      <c r="D5" s="8">
        <f t="shared" si="1"/>
        <v>25</v>
      </c>
      <c r="E5" s="8">
        <f t="shared" si="1"/>
        <v>0</v>
      </c>
      <c r="F5" s="8">
        <f t="shared" si="1"/>
        <v>0</v>
      </c>
      <c r="G5" s="8">
        <f t="shared" si="1"/>
        <v>631</v>
      </c>
      <c r="H5" s="8">
        <f t="shared" si="1"/>
        <v>0</v>
      </c>
      <c r="I5" s="8">
        <f t="shared" si="1"/>
        <v>0</v>
      </c>
      <c r="J5" s="8">
        <f t="shared" si="1"/>
        <v>55</v>
      </c>
      <c r="K5" s="8">
        <f t="shared" si="1"/>
        <v>0</v>
      </c>
      <c r="L5" s="8">
        <f t="shared" si="1"/>
        <v>63</v>
      </c>
      <c r="M5" s="8">
        <f t="shared" si="1"/>
        <v>0</v>
      </c>
      <c r="N5" s="8">
        <f>SUM(C5:M5)</f>
        <v>11935</v>
      </c>
      <c r="O5" s="5">
        <f t="shared" si="0"/>
        <v>11855</v>
      </c>
    </row>
    <row r="6" spans="1:15" s="6" customFormat="1" ht="26.4" x14ac:dyDescent="0.25">
      <c r="A6" s="6" t="s">
        <v>20</v>
      </c>
      <c r="B6" s="7" t="s">
        <v>21</v>
      </c>
      <c r="C6" s="8">
        <v>9478</v>
      </c>
      <c r="D6" s="8">
        <v>888</v>
      </c>
      <c r="E6" s="8"/>
      <c r="F6" s="8"/>
      <c r="G6" s="8"/>
      <c r="H6" s="8"/>
      <c r="I6" s="8"/>
      <c r="J6" s="8"/>
      <c r="K6" s="8"/>
      <c r="L6" s="8"/>
      <c r="M6" s="8"/>
      <c r="N6" s="8">
        <f>SUM(C6:M6)</f>
        <v>10366</v>
      </c>
      <c r="O6" s="5">
        <f t="shared" si="0"/>
        <v>9478</v>
      </c>
    </row>
    <row r="7" spans="1:15" x14ac:dyDescent="0.25">
      <c r="A7" s="6" t="s">
        <v>22</v>
      </c>
      <c r="B7" s="3" t="s">
        <v>23</v>
      </c>
      <c r="C7" s="5">
        <v>24162</v>
      </c>
      <c r="D7" s="5">
        <v>5422</v>
      </c>
      <c r="E7" s="5">
        <v>3180</v>
      </c>
      <c r="F7" s="5"/>
      <c r="G7" s="5">
        <v>11240</v>
      </c>
      <c r="H7" s="5"/>
      <c r="I7" s="5">
        <v>6113</v>
      </c>
      <c r="J7" s="5"/>
      <c r="K7" s="5"/>
      <c r="L7" s="5"/>
      <c r="M7" s="5"/>
      <c r="N7" s="5">
        <f>SUM(C7:M7)</f>
        <v>50117</v>
      </c>
      <c r="O7" s="5">
        <f t="shared" si="0"/>
        <v>35402</v>
      </c>
    </row>
    <row r="8" spans="1:15" ht="12.75" customHeight="1" x14ac:dyDescent="0.25">
      <c r="B8" s="3" t="s">
        <v>19</v>
      </c>
      <c r="C8" s="5">
        <v>84</v>
      </c>
      <c r="D8" s="5">
        <v>196</v>
      </c>
      <c r="E8" s="5">
        <v>96</v>
      </c>
      <c r="F8" s="5"/>
      <c r="G8" s="5"/>
      <c r="H8" s="5"/>
      <c r="I8" s="5"/>
      <c r="J8" s="5">
        <v>43</v>
      </c>
      <c r="K8" s="5"/>
      <c r="L8" s="5"/>
      <c r="M8" s="5"/>
      <c r="N8" s="5">
        <f>SUM(C8:M8)</f>
        <v>419</v>
      </c>
      <c r="O8" s="5">
        <f t="shared" si="0"/>
        <v>84</v>
      </c>
    </row>
    <row r="9" spans="1:15" ht="12.75" customHeight="1" x14ac:dyDescent="0.25">
      <c r="B9" s="3" t="s">
        <v>24</v>
      </c>
      <c r="C9" s="5"/>
      <c r="D9" s="5"/>
      <c r="E9" s="5"/>
      <c r="F9" s="5"/>
      <c r="G9" s="5"/>
      <c r="H9" s="5"/>
      <c r="I9" s="5"/>
      <c r="J9" s="5">
        <v>46</v>
      </c>
      <c r="K9" s="5"/>
      <c r="L9" s="5"/>
      <c r="M9" s="5"/>
      <c r="N9" s="5"/>
      <c r="O9" s="5">
        <f t="shared" si="0"/>
        <v>0</v>
      </c>
    </row>
    <row r="10" spans="1:15" ht="12.75" customHeight="1" x14ac:dyDescent="0.25">
      <c r="B10" s="3" t="s">
        <v>25</v>
      </c>
      <c r="C10" s="5">
        <v>503</v>
      </c>
      <c r="D10" s="5"/>
      <c r="E10" s="5"/>
      <c r="F10" s="5"/>
      <c r="G10" s="5"/>
      <c r="H10" s="5"/>
      <c r="I10" s="5"/>
      <c r="J10" s="5"/>
      <c r="K10" s="5"/>
      <c r="L10" s="5"/>
      <c r="M10" s="5"/>
      <c r="N10" s="5"/>
      <c r="O10" s="5">
        <f t="shared" si="0"/>
        <v>503</v>
      </c>
    </row>
    <row r="11" spans="1:15" ht="26.4" x14ac:dyDescent="0.25">
      <c r="B11" s="3" t="s">
        <v>26</v>
      </c>
      <c r="C11" s="5">
        <v>59968</v>
      </c>
      <c r="D11" s="5"/>
      <c r="E11" s="5"/>
      <c r="F11" s="5"/>
      <c r="G11" s="5"/>
      <c r="H11" s="5"/>
      <c r="I11" s="5"/>
      <c r="J11" s="5">
        <v>45</v>
      </c>
      <c r="K11" s="5"/>
      <c r="L11" s="5"/>
      <c r="M11" s="5"/>
      <c r="N11" s="5">
        <f t="shared" ref="N11:N16" si="2">SUM(C11:M11)</f>
        <v>60013</v>
      </c>
      <c r="O11" s="5">
        <f t="shared" si="0"/>
        <v>59968</v>
      </c>
    </row>
    <row r="12" spans="1:15" ht="15" customHeight="1" x14ac:dyDescent="0.25">
      <c r="B12" s="3" t="s">
        <v>18</v>
      </c>
      <c r="C12" s="5"/>
      <c r="D12" s="5"/>
      <c r="E12" s="5"/>
      <c r="F12" s="5"/>
      <c r="G12" s="5"/>
      <c r="H12" s="5"/>
      <c r="I12" s="5"/>
      <c r="J12" s="5">
        <v>4</v>
      </c>
      <c r="K12" s="5"/>
      <c r="L12" s="5"/>
      <c r="M12" s="5"/>
      <c r="N12" s="5">
        <f t="shared" si="2"/>
        <v>4</v>
      </c>
      <c r="O12" s="5">
        <f t="shared" si="0"/>
        <v>0</v>
      </c>
    </row>
    <row r="13" spans="1:15" s="6" customFormat="1" ht="14.25" customHeight="1" x14ac:dyDescent="0.25">
      <c r="A13" s="6" t="s">
        <v>94</v>
      </c>
      <c r="B13" s="7"/>
      <c r="C13" s="8">
        <f t="shared" ref="C13:M13" si="3">SUM(C7:C12)</f>
        <v>84717</v>
      </c>
      <c r="D13" s="8">
        <f t="shared" si="3"/>
        <v>5618</v>
      </c>
      <c r="E13" s="8">
        <f t="shared" si="3"/>
        <v>3276</v>
      </c>
      <c r="F13" s="8">
        <f t="shared" si="3"/>
        <v>0</v>
      </c>
      <c r="G13" s="8">
        <f t="shared" si="3"/>
        <v>11240</v>
      </c>
      <c r="H13" s="8">
        <f t="shared" si="3"/>
        <v>0</v>
      </c>
      <c r="I13" s="8">
        <f t="shared" si="3"/>
        <v>6113</v>
      </c>
      <c r="J13" s="8">
        <f t="shared" si="3"/>
        <v>138</v>
      </c>
      <c r="K13" s="8">
        <f t="shared" si="3"/>
        <v>0</v>
      </c>
      <c r="L13" s="8">
        <f t="shared" si="3"/>
        <v>0</v>
      </c>
      <c r="M13" s="8">
        <f t="shared" si="3"/>
        <v>0</v>
      </c>
      <c r="N13" s="8">
        <f t="shared" si="2"/>
        <v>111102</v>
      </c>
      <c r="O13" s="5">
        <f t="shared" si="0"/>
        <v>95957</v>
      </c>
    </row>
    <row r="14" spans="1:15" x14ac:dyDescent="0.25">
      <c r="A14" s="6" t="s">
        <v>27</v>
      </c>
      <c r="B14" s="3" t="s">
        <v>28</v>
      </c>
      <c r="C14" s="5">
        <v>3613</v>
      </c>
      <c r="D14" s="5"/>
      <c r="E14" s="5"/>
      <c r="F14" s="5"/>
      <c r="G14" s="5"/>
      <c r="H14" s="5"/>
      <c r="I14" s="5"/>
      <c r="J14" s="5"/>
      <c r="K14" s="5"/>
      <c r="L14" s="5"/>
      <c r="M14" s="5"/>
      <c r="N14" s="5">
        <f t="shared" si="2"/>
        <v>3613</v>
      </c>
      <c r="O14" s="5">
        <f t="shared" si="0"/>
        <v>3613</v>
      </c>
    </row>
    <row r="15" spans="1:15" x14ac:dyDescent="0.25">
      <c r="B15" s="3" t="s">
        <v>19</v>
      </c>
      <c r="C15" s="5"/>
      <c r="D15" s="5"/>
      <c r="E15" s="5"/>
      <c r="F15" s="5"/>
      <c r="G15" s="5"/>
      <c r="H15" s="5"/>
      <c r="I15" s="5"/>
      <c r="J15" s="5">
        <v>1</v>
      </c>
      <c r="K15" s="5">
        <v>364</v>
      </c>
      <c r="L15" s="5"/>
      <c r="M15" s="5"/>
      <c r="N15" s="5">
        <f t="shared" si="2"/>
        <v>365</v>
      </c>
      <c r="O15" s="5">
        <f t="shared" si="0"/>
        <v>0</v>
      </c>
    </row>
    <row r="16" spans="1:15" ht="26.4" x14ac:dyDescent="0.25">
      <c r="B16" s="3" t="s">
        <v>24</v>
      </c>
      <c r="C16" s="5">
        <v>73018</v>
      </c>
      <c r="D16" s="5"/>
      <c r="E16" s="5"/>
      <c r="F16" s="5"/>
      <c r="G16" s="5"/>
      <c r="H16" s="5"/>
      <c r="I16" s="5">
        <v>218</v>
      </c>
      <c r="J16" s="5">
        <v>13</v>
      </c>
      <c r="K16" s="5">
        <v>380</v>
      </c>
      <c r="L16" s="5"/>
      <c r="M16" s="5"/>
      <c r="N16" s="5">
        <f t="shared" si="2"/>
        <v>73629</v>
      </c>
      <c r="O16" s="5">
        <f t="shared" si="0"/>
        <v>73018</v>
      </c>
    </row>
    <row r="17" spans="1:15" ht="26.4" x14ac:dyDescent="0.25">
      <c r="B17" s="3" t="s">
        <v>26</v>
      </c>
      <c r="C17" s="5"/>
      <c r="D17" s="5"/>
      <c r="E17" s="5"/>
      <c r="F17" s="5"/>
      <c r="G17" s="5"/>
      <c r="H17" s="5"/>
      <c r="I17" s="5"/>
      <c r="J17" s="5"/>
      <c r="K17" s="5">
        <v>16</v>
      </c>
      <c r="L17" s="5"/>
      <c r="M17" s="5"/>
      <c r="N17" s="5"/>
      <c r="O17" s="5">
        <f t="shared" si="0"/>
        <v>0</v>
      </c>
    </row>
    <row r="18" spans="1:15" s="6" customFormat="1" x14ac:dyDescent="0.25">
      <c r="A18" s="6" t="s">
        <v>94</v>
      </c>
      <c r="B18" s="7"/>
      <c r="C18" s="8">
        <f t="shared" ref="C18:M18" si="4">SUM(C14:C17)</f>
        <v>76631</v>
      </c>
      <c r="D18" s="8">
        <f t="shared" si="4"/>
        <v>0</v>
      </c>
      <c r="E18" s="8">
        <f t="shared" si="4"/>
        <v>0</v>
      </c>
      <c r="F18" s="8">
        <f t="shared" si="4"/>
        <v>0</v>
      </c>
      <c r="G18" s="8">
        <f t="shared" si="4"/>
        <v>0</v>
      </c>
      <c r="H18" s="8">
        <f t="shared" si="4"/>
        <v>0</v>
      </c>
      <c r="I18" s="8">
        <f t="shared" si="4"/>
        <v>218</v>
      </c>
      <c r="J18" s="8">
        <f t="shared" si="4"/>
        <v>14</v>
      </c>
      <c r="K18" s="8">
        <f t="shared" si="4"/>
        <v>760</v>
      </c>
      <c r="L18" s="8">
        <f t="shared" si="4"/>
        <v>0</v>
      </c>
      <c r="M18" s="8">
        <f t="shared" si="4"/>
        <v>0</v>
      </c>
      <c r="N18" s="8">
        <f t="shared" ref="N18:N32" si="5">SUM(C18:M18)</f>
        <v>77623</v>
      </c>
      <c r="O18" s="5">
        <f t="shared" si="0"/>
        <v>76631</v>
      </c>
    </row>
    <row r="19" spans="1:15" x14ac:dyDescent="0.25">
      <c r="A19" s="6" t="s">
        <v>29</v>
      </c>
      <c r="B19" s="3" t="s">
        <v>30</v>
      </c>
      <c r="C19" s="5">
        <v>39980</v>
      </c>
      <c r="D19" s="5"/>
      <c r="E19" s="5"/>
      <c r="F19" s="5"/>
      <c r="G19" s="5"/>
      <c r="H19" s="5"/>
      <c r="I19" s="5"/>
      <c r="J19" s="5"/>
      <c r="K19" s="5"/>
      <c r="L19" s="5"/>
      <c r="M19" s="5"/>
      <c r="N19" s="5">
        <f t="shared" si="5"/>
        <v>39980</v>
      </c>
      <c r="O19" s="5">
        <f t="shared" si="0"/>
        <v>39980</v>
      </c>
    </row>
    <row r="20" spans="1:15" x14ac:dyDescent="0.25">
      <c r="B20" s="3" t="s">
        <v>19</v>
      </c>
      <c r="C20" s="5"/>
      <c r="D20" s="5">
        <v>20</v>
      </c>
      <c r="E20" s="5"/>
      <c r="F20" s="5"/>
      <c r="G20" s="5"/>
      <c r="H20" s="5"/>
      <c r="I20" s="5"/>
      <c r="J20" s="5">
        <v>1</v>
      </c>
      <c r="K20" s="5">
        <v>10</v>
      </c>
      <c r="L20" s="5"/>
      <c r="M20" s="5"/>
      <c r="N20" s="5">
        <f t="shared" si="5"/>
        <v>31</v>
      </c>
      <c r="O20" s="5">
        <f t="shared" si="0"/>
        <v>0</v>
      </c>
    </row>
    <row r="21" spans="1:15" s="6" customFormat="1" x14ac:dyDescent="0.25">
      <c r="A21" s="6" t="s">
        <v>94</v>
      </c>
      <c r="B21" s="7"/>
      <c r="C21" s="8">
        <f t="shared" ref="C21:M21" si="6">SUM(C19:C20)</f>
        <v>39980</v>
      </c>
      <c r="D21" s="8">
        <f t="shared" si="6"/>
        <v>20</v>
      </c>
      <c r="E21" s="8">
        <f t="shared" si="6"/>
        <v>0</v>
      </c>
      <c r="F21" s="8">
        <f t="shared" si="6"/>
        <v>0</v>
      </c>
      <c r="G21" s="8">
        <f t="shared" si="6"/>
        <v>0</v>
      </c>
      <c r="H21" s="8">
        <f t="shared" si="6"/>
        <v>0</v>
      </c>
      <c r="I21" s="8">
        <f t="shared" si="6"/>
        <v>0</v>
      </c>
      <c r="J21" s="8">
        <f t="shared" si="6"/>
        <v>1</v>
      </c>
      <c r="K21" s="8">
        <f t="shared" si="6"/>
        <v>10</v>
      </c>
      <c r="L21" s="8">
        <f t="shared" si="6"/>
        <v>0</v>
      </c>
      <c r="M21" s="8">
        <f t="shared" si="6"/>
        <v>0</v>
      </c>
      <c r="N21" s="8">
        <f t="shared" si="5"/>
        <v>40011</v>
      </c>
      <c r="O21" s="5">
        <f t="shared" si="0"/>
        <v>39980</v>
      </c>
    </row>
    <row r="22" spans="1:15" ht="12.75" customHeight="1" x14ac:dyDescent="0.25">
      <c r="A22" s="6" t="s">
        <v>31</v>
      </c>
      <c r="B22" s="3" t="s">
        <v>19</v>
      </c>
      <c r="C22" s="5"/>
      <c r="D22" s="5">
        <v>50</v>
      </c>
      <c r="E22" s="5"/>
      <c r="F22" s="5"/>
      <c r="G22" s="5"/>
      <c r="H22" s="5"/>
      <c r="I22" s="5"/>
      <c r="J22" s="5">
        <v>30</v>
      </c>
      <c r="K22" s="5">
        <v>1023</v>
      </c>
      <c r="L22" s="5"/>
      <c r="M22" s="5"/>
      <c r="N22" s="5">
        <f t="shared" si="5"/>
        <v>1103</v>
      </c>
      <c r="O22" s="5">
        <f t="shared" si="0"/>
        <v>0</v>
      </c>
    </row>
    <row r="23" spans="1:15" ht="26.4" x14ac:dyDescent="0.25">
      <c r="B23" s="3" t="s">
        <v>26</v>
      </c>
      <c r="C23" s="5"/>
      <c r="D23" s="5">
        <v>17</v>
      </c>
      <c r="E23" s="5">
        <v>211</v>
      </c>
      <c r="F23" s="5"/>
      <c r="G23" s="5"/>
      <c r="H23" s="5"/>
      <c r="I23" s="5">
        <v>1259</v>
      </c>
      <c r="J23" s="5">
        <v>19</v>
      </c>
      <c r="K23" s="5">
        <v>467</v>
      </c>
      <c r="L23" s="5"/>
      <c r="M23" s="5">
        <v>150</v>
      </c>
      <c r="N23" s="5">
        <f t="shared" si="5"/>
        <v>2123</v>
      </c>
      <c r="O23" s="5">
        <f t="shared" si="0"/>
        <v>150</v>
      </c>
    </row>
    <row r="24" spans="1:15" ht="12.75" customHeight="1" x14ac:dyDescent="0.25">
      <c r="B24" s="3" t="s">
        <v>32</v>
      </c>
      <c r="C24" s="5">
        <v>185690</v>
      </c>
      <c r="D24" s="5"/>
      <c r="E24" s="5"/>
      <c r="F24" s="5"/>
      <c r="G24" s="5"/>
      <c r="H24" s="5"/>
      <c r="I24" s="5"/>
      <c r="J24" s="5"/>
      <c r="K24" s="5"/>
      <c r="L24" s="5"/>
      <c r="M24" s="5"/>
      <c r="N24" s="5">
        <f t="shared" si="5"/>
        <v>185690</v>
      </c>
      <c r="O24" s="5">
        <f t="shared" si="0"/>
        <v>185690</v>
      </c>
    </row>
    <row r="25" spans="1:15" ht="13.65" customHeight="1" x14ac:dyDescent="0.25">
      <c r="B25" s="3" t="s">
        <v>33</v>
      </c>
      <c r="C25" s="5">
        <v>260</v>
      </c>
      <c r="D25" s="5"/>
      <c r="E25" s="5"/>
      <c r="F25" s="5"/>
      <c r="G25" s="5"/>
      <c r="H25" s="5"/>
      <c r="I25" s="5"/>
      <c r="J25" s="5"/>
      <c r="K25" s="5"/>
      <c r="L25" s="5"/>
      <c r="M25" s="5"/>
      <c r="N25" s="5">
        <f t="shared" si="5"/>
        <v>260</v>
      </c>
      <c r="O25" s="5">
        <f t="shared" si="0"/>
        <v>260</v>
      </c>
    </row>
    <row r="26" spans="1:15" s="6" customFormat="1" ht="13.65" customHeight="1" x14ac:dyDescent="0.25">
      <c r="A26" s="6" t="s">
        <v>94</v>
      </c>
      <c r="B26" s="7"/>
      <c r="C26" s="8">
        <f t="shared" ref="C26:M26" si="7">SUM(C22:C25)</f>
        <v>185950</v>
      </c>
      <c r="D26" s="8">
        <f t="shared" si="7"/>
        <v>67</v>
      </c>
      <c r="E26" s="8">
        <f t="shared" si="7"/>
        <v>211</v>
      </c>
      <c r="F26" s="8">
        <f t="shared" si="7"/>
        <v>0</v>
      </c>
      <c r="G26" s="8">
        <f t="shared" si="7"/>
        <v>0</v>
      </c>
      <c r="H26" s="8">
        <f t="shared" si="7"/>
        <v>0</v>
      </c>
      <c r="I26" s="8">
        <f t="shared" si="7"/>
        <v>1259</v>
      </c>
      <c r="J26" s="8">
        <f t="shared" si="7"/>
        <v>49</v>
      </c>
      <c r="K26" s="8">
        <f t="shared" si="7"/>
        <v>1490</v>
      </c>
      <c r="L26" s="8">
        <f t="shared" si="7"/>
        <v>0</v>
      </c>
      <c r="M26" s="8">
        <f t="shared" si="7"/>
        <v>150</v>
      </c>
      <c r="N26" s="8">
        <f t="shared" si="5"/>
        <v>189176</v>
      </c>
      <c r="O26" s="5">
        <f t="shared" si="0"/>
        <v>186100</v>
      </c>
    </row>
    <row r="27" spans="1:15" s="6" customFormat="1" ht="26.4" x14ac:dyDescent="0.25">
      <c r="A27" s="6" t="s">
        <v>34</v>
      </c>
      <c r="B27" s="7" t="s">
        <v>35</v>
      </c>
      <c r="C27" s="8"/>
      <c r="D27" s="8"/>
      <c r="E27" s="8"/>
      <c r="F27" s="8"/>
      <c r="G27" s="8"/>
      <c r="H27" s="8"/>
      <c r="I27" s="8"/>
      <c r="J27" s="8">
        <v>1</v>
      </c>
      <c r="K27" s="8"/>
      <c r="L27" s="8"/>
      <c r="M27" s="8"/>
      <c r="N27" s="8">
        <f t="shared" si="5"/>
        <v>1</v>
      </c>
      <c r="O27" s="5">
        <v>2200</v>
      </c>
    </row>
    <row r="28" spans="1:15" s="10" customFormat="1" x14ac:dyDescent="0.25">
      <c r="A28" s="6" t="s">
        <v>36</v>
      </c>
      <c r="B28" s="12" t="s">
        <v>37</v>
      </c>
      <c r="C28" s="13">
        <v>51704</v>
      </c>
      <c r="D28" s="13"/>
      <c r="E28" s="13"/>
      <c r="F28" s="13"/>
      <c r="G28" s="13"/>
      <c r="H28" s="13"/>
      <c r="I28" s="13"/>
      <c r="J28" s="13"/>
      <c r="K28" s="13"/>
      <c r="L28" s="13"/>
      <c r="M28" s="13"/>
      <c r="N28" s="13">
        <f t="shared" si="5"/>
        <v>51704</v>
      </c>
      <c r="O28" s="5">
        <f t="shared" ref="O28:O63" si="8">SUM(C28+G28+L28+M28)</f>
        <v>51704</v>
      </c>
    </row>
    <row r="29" spans="1:15" ht="11.25" customHeight="1" x14ac:dyDescent="0.25">
      <c r="B29" s="3" t="s">
        <v>19</v>
      </c>
      <c r="C29" s="5">
        <v>25</v>
      </c>
      <c r="D29" s="5">
        <v>24</v>
      </c>
      <c r="E29" s="5">
        <v>28790</v>
      </c>
      <c r="F29" s="5"/>
      <c r="G29" s="5"/>
      <c r="H29" s="5"/>
      <c r="I29" s="5"/>
      <c r="J29" s="5"/>
      <c r="K29" s="5">
        <v>208</v>
      </c>
      <c r="L29" s="5"/>
      <c r="M29" s="5"/>
      <c r="N29" s="5">
        <f t="shared" si="5"/>
        <v>29047</v>
      </c>
      <c r="O29" s="5">
        <f t="shared" si="8"/>
        <v>25</v>
      </c>
    </row>
    <row r="30" spans="1:15" ht="26.4" x14ac:dyDescent="0.25">
      <c r="B30" s="3" t="s">
        <v>26</v>
      </c>
      <c r="C30" s="5"/>
      <c r="D30" s="5"/>
      <c r="E30" s="5">
        <v>528</v>
      </c>
      <c r="F30" s="5"/>
      <c r="G30" s="5"/>
      <c r="H30" s="5"/>
      <c r="I30" s="5">
        <v>104</v>
      </c>
      <c r="J30" s="5"/>
      <c r="K30" s="5"/>
      <c r="L30" s="5"/>
      <c r="M30" s="5">
        <v>250</v>
      </c>
      <c r="N30" s="5">
        <f t="shared" si="5"/>
        <v>882</v>
      </c>
      <c r="O30" s="5">
        <f t="shared" si="8"/>
        <v>250</v>
      </c>
    </row>
    <row r="31" spans="1:15" s="6" customFormat="1" ht="13.65" customHeight="1" x14ac:dyDescent="0.25">
      <c r="A31" s="6" t="s">
        <v>94</v>
      </c>
      <c r="B31" s="7"/>
      <c r="C31" s="8">
        <f t="shared" ref="C31:M31" si="9">SUM(C28:C30)</f>
        <v>51729</v>
      </c>
      <c r="D31" s="8">
        <f t="shared" si="9"/>
        <v>24</v>
      </c>
      <c r="E31" s="8">
        <f t="shared" si="9"/>
        <v>29318</v>
      </c>
      <c r="F31" s="8">
        <f t="shared" si="9"/>
        <v>0</v>
      </c>
      <c r="G31" s="8">
        <f t="shared" si="9"/>
        <v>0</v>
      </c>
      <c r="H31" s="8">
        <f t="shared" si="9"/>
        <v>0</v>
      </c>
      <c r="I31" s="8">
        <f t="shared" si="9"/>
        <v>104</v>
      </c>
      <c r="J31" s="8">
        <f t="shared" si="9"/>
        <v>0</v>
      </c>
      <c r="K31" s="8">
        <f t="shared" si="9"/>
        <v>208</v>
      </c>
      <c r="L31" s="8">
        <f t="shared" si="9"/>
        <v>0</v>
      </c>
      <c r="M31" s="8">
        <f t="shared" si="9"/>
        <v>250</v>
      </c>
      <c r="N31" s="8">
        <f t="shared" si="5"/>
        <v>81633</v>
      </c>
      <c r="O31" s="5">
        <f t="shared" si="8"/>
        <v>51979</v>
      </c>
    </row>
    <row r="32" spans="1:15" ht="26.4" x14ac:dyDescent="0.25">
      <c r="A32" s="6" t="s">
        <v>38</v>
      </c>
      <c r="B32" s="3" t="s">
        <v>24</v>
      </c>
      <c r="C32" s="5">
        <v>23816</v>
      </c>
      <c r="D32" s="5"/>
      <c r="E32" s="5"/>
      <c r="F32" s="5"/>
      <c r="G32" s="5"/>
      <c r="H32" s="5"/>
      <c r="I32" s="5"/>
      <c r="J32" s="5"/>
      <c r="K32" s="5">
        <v>1</v>
      </c>
      <c r="L32" s="5">
        <v>19</v>
      </c>
      <c r="M32" s="5"/>
      <c r="N32" s="5">
        <f t="shared" si="5"/>
        <v>23836</v>
      </c>
      <c r="O32" s="5">
        <f t="shared" si="8"/>
        <v>23835</v>
      </c>
    </row>
    <row r="33" spans="1:15" x14ac:dyDescent="0.25">
      <c r="A33" s="6"/>
      <c r="B33" s="3" t="s">
        <v>19</v>
      </c>
      <c r="C33" s="5"/>
      <c r="D33" s="5">
        <v>287</v>
      </c>
      <c r="E33" s="5"/>
      <c r="F33" s="5"/>
      <c r="G33" s="5"/>
      <c r="H33" s="5"/>
      <c r="I33" s="5"/>
      <c r="J33" s="5"/>
      <c r="K33" s="5">
        <v>87</v>
      </c>
      <c r="L33" s="5"/>
      <c r="M33" s="5"/>
      <c r="N33" s="5"/>
      <c r="O33" s="5">
        <f t="shared" si="8"/>
        <v>0</v>
      </c>
    </row>
    <row r="34" spans="1:15" x14ac:dyDescent="0.25">
      <c r="B34" s="3" t="s">
        <v>39</v>
      </c>
      <c r="C34" s="5">
        <v>4000</v>
      </c>
      <c r="D34" s="5"/>
      <c r="E34" s="5"/>
      <c r="F34" s="5"/>
      <c r="G34" s="5"/>
      <c r="H34" s="5"/>
      <c r="I34" s="5"/>
      <c r="J34" s="5"/>
      <c r="K34" s="5"/>
      <c r="L34" s="5"/>
      <c r="M34" s="5"/>
      <c r="N34" s="5">
        <f>SUM(C34:M34)</f>
        <v>4000</v>
      </c>
      <c r="O34" s="5">
        <f t="shared" si="8"/>
        <v>4000</v>
      </c>
    </row>
    <row r="35" spans="1:15" s="6" customFormat="1" x14ac:dyDescent="0.25">
      <c r="A35" s="6" t="s">
        <v>94</v>
      </c>
      <c r="B35" s="7"/>
      <c r="C35" s="8">
        <f t="shared" ref="C35:M35" si="10">SUM(C32:C34)</f>
        <v>27816</v>
      </c>
      <c r="D35" s="8">
        <f t="shared" si="10"/>
        <v>287</v>
      </c>
      <c r="E35" s="8">
        <f t="shared" si="10"/>
        <v>0</v>
      </c>
      <c r="F35" s="8">
        <f t="shared" si="10"/>
        <v>0</v>
      </c>
      <c r="G35" s="8">
        <f t="shared" si="10"/>
        <v>0</v>
      </c>
      <c r="H35" s="8">
        <f t="shared" si="10"/>
        <v>0</v>
      </c>
      <c r="I35" s="8">
        <f t="shared" si="10"/>
        <v>0</v>
      </c>
      <c r="J35" s="8">
        <f t="shared" si="10"/>
        <v>0</v>
      </c>
      <c r="K35" s="8">
        <f t="shared" si="10"/>
        <v>88</v>
      </c>
      <c r="L35" s="8">
        <f t="shared" si="10"/>
        <v>19</v>
      </c>
      <c r="M35" s="8">
        <f t="shared" si="10"/>
        <v>0</v>
      </c>
      <c r="N35" s="8">
        <f>SUM(C35:M35)</f>
        <v>28210</v>
      </c>
      <c r="O35" s="5">
        <f t="shared" si="8"/>
        <v>27835</v>
      </c>
    </row>
    <row r="36" spans="1:15" x14ac:dyDescent="0.25">
      <c r="A36" s="6" t="s">
        <v>40</v>
      </c>
      <c r="B36" s="3" t="s">
        <v>41</v>
      </c>
      <c r="C36" s="5"/>
      <c r="D36" s="5"/>
      <c r="E36" s="5"/>
      <c r="F36" s="5"/>
      <c r="G36" s="5"/>
      <c r="H36" s="5"/>
      <c r="I36" s="5"/>
      <c r="J36" s="5"/>
      <c r="K36" s="5"/>
      <c r="L36" s="5"/>
      <c r="M36" s="5"/>
      <c r="N36" s="5">
        <f>SUM(C36:M36)</f>
        <v>0</v>
      </c>
      <c r="O36" s="5">
        <f t="shared" si="8"/>
        <v>0</v>
      </c>
    </row>
    <row r="37" spans="1:15" x14ac:dyDescent="0.25">
      <c r="B37" s="3" t="s">
        <v>19</v>
      </c>
      <c r="C37" s="5"/>
      <c r="D37" s="5"/>
      <c r="E37" s="5"/>
      <c r="F37" s="5"/>
      <c r="G37" s="5"/>
      <c r="H37" s="5"/>
      <c r="I37" s="5"/>
      <c r="J37" s="5"/>
      <c r="K37" s="5">
        <v>44</v>
      </c>
      <c r="L37" s="5"/>
      <c r="M37" s="5"/>
      <c r="N37" s="5"/>
      <c r="O37" s="5">
        <f t="shared" si="8"/>
        <v>0</v>
      </c>
    </row>
    <row r="38" spans="1:15" ht="26.4" x14ac:dyDescent="0.25">
      <c r="B38" s="3" t="s">
        <v>42</v>
      </c>
      <c r="C38" s="5">
        <v>2220</v>
      </c>
      <c r="D38" s="5"/>
      <c r="E38" s="5"/>
      <c r="F38" s="5"/>
      <c r="G38" s="5">
        <v>129</v>
      </c>
      <c r="H38" s="5"/>
      <c r="I38" s="5"/>
      <c r="J38" s="5"/>
      <c r="K38" s="5"/>
      <c r="L38" s="5"/>
      <c r="M38" s="5"/>
      <c r="N38" s="5">
        <f t="shared" ref="N38:N69" si="11">SUM(C38:M38)</f>
        <v>2349</v>
      </c>
      <c r="O38" s="5">
        <f t="shared" si="8"/>
        <v>2349</v>
      </c>
    </row>
    <row r="39" spans="1:15" s="6" customFormat="1" x14ac:dyDescent="0.25">
      <c r="A39" s="6" t="s">
        <v>94</v>
      </c>
      <c r="B39" s="7"/>
      <c r="C39" s="8">
        <f t="shared" ref="C39:M39" si="12">SUM(C36:C38)</f>
        <v>2220</v>
      </c>
      <c r="D39" s="8">
        <f t="shared" si="12"/>
        <v>0</v>
      </c>
      <c r="E39" s="8">
        <f t="shared" si="12"/>
        <v>0</v>
      </c>
      <c r="F39" s="8">
        <f t="shared" si="12"/>
        <v>0</v>
      </c>
      <c r="G39" s="8">
        <f t="shared" si="12"/>
        <v>129</v>
      </c>
      <c r="H39" s="8">
        <f t="shared" si="12"/>
        <v>0</v>
      </c>
      <c r="I39" s="8">
        <f t="shared" si="12"/>
        <v>0</v>
      </c>
      <c r="J39" s="8">
        <f t="shared" si="12"/>
        <v>0</v>
      </c>
      <c r="K39" s="8">
        <f t="shared" si="12"/>
        <v>44</v>
      </c>
      <c r="L39" s="8">
        <f t="shared" si="12"/>
        <v>0</v>
      </c>
      <c r="M39" s="8">
        <f t="shared" si="12"/>
        <v>0</v>
      </c>
      <c r="N39" s="8">
        <f t="shared" si="11"/>
        <v>2393</v>
      </c>
      <c r="O39" s="5">
        <f t="shared" si="8"/>
        <v>2349</v>
      </c>
    </row>
    <row r="40" spans="1:15" x14ac:dyDescent="0.25">
      <c r="A40" s="6" t="s">
        <v>43</v>
      </c>
      <c r="B40" s="3" t="s">
        <v>25</v>
      </c>
      <c r="C40" s="5">
        <v>2049</v>
      </c>
      <c r="D40" s="5">
        <v>221</v>
      </c>
      <c r="E40" s="5"/>
      <c r="F40" s="5">
        <v>3230</v>
      </c>
      <c r="G40" s="5">
        <v>6284</v>
      </c>
      <c r="H40" s="5">
        <v>1202</v>
      </c>
      <c r="I40" s="5">
        <v>184</v>
      </c>
      <c r="J40" s="5">
        <v>12</v>
      </c>
      <c r="K40" s="5">
        <v>2842</v>
      </c>
      <c r="L40" s="5">
        <v>10</v>
      </c>
      <c r="M40" s="5">
        <v>95</v>
      </c>
      <c r="N40" s="5">
        <f t="shared" si="11"/>
        <v>16129</v>
      </c>
      <c r="O40" s="5">
        <f t="shared" si="8"/>
        <v>8438</v>
      </c>
    </row>
    <row r="41" spans="1:15" x14ac:dyDescent="0.25">
      <c r="B41" s="3" t="s">
        <v>19</v>
      </c>
      <c r="C41" s="5">
        <v>63535</v>
      </c>
      <c r="D41" s="5">
        <v>7</v>
      </c>
      <c r="E41" s="5"/>
      <c r="F41" s="5"/>
      <c r="G41" s="5"/>
      <c r="H41" s="5"/>
      <c r="I41" s="5"/>
      <c r="J41" s="5">
        <v>26</v>
      </c>
      <c r="K41" s="5">
        <v>120</v>
      </c>
      <c r="L41" s="5"/>
      <c r="M41" s="5"/>
      <c r="N41" s="5">
        <f t="shared" si="11"/>
        <v>63688</v>
      </c>
      <c r="O41" s="5">
        <f t="shared" si="8"/>
        <v>63535</v>
      </c>
    </row>
    <row r="42" spans="1:15" ht="26.4" x14ac:dyDescent="0.25">
      <c r="B42" s="3" t="s">
        <v>26</v>
      </c>
      <c r="C42" s="5"/>
      <c r="D42" s="5"/>
      <c r="E42" s="5">
        <v>9</v>
      </c>
      <c r="F42" s="5"/>
      <c r="G42" s="5"/>
      <c r="H42" s="5"/>
      <c r="I42" s="5"/>
      <c r="J42" s="5">
        <v>7</v>
      </c>
      <c r="K42" s="5">
        <v>2215</v>
      </c>
      <c r="L42" s="5"/>
      <c r="M42" s="5"/>
      <c r="N42" s="5">
        <f t="shared" si="11"/>
        <v>2231</v>
      </c>
      <c r="O42" s="5">
        <f t="shared" si="8"/>
        <v>0</v>
      </c>
    </row>
    <row r="43" spans="1:15" s="6" customFormat="1" ht="12.75" customHeight="1" x14ac:dyDescent="0.25">
      <c r="A43" s="6" t="s">
        <v>94</v>
      </c>
      <c r="B43" s="7"/>
      <c r="C43" s="8">
        <f t="shared" ref="C43:M43" si="13">SUM(C40:C42)</f>
        <v>65584</v>
      </c>
      <c r="D43" s="8">
        <f t="shared" si="13"/>
        <v>228</v>
      </c>
      <c r="E43" s="8">
        <f t="shared" si="13"/>
        <v>9</v>
      </c>
      <c r="F43" s="8">
        <f t="shared" si="13"/>
        <v>3230</v>
      </c>
      <c r="G43" s="8">
        <f t="shared" si="13"/>
        <v>6284</v>
      </c>
      <c r="H43" s="8">
        <f t="shared" si="13"/>
        <v>1202</v>
      </c>
      <c r="I43" s="8">
        <f t="shared" si="13"/>
        <v>184</v>
      </c>
      <c r="J43" s="8">
        <f t="shared" si="13"/>
        <v>45</v>
      </c>
      <c r="K43" s="8">
        <f t="shared" si="13"/>
        <v>5177</v>
      </c>
      <c r="L43" s="8">
        <f t="shared" si="13"/>
        <v>10</v>
      </c>
      <c r="M43" s="8">
        <f t="shared" si="13"/>
        <v>95</v>
      </c>
      <c r="N43" s="8">
        <f t="shared" si="11"/>
        <v>82048</v>
      </c>
      <c r="O43" s="5">
        <f t="shared" si="8"/>
        <v>71973</v>
      </c>
    </row>
    <row r="44" spans="1:15" s="6" customFormat="1" ht="13.65" customHeight="1" x14ac:dyDescent="0.25">
      <c r="A44" s="6" t="s">
        <v>44</v>
      </c>
      <c r="B44" s="7" t="s">
        <v>21</v>
      </c>
      <c r="C44" s="8">
        <v>750</v>
      </c>
      <c r="D44" s="8"/>
      <c r="E44" s="8"/>
      <c r="F44" s="8"/>
      <c r="G44" s="8"/>
      <c r="H44" s="8"/>
      <c r="I44" s="8"/>
      <c r="J44" s="8"/>
      <c r="K44" s="8"/>
      <c r="L44" s="8"/>
      <c r="M44" s="8"/>
      <c r="N44" s="8">
        <f t="shared" si="11"/>
        <v>750</v>
      </c>
      <c r="O44" s="5">
        <f t="shared" si="8"/>
        <v>750</v>
      </c>
    </row>
    <row r="45" spans="1:15" x14ac:dyDescent="0.25">
      <c r="A45" s="6" t="s">
        <v>45</v>
      </c>
      <c r="B45" s="3" t="s">
        <v>46</v>
      </c>
      <c r="C45" s="5">
        <v>637</v>
      </c>
      <c r="D45" s="5">
        <v>438</v>
      </c>
      <c r="E45" s="5"/>
      <c r="F45" s="5">
        <v>1875</v>
      </c>
      <c r="G45" s="5">
        <v>875</v>
      </c>
      <c r="H45" s="5">
        <v>840</v>
      </c>
      <c r="I45" s="5"/>
      <c r="J45" s="5">
        <v>1</v>
      </c>
      <c r="K45" s="5"/>
      <c r="L45" s="5">
        <v>2</v>
      </c>
      <c r="M45" s="5"/>
      <c r="N45" s="5">
        <f t="shared" si="11"/>
        <v>4668</v>
      </c>
      <c r="O45" s="5">
        <f t="shared" si="8"/>
        <v>1514</v>
      </c>
    </row>
    <row r="46" spans="1:15" x14ac:dyDescent="0.25">
      <c r="B46" s="3" t="s">
        <v>47</v>
      </c>
      <c r="C46" s="5">
        <v>53860</v>
      </c>
      <c r="D46" s="5"/>
      <c r="E46" s="5"/>
      <c r="F46" s="5"/>
      <c r="G46" s="5"/>
      <c r="H46" s="5"/>
      <c r="I46" s="5"/>
      <c r="J46" s="5">
        <v>10</v>
      </c>
      <c r="K46" s="5"/>
      <c r="L46" s="5">
        <v>82</v>
      </c>
      <c r="M46" s="5">
        <v>120</v>
      </c>
      <c r="N46" s="5">
        <f t="shared" si="11"/>
        <v>54072</v>
      </c>
      <c r="O46" s="5">
        <f t="shared" si="8"/>
        <v>54062</v>
      </c>
    </row>
    <row r="47" spans="1:15" ht="11.25" customHeight="1" x14ac:dyDescent="0.25">
      <c r="B47" s="3" t="s">
        <v>19</v>
      </c>
      <c r="C47" s="5"/>
      <c r="D47" s="5"/>
      <c r="E47" s="5"/>
      <c r="F47" s="5"/>
      <c r="G47" s="5"/>
      <c r="H47" s="5"/>
      <c r="I47" s="5"/>
      <c r="J47" s="5">
        <v>19</v>
      </c>
      <c r="K47" s="5">
        <v>94</v>
      </c>
      <c r="L47" s="5"/>
      <c r="M47" s="5"/>
      <c r="N47" s="5">
        <f t="shared" si="11"/>
        <v>113</v>
      </c>
      <c r="O47" s="5">
        <f t="shared" si="8"/>
        <v>0</v>
      </c>
    </row>
    <row r="48" spans="1:15" x14ac:dyDescent="0.25">
      <c r="B48" s="3" t="s">
        <v>17</v>
      </c>
      <c r="C48" s="5">
        <v>22</v>
      </c>
      <c r="D48" s="5"/>
      <c r="E48" s="5"/>
      <c r="F48" s="5"/>
      <c r="G48" s="5"/>
      <c r="H48" s="5"/>
      <c r="I48" s="5"/>
      <c r="J48" s="5"/>
      <c r="K48" s="5"/>
      <c r="L48" s="5"/>
      <c r="M48" s="5"/>
      <c r="N48" s="5">
        <f t="shared" si="11"/>
        <v>22</v>
      </c>
      <c r="O48" s="5">
        <f t="shared" si="8"/>
        <v>22</v>
      </c>
    </row>
    <row r="49" spans="1:15" s="6" customFormat="1" x14ac:dyDescent="0.25">
      <c r="A49" s="6" t="s">
        <v>94</v>
      </c>
      <c r="B49" s="7"/>
      <c r="C49" s="8">
        <f t="shared" ref="C49:M49" si="14">SUM(C45:C48)</f>
        <v>54519</v>
      </c>
      <c r="D49" s="8">
        <f t="shared" si="14"/>
        <v>438</v>
      </c>
      <c r="E49" s="8">
        <f t="shared" si="14"/>
        <v>0</v>
      </c>
      <c r="F49" s="8">
        <f t="shared" si="14"/>
        <v>1875</v>
      </c>
      <c r="G49" s="8">
        <f t="shared" si="14"/>
        <v>875</v>
      </c>
      <c r="H49" s="8">
        <f t="shared" si="14"/>
        <v>840</v>
      </c>
      <c r="I49" s="8">
        <f t="shared" si="14"/>
        <v>0</v>
      </c>
      <c r="J49" s="8">
        <f t="shared" si="14"/>
        <v>30</v>
      </c>
      <c r="K49" s="8">
        <f t="shared" si="14"/>
        <v>94</v>
      </c>
      <c r="L49" s="8">
        <f t="shared" si="14"/>
        <v>84</v>
      </c>
      <c r="M49" s="8">
        <f t="shared" si="14"/>
        <v>120</v>
      </c>
      <c r="N49" s="8">
        <f t="shared" si="11"/>
        <v>58875</v>
      </c>
      <c r="O49" s="5">
        <f t="shared" si="8"/>
        <v>55598</v>
      </c>
    </row>
    <row r="50" spans="1:15" x14ac:dyDescent="0.25">
      <c r="A50" s="6" t="s">
        <v>48</v>
      </c>
      <c r="B50" s="7"/>
      <c r="C50" s="5"/>
      <c r="D50" s="5"/>
      <c r="E50" s="5"/>
      <c r="F50" s="5"/>
      <c r="G50" s="5"/>
      <c r="H50" s="5"/>
      <c r="I50" s="5"/>
      <c r="J50" s="5"/>
      <c r="K50" s="5"/>
      <c r="L50" s="5"/>
      <c r="M50" s="5"/>
      <c r="N50" s="5">
        <f t="shared" si="11"/>
        <v>0</v>
      </c>
      <c r="O50" s="5">
        <f t="shared" si="8"/>
        <v>0</v>
      </c>
    </row>
    <row r="51" spans="1:15" s="6" customFormat="1" x14ac:dyDescent="0.25">
      <c r="B51" s="7" t="s">
        <v>19</v>
      </c>
      <c r="C51" s="8">
        <v>42629</v>
      </c>
      <c r="D51" s="8">
        <v>334</v>
      </c>
      <c r="E51" s="8">
        <v>365</v>
      </c>
      <c r="F51" s="8"/>
      <c r="G51" s="8"/>
      <c r="H51" s="8"/>
      <c r="I51" s="8">
        <v>6897</v>
      </c>
      <c r="J51" s="8">
        <v>184</v>
      </c>
      <c r="K51" s="8">
        <v>699</v>
      </c>
      <c r="L51" s="8">
        <v>29</v>
      </c>
      <c r="M51" s="8">
        <v>71</v>
      </c>
      <c r="N51" s="8">
        <f t="shared" si="11"/>
        <v>51208</v>
      </c>
      <c r="O51" s="5">
        <f t="shared" si="8"/>
        <v>42729</v>
      </c>
    </row>
    <row r="52" spans="1:15" x14ac:dyDescent="0.25">
      <c r="A52" s="6" t="s">
        <v>49</v>
      </c>
      <c r="B52" s="3" t="s">
        <v>19</v>
      </c>
      <c r="C52" s="5"/>
      <c r="D52" s="5">
        <v>508</v>
      </c>
      <c r="E52" s="5"/>
      <c r="F52" s="5"/>
      <c r="G52" s="5"/>
      <c r="H52" s="5"/>
      <c r="I52" s="5"/>
      <c r="J52" s="5">
        <v>130</v>
      </c>
      <c r="K52" s="5">
        <v>536</v>
      </c>
      <c r="L52" s="5"/>
      <c r="M52" s="5"/>
      <c r="N52" s="5">
        <f t="shared" si="11"/>
        <v>1174</v>
      </c>
      <c r="O52" s="5">
        <f t="shared" si="8"/>
        <v>0</v>
      </c>
    </row>
    <row r="53" spans="1:15" ht="26.4" x14ac:dyDescent="0.25">
      <c r="B53" s="3" t="s">
        <v>26</v>
      </c>
      <c r="C53" s="5">
        <v>25036</v>
      </c>
      <c r="D53" s="5"/>
      <c r="E53" s="5"/>
      <c r="F53" s="5"/>
      <c r="G53" s="5"/>
      <c r="H53" s="5"/>
      <c r="I53" s="5"/>
      <c r="J53" s="5"/>
      <c r="K53" s="5"/>
      <c r="L53" s="5"/>
      <c r="M53" s="5"/>
      <c r="N53" s="5">
        <f t="shared" si="11"/>
        <v>25036</v>
      </c>
      <c r="O53" s="5">
        <f t="shared" si="8"/>
        <v>25036</v>
      </c>
    </row>
    <row r="54" spans="1:15" s="6" customFormat="1" ht="13.65" customHeight="1" x14ac:dyDescent="0.25">
      <c r="A54" s="6" t="s">
        <v>94</v>
      </c>
      <c r="B54" s="7"/>
      <c r="C54" s="8">
        <f t="shared" ref="C54:M54" si="15">SUM(C52:C53)</f>
        <v>25036</v>
      </c>
      <c r="D54" s="8">
        <f t="shared" si="15"/>
        <v>508</v>
      </c>
      <c r="E54" s="8">
        <f t="shared" si="15"/>
        <v>0</v>
      </c>
      <c r="F54" s="8">
        <f t="shared" si="15"/>
        <v>0</v>
      </c>
      <c r="G54" s="8">
        <f t="shared" si="15"/>
        <v>0</v>
      </c>
      <c r="H54" s="8">
        <f t="shared" si="15"/>
        <v>0</v>
      </c>
      <c r="I54" s="8">
        <f t="shared" si="15"/>
        <v>0</v>
      </c>
      <c r="J54" s="8">
        <f t="shared" si="15"/>
        <v>130</v>
      </c>
      <c r="K54" s="8">
        <f t="shared" si="15"/>
        <v>536</v>
      </c>
      <c r="L54" s="8">
        <f t="shared" si="15"/>
        <v>0</v>
      </c>
      <c r="M54" s="8">
        <f t="shared" si="15"/>
        <v>0</v>
      </c>
      <c r="N54" s="8">
        <f t="shared" si="11"/>
        <v>26210</v>
      </c>
      <c r="O54" s="5">
        <f t="shared" si="8"/>
        <v>25036</v>
      </c>
    </row>
    <row r="55" spans="1:15" s="6" customFormat="1" x14ac:dyDescent="0.25">
      <c r="A55" s="6" t="s">
        <v>50</v>
      </c>
      <c r="B55" s="7" t="s">
        <v>19</v>
      </c>
      <c r="C55" s="8">
        <v>12671</v>
      </c>
      <c r="D55" s="8">
        <v>9</v>
      </c>
      <c r="E55" s="8"/>
      <c r="F55" s="8"/>
      <c r="G55" s="8"/>
      <c r="H55" s="8"/>
      <c r="I55" s="8"/>
      <c r="J55" s="8">
        <v>11</v>
      </c>
      <c r="K55" s="8">
        <v>33</v>
      </c>
      <c r="L55" s="8"/>
      <c r="M55" s="8"/>
      <c r="N55" s="8">
        <f t="shared" si="11"/>
        <v>12724</v>
      </c>
      <c r="O55" s="5">
        <f t="shared" si="8"/>
        <v>12671</v>
      </c>
    </row>
    <row r="56" spans="1:15" x14ac:dyDescent="0.25">
      <c r="A56" s="6" t="s">
        <v>51</v>
      </c>
      <c r="B56" s="3" t="s">
        <v>52</v>
      </c>
      <c r="C56" s="5">
        <v>813978</v>
      </c>
      <c r="D56" s="5"/>
      <c r="E56" s="5"/>
      <c r="F56" s="5"/>
      <c r="G56" s="5"/>
      <c r="H56" s="5"/>
      <c r="I56" s="5"/>
      <c r="J56" s="5">
        <v>221</v>
      </c>
      <c r="K56" s="5">
        <v>933</v>
      </c>
      <c r="L56" s="5"/>
      <c r="M56" s="5"/>
      <c r="N56" s="5">
        <f t="shared" si="11"/>
        <v>815132</v>
      </c>
      <c r="O56" s="5">
        <f t="shared" si="8"/>
        <v>813978</v>
      </c>
    </row>
    <row r="57" spans="1:15" x14ac:dyDescent="0.25">
      <c r="B57" s="3" t="s">
        <v>53</v>
      </c>
      <c r="C57" s="5">
        <v>7388</v>
      </c>
      <c r="D57" s="5"/>
      <c r="E57" s="5"/>
      <c r="F57" s="5"/>
      <c r="G57" s="5"/>
      <c r="H57" s="5"/>
      <c r="I57" s="5"/>
      <c r="J57" s="5"/>
      <c r="K57" s="5"/>
      <c r="L57" s="5"/>
      <c r="M57" s="5"/>
      <c r="N57" s="5">
        <f t="shared" si="11"/>
        <v>7388</v>
      </c>
      <c r="O57" s="5">
        <f t="shared" si="8"/>
        <v>7388</v>
      </c>
    </row>
    <row r="58" spans="1:15" x14ac:dyDescent="0.25">
      <c r="B58" s="3" t="s">
        <v>19</v>
      </c>
      <c r="C58" s="5">
        <v>303</v>
      </c>
      <c r="D58" s="5">
        <v>219174</v>
      </c>
      <c r="E58" s="5">
        <v>5418</v>
      </c>
      <c r="F58" s="5"/>
      <c r="G58" s="5"/>
      <c r="H58" s="5">
        <v>19</v>
      </c>
      <c r="I58" s="5">
        <v>12</v>
      </c>
      <c r="J58" s="5">
        <v>1908</v>
      </c>
      <c r="K58" s="5">
        <v>123800</v>
      </c>
      <c r="L58" s="5">
        <v>428</v>
      </c>
      <c r="M58" s="5">
        <v>49</v>
      </c>
      <c r="N58" s="5">
        <f t="shared" si="11"/>
        <v>351111</v>
      </c>
      <c r="O58" s="5">
        <f t="shared" si="8"/>
        <v>780</v>
      </c>
    </row>
    <row r="59" spans="1:15" ht="26.4" x14ac:dyDescent="0.25">
      <c r="B59" s="3" t="s">
        <v>26</v>
      </c>
      <c r="C59" s="5">
        <v>429935</v>
      </c>
      <c r="D59" s="5">
        <v>31296</v>
      </c>
      <c r="E59" s="5">
        <v>5137</v>
      </c>
      <c r="F59" s="5"/>
      <c r="G59" s="5"/>
      <c r="H59" s="5"/>
      <c r="I59" s="5">
        <v>3849</v>
      </c>
      <c r="J59" s="5">
        <v>2923</v>
      </c>
      <c r="K59" s="5">
        <v>4132</v>
      </c>
      <c r="L59" s="5"/>
      <c r="M59" s="5">
        <v>247</v>
      </c>
      <c r="N59" s="5">
        <f t="shared" si="11"/>
        <v>477519</v>
      </c>
      <c r="O59" s="5">
        <f t="shared" si="8"/>
        <v>430182</v>
      </c>
    </row>
    <row r="60" spans="1:15" s="6" customFormat="1" ht="12.75" customHeight="1" x14ac:dyDescent="0.25">
      <c r="A60" s="6" t="s">
        <v>94</v>
      </c>
      <c r="B60" s="7"/>
      <c r="C60" s="8">
        <f t="shared" ref="C60:M60" si="16">SUM(C56:C59)</f>
        <v>1251604</v>
      </c>
      <c r="D60" s="8">
        <f t="shared" si="16"/>
        <v>250470</v>
      </c>
      <c r="E60" s="8">
        <f t="shared" si="16"/>
        <v>10555</v>
      </c>
      <c r="F60" s="8">
        <f t="shared" si="16"/>
        <v>0</v>
      </c>
      <c r="G60" s="8">
        <f t="shared" si="16"/>
        <v>0</v>
      </c>
      <c r="H60" s="8">
        <f t="shared" si="16"/>
        <v>19</v>
      </c>
      <c r="I60" s="8">
        <f t="shared" si="16"/>
        <v>3861</v>
      </c>
      <c r="J60" s="8">
        <f t="shared" si="16"/>
        <v>5052</v>
      </c>
      <c r="K60" s="8">
        <f t="shared" si="16"/>
        <v>128865</v>
      </c>
      <c r="L60" s="8">
        <f t="shared" si="16"/>
        <v>428</v>
      </c>
      <c r="M60" s="8">
        <f t="shared" si="16"/>
        <v>296</v>
      </c>
      <c r="N60" s="8">
        <f t="shared" si="11"/>
        <v>1651150</v>
      </c>
      <c r="O60" s="5">
        <f t="shared" si="8"/>
        <v>1252328</v>
      </c>
    </row>
    <row r="61" spans="1:15" x14ac:dyDescent="0.25">
      <c r="A61" s="6" t="s">
        <v>54</v>
      </c>
      <c r="B61" s="3" t="s">
        <v>55</v>
      </c>
      <c r="C61" s="5">
        <v>76485</v>
      </c>
      <c r="D61" s="5">
        <v>19682</v>
      </c>
      <c r="E61" s="5">
        <v>19820</v>
      </c>
      <c r="F61" s="5"/>
      <c r="G61" s="5">
        <v>58884</v>
      </c>
      <c r="H61" s="5"/>
      <c r="I61" s="5">
        <v>1326</v>
      </c>
      <c r="J61" s="5">
        <v>1659</v>
      </c>
      <c r="K61" s="5">
        <v>27314</v>
      </c>
      <c r="L61" s="5"/>
      <c r="M61" s="5">
        <v>62124</v>
      </c>
      <c r="N61" s="5">
        <f t="shared" si="11"/>
        <v>267294</v>
      </c>
      <c r="O61" s="5">
        <f t="shared" si="8"/>
        <v>197493</v>
      </c>
    </row>
    <row r="62" spans="1:15" x14ac:dyDescent="0.25">
      <c r="B62" s="3" t="s">
        <v>19</v>
      </c>
      <c r="C62" s="5"/>
      <c r="D62" s="5">
        <v>737</v>
      </c>
      <c r="E62" s="5">
        <v>2641</v>
      </c>
      <c r="F62" s="5"/>
      <c r="G62" s="5"/>
      <c r="H62" s="5"/>
      <c r="I62" s="5">
        <v>6520</v>
      </c>
      <c r="J62" s="5">
        <v>38</v>
      </c>
      <c r="K62" s="5">
        <v>3088</v>
      </c>
      <c r="L62" s="5"/>
      <c r="M62" s="5">
        <v>2618</v>
      </c>
      <c r="N62" s="5">
        <f t="shared" si="11"/>
        <v>15642</v>
      </c>
      <c r="O62" s="5">
        <f t="shared" si="8"/>
        <v>2618</v>
      </c>
    </row>
    <row r="63" spans="1:15" ht="26.4" x14ac:dyDescent="0.25">
      <c r="B63" s="3" t="s">
        <v>26</v>
      </c>
      <c r="C63" s="5"/>
      <c r="D63" s="5"/>
      <c r="E63" s="5"/>
      <c r="F63" s="5"/>
      <c r="G63" s="5"/>
      <c r="H63" s="5"/>
      <c r="I63" s="5"/>
      <c r="J63" s="5">
        <v>37</v>
      </c>
      <c r="K63" s="5"/>
      <c r="L63" s="5"/>
      <c r="M63" s="5"/>
      <c r="N63" s="5">
        <f t="shared" si="11"/>
        <v>37</v>
      </c>
      <c r="O63" s="5">
        <f t="shared" si="8"/>
        <v>0</v>
      </c>
    </row>
    <row r="64" spans="1:15" s="6" customFormat="1" x14ac:dyDescent="0.25">
      <c r="A64" s="6" t="s">
        <v>94</v>
      </c>
      <c r="B64" s="7"/>
      <c r="C64" s="8">
        <f t="shared" ref="C64:M64" si="17">SUM(C61:C63)</f>
        <v>76485</v>
      </c>
      <c r="D64" s="8">
        <f t="shared" si="17"/>
        <v>20419</v>
      </c>
      <c r="E64" s="8">
        <f t="shared" si="17"/>
        <v>22461</v>
      </c>
      <c r="F64" s="8">
        <f t="shared" si="17"/>
        <v>0</v>
      </c>
      <c r="G64" s="8">
        <f t="shared" si="17"/>
        <v>58884</v>
      </c>
      <c r="H64" s="8">
        <f t="shared" si="17"/>
        <v>0</v>
      </c>
      <c r="I64" s="8">
        <f t="shared" si="17"/>
        <v>7846</v>
      </c>
      <c r="J64" s="8">
        <f t="shared" si="17"/>
        <v>1734</v>
      </c>
      <c r="K64" s="8">
        <f t="shared" si="17"/>
        <v>30402</v>
      </c>
      <c r="L64" s="8">
        <f t="shared" si="17"/>
        <v>0</v>
      </c>
      <c r="M64" s="8">
        <f t="shared" si="17"/>
        <v>64742</v>
      </c>
      <c r="N64" s="8">
        <f t="shared" si="11"/>
        <v>282973</v>
      </c>
      <c r="O64" s="5">
        <v>135025</v>
      </c>
    </row>
    <row r="65" spans="1:15" x14ac:dyDescent="0.25">
      <c r="A65" s="6" t="s">
        <v>56</v>
      </c>
      <c r="B65" s="3" t="s">
        <v>57</v>
      </c>
      <c r="C65" s="5">
        <v>22047</v>
      </c>
      <c r="D65" s="5"/>
      <c r="E65" s="5"/>
      <c r="F65" s="5"/>
      <c r="G65" s="5"/>
      <c r="H65" s="5"/>
      <c r="I65" s="5"/>
      <c r="J65" s="5"/>
      <c r="K65" s="5"/>
      <c r="L65" s="5"/>
      <c r="M65" s="5"/>
      <c r="N65" s="5">
        <f t="shared" si="11"/>
        <v>22047</v>
      </c>
      <c r="O65" s="5">
        <f>SUM(C65+G65+L65+M65)</f>
        <v>22047</v>
      </c>
    </row>
    <row r="66" spans="1:15" x14ac:dyDescent="0.25">
      <c r="B66" s="3" t="s">
        <v>19</v>
      </c>
      <c r="C66" s="5"/>
      <c r="D66" s="5">
        <v>39</v>
      </c>
      <c r="E66" s="5"/>
      <c r="F66" s="5"/>
      <c r="G66" s="5"/>
      <c r="H66" s="5"/>
      <c r="I66" s="5"/>
      <c r="J66" s="5"/>
      <c r="K66" s="5">
        <v>3305</v>
      </c>
      <c r="L66" s="5"/>
      <c r="M66" s="5"/>
      <c r="N66" s="5">
        <f t="shared" si="11"/>
        <v>3344</v>
      </c>
      <c r="O66" s="5">
        <f>SUM(C66+G66+L66+M66)</f>
        <v>0</v>
      </c>
    </row>
    <row r="67" spans="1:15" s="6" customFormat="1" x14ac:dyDescent="0.25">
      <c r="A67" s="6" t="s">
        <v>94</v>
      </c>
      <c r="B67" s="7"/>
      <c r="C67" s="8">
        <f t="shared" ref="C67:M67" si="18">SUM(C65:C66)</f>
        <v>22047</v>
      </c>
      <c r="D67" s="8">
        <f t="shared" si="18"/>
        <v>39</v>
      </c>
      <c r="E67" s="8">
        <f t="shared" si="18"/>
        <v>0</v>
      </c>
      <c r="F67" s="8">
        <f t="shared" si="18"/>
        <v>0</v>
      </c>
      <c r="G67" s="8">
        <f t="shared" si="18"/>
        <v>0</v>
      </c>
      <c r="H67" s="8">
        <f t="shared" si="18"/>
        <v>0</v>
      </c>
      <c r="I67" s="8">
        <f t="shared" si="18"/>
        <v>0</v>
      </c>
      <c r="J67" s="8">
        <f t="shared" si="18"/>
        <v>0</v>
      </c>
      <c r="K67" s="8">
        <f t="shared" si="18"/>
        <v>3305</v>
      </c>
      <c r="L67" s="8">
        <f t="shared" si="18"/>
        <v>0</v>
      </c>
      <c r="M67" s="8">
        <f t="shared" si="18"/>
        <v>0</v>
      </c>
      <c r="N67" s="8">
        <f t="shared" si="11"/>
        <v>25391</v>
      </c>
      <c r="O67" s="5">
        <f>SUM(C67+G67+L67+M67)-325</f>
        <v>21722</v>
      </c>
    </row>
    <row r="68" spans="1:15" x14ac:dyDescent="0.25">
      <c r="A68" s="6" t="s">
        <v>58</v>
      </c>
      <c r="B68" s="3" t="s">
        <v>19</v>
      </c>
      <c r="C68" s="5">
        <v>12329</v>
      </c>
      <c r="D68" s="5">
        <v>616</v>
      </c>
      <c r="E68" s="5">
        <v>20679</v>
      </c>
      <c r="F68" s="5"/>
      <c r="G68" s="5"/>
      <c r="H68" s="5"/>
      <c r="I68" s="5"/>
      <c r="J68" s="5">
        <v>13</v>
      </c>
      <c r="K68" s="5">
        <v>1282</v>
      </c>
      <c r="L68" s="5">
        <v>33</v>
      </c>
      <c r="M68" s="5"/>
      <c r="N68" s="5">
        <f t="shared" si="11"/>
        <v>34952</v>
      </c>
      <c r="O68" s="5">
        <f t="shared" ref="O68:O108" si="19">SUM(C68+G68+L68+M68)</f>
        <v>12362</v>
      </c>
    </row>
    <row r="69" spans="1:15" ht="26.4" x14ac:dyDescent="0.25">
      <c r="B69" s="3" t="s">
        <v>26</v>
      </c>
      <c r="C69" s="5"/>
      <c r="D69" s="5"/>
      <c r="E69" s="5"/>
      <c r="F69" s="5"/>
      <c r="G69" s="5"/>
      <c r="H69" s="5"/>
      <c r="I69" s="5"/>
      <c r="J69" s="5"/>
      <c r="K69" s="5">
        <v>14</v>
      </c>
      <c r="L69" s="5"/>
      <c r="M69" s="5"/>
      <c r="N69" s="5">
        <f t="shared" si="11"/>
        <v>14</v>
      </c>
      <c r="O69" s="5">
        <f t="shared" si="19"/>
        <v>0</v>
      </c>
    </row>
    <row r="70" spans="1:15" s="6" customFormat="1" x14ac:dyDescent="0.25">
      <c r="A70" s="6" t="s">
        <v>94</v>
      </c>
      <c r="B70" s="7"/>
      <c r="C70" s="8">
        <f t="shared" ref="C70:M70" si="20">SUM(C68:C69)</f>
        <v>12329</v>
      </c>
      <c r="D70" s="8">
        <f t="shared" si="20"/>
        <v>616</v>
      </c>
      <c r="E70" s="8">
        <f t="shared" si="20"/>
        <v>20679</v>
      </c>
      <c r="F70" s="8">
        <f t="shared" si="20"/>
        <v>0</v>
      </c>
      <c r="G70" s="8">
        <f t="shared" si="20"/>
        <v>0</v>
      </c>
      <c r="H70" s="8">
        <f t="shared" si="20"/>
        <v>0</v>
      </c>
      <c r="I70" s="8">
        <f t="shared" si="20"/>
        <v>0</v>
      </c>
      <c r="J70" s="8">
        <f t="shared" si="20"/>
        <v>13</v>
      </c>
      <c r="K70" s="8">
        <f t="shared" si="20"/>
        <v>1296</v>
      </c>
      <c r="L70" s="8">
        <f t="shared" si="20"/>
        <v>33</v>
      </c>
      <c r="M70" s="8">
        <f t="shared" si="20"/>
        <v>0</v>
      </c>
      <c r="N70" s="8">
        <f t="shared" ref="N70:N87" si="21">SUM(C70:M70)</f>
        <v>34966</v>
      </c>
      <c r="O70" s="5">
        <f t="shared" si="19"/>
        <v>12362</v>
      </c>
    </row>
    <row r="71" spans="1:15" x14ac:dyDescent="0.25">
      <c r="A71" s="6" t="s">
        <v>59</v>
      </c>
      <c r="B71" s="3" t="s">
        <v>60</v>
      </c>
      <c r="C71" s="5"/>
      <c r="D71" s="5"/>
      <c r="E71" s="5"/>
      <c r="F71" s="5"/>
      <c r="G71" s="5"/>
      <c r="H71" s="5"/>
      <c r="I71" s="5"/>
      <c r="J71" s="5"/>
      <c r="K71" s="5"/>
      <c r="L71" s="5"/>
      <c r="M71" s="5"/>
      <c r="N71" s="5">
        <f t="shared" si="21"/>
        <v>0</v>
      </c>
      <c r="O71" s="5">
        <f t="shared" si="19"/>
        <v>0</v>
      </c>
    </row>
    <row r="72" spans="1:15" x14ac:dyDescent="0.25">
      <c r="B72" s="3" t="s">
        <v>19</v>
      </c>
      <c r="C72" s="5">
        <v>41240</v>
      </c>
      <c r="D72" s="5">
        <v>1475</v>
      </c>
      <c r="E72" s="5">
        <v>403</v>
      </c>
      <c r="F72" s="5"/>
      <c r="G72" s="5"/>
      <c r="H72" s="5"/>
      <c r="I72" s="5">
        <v>5140</v>
      </c>
      <c r="J72" s="5">
        <v>135</v>
      </c>
      <c r="K72" s="5">
        <v>67</v>
      </c>
      <c r="L72" s="5">
        <v>3038</v>
      </c>
      <c r="M72" s="5"/>
      <c r="N72" s="5">
        <f t="shared" si="21"/>
        <v>51498</v>
      </c>
      <c r="O72" s="5">
        <f t="shared" si="19"/>
        <v>44278</v>
      </c>
    </row>
    <row r="73" spans="1:15" ht="26.4" x14ac:dyDescent="0.25">
      <c r="B73" s="3" t="s">
        <v>26</v>
      </c>
      <c r="C73" s="5"/>
      <c r="D73" s="5">
        <v>1440</v>
      </c>
      <c r="E73" s="5"/>
      <c r="F73" s="5"/>
      <c r="G73" s="5"/>
      <c r="H73" s="5"/>
      <c r="I73" s="5"/>
      <c r="J73" s="5"/>
      <c r="K73" s="5"/>
      <c r="L73" s="5"/>
      <c r="M73" s="5">
        <v>4216</v>
      </c>
      <c r="N73" s="5">
        <f t="shared" si="21"/>
        <v>5656</v>
      </c>
      <c r="O73" s="5">
        <f t="shared" si="19"/>
        <v>4216</v>
      </c>
    </row>
    <row r="74" spans="1:15" s="6" customFormat="1" x14ac:dyDescent="0.25">
      <c r="A74" s="6" t="s">
        <v>94</v>
      </c>
      <c r="B74" s="7"/>
      <c r="C74" s="8">
        <f t="shared" ref="C74:M74" si="22">SUM(C71:C73)</f>
        <v>41240</v>
      </c>
      <c r="D74" s="8">
        <f t="shared" si="22"/>
        <v>2915</v>
      </c>
      <c r="E74" s="8">
        <f t="shared" si="22"/>
        <v>403</v>
      </c>
      <c r="F74" s="8">
        <f t="shared" si="22"/>
        <v>0</v>
      </c>
      <c r="G74" s="8">
        <f t="shared" si="22"/>
        <v>0</v>
      </c>
      <c r="H74" s="8">
        <f t="shared" si="22"/>
        <v>0</v>
      </c>
      <c r="I74" s="8">
        <f t="shared" si="22"/>
        <v>5140</v>
      </c>
      <c r="J74" s="8">
        <f t="shared" si="22"/>
        <v>135</v>
      </c>
      <c r="K74" s="8">
        <f t="shared" si="22"/>
        <v>67</v>
      </c>
      <c r="L74" s="8">
        <f t="shared" si="22"/>
        <v>3038</v>
      </c>
      <c r="M74" s="8">
        <f t="shared" si="22"/>
        <v>4216</v>
      </c>
      <c r="N74" s="8">
        <f t="shared" si="21"/>
        <v>57154</v>
      </c>
      <c r="O74" s="5">
        <f t="shared" si="19"/>
        <v>48494</v>
      </c>
    </row>
    <row r="75" spans="1:15" x14ac:dyDescent="0.25">
      <c r="A75" s="6" t="s">
        <v>61</v>
      </c>
      <c r="B75" s="3" t="s">
        <v>28</v>
      </c>
      <c r="C75" s="5">
        <v>451</v>
      </c>
      <c r="D75" s="5"/>
      <c r="E75" s="5"/>
      <c r="F75" s="5"/>
      <c r="G75" s="5"/>
      <c r="H75" s="5"/>
      <c r="I75" s="5"/>
      <c r="J75" s="5"/>
      <c r="K75" s="5"/>
      <c r="L75" s="5"/>
      <c r="M75" s="5"/>
      <c r="N75" s="5">
        <f t="shared" si="21"/>
        <v>451</v>
      </c>
      <c r="O75" s="5">
        <f t="shared" si="19"/>
        <v>451</v>
      </c>
    </row>
    <row r="76" spans="1:15" ht="12.15" customHeight="1" x14ac:dyDescent="0.25">
      <c r="B76" s="3" t="s">
        <v>62</v>
      </c>
      <c r="C76" s="5">
        <v>1387</v>
      </c>
      <c r="D76" s="5"/>
      <c r="E76" s="5"/>
      <c r="F76" s="5"/>
      <c r="G76" s="5"/>
      <c r="H76" s="5"/>
      <c r="I76" s="5"/>
      <c r="J76" s="5"/>
      <c r="K76" s="5"/>
      <c r="L76" s="5"/>
      <c r="M76" s="5"/>
      <c r="N76" s="5">
        <f t="shared" si="21"/>
        <v>1387</v>
      </c>
      <c r="O76" s="5">
        <f t="shared" si="19"/>
        <v>1387</v>
      </c>
    </row>
    <row r="77" spans="1:15" s="6" customFormat="1" ht="14.25" customHeight="1" x14ac:dyDescent="0.25">
      <c r="A77" s="6" t="s">
        <v>94</v>
      </c>
      <c r="B77" s="7"/>
      <c r="C77" s="8">
        <f t="shared" ref="C77:M77" si="23">SUM(C75:C76)</f>
        <v>1838</v>
      </c>
      <c r="D77" s="8">
        <f t="shared" si="23"/>
        <v>0</v>
      </c>
      <c r="E77" s="8">
        <f t="shared" si="23"/>
        <v>0</v>
      </c>
      <c r="F77" s="8">
        <f t="shared" si="23"/>
        <v>0</v>
      </c>
      <c r="G77" s="8">
        <f t="shared" si="23"/>
        <v>0</v>
      </c>
      <c r="H77" s="8">
        <f t="shared" si="23"/>
        <v>0</v>
      </c>
      <c r="I77" s="8">
        <f t="shared" si="23"/>
        <v>0</v>
      </c>
      <c r="J77" s="8">
        <f t="shared" si="23"/>
        <v>0</v>
      </c>
      <c r="K77" s="8">
        <f t="shared" si="23"/>
        <v>0</v>
      </c>
      <c r="L77" s="8">
        <f t="shared" si="23"/>
        <v>0</v>
      </c>
      <c r="M77" s="8">
        <f t="shared" si="23"/>
        <v>0</v>
      </c>
      <c r="N77" s="8">
        <f t="shared" si="21"/>
        <v>1838</v>
      </c>
      <c r="O77" s="5">
        <f t="shared" si="19"/>
        <v>1838</v>
      </c>
    </row>
    <row r="78" spans="1:15" s="6" customFormat="1" x14ac:dyDescent="0.25">
      <c r="A78" s="6" t="s">
        <v>63</v>
      </c>
      <c r="B78" s="7" t="s">
        <v>19</v>
      </c>
      <c r="C78" s="8">
        <v>24279</v>
      </c>
      <c r="D78" s="8">
        <v>3</v>
      </c>
      <c r="E78" s="8"/>
      <c r="F78" s="8"/>
      <c r="G78" s="8"/>
      <c r="H78" s="8"/>
      <c r="I78" s="8"/>
      <c r="J78" s="8"/>
      <c r="K78" s="8"/>
      <c r="L78" s="8">
        <v>75</v>
      </c>
      <c r="M78" s="8"/>
      <c r="N78" s="8">
        <f t="shared" si="21"/>
        <v>24357</v>
      </c>
      <c r="O78" s="5">
        <f t="shared" si="19"/>
        <v>24354</v>
      </c>
    </row>
    <row r="79" spans="1:15" x14ac:dyDescent="0.25">
      <c r="A79" s="6" t="s">
        <v>64</v>
      </c>
      <c r="B79" s="3" t="s">
        <v>39</v>
      </c>
      <c r="C79" s="5">
        <v>15000</v>
      </c>
      <c r="D79" s="5">
        <v>200</v>
      </c>
      <c r="E79" s="5"/>
      <c r="F79" s="5"/>
      <c r="G79" s="5"/>
      <c r="H79" s="5"/>
      <c r="I79" s="5">
        <v>1</v>
      </c>
      <c r="J79" s="5">
        <v>110</v>
      </c>
      <c r="K79" s="5"/>
      <c r="L79" s="5">
        <v>600</v>
      </c>
      <c r="M79" s="5"/>
      <c r="N79" s="5">
        <f t="shared" si="21"/>
        <v>15911</v>
      </c>
      <c r="O79" s="5">
        <f t="shared" si="19"/>
        <v>15600</v>
      </c>
    </row>
    <row r="80" spans="1:15" x14ac:dyDescent="0.25">
      <c r="A80" s="6"/>
      <c r="B80" s="3" t="s">
        <v>65</v>
      </c>
      <c r="C80" s="5"/>
      <c r="D80" s="5"/>
      <c r="E80" s="5"/>
      <c r="F80" s="5"/>
      <c r="G80" s="5"/>
      <c r="H80" s="5"/>
      <c r="I80" s="5"/>
      <c r="J80" s="5">
        <v>2</v>
      </c>
      <c r="K80" s="5"/>
      <c r="L80" s="5"/>
      <c r="M80" s="5"/>
      <c r="N80" s="5">
        <f t="shared" si="21"/>
        <v>2</v>
      </c>
      <c r="O80" s="5">
        <f t="shared" si="19"/>
        <v>0</v>
      </c>
    </row>
    <row r="81" spans="1:15" ht="26.4" x14ac:dyDescent="0.25">
      <c r="A81" s="6"/>
      <c r="B81" s="3" t="s">
        <v>24</v>
      </c>
      <c r="C81" s="5"/>
      <c r="D81" s="5"/>
      <c r="E81" s="5"/>
      <c r="F81" s="5"/>
      <c r="G81" s="5"/>
      <c r="H81" s="5"/>
      <c r="I81" s="5"/>
      <c r="J81" s="5">
        <v>1</v>
      </c>
      <c r="K81" s="5">
        <v>384</v>
      </c>
      <c r="L81" s="5"/>
      <c r="M81" s="5"/>
      <c r="N81" s="5">
        <f t="shared" si="21"/>
        <v>385</v>
      </c>
      <c r="O81" s="5">
        <f t="shared" si="19"/>
        <v>0</v>
      </c>
    </row>
    <row r="82" spans="1:15" x14ac:dyDescent="0.25">
      <c r="B82" s="3" t="s">
        <v>19</v>
      </c>
      <c r="C82" s="5"/>
      <c r="D82" s="5"/>
      <c r="E82" s="5"/>
      <c r="F82" s="5"/>
      <c r="G82" s="5"/>
      <c r="H82" s="5"/>
      <c r="I82" s="5"/>
      <c r="J82" s="5"/>
      <c r="K82" s="5">
        <v>1</v>
      </c>
      <c r="L82" s="5"/>
      <c r="M82" s="5"/>
      <c r="N82" s="5">
        <f t="shared" si="21"/>
        <v>1</v>
      </c>
      <c r="O82" s="5">
        <f t="shared" si="19"/>
        <v>0</v>
      </c>
    </row>
    <row r="83" spans="1:15" x14ac:dyDescent="0.25">
      <c r="B83" s="3" t="s">
        <v>28</v>
      </c>
      <c r="C83" s="5">
        <v>1914</v>
      </c>
      <c r="D83" s="5"/>
      <c r="E83" s="5"/>
      <c r="F83" s="5"/>
      <c r="G83" s="5"/>
      <c r="H83" s="5"/>
      <c r="I83" s="5"/>
      <c r="J83" s="5"/>
      <c r="K83" s="5"/>
      <c r="L83" s="5"/>
      <c r="M83" s="5"/>
      <c r="N83" s="5">
        <f t="shared" si="21"/>
        <v>1914</v>
      </c>
      <c r="O83" s="5">
        <f t="shared" si="19"/>
        <v>1914</v>
      </c>
    </row>
    <row r="84" spans="1:15" s="6" customFormat="1" x14ac:dyDescent="0.25">
      <c r="A84" s="6" t="s">
        <v>94</v>
      </c>
      <c r="B84" s="7"/>
      <c r="C84" s="8">
        <f t="shared" ref="C84:M84" si="24">SUM(C79:C83)</f>
        <v>16914</v>
      </c>
      <c r="D84" s="8">
        <f t="shared" si="24"/>
        <v>200</v>
      </c>
      <c r="E84" s="8">
        <f t="shared" si="24"/>
        <v>0</v>
      </c>
      <c r="F84" s="8">
        <f t="shared" si="24"/>
        <v>0</v>
      </c>
      <c r="G84" s="8">
        <f t="shared" si="24"/>
        <v>0</v>
      </c>
      <c r="H84" s="8">
        <f t="shared" si="24"/>
        <v>0</v>
      </c>
      <c r="I84" s="8">
        <f t="shared" si="24"/>
        <v>1</v>
      </c>
      <c r="J84" s="8">
        <f t="shared" si="24"/>
        <v>113</v>
      </c>
      <c r="K84" s="8">
        <f t="shared" si="24"/>
        <v>385</v>
      </c>
      <c r="L84" s="8">
        <f t="shared" si="24"/>
        <v>600</v>
      </c>
      <c r="M84" s="8">
        <f t="shared" si="24"/>
        <v>0</v>
      </c>
      <c r="N84" s="8">
        <f t="shared" si="21"/>
        <v>18213</v>
      </c>
      <c r="O84" s="5">
        <f t="shared" si="19"/>
        <v>17514</v>
      </c>
    </row>
    <row r="85" spans="1:15" x14ac:dyDescent="0.25">
      <c r="A85" s="6" t="s">
        <v>66</v>
      </c>
      <c r="B85" s="3" t="s">
        <v>19</v>
      </c>
      <c r="C85" s="5">
        <v>1679</v>
      </c>
      <c r="D85" s="5"/>
      <c r="E85" s="5">
        <v>30</v>
      </c>
      <c r="F85" s="5"/>
      <c r="G85" s="5"/>
      <c r="H85" s="5"/>
      <c r="I85" s="5"/>
      <c r="J85" s="5"/>
      <c r="K85" s="5">
        <v>25</v>
      </c>
      <c r="L85" s="5"/>
      <c r="M85" s="5"/>
      <c r="N85" s="5">
        <f t="shared" si="21"/>
        <v>1734</v>
      </c>
      <c r="O85" s="5">
        <f t="shared" si="19"/>
        <v>1679</v>
      </c>
    </row>
    <row r="86" spans="1:15" x14ac:dyDescent="0.25">
      <c r="B86" s="3" t="s">
        <v>32</v>
      </c>
      <c r="C86" s="5">
        <v>7667</v>
      </c>
      <c r="D86" s="5"/>
      <c r="E86" s="5"/>
      <c r="F86" s="5"/>
      <c r="G86" s="5"/>
      <c r="H86" s="5"/>
      <c r="I86" s="5"/>
      <c r="J86" s="5"/>
      <c r="K86" s="5"/>
      <c r="L86" s="5"/>
      <c r="M86" s="5"/>
      <c r="N86" s="5">
        <f t="shared" si="21"/>
        <v>7667</v>
      </c>
      <c r="O86" s="5">
        <f t="shared" si="19"/>
        <v>7667</v>
      </c>
    </row>
    <row r="87" spans="1:15" s="6" customFormat="1" x14ac:dyDescent="0.25">
      <c r="A87" s="6" t="s">
        <v>94</v>
      </c>
      <c r="B87" s="7"/>
      <c r="C87" s="8">
        <f t="shared" ref="C87:M87" si="25">SUM(C85:C86)</f>
        <v>9346</v>
      </c>
      <c r="D87" s="8">
        <f t="shared" si="25"/>
        <v>0</v>
      </c>
      <c r="E87" s="8">
        <f t="shared" si="25"/>
        <v>30</v>
      </c>
      <c r="F87" s="8">
        <f t="shared" si="25"/>
        <v>0</v>
      </c>
      <c r="G87" s="8">
        <f t="shared" si="25"/>
        <v>0</v>
      </c>
      <c r="H87" s="8">
        <f t="shared" si="25"/>
        <v>0</v>
      </c>
      <c r="I87" s="8">
        <f t="shared" si="25"/>
        <v>0</v>
      </c>
      <c r="J87" s="8">
        <f t="shared" si="25"/>
        <v>0</v>
      </c>
      <c r="K87" s="8">
        <f t="shared" si="25"/>
        <v>25</v>
      </c>
      <c r="L87" s="8">
        <f t="shared" si="25"/>
        <v>0</v>
      </c>
      <c r="M87" s="8">
        <f t="shared" si="25"/>
        <v>0</v>
      </c>
      <c r="N87" s="8">
        <f t="shared" si="21"/>
        <v>9401</v>
      </c>
      <c r="O87" s="5">
        <f t="shared" si="19"/>
        <v>9346</v>
      </c>
    </row>
    <row r="88" spans="1:15" x14ac:dyDescent="0.25">
      <c r="A88" s="6" t="s">
        <v>67</v>
      </c>
      <c r="B88" s="7"/>
      <c r="C88" s="5"/>
      <c r="D88" s="5"/>
      <c r="E88" s="5"/>
      <c r="F88" s="5"/>
      <c r="G88" s="5"/>
      <c r="H88" s="5"/>
      <c r="I88" s="5"/>
      <c r="J88" s="5"/>
      <c r="K88" s="5"/>
      <c r="L88" s="5"/>
      <c r="M88" s="5"/>
      <c r="N88" s="5"/>
      <c r="O88" s="5">
        <f t="shared" si="19"/>
        <v>0</v>
      </c>
    </row>
    <row r="89" spans="1:15" ht="26.4" x14ac:dyDescent="0.25">
      <c r="B89" s="3" t="s">
        <v>42</v>
      </c>
      <c r="C89" s="5">
        <v>212</v>
      </c>
      <c r="D89" s="5"/>
      <c r="E89" s="5"/>
      <c r="F89" s="5"/>
      <c r="G89" s="5"/>
      <c r="H89" s="5"/>
      <c r="I89" s="5"/>
      <c r="J89" s="5"/>
      <c r="K89" s="5"/>
      <c r="L89" s="5"/>
      <c r="M89" s="5"/>
      <c r="N89" s="5">
        <f t="shared" ref="N89:N122" si="26">SUM(C89:M89)</f>
        <v>212</v>
      </c>
      <c r="O89" s="5">
        <f t="shared" si="19"/>
        <v>212</v>
      </c>
    </row>
    <row r="90" spans="1:15" x14ac:dyDescent="0.25">
      <c r="B90" s="3" t="s">
        <v>19</v>
      </c>
      <c r="C90" s="5">
        <v>4552</v>
      </c>
      <c r="D90" s="5"/>
      <c r="E90" s="5"/>
      <c r="F90" s="5"/>
      <c r="G90" s="5"/>
      <c r="H90" s="5"/>
      <c r="I90" s="5"/>
      <c r="J90" s="5"/>
      <c r="K90" s="5"/>
      <c r="L90" s="5">
        <v>45</v>
      </c>
      <c r="M90" s="5"/>
      <c r="N90" s="5">
        <f t="shared" si="26"/>
        <v>4597</v>
      </c>
      <c r="O90" s="5">
        <f t="shared" si="19"/>
        <v>4597</v>
      </c>
    </row>
    <row r="91" spans="1:15" ht="11.25" customHeight="1" x14ac:dyDescent="0.25">
      <c r="B91" s="3" t="s">
        <v>62</v>
      </c>
      <c r="C91" s="5">
        <v>2</v>
      </c>
      <c r="D91" s="5"/>
      <c r="E91" s="5"/>
      <c r="F91" s="5"/>
      <c r="G91" s="5"/>
      <c r="H91" s="5"/>
      <c r="I91" s="5"/>
      <c r="J91" s="5"/>
      <c r="K91" s="5"/>
      <c r="L91" s="5"/>
      <c r="M91" s="5"/>
      <c r="N91" s="5">
        <f t="shared" si="26"/>
        <v>2</v>
      </c>
      <c r="O91" s="5">
        <f t="shared" si="19"/>
        <v>2</v>
      </c>
    </row>
    <row r="92" spans="1:15" s="6" customFormat="1" ht="15" customHeight="1" x14ac:dyDescent="0.25">
      <c r="A92" s="6" t="s">
        <v>94</v>
      </c>
      <c r="B92" s="7"/>
      <c r="C92" s="8">
        <f t="shared" ref="C92:M92" si="27">SUM(C89:C91)</f>
        <v>4766</v>
      </c>
      <c r="D92" s="8">
        <f t="shared" si="27"/>
        <v>0</v>
      </c>
      <c r="E92" s="8">
        <f t="shared" si="27"/>
        <v>0</v>
      </c>
      <c r="F92" s="8">
        <f t="shared" si="27"/>
        <v>0</v>
      </c>
      <c r="G92" s="8">
        <f t="shared" si="27"/>
        <v>0</v>
      </c>
      <c r="H92" s="8">
        <f t="shared" si="27"/>
        <v>0</v>
      </c>
      <c r="I92" s="8">
        <f t="shared" si="27"/>
        <v>0</v>
      </c>
      <c r="J92" s="8">
        <f t="shared" si="27"/>
        <v>0</v>
      </c>
      <c r="K92" s="8">
        <f t="shared" si="27"/>
        <v>0</v>
      </c>
      <c r="L92" s="8">
        <f t="shared" si="27"/>
        <v>45</v>
      </c>
      <c r="M92" s="8">
        <f t="shared" si="27"/>
        <v>0</v>
      </c>
      <c r="N92" s="8">
        <f t="shared" si="26"/>
        <v>4811</v>
      </c>
      <c r="O92" s="5">
        <f t="shared" si="19"/>
        <v>4811</v>
      </c>
    </row>
    <row r="93" spans="1:15" x14ac:dyDescent="0.25">
      <c r="A93" s="6" t="s">
        <v>68</v>
      </c>
      <c r="B93" s="3" t="s">
        <v>69</v>
      </c>
      <c r="C93" s="5">
        <v>145477</v>
      </c>
      <c r="D93" s="5">
        <v>11515</v>
      </c>
      <c r="E93" s="5"/>
      <c r="F93" s="5"/>
      <c r="G93" s="5">
        <v>35937</v>
      </c>
      <c r="H93" s="5">
        <v>414</v>
      </c>
      <c r="I93" s="5">
        <v>2905</v>
      </c>
      <c r="J93" s="5">
        <v>108</v>
      </c>
      <c r="K93" s="5"/>
      <c r="L93" s="5">
        <v>79</v>
      </c>
      <c r="M93" s="5">
        <v>73224</v>
      </c>
      <c r="N93" s="5">
        <f t="shared" si="26"/>
        <v>269659</v>
      </c>
      <c r="O93" s="5">
        <f t="shared" si="19"/>
        <v>254717</v>
      </c>
    </row>
    <row r="94" spans="1:15" x14ac:dyDescent="0.25">
      <c r="B94" s="3" t="s">
        <v>19</v>
      </c>
      <c r="C94" s="5">
        <v>214396</v>
      </c>
      <c r="D94" s="5">
        <v>9256</v>
      </c>
      <c r="E94" s="5">
        <v>53936</v>
      </c>
      <c r="F94" s="5"/>
      <c r="G94" s="5"/>
      <c r="H94" s="5">
        <v>62</v>
      </c>
      <c r="I94" s="5">
        <v>619</v>
      </c>
      <c r="J94" s="5">
        <v>417</v>
      </c>
      <c r="K94" s="5">
        <v>4823</v>
      </c>
      <c r="L94" s="5">
        <v>3471</v>
      </c>
      <c r="M94" s="5"/>
      <c r="N94" s="5">
        <f t="shared" si="26"/>
        <v>286980</v>
      </c>
      <c r="O94" s="5">
        <f t="shared" si="19"/>
        <v>217867</v>
      </c>
    </row>
    <row r="95" spans="1:15" x14ac:dyDescent="0.25">
      <c r="B95" s="3" t="s">
        <v>70</v>
      </c>
      <c r="C95" s="5">
        <v>41660</v>
      </c>
      <c r="D95" s="5"/>
      <c r="E95" s="5"/>
      <c r="F95" s="5"/>
      <c r="G95" s="5"/>
      <c r="H95" s="5"/>
      <c r="I95" s="5"/>
      <c r="J95" s="5"/>
      <c r="K95" s="5"/>
      <c r="L95" s="5"/>
      <c r="M95" s="5"/>
      <c r="N95" s="5">
        <f t="shared" si="26"/>
        <v>41660</v>
      </c>
      <c r="O95" s="5">
        <f t="shared" si="19"/>
        <v>41660</v>
      </c>
    </row>
    <row r="96" spans="1:15" x14ac:dyDescent="0.25">
      <c r="B96" s="3" t="s">
        <v>71</v>
      </c>
      <c r="C96" s="5">
        <v>25279</v>
      </c>
      <c r="D96" s="5">
        <v>46762</v>
      </c>
      <c r="E96" s="5"/>
      <c r="F96" s="5"/>
      <c r="G96" s="5"/>
      <c r="H96" s="5">
        <v>5330</v>
      </c>
      <c r="I96" s="5"/>
      <c r="J96" s="5">
        <v>884</v>
      </c>
      <c r="K96" s="5">
        <v>9733</v>
      </c>
      <c r="L96" s="5"/>
      <c r="M96" s="5"/>
      <c r="N96" s="5">
        <f t="shared" si="26"/>
        <v>87988</v>
      </c>
      <c r="O96" s="5">
        <f t="shared" si="19"/>
        <v>25279</v>
      </c>
    </row>
    <row r="97" spans="1:26" x14ac:dyDescent="0.25">
      <c r="B97" s="3" t="s">
        <v>72</v>
      </c>
      <c r="C97" s="5">
        <v>28643</v>
      </c>
      <c r="D97" s="5"/>
      <c r="E97" s="5"/>
      <c r="F97" s="5"/>
      <c r="G97" s="5"/>
      <c r="H97" s="5"/>
      <c r="I97" s="5"/>
      <c r="J97" s="5"/>
      <c r="K97" s="5"/>
      <c r="L97" s="5"/>
      <c r="M97" s="5"/>
      <c r="N97" s="5">
        <f t="shared" si="26"/>
        <v>28643</v>
      </c>
      <c r="O97" s="5">
        <f t="shared" si="19"/>
        <v>28643</v>
      </c>
    </row>
    <row r="98" spans="1:26" ht="26.4" x14ac:dyDescent="0.25">
      <c r="B98" s="3" t="s">
        <v>26</v>
      </c>
      <c r="C98" s="5"/>
      <c r="D98" s="5">
        <v>79856</v>
      </c>
      <c r="E98" s="5">
        <v>345</v>
      </c>
      <c r="F98" s="5"/>
      <c r="G98" s="5"/>
      <c r="H98" s="5"/>
      <c r="I98" s="5"/>
      <c r="J98" s="5"/>
      <c r="K98" s="5">
        <v>2415</v>
      </c>
      <c r="L98" s="5"/>
      <c r="M98" s="5">
        <v>16</v>
      </c>
      <c r="N98" s="5">
        <f t="shared" si="26"/>
        <v>82632</v>
      </c>
      <c r="O98" s="5">
        <f t="shared" si="19"/>
        <v>16</v>
      </c>
    </row>
    <row r="99" spans="1:26" s="6" customFormat="1" x14ac:dyDescent="0.25">
      <c r="A99" s="6" t="s">
        <v>94</v>
      </c>
      <c r="B99" s="7"/>
      <c r="C99" s="8">
        <f t="shared" ref="C99:M99" si="28">SUM(C93:C98)</f>
        <v>455455</v>
      </c>
      <c r="D99" s="8">
        <f t="shared" si="28"/>
        <v>147389</v>
      </c>
      <c r="E99" s="8">
        <f t="shared" si="28"/>
        <v>54281</v>
      </c>
      <c r="F99" s="8">
        <f t="shared" si="28"/>
        <v>0</v>
      </c>
      <c r="G99" s="8">
        <f t="shared" si="28"/>
        <v>35937</v>
      </c>
      <c r="H99" s="8">
        <f t="shared" si="28"/>
        <v>5806</v>
      </c>
      <c r="I99" s="8">
        <f t="shared" si="28"/>
        <v>3524</v>
      </c>
      <c r="J99" s="8">
        <f t="shared" si="28"/>
        <v>1409</v>
      </c>
      <c r="K99" s="8">
        <f t="shared" si="28"/>
        <v>16971</v>
      </c>
      <c r="L99" s="8">
        <f t="shared" si="28"/>
        <v>3550</v>
      </c>
      <c r="M99" s="8">
        <f t="shared" si="28"/>
        <v>73240</v>
      </c>
      <c r="N99" s="8">
        <f t="shared" si="26"/>
        <v>797562</v>
      </c>
      <c r="O99" s="5">
        <f t="shared" si="19"/>
        <v>568182</v>
      </c>
    </row>
    <row r="100" spans="1:26" s="6" customFormat="1" x14ac:dyDescent="0.25">
      <c r="A100" s="6" t="s">
        <v>73</v>
      </c>
      <c r="B100" s="12" t="s">
        <v>19</v>
      </c>
      <c r="C100" s="13">
        <v>5029</v>
      </c>
      <c r="D100" s="13"/>
      <c r="E100" s="13"/>
      <c r="F100" s="13"/>
      <c r="G100" s="13"/>
      <c r="H100" s="13"/>
      <c r="I100" s="13"/>
      <c r="J100" s="13"/>
      <c r="K100" s="13"/>
      <c r="L100" s="13"/>
      <c r="M100" s="13"/>
      <c r="N100" s="13">
        <f t="shared" si="26"/>
        <v>5029</v>
      </c>
      <c r="O100" s="5">
        <f t="shared" si="19"/>
        <v>5029</v>
      </c>
      <c r="P100" s="10"/>
      <c r="Q100" s="10"/>
      <c r="R100" s="10"/>
      <c r="S100" s="10"/>
      <c r="T100" s="10"/>
      <c r="U100" s="10"/>
      <c r="V100" s="10"/>
      <c r="W100" s="10"/>
      <c r="X100" s="10"/>
      <c r="Y100" s="10"/>
      <c r="Z100" s="10"/>
    </row>
    <row r="101" spans="1:26" s="10" customFormat="1" ht="26.4" x14ac:dyDescent="0.25">
      <c r="B101" s="12" t="s">
        <v>26</v>
      </c>
      <c r="C101" s="13">
        <v>837</v>
      </c>
      <c r="D101" s="13"/>
      <c r="E101" s="13"/>
      <c r="F101" s="13"/>
      <c r="G101" s="13"/>
      <c r="H101" s="13"/>
      <c r="I101" s="13"/>
      <c r="J101" s="13"/>
      <c r="K101" s="13"/>
      <c r="L101" s="13"/>
      <c r="M101" s="13"/>
      <c r="N101" s="13">
        <f t="shared" si="26"/>
        <v>837</v>
      </c>
      <c r="O101" s="5">
        <f t="shared" si="19"/>
        <v>837</v>
      </c>
    </row>
    <row r="102" spans="1:26" s="6" customFormat="1" ht="15" customHeight="1" x14ac:dyDescent="0.25">
      <c r="A102" s="6" t="s">
        <v>94</v>
      </c>
      <c r="B102" s="7"/>
      <c r="C102" s="8">
        <f t="shared" ref="C102:M102" si="29">SUM(C100:C101)</f>
        <v>5866</v>
      </c>
      <c r="D102" s="8">
        <f t="shared" si="29"/>
        <v>0</v>
      </c>
      <c r="E102" s="8">
        <f t="shared" si="29"/>
        <v>0</v>
      </c>
      <c r="F102" s="8">
        <f t="shared" si="29"/>
        <v>0</v>
      </c>
      <c r="G102" s="8">
        <f t="shared" si="29"/>
        <v>0</v>
      </c>
      <c r="H102" s="8">
        <f t="shared" si="29"/>
        <v>0</v>
      </c>
      <c r="I102" s="8">
        <f t="shared" si="29"/>
        <v>0</v>
      </c>
      <c r="J102" s="8">
        <f t="shared" si="29"/>
        <v>0</v>
      </c>
      <c r="K102" s="8">
        <f t="shared" si="29"/>
        <v>0</v>
      </c>
      <c r="L102" s="8">
        <f t="shared" si="29"/>
        <v>0</v>
      </c>
      <c r="M102" s="8">
        <f t="shared" si="29"/>
        <v>0</v>
      </c>
      <c r="N102" s="8">
        <f t="shared" si="26"/>
        <v>5866</v>
      </c>
      <c r="O102" s="5">
        <f t="shared" si="19"/>
        <v>5866</v>
      </c>
    </row>
    <row r="103" spans="1:26" s="6" customFormat="1" x14ac:dyDescent="0.25">
      <c r="A103" s="6" t="s">
        <v>74</v>
      </c>
      <c r="B103" s="7" t="s">
        <v>19</v>
      </c>
      <c r="C103" s="8">
        <v>62984</v>
      </c>
      <c r="D103" s="8">
        <v>2968</v>
      </c>
      <c r="E103" s="8">
        <v>48</v>
      </c>
      <c r="F103" s="8"/>
      <c r="G103" s="8"/>
      <c r="H103" s="8"/>
      <c r="I103" s="8"/>
      <c r="J103" s="8">
        <v>164</v>
      </c>
      <c r="K103" s="8">
        <v>1697</v>
      </c>
      <c r="L103" s="8"/>
      <c r="M103" s="8"/>
      <c r="N103" s="8">
        <f t="shared" si="26"/>
        <v>67861</v>
      </c>
      <c r="O103" s="5">
        <f t="shared" si="19"/>
        <v>62984</v>
      </c>
    </row>
    <row r="104" spans="1:26" s="6" customFormat="1" x14ac:dyDescent="0.25">
      <c r="A104" s="6" t="s">
        <v>75</v>
      </c>
      <c r="B104" s="12" t="s">
        <v>19</v>
      </c>
      <c r="C104" s="13"/>
      <c r="D104" s="13"/>
      <c r="E104" s="13"/>
      <c r="F104" s="13"/>
      <c r="G104" s="13"/>
      <c r="H104" s="13"/>
      <c r="I104" s="13"/>
      <c r="J104" s="13"/>
      <c r="K104" s="13">
        <v>327</v>
      </c>
      <c r="L104" s="13"/>
      <c r="M104" s="13"/>
      <c r="N104" s="13">
        <f t="shared" si="26"/>
        <v>327</v>
      </c>
      <c r="O104" s="5">
        <f t="shared" si="19"/>
        <v>0</v>
      </c>
      <c r="P104" s="10"/>
      <c r="Q104" s="10"/>
      <c r="R104" s="10"/>
      <c r="S104" s="10"/>
      <c r="T104" s="10"/>
      <c r="U104" s="10"/>
      <c r="V104" s="10"/>
      <c r="W104" s="10"/>
      <c r="X104" s="10"/>
    </row>
    <row r="105" spans="1:26" s="10" customFormat="1" ht="26.4" x14ac:dyDescent="0.25">
      <c r="B105" s="12" t="s">
        <v>26</v>
      </c>
      <c r="C105" s="13"/>
      <c r="D105" s="13"/>
      <c r="E105" s="13"/>
      <c r="F105" s="13"/>
      <c r="G105" s="13"/>
      <c r="H105" s="13"/>
      <c r="I105" s="13"/>
      <c r="J105" s="13"/>
      <c r="K105" s="13">
        <v>173</v>
      </c>
      <c r="L105" s="13"/>
      <c r="M105" s="13"/>
      <c r="N105" s="13">
        <f t="shared" si="26"/>
        <v>173</v>
      </c>
      <c r="O105" s="5">
        <f t="shared" si="19"/>
        <v>0</v>
      </c>
    </row>
    <row r="106" spans="1:26" s="6" customFormat="1" x14ac:dyDescent="0.25">
      <c r="A106" s="6" t="s">
        <v>94</v>
      </c>
      <c r="B106" s="7"/>
      <c r="C106" s="8">
        <f t="shared" ref="C106:M106" si="30">SUM(C104:C105)</f>
        <v>0</v>
      </c>
      <c r="D106" s="8">
        <f t="shared" si="30"/>
        <v>0</v>
      </c>
      <c r="E106" s="8">
        <f t="shared" si="30"/>
        <v>0</v>
      </c>
      <c r="F106" s="8">
        <f t="shared" si="30"/>
        <v>0</v>
      </c>
      <c r="G106" s="8">
        <f t="shared" si="30"/>
        <v>0</v>
      </c>
      <c r="H106" s="8">
        <f t="shared" si="30"/>
        <v>0</v>
      </c>
      <c r="I106" s="8">
        <f t="shared" si="30"/>
        <v>0</v>
      </c>
      <c r="J106" s="8">
        <f t="shared" si="30"/>
        <v>0</v>
      </c>
      <c r="K106" s="8">
        <f t="shared" si="30"/>
        <v>500</v>
      </c>
      <c r="L106" s="8">
        <f t="shared" si="30"/>
        <v>0</v>
      </c>
      <c r="M106" s="8">
        <f t="shared" si="30"/>
        <v>0</v>
      </c>
      <c r="N106" s="8">
        <f t="shared" si="26"/>
        <v>500</v>
      </c>
      <c r="O106" s="5">
        <f t="shared" si="19"/>
        <v>0</v>
      </c>
    </row>
    <row r="107" spans="1:26" x14ac:dyDescent="0.25">
      <c r="A107" s="6" t="s">
        <v>95</v>
      </c>
      <c r="B107" s="3" t="s">
        <v>19</v>
      </c>
      <c r="C107" s="5">
        <v>329512</v>
      </c>
      <c r="D107" s="5">
        <v>17776</v>
      </c>
      <c r="E107" s="5">
        <v>2044</v>
      </c>
      <c r="F107" s="5"/>
      <c r="G107" s="5"/>
      <c r="H107" s="5">
        <v>10458</v>
      </c>
      <c r="I107" s="5">
        <v>4833</v>
      </c>
      <c r="J107" s="5">
        <v>224</v>
      </c>
      <c r="K107" s="5">
        <v>9964</v>
      </c>
      <c r="L107" s="5"/>
      <c r="M107" s="5">
        <v>57</v>
      </c>
      <c r="N107" s="5">
        <f t="shared" si="26"/>
        <v>374868</v>
      </c>
      <c r="O107" s="5">
        <f t="shared" si="19"/>
        <v>329569</v>
      </c>
    </row>
    <row r="108" spans="1:26" ht="26.4" x14ac:dyDescent="0.25">
      <c r="B108" s="3" t="s">
        <v>26</v>
      </c>
      <c r="C108" s="5"/>
      <c r="D108" s="5">
        <v>488</v>
      </c>
      <c r="E108" s="5"/>
      <c r="F108" s="5"/>
      <c r="G108" s="5"/>
      <c r="H108" s="5"/>
      <c r="I108" s="5"/>
      <c r="J108" s="5"/>
      <c r="K108" s="5"/>
      <c r="L108" s="5"/>
      <c r="M108" s="5"/>
      <c r="N108" s="5">
        <f t="shared" si="26"/>
        <v>488</v>
      </c>
      <c r="O108" s="5">
        <f t="shared" si="19"/>
        <v>0</v>
      </c>
    </row>
    <row r="109" spans="1:26" s="6" customFormat="1" x14ac:dyDescent="0.25">
      <c r="A109" s="6" t="s">
        <v>94</v>
      </c>
      <c r="B109" s="7"/>
      <c r="C109" s="8">
        <f t="shared" ref="C109:M109" si="31">SUM(C107:C108)</f>
        <v>329512</v>
      </c>
      <c r="D109" s="8">
        <f t="shared" si="31"/>
        <v>18264</v>
      </c>
      <c r="E109" s="8">
        <f t="shared" si="31"/>
        <v>2044</v>
      </c>
      <c r="F109" s="8">
        <f t="shared" si="31"/>
        <v>0</v>
      </c>
      <c r="G109" s="8">
        <f t="shared" si="31"/>
        <v>0</v>
      </c>
      <c r="H109" s="8">
        <f t="shared" si="31"/>
        <v>10458</v>
      </c>
      <c r="I109" s="8">
        <f t="shared" si="31"/>
        <v>4833</v>
      </c>
      <c r="J109" s="8">
        <f t="shared" si="31"/>
        <v>224</v>
      </c>
      <c r="K109" s="8">
        <f t="shared" si="31"/>
        <v>9964</v>
      </c>
      <c r="L109" s="8">
        <f t="shared" si="31"/>
        <v>0</v>
      </c>
      <c r="M109" s="8">
        <f t="shared" si="31"/>
        <v>57</v>
      </c>
      <c r="N109" s="8">
        <f t="shared" si="26"/>
        <v>375356</v>
      </c>
      <c r="O109" s="5">
        <v>323662</v>
      </c>
    </row>
    <row r="110" spans="1:26" x14ac:dyDescent="0.25">
      <c r="A110" s="6" t="s">
        <v>76</v>
      </c>
      <c r="B110" s="3" t="s">
        <v>77</v>
      </c>
      <c r="C110" s="5">
        <v>2899</v>
      </c>
      <c r="D110" s="5">
        <v>3585</v>
      </c>
      <c r="E110" s="5"/>
      <c r="F110" s="5">
        <v>49</v>
      </c>
      <c r="G110" s="5"/>
      <c r="H110" s="5"/>
      <c r="I110" s="5"/>
      <c r="J110" s="5"/>
      <c r="K110" s="5"/>
      <c r="L110" s="5"/>
      <c r="M110" s="5"/>
      <c r="N110" s="5">
        <f t="shared" si="26"/>
        <v>6533</v>
      </c>
      <c r="O110" s="5">
        <f>SUM(C110+G110+L110+M110)</f>
        <v>2899</v>
      </c>
    </row>
    <row r="111" spans="1:26" x14ac:dyDescent="0.25">
      <c r="B111" s="3" t="s">
        <v>19</v>
      </c>
      <c r="C111" s="5">
        <v>6007</v>
      </c>
      <c r="D111" s="5">
        <v>970</v>
      </c>
      <c r="E111" s="5">
        <v>2375</v>
      </c>
      <c r="F111" s="5"/>
      <c r="G111" s="5"/>
      <c r="H111" s="5">
        <v>12</v>
      </c>
      <c r="I111" s="5">
        <v>2842</v>
      </c>
      <c r="J111" s="5">
        <v>27</v>
      </c>
      <c r="K111" s="5">
        <v>5877</v>
      </c>
      <c r="L111" s="5">
        <v>15893</v>
      </c>
      <c r="M111" s="5"/>
      <c r="N111" s="5">
        <f t="shared" si="26"/>
        <v>34003</v>
      </c>
      <c r="O111" s="5">
        <f>SUM(C111+G111+L111+M111)</f>
        <v>21900</v>
      </c>
    </row>
    <row r="112" spans="1:26" ht="26.4" x14ac:dyDescent="0.25">
      <c r="B112" s="3" t="s">
        <v>26</v>
      </c>
      <c r="C112" s="5"/>
      <c r="D112" s="5"/>
      <c r="E112" s="5">
        <v>543</v>
      </c>
      <c r="F112" s="5"/>
      <c r="G112" s="5"/>
      <c r="H112" s="5"/>
      <c r="I112" s="5"/>
      <c r="J112" s="5"/>
      <c r="K112" s="5">
        <v>90</v>
      </c>
      <c r="L112" s="5"/>
      <c r="M112" s="5"/>
      <c r="N112" s="5">
        <f t="shared" si="26"/>
        <v>633</v>
      </c>
      <c r="O112" s="5">
        <f>SUM(C112+G112+L112+M112)</f>
        <v>0</v>
      </c>
    </row>
    <row r="113" spans="1:15" ht="26.4" x14ac:dyDescent="0.25">
      <c r="B113" s="3" t="s">
        <v>78</v>
      </c>
      <c r="C113" s="5"/>
      <c r="D113" s="5"/>
      <c r="E113" s="5"/>
      <c r="F113" s="5"/>
      <c r="G113" s="5"/>
      <c r="H113" s="5">
        <v>3864</v>
      </c>
      <c r="I113" s="5"/>
      <c r="J113" s="5"/>
      <c r="K113" s="5"/>
      <c r="L113" s="5"/>
      <c r="M113" s="5"/>
      <c r="N113" s="5">
        <f t="shared" si="26"/>
        <v>3864</v>
      </c>
      <c r="O113" s="5">
        <f>SUM(C113+G113+L113+M113)</f>
        <v>0</v>
      </c>
    </row>
    <row r="114" spans="1:15" ht="26.4" x14ac:dyDescent="0.25">
      <c r="B114" s="3" t="s">
        <v>79</v>
      </c>
      <c r="C114" s="5">
        <v>302592</v>
      </c>
      <c r="D114" s="5"/>
      <c r="E114" s="5"/>
      <c r="F114" s="5"/>
      <c r="G114" s="5"/>
      <c r="H114" s="5"/>
      <c r="I114" s="5"/>
      <c r="J114" s="5"/>
      <c r="K114" s="5"/>
      <c r="L114" s="5"/>
      <c r="M114" s="5"/>
      <c r="N114" s="5">
        <f t="shared" si="26"/>
        <v>302592</v>
      </c>
      <c r="O114" s="5">
        <f>SUM(C114+G114+L114+M114)</f>
        <v>302592</v>
      </c>
    </row>
    <row r="115" spans="1:15" s="6" customFormat="1" x14ac:dyDescent="0.25">
      <c r="A115" s="6" t="s">
        <v>94</v>
      </c>
      <c r="B115" s="7"/>
      <c r="C115" s="8">
        <f t="shared" ref="C115:M115" si="32">SUM(C110:C114)</f>
        <v>311498</v>
      </c>
      <c r="D115" s="8">
        <f t="shared" si="32"/>
        <v>4555</v>
      </c>
      <c r="E115" s="8">
        <f t="shared" si="32"/>
        <v>2918</v>
      </c>
      <c r="F115" s="8">
        <f t="shared" si="32"/>
        <v>49</v>
      </c>
      <c r="G115" s="8">
        <f t="shared" si="32"/>
        <v>0</v>
      </c>
      <c r="H115" s="8">
        <f t="shared" si="32"/>
        <v>3876</v>
      </c>
      <c r="I115" s="8">
        <f t="shared" si="32"/>
        <v>2842</v>
      </c>
      <c r="J115" s="8">
        <f t="shared" si="32"/>
        <v>27</v>
      </c>
      <c r="K115" s="8">
        <f t="shared" si="32"/>
        <v>5967</v>
      </c>
      <c r="L115" s="8">
        <f t="shared" si="32"/>
        <v>15893</v>
      </c>
      <c r="M115" s="8">
        <f t="shared" si="32"/>
        <v>0</v>
      </c>
      <c r="N115" s="8">
        <f t="shared" si="26"/>
        <v>347625</v>
      </c>
      <c r="O115" s="5">
        <v>294359</v>
      </c>
    </row>
    <row r="116" spans="1:15" ht="26.4" x14ac:dyDescent="0.25">
      <c r="A116" s="6" t="s">
        <v>80</v>
      </c>
      <c r="B116" s="3" t="s">
        <v>42</v>
      </c>
      <c r="C116" s="5">
        <v>18656</v>
      </c>
      <c r="D116" s="5"/>
      <c r="E116" s="5">
        <v>7080</v>
      </c>
      <c r="F116" s="5"/>
      <c r="G116" s="5">
        <v>1295</v>
      </c>
      <c r="H116" s="5"/>
      <c r="I116" s="5"/>
      <c r="J116" s="5"/>
      <c r="K116" s="5"/>
      <c r="L116" s="5"/>
      <c r="M116" s="5"/>
      <c r="N116" s="5">
        <f t="shared" si="26"/>
        <v>27031</v>
      </c>
      <c r="O116" s="5">
        <f t="shared" ref="O116:O125" si="33">SUM(C116+G116+L116+M116)</f>
        <v>19951</v>
      </c>
    </row>
    <row r="117" spans="1:15" x14ac:dyDescent="0.25">
      <c r="B117" s="3" t="s">
        <v>62</v>
      </c>
      <c r="C117" s="5">
        <v>15</v>
      </c>
      <c r="D117" s="5"/>
      <c r="E117" s="5"/>
      <c r="F117" s="5"/>
      <c r="G117" s="5"/>
      <c r="H117" s="5"/>
      <c r="I117" s="5"/>
      <c r="J117" s="5"/>
      <c r="K117" s="5"/>
      <c r="L117" s="5"/>
      <c r="M117" s="5"/>
      <c r="N117" s="5">
        <f t="shared" si="26"/>
        <v>15</v>
      </c>
      <c r="O117" s="5">
        <f t="shared" si="33"/>
        <v>15</v>
      </c>
    </row>
    <row r="118" spans="1:15" s="6" customFormat="1" x14ac:dyDescent="0.25">
      <c r="A118" s="6" t="s">
        <v>94</v>
      </c>
      <c r="B118" s="7"/>
      <c r="C118" s="8">
        <f t="shared" ref="C118:M118" si="34">SUM(C116:C117)</f>
        <v>18671</v>
      </c>
      <c r="D118" s="8">
        <f t="shared" si="34"/>
        <v>0</v>
      </c>
      <c r="E118" s="8">
        <f t="shared" si="34"/>
        <v>7080</v>
      </c>
      <c r="F118" s="8">
        <f t="shared" si="34"/>
        <v>0</v>
      </c>
      <c r="G118" s="8">
        <f t="shared" si="34"/>
        <v>1295</v>
      </c>
      <c r="H118" s="8">
        <f t="shared" si="34"/>
        <v>0</v>
      </c>
      <c r="I118" s="8">
        <f t="shared" si="34"/>
        <v>0</v>
      </c>
      <c r="J118" s="8">
        <f t="shared" si="34"/>
        <v>0</v>
      </c>
      <c r="K118" s="8">
        <f t="shared" si="34"/>
        <v>0</v>
      </c>
      <c r="L118" s="8">
        <f t="shared" si="34"/>
        <v>0</v>
      </c>
      <c r="M118" s="8">
        <f t="shared" si="34"/>
        <v>0</v>
      </c>
      <c r="N118" s="8">
        <f t="shared" si="26"/>
        <v>27046</v>
      </c>
      <c r="O118" s="5">
        <f t="shared" si="33"/>
        <v>19966</v>
      </c>
    </row>
    <row r="119" spans="1:15" x14ac:dyDescent="0.25">
      <c r="A119" s="6" t="s">
        <v>81</v>
      </c>
      <c r="B119" s="3" t="s">
        <v>82</v>
      </c>
      <c r="C119" s="5">
        <v>98751</v>
      </c>
      <c r="D119" s="5">
        <v>24882</v>
      </c>
      <c r="E119" s="5"/>
      <c r="F119" s="5"/>
      <c r="G119" s="5"/>
      <c r="H119" s="5"/>
      <c r="I119" s="5"/>
      <c r="J119" s="5">
        <v>68</v>
      </c>
      <c r="K119" s="5"/>
      <c r="L119" s="5"/>
      <c r="M119" s="5"/>
      <c r="N119" s="5">
        <f t="shared" si="26"/>
        <v>123701</v>
      </c>
      <c r="O119" s="5">
        <f t="shared" si="33"/>
        <v>98751</v>
      </c>
    </row>
    <row r="120" spans="1:15" x14ac:dyDescent="0.25">
      <c r="B120" s="3" t="s">
        <v>19</v>
      </c>
      <c r="C120" s="5"/>
      <c r="D120" s="5">
        <v>53</v>
      </c>
      <c r="E120" s="5"/>
      <c r="F120" s="5"/>
      <c r="G120" s="5"/>
      <c r="H120" s="5"/>
      <c r="I120" s="5"/>
      <c r="J120" s="5">
        <v>38</v>
      </c>
      <c r="K120" s="5"/>
      <c r="L120" s="5">
        <v>19</v>
      </c>
      <c r="M120" s="5"/>
      <c r="N120" s="5">
        <f t="shared" si="26"/>
        <v>110</v>
      </c>
      <c r="O120" s="5">
        <f t="shared" si="33"/>
        <v>19</v>
      </c>
    </row>
    <row r="121" spans="1:15" s="6" customFormat="1" x14ac:dyDescent="0.25">
      <c r="A121" s="6" t="s">
        <v>94</v>
      </c>
      <c r="B121" s="7"/>
      <c r="C121" s="8">
        <f t="shared" ref="C121:M121" si="35">SUM(C119:C120)</f>
        <v>98751</v>
      </c>
      <c r="D121" s="8">
        <f t="shared" si="35"/>
        <v>24935</v>
      </c>
      <c r="E121" s="8">
        <f t="shared" si="35"/>
        <v>0</v>
      </c>
      <c r="F121" s="8">
        <f t="shared" si="35"/>
        <v>0</v>
      </c>
      <c r="G121" s="8">
        <f t="shared" si="35"/>
        <v>0</v>
      </c>
      <c r="H121" s="8">
        <f t="shared" si="35"/>
        <v>0</v>
      </c>
      <c r="I121" s="8">
        <f t="shared" si="35"/>
        <v>0</v>
      </c>
      <c r="J121" s="8">
        <f t="shared" si="35"/>
        <v>106</v>
      </c>
      <c r="K121" s="8">
        <f t="shared" si="35"/>
        <v>0</v>
      </c>
      <c r="L121" s="8">
        <f t="shared" si="35"/>
        <v>19</v>
      </c>
      <c r="M121" s="8">
        <f t="shared" si="35"/>
        <v>0</v>
      </c>
      <c r="N121" s="8">
        <f t="shared" si="26"/>
        <v>123811</v>
      </c>
      <c r="O121" s="5">
        <f t="shared" si="33"/>
        <v>98770</v>
      </c>
    </row>
    <row r="122" spans="1:15" s="6" customFormat="1" x14ac:dyDescent="0.25">
      <c r="A122" s="6" t="s">
        <v>83</v>
      </c>
      <c r="B122" s="7" t="s">
        <v>33</v>
      </c>
      <c r="C122" s="8">
        <v>1589</v>
      </c>
      <c r="D122" s="8"/>
      <c r="E122" s="8"/>
      <c r="F122" s="8"/>
      <c r="G122" s="8"/>
      <c r="H122" s="8"/>
      <c r="I122" s="8"/>
      <c r="J122" s="8"/>
      <c r="K122" s="8"/>
      <c r="L122" s="8"/>
      <c r="M122" s="8"/>
      <c r="N122" s="8">
        <f t="shared" si="26"/>
        <v>1589</v>
      </c>
      <c r="O122" s="5">
        <f t="shared" si="33"/>
        <v>1589</v>
      </c>
    </row>
    <row r="123" spans="1:15" x14ac:dyDescent="0.25">
      <c r="A123" s="6" t="s">
        <v>84</v>
      </c>
      <c r="B123" s="7"/>
      <c r="C123" s="5"/>
      <c r="D123" s="5"/>
      <c r="E123" s="5"/>
      <c r="F123" s="5"/>
      <c r="G123" s="5"/>
      <c r="H123" s="5"/>
      <c r="I123" s="5"/>
      <c r="J123" s="5"/>
      <c r="K123" s="5"/>
      <c r="L123" s="5"/>
      <c r="M123" s="5"/>
      <c r="N123" s="5"/>
      <c r="O123" s="5">
        <f t="shared" si="33"/>
        <v>0</v>
      </c>
    </row>
    <row r="124" spans="1:15" x14ac:dyDescent="0.25">
      <c r="B124" s="3" t="s">
        <v>18</v>
      </c>
      <c r="C124" s="5">
        <v>52056</v>
      </c>
      <c r="D124" s="5"/>
      <c r="E124" s="5"/>
      <c r="F124" s="5"/>
      <c r="G124" s="5"/>
      <c r="H124" s="5"/>
      <c r="I124" s="5"/>
      <c r="J124" s="5">
        <v>74</v>
      </c>
      <c r="K124" s="5"/>
      <c r="L124" s="5"/>
      <c r="M124" s="5">
        <v>41</v>
      </c>
      <c r="N124" s="5">
        <f t="shared" ref="N124:N139" si="36">SUM(C124:M124)</f>
        <v>52171</v>
      </c>
      <c r="O124" s="5">
        <f t="shared" si="33"/>
        <v>52097</v>
      </c>
    </row>
    <row r="125" spans="1:15" x14ac:dyDescent="0.25">
      <c r="B125" s="3" t="s">
        <v>19</v>
      </c>
      <c r="C125" s="5"/>
      <c r="D125" s="5">
        <v>13</v>
      </c>
      <c r="E125" s="5"/>
      <c r="F125" s="5"/>
      <c r="G125" s="5"/>
      <c r="H125" s="5"/>
      <c r="I125" s="5"/>
      <c r="J125" s="5">
        <v>25</v>
      </c>
      <c r="K125" s="5">
        <v>20</v>
      </c>
      <c r="L125" s="5"/>
      <c r="M125" s="5"/>
      <c r="N125" s="5">
        <f t="shared" si="36"/>
        <v>58</v>
      </c>
      <c r="O125" s="5">
        <f t="shared" si="33"/>
        <v>0</v>
      </c>
    </row>
    <row r="126" spans="1:15" s="6" customFormat="1" x14ac:dyDescent="0.25">
      <c r="A126" s="6" t="s">
        <v>94</v>
      </c>
      <c r="B126" s="7"/>
      <c r="C126" s="8">
        <f t="shared" ref="C126:M126" si="37">SUM(C124:C125)</f>
        <v>52056</v>
      </c>
      <c r="D126" s="8">
        <f t="shared" si="37"/>
        <v>13</v>
      </c>
      <c r="E126" s="8">
        <f t="shared" si="37"/>
        <v>0</v>
      </c>
      <c r="F126" s="8">
        <f t="shared" si="37"/>
        <v>0</v>
      </c>
      <c r="G126" s="8">
        <f t="shared" si="37"/>
        <v>0</v>
      </c>
      <c r="H126" s="8">
        <f t="shared" si="37"/>
        <v>0</v>
      </c>
      <c r="I126" s="8">
        <f t="shared" si="37"/>
        <v>0</v>
      </c>
      <c r="J126" s="8">
        <f t="shared" si="37"/>
        <v>99</v>
      </c>
      <c r="K126" s="8">
        <f t="shared" si="37"/>
        <v>20</v>
      </c>
      <c r="L126" s="8">
        <f t="shared" si="37"/>
        <v>0</v>
      </c>
      <c r="M126" s="8">
        <f t="shared" si="37"/>
        <v>41</v>
      </c>
      <c r="N126" s="8">
        <f t="shared" si="36"/>
        <v>52229</v>
      </c>
      <c r="O126" s="5">
        <f>SUM(C126+G126+L126+M126)-2200</f>
        <v>49897</v>
      </c>
    </row>
    <row r="127" spans="1:15" x14ac:dyDescent="0.25">
      <c r="A127" s="6" t="s">
        <v>85</v>
      </c>
      <c r="B127" s="3" t="s">
        <v>19</v>
      </c>
      <c r="C127" s="5">
        <v>25978</v>
      </c>
      <c r="D127" s="5">
        <v>509</v>
      </c>
      <c r="E127" s="5">
        <v>1463</v>
      </c>
      <c r="F127" s="5"/>
      <c r="G127" s="5"/>
      <c r="H127" s="5">
        <v>3333</v>
      </c>
      <c r="I127" s="5">
        <v>31</v>
      </c>
      <c r="J127" s="5">
        <v>80</v>
      </c>
      <c r="K127" s="5">
        <v>4650</v>
      </c>
      <c r="L127" s="5"/>
      <c r="M127" s="5"/>
      <c r="N127" s="5">
        <f t="shared" si="36"/>
        <v>36044</v>
      </c>
      <c r="O127" s="5">
        <f>SUM(C127+G127+L127+M127)</f>
        <v>25978</v>
      </c>
    </row>
    <row r="128" spans="1:15" ht="26.4" x14ac:dyDescent="0.25">
      <c r="B128" s="3" t="s">
        <v>86</v>
      </c>
      <c r="C128" s="5">
        <v>30025</v>
      </c>
      <c r="D128" s="5"/>
      <c r="E128" s="5"/>
      <c r="F128" s="5"/>
      <c r="G128" s="5"/>
      <c r="H128" s="5"/>
      <c r="I128" s="5"/>
      <c r="J128" s="5"/>
      <c r="K128" s="5"/>
      <c r="L128" s="5"/>
      <c r="M128" s="5"/>
      <c r="N128" s="5">
        <f t="shared" si="36"/>
        <v>30025</v>
      </c>
      <c r="O128" s="5">
        <f>SUM(C128+G128+L128+M128)</f>
        <v>30025</v>
      </c>
    </row>
    <row r="129" spans="1:15" x14ac:dyDescent="0.25">
      <c r="B129" s="3" t="s">
        <v>87</v>
      </c>
      <c r="C129" s="5">
        <v>30937</v>
      </c>
      <c r="D129" s="5"/>
      <c r="E129" s="5"/>
      <c r="F129" s="5"/>
      <c r="G129" s="5"/>
      <c r="H129" s="5"/>
      <c r="I129" s="5"/>
      <c r="J129" s="5"/>
      <c r="K129" s="5"/>
      <c r="L129" s="5"/>
      <c r="M129" s="5"/>
      <c r="N129" s="5">
        <f t="shared" si="36"/>
        <v>30937</v>
      </c>
      <c r="O129" s="5">
        <f>SUM(C129+G129+L129+M129)</f>
        <v>30937</v>
      </c>
    </row>
    <row r="130" spans="1:15" s="6" customFormat="1" x14ac:dyDescent="0.25">
      <c r="A130" s="6" t="s">
        <v>94</v>
      </c>
      <c r="B130" s="7"/>
      <c r="C130" s="8">
        <f t="shared" ref="C130:M130" si="38">SUM(C127:C129)</f>
        <v>86940</v>
      </c>
      <c r="D130" s="8">
        <f t="shared" si="38"/>
        <v>509</v>
      </c>
      <c r="E130" s="8">
        <f t="shared" si="38"/>
        <v>1463</v>
      </c>
      <c r="F130" s="8">
        <f t="shared" si="38"/>
        <v>0</v>
      </c>
      <c r="G130" s="8">
        <f t="shared" si="38"/>
        <v>0</v>
      </c>
      <c r="H130" s="8">
        <f t="shared" si="38"/>
        <v>3333</v>
      </c>
      <c r="I130" s="8">
        <f t="shared" si="38"/>
        <v>31</v>
      </c>
      <c r="J130" s="8">
        <f t="shared" si="38"/>
        <v>80</v>
      </c>
      <c r="K130" s="8">
        <f t="shared" si="38"/>
        <v>4650</v>
      </c>
      <c r="L130" s="8">
        <f t="shared" si="38"/>
        <v>0</v>
      </c>
      <c r="M130" s="8">
        <f t="shared" si="38"/>
        <v>0</v>
      </c>
      <c r="N130" s="8">
        <f t="shared" si="36"/>
        <v>97006</v>
      </c>
      <c r="O130" s="5">
        <v>86522</v>
      </c>
    </row>
    <row r="131" spans="1:15" x14ac:dyDescent="0.25">
      <c r="A131" s="6" t="s">
        <v>88</v>
      </c>
      <c r="B131" s="3" t="s">
        <v>62</v>
      </c>
      <c r="C131" s="5">
        <v>2</v>
      </c>
      <c r="D131" s="5"/>
      <c r="E131" s="5"/>
      <c r="F131" s="5"/>
      <c r="G131" s="5"/>
      <c r="H131" s="5"/>
      <c r="I131" s="5"/>
      <c r="J131" s="5"/>
      <c r="K131" s="5"/>
      <c r="L131" s="5"/>
      <c r="M131" s="5"/>
      <c r="N131" s="5">
        <f t="shared" si="36"/>
        <v>2</v>
      </c>
      <c r="O131" s="5">
        <f t="shared" ref="O131:O140" si="39">SUM(C131+G131+L131+M131)</f>
        <v>2</v>
      </c>
    </row>
    <row r="132" spans="1:15" x14ac:dyDescent="0.25">
      <c r="B132" s="3" t="s">
        <v>19</v>
      </c>
      <c r="C132" s="5"/>
      <c r="D132" s="5">
        <v>376</v>
      </c>
      <c r="E132" s="5"/>
      <c r="F132" s="5"/>
      <c r="G132" s="5"/>
      <c r="H132" s="5"/>
      <c r="I132" s="5"/>
      <c r="J132" s="5"/>
      <c r="K132" s="5">
        <v>28</v>
      </c>
      <c r="L132" s="5"/>
      <c r="M132" s="5"/>
      <c r="N132" s="5">
        <f t="shared" si="36"/>
        <v>404</v>
      </c>
      <c r="O132" s="5">
        <f t="shared" si="39"/>
        <v>0</v>
      </c>
    </row>
    <row r="133" spans="1:15" ht="26.4" x14ac:dyDescent="0.25">
      <c r="B133" s="3" t="s">
        <v>26</v>
      </c>
      <c r="C133" s="5">
        <v>21553</v>
      </c>
      <c r="D133" s="5"/>
      <c r="E133" s="5"/>
      <c r="F133" s="5"/>
      <c r="G133" s="5"/>
      <c r="H133" s="5"/>
      <c r="I133" s="5"/>
      <c r="J133" s="5"/>
      <c r="K133" s="5"/>
      <c r="L133" s="5"/>
      <c r="M133" s="5"/>
      <c r="N133" s="5">
        <f t="shared" si="36"/>
        <v>21553</v>
      </c>
      <c r="O133" s="5">
        <f t="shared" si="39"/>
        <v>21553</v>
      </c>
    </row>
    <row r="134" spans="1:15" s="6" customFormat="1" ht="12.15" customHeight="1" x14ac:dyDescent="0.25">
      <c r="A134" s="6" t="s">
        <v>94</v>
      </c>
      <c r="B134" s="7"/>
      <c r="C134" s="8">
        <f t="shared" ref="C134:M134" si="40">SUM(C131:C133)</f>
        <v>21555</v>
      </c>
      <c r="D134" s="8">
        <f t="shared" si="40"/>
        <v>376</v>
      </c>
      <c r="E134" s="8">
        <f t="shared" si="40"/>
        <v>0</v>
      </c>
      <c r="F134" s="8">
        <f t="shared" si="40"/>
        <v>0</v>
      </c>
      <c r="G134" s="8">
        <f t="shared" si="40"/>
        <v>0</v>
      </c>
      <c r="H134" s="8">
        <f t="shared" si="40"/>
        <v>0</v>
      </c>
      <c r="I134" s="8">
        <f t="shared" si="40"/>
        <v>0</v>
      </c>
      <c r="J134" s="8">
        <f t="shared" si="40"/>
        <v>0</v>
      </c>
      <c r="K134" s="8">
        <f t="shared" si="40"/>
        <v>28</v>
      </c>
      <c r="L134" s="8">
        <f t="shared" si="40"/>
        <v>0</v>
      </c>
      <c r="M134" s="8">
        <f t="shared" si="40"/>
        <v>0</v>
      </c>
      <c r="N134" s="8">
        <f t="shared" si="36"/>
        <v>21959</v>
      </c>
      <c r="O134" s="5">
        <f t="shared" si="39"/>
        <v>21555</v>
      </c>
    </row>
    <row r="135" spans="1:15" x14ac:dyDescent="0.25">
      <c r="A135" s="6" t="s">
        <v>89</v>
      </c>
      <c r="B135" s="3" t="s">
        <v>90</v>
      </c>
      <c r="C135" s="5">
        <v>54815</v>
      </c>
      <c r="D135" s="5"/>
      <c r="E135" s="5"/>
      <c r="F135" s="5"/>
      <c r="G135" s="5"/>
      <c r="H135" s="5">
        <v>4504</v>
      </c>
      <c r="I135" s="5">
        <v>18348</v>
      </c>
      <c r="J135" s="5"/>
      <c r="K135" s="5"/>
      <c r="L135" s="5">
        <v>463</v>
      </c>
      <c r="M135" s="5">
        <v>377</v>
      </c>
      <c r="N135" s="5">
        <f t="shared" si="36"/>
        <v>78507</v>
      </c>
      <c r="O135" s="5">
        <f t="shared" si="39"/>
        <v>55655</v>
      </c>
    </row>
    <row r="136" spans="1:15" x14ac:dyDescent="0.25">
      <c r="B136" s="3" t="s">
        <v>91</v>
      </c>
      <c r="C136" s="5">
        <v>138560</v>
      </c>
      <c r="D136" s="5"/>
      <c r="E136" s="5"/>
      <c r="F136" s="5"/>
      <c r="G136" s="5"/>
      <c r="H136" s="5">
        <v>11577</v>
      </c>
      <c r="I136" s="5">
        <v>10740</v>
      </c>
      <c r="J136" s="5">
        <v>537</v>
      </c>
      <c r="K136" s="5"/>
      <c r="L136" s="5">
        <v>650</v>
      </c>
      <c r="M136" s="5">
        <v>441</v>
      </c>
      <c r="N136" s="5">
        <f t="shared" si="36"/>
        <v>162505</v>
      </c>
      <c r="O136" s="5">
        <f t="shared" si="39"/>
        <v>139651</v>
      </c>
    </row>
    <row r="137" spans="1:15" x14ac:dyDescent="0.25">
      <c r="B137" s="3" t="s">
        <v>19</v>
      </c>
      <c r="C137" s="5">
        <v>45</v>
      </c>
      <c r="D137" s="5">
        <v>1</v>
      </c>
      <c r="E137" s="5"/>
      <c r="F137" s="5"/>
      <c r="G137" s="5"/>
      <c r="H137" s="5"/>
      <c r="I137" s="5"/>
      <c r="J137" s="5">
        <v>18</v>
      </c>
      <c r="K137" s="5">
        <v>671</v>
      </c>
      <c r="L137" s="5">
        <v>24</v>
      </c>
      <c r="M137" s="5">
        <v>19</v>
      </c>
      <c r="N137" s="5">
        <f t="shared" si="36"/>
        <v>778</v>
      </c>
      <c r="O137" s="5">
        <f t="shared" si="39"/>
        <v>88</v>
      </c>
    </row>
    <row r="138" spans="1:15" ht="26.4" x14ac:dyDescent="0.25">
      <c r="B138" s="3" t="s">
        <v>26</v>
      </c>
      <c r="C138" s="5"/>
      <c r="D138" s="5"/>
      <c r="E138" s="5"/>
      <c r="F138" s="5"/>
      <c r="G138" s="5"/>
      <c r="H138" s="5"/>
      <c r="I138" s="5"/>
      <c r="J138" s="5"/>
      <c r="K138" s="5">
        <v>222</v>
      </c>
      <c r="L138" s="5"/>
      <c r="M138" s="5"/>
      <c r="N138" s="5">
        <f t="shared" si="36"/>
        <v>222</v>
      </c>
      <c r="O138" s="5">
        <f t="shared" si="39"/>
        <v>0</v>
      </c>
    </row>
    <row r="139" spans="1:15" s="6" customFormat="1" x14ac:dyDescent="0.25">
      <c r="A139" s="6" t="s">
        <v>94</v>
      </c>
      <c r="B139" s="7"/>
      <c r="C139" s="8">
        <f t="shared" ref="C139:M139" si="41">SUM(C135:C138)</f>
        <v>193420</v>
      </c>
      <c r="D139" s="8">
        <f t="shared" si="41"/>
        <v>1</v>
      </c>
      <c r="E139" s="8">
        <f t="shared" si="41"/>
        <v>0</v>
      </c>
      <c r="F139" s="8">
        <f t="shared" si="41"/>
        <v>0</v>
      </c>
      <c r="G139" s="8">
        <f t="shared" si="41"/>
        <v>0</v>
      </c>
      <c r="H139" s="8">
        <f t="shared" si="41"/>
        <v>16081</v>
      </c>
      <c r="I139" s="8">
        <f t="shared" si="41"/>
        <v>29088</v>
      </c>
      <c r="J139" s="8">
        <f t="shared" si="41"/>
        <v>555</v>
      </c>
      <c r="K139" s="8">
        <f t="shared" si="41"/>
        <v>893</v>
      </c>
      <c r="L139" s="8">
        <f t="shared" si="41"/>
        <v>1137</v>
      </c>
      <c r="M139" s="8">
        <f t="shared" si="41"/>
        <v>837</v>
      </c>
      <c r="N139" s="8">
        <f t="shared" si="36"/>
        <v>242012</v>
      </c>
      <c r="O139" s="5">
        <f t="shared" si="39"/>
        <v>195394</v>
      </c>
    </row>
    <row r="140" spans="1:15" ht="15" customHeight="1" x14ac:dyDescent="0.25">
      <c r="C140" s="5"/>
      <c r="D140" s="5"/>
      <c r="E140" s="5"/>
      <c r="F140" s="5"/>
      <c r="G140" s="5"/>
      <c r="H140" s="5"/>
      <c r="I140" s="5"/>
      <c r="J140" s="5"/>
      <c r="K140" s="5"/>
      <c r="L140" s="5"/>
      <c r="M140" s="5"/>
      <c r="N140" s="5"/>
      <c r="O140" s="5">
        <f t="shared" si="39"/>
        <v>0</v>
      </c>
    </row>
    <row r="141" spans="1:15" s="6" customFormat="1" ht="22.65" customHeight="1" x14ac:dyDescent="0.25">
      <c r="A141" s="6" t="s">
        <v>92</v>
      </c>
      <c r="B141" s="7"/>
      <c r="C141" s="8">
        <f>SUM(C5+C6+C13+C18+C21+C26+C27+C31+C35+C39+C43+C44+C49+C51+C54+C55+C60+C64+C67+C70+C74+C77+C78+C84+C87+C92+C99+C102+C103+C106+C109+C115+C118+C121+C122+C126+C130+C134+C139)</f>
        <v>3790016</v>
      </c>
      <c r="D141" s="8">
        <f t="shared" ref="D141:O141" si="42">SUM(D5+D6+D13+D18+D21+D26+D27+D31+D35+D39+D43+D44+D49+D51+D54+D55+D60+D64+D67+D70+D74+D77+D78+D84+D87+D92+D99+D102+D103+D106+D109+D115+D118+D121+D122+D126+D130+D134+D139)</f>
        <v>482118</v>
      </c>
      <c r="E141" s="8">
        <f t="shared" si="42"/>
        <v>155141</v>
      </c>
      <c r="F141" s="8">
        <f t="shared" si="42"/>
        <v>5154</v>
      </c>
      <c r="G141" s="8">
        <f t="shared" si="42"/>
        <v>115275</v>
      </c>
      <c r="H141" s="8">
        <f t="shared" si="42"/>
        <v>41615</v>
      </c>
      <c r="I141" s="8">
        <f t="shared" si="42"/>
        <v>71941</v>
      </c>
      <c r="J141" s="8">
        <f t="shared" si="42"/>
        <v>10369</v>
      </c>
      <c r="K141" s="8">
        <f t="shared" si="42"/>
        <v>214174</v>
      </c>
      <c r="L141" s="8">
        <f t="shared" si="42"/>
        <v>25023</v>
      </c>
      <c r="M141" s="8">
        <f t="shared" si="42"/>
        <v>144115</v>
      </c>
      <c r="N141" s="8">
        <f t="shared" si="42"/>
        <v>5054941</v>
      </c>
      <c r="O141" s="8">
        <f t="shared" si="42"/>
        <v>3969661</v>
      </c>
    </row>
    <row r="142" spans="1:15" x14ac:dyDescent="0.25">
      <c r="C142" s="4"/>
      <c r="D142" s="4"/>
      <c r="E142" s="4"/>
      <c r="F142" s="4"/>
      <c r="G142" s="4"/>
      <c r="H142" s="4"/>
      <c r="I142" s="4"/>
      <c r="J142" s="4"/>
      <c r="K142" s="4"/>
      <c r="L142" s="4"/>
      <c r="M142" s="4"/>
      <c r="N142" s="4"/>
    </row>
    <row r="143" spans="1:15" x14ac:dyDescent="0.25">
      <c r="C143" s="4"/>
      <c r="D143" s="4"/>
      <c r="E143" s="4"/>
      <c r="F143" s="4"/>
      <c r="G143" s="4"/>
      <c r="H143" s="4"/>
      <c r="I143" s="4"/>
      <c r="J143" s="4"/>
      <c r="K143" s="4"/>
      <c r="L143" s="4"/>
      <c r="M143" s="4"/>
      <c r="N143" s="4"/>
    </row>
    <row r="144" spans="1:15" x14ac:dyDescent="0.25">
      <c r="C144" s="4"/>
      <c r="D144" s="4"/>
      <c r="E144" s="4"/>
      <c r="F144" s="4"/>
      <c r="G144" s="4"/>
      <c r="H144" s="4"/>
      <c r="I144" s="4"/>
      <c r="J144" s="4"/>
      <c r="K144" s="4"/>
      <c r="L144" s="4"/>
      <c r="M144" s="4"/>
      <c r="N144"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- 1995
</oddHeader>
    <oddFooter>&amp;LJune 27, 1996
Continued July 30, 1996
Revised formula 8/20/98&amp;CPage &amp;P&amp;ROlivine 20,000 is from 1994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67"/>
  <sheetViews>
    <sheetView zoomScale="120" workbookViewId="0">
      <pane xSplit="2" ySplit="1" topLeftCell="C2" activePane="bottomRight" state="frozen"/>
      <selection pane="topRight" activeCell="C1" sqref="C1"/>
      <selection pane="bottomLeft" activeCell="A2" sqref="A2"/>
      <selection pane="bottomRight" activeCell="N164" sqref="N164"/>
    </sheetView>
  </sheetViews>
  <sheetFormatPr defaultRowHeight="13.2" x14ac:dyDescent="0.25"/>
  <cols>
    <col min="1" max="1" width="12.44140625" customWidth="1"/>
    <col min="2" max="2" width="18.88671875" style="3" customWidth="1"/>
    <col min="3" max="3" width="10" customWidth="1"/>
    <col min="4" max="4" width="8.6640625" customWidth="1"/>
    <col min="5" max="5" width="8.33203125" customWidth="1"/>
    <col min="6" max="6" width="9.88671875" customWidth="1"/>
    <col min="7" max="7" width="11.109375" customWidth="1"/>
    <col min="8" max="8" width="10" customWidth="1"/>
    <col min="9" max="9" width="11.5546875" customWidth="1"/>
    <col min="10" max="10" width="13.5546875" customWidth="1"/>
    <col min="11" max="11" width="9.5546875" customWidth="1"/>
    <col min="12" max="12" width="9.88671875" customWidth="1"/>
    <col min="13" max="13" width="10.5546875" customWidth="1"/>
    <col min="14" max="14" width="15.109375" customWidth="1"/>
  </cols>
  <sheetData>
    <row r="1" spans="1:15" s="1" customFormat="1" ht="15.6" x14ac:dyDescent="0.3">
      <c r="A1" s="1" t="s">
        <v>0</v>
      </c>
      <c r="B1" s="2" t="s">
        <v>1</v>
      </c>
      <c r="C1" s="1" t="s">
        <v>2</v>
      </c>
      <c r="D1" s="1" t="s">
        <v>3</v>
      </c>
      <c r="E1" s="1" t="s">
        <v>4</v>
      </c>
      <c r="F1" s="1" t="s">
        <v>5</v>
      </c>
      <c r="G1" s="1" t="s">
        <v>96</v>
      </c>
      <c r="H1" s="1" t="s">
        <v>7</v>
      </c>
      <c r="I1" s="1" t="s">
        <v>8</v>
      </c>
      <c r="J1" s="1" t="s">
        <v>97</v>
      </c>
      <c r="K1" s="1" t="s">
        <v>10</v>
      </c>
      <c r="L1" s="1" t="s">
        <v>11</v>
      </c>
      <c r="M1" s="1" t="s">
        <v>13</v>
      </c>
      <c r="N1" s="1" t="s">
        <v>14</v>
      </c>
    </row>
    <row r="2" spans="1:15" x14ac:dyDescent="0.25">
      <c r="A2" s="6" t="s">
        <v>16</v>
      </c>
      <c r="B2" s="3" t="s">
        <v>17</v>
      </c>
      <c r="C2" s="5">
        <v>9135</v>
      </c>
      <c r="D2" s="5"/>
      <c r="E2" s="5"/>
      <c r="F2" s="5"/>
      <c r="G2" s="5">
        <v>777</v>
      </c>
      <c r="H2" s="5"/>
      <c r="I2" s="5"/>
      <c r="J2" s="5"/>
      <c r="K2" s="5"/>
      <c r="L2" s="5">
        <v>8</v>
      </c>
      <c r="M2" s="5"/>
      <c r="N2" s="5">
        <f t="shared" ref="N2:N33" si="0">SUM(C2:M2)</f>
        <v>9920</v>
      </c>
      <c r="O2" s="4"/>
    </row>
    <row r="3" spans="1:15" x14ac:dyDescent="0.25">
      <c r="B3" s="3" t="s">
        <v>19</v>
      </c>
      <c r="C3" s="5"/>
      <c r="D3" s="5">
        <v>1</v>
      </c>
      <c r="E3" s="5"/>
      <c r="F3" s="5"/>
      <c r="G3" s="5"/>
      <c r="H3" s="5"/>
      <c r="I3" s="5"/>
      <c r="J3" s="5"/>
      <c r="K3" s="5">
        <v>1</v>
      </c>
      <c r="L3" s="5"/>
      <c r="M3" s="5"/>
      <c r="N3" s="5">
        <f t="shared" si="0"/>
        <v>2</v>
      </c>
      <c r="O3" s="4"/>
    </row>
    <row r="4" spans="1:15" s="6" customFormat="1" x14ac:dyDescent="0.25">
      <c r="A4" s="6" t="s">
        <v>93</v>
      </c>
      <c r="B4" s="7"/>
      <c r="C4" s="8">
        <f t="shared" ref="C4:M4" si="1">SUM(C2:C3)</f>
        <v>9135</v>
      </c>
      <c r="D4" s="8">
        <f t="shared" si="1"/>
        <v>1</v>
      </c>
      <c r="E4" s="8">
        <f t="shared" si="1"/>
        <v>0</v>
      </c>
      <c r="F4" s="8">
        <f t="shared" si="1"/>
        <v>0</v>
      </c>
      <c r="G4" s="8">
        <f t="shared" si="1"/>
        <v>777</v>
      </c>
      <c r="H4" s="8">
        <f t="shared" si="1"/>
        <v>0</v>
      </c>
      <c r="I4" s="8">
        <f t="shared" si="1"/>
        <v>0</v>
      </c>
      <c r="J4" s="8">
        <f t="shared" si="1"/>
        <v>0</v>
      </c>
      <c r="K4" s="8">
        <f t="shared" si="1"/>
        <v>1</v>
      </c>
      <c r="L4" s="8">
        <f t="shared" si="1"/>
        <v>8</v>
      </c>
      <c r="M4" s="8">
        <f t="shared" si="1"/>
        <v>0</v>
      </c>
      <c r="N4" s="8">
        <f t="shared" si="0"/>
        <v>9922</v>
      </c>
      <c r="O4" s="9"/>
    </row>
    <row r="5" spans="1:15" x14ac:dyDescent="0.25">
      <c r="A5" s="6" t="s">
        <v>20</v>
      </c>
      <c r="B5" s="3" t="s">
        <v>21</v>
      </c>
      <c r="C5" s="5">
        <v>36772</v>
      </c>
      <c r="D5" s="5"/>
      <c r="E5" s="5"/>
      <c r="F5" s="5"/>
      <c r="G5" s="5"/>
      <c r="H5" s="5"/>
      <c r="I5" s="5"/>
      <c r="J5" s="5"/>
      <c r="K5" s="5"/>
      <c r="L5" s="5"/>
      <c r="M5" s="5"/>
      <c r="N5" s="5">
        <f t="shared" si="0"/>
        <v>36772</v>
      </c>
      <c r="O5" s="4"/>
    </row>
    <row r="6" spans="1:15" x14ac:dyDescent="0.25">
      <c r="B6" s="3" t="s">
        <v>19</v>
      </c>
      <c r="C6" s="5"/>
      <c r="D6" s="5"/>
      <c r="E6" s="5"/>
      <c r="F6" s="5"/>
      <c r="G6" s="5"/>
      <c r="H6" s="5"/>
      <c r="I6" s="5"/>
      <c r="J6" s="5"/>
      <c r="K6" s="5">
        <v>10</v>
      </c>
      <c r="L6" s="5"/>
      <c r="M6" s="5"/>
      <c r="N6" s="5">
        <f t="shared" si="0"/>
        <v>10</v>
      </c>
      <c r="O6" s="4"/>
    </row>
    <row r="7" spans="1:15" s="6" customFormat="1" x14ac:dyDescent="0.25">
      <c r="A7" s="6" t="s">
        <v>94</v>
      </c>
      <c r="B7" s="7"/>
      <c r="C7" s="8">
        <f t="shared" ref="C7:M7" si="2">SUM(C5:C6)</f>
        <v>36772</v>
      </c>
      <c r="D7" s="8">
        <f t="shared" si="2"/>
        <v>0</v>
      </c>
      <c r="E7" s="8">
        <f t="shared" si="2"/>
        <v>0</v>
      </c>
      <c r="F7" s="8">
        <f t="shared" si="2"/>
        <v>0</v>
      </c>
      <c r="G7" s="8">
        <f t="shared" si="2"/>
        <v>0</v>
      </c>
      <c r="H7" s="8">
        <f t="shared" si="2"/>
        <v>0</v>
      </c>
      <c r="I7" s="8">
        <f t="shared" si="2"/>
        <v>0</v>
      </c>
      <c r="J7" s="8">
        <f t="shared" si="2"/>
        <v>0</v>
      </c>
      <c r="K7" s="8">
        <f t="shared" si="2"/>
        <v>10</v>
      </c>
      <c r="L7" s="8">
        <f t="shared" si="2"/>
        <v>0</v>
      </c>
      <c r="M7" s="8">
        <f t="shared" si="2"/>
        <v>0</v>
      </c>
      <c r="N7" s="8">
        <f t="shared" si="0"/>
        <v>36782</v>
      </c>
      <c r="O7" s="9"/>
    </row>
    <row r="8" spans="1:15" x14ac:dyDescent="0.25">
      <c r="A8" s="6" t="s">
        <v>22</v>
      </c>
      <c r="B8" s="3" t="s">
        <v>23</v>
      </c>
      <c r="C8" s="5">
        <v>28489</v>
      </c>
      <c r="D8" s="5">
        <v>4349</v>
      </c>
      <c r="E8" s="5">
        <v>4452</v>
      </c>
      <c r="F8" s="5"/>
      <c r="G8" s="5">
        <v>14228</v>
      </c>
      <c r="H8" s="5"/>
      <c r="I8" s="5">
        <v>4410</v>
      </c>
      <c r="J8" s="5"/>
      <c r="K8" s="5">
        <v>279</v>
      </c>
      <c r="L8" s="5"/>
      <c r="M8" s="5">
        <v>10508</v>
      </c>
      <c r="N8" s="5">
        <f t="shared" si="0"/>
        <v>66715</v>
      </c>
      <c r="O8" s="4"/>
    </row>
    <row r="9" spans="1:15" ht="12.75" customHeight="1" x14ac:dyDescent="0.25">
      <c r="B9" s="3" t="s">
        <v>19</v>
      </c>
      <c r="C9" s="5"/>
      <c r="D9" s="5">
        <v>2</v>
      </c>
      <c r="E9" s="5"/>
      <c r="F9" s="5"/>
      <c r="G9" s="5"/>
      <c r="H9" s="5"/>
      <c r="I9" s="5"/>
      <c r="J9" s="5">
        <v>35</v>
      </c>
      <c r="K9" s="5">
        <v>206</v>
      </c>
      <c r="L9" s="5"/>
      <c r="M9" s="5"/>
      <c r="N9" s="5">
        <f t="shared" si="0"/>
        <v>243</v>
      </c>
      <c r="O9" s="4"/>
    </row>
    <row r="10" spans="1:15" ht="25.5" customHeight="1" x14ac:dyDescent="0.25">
      <c r="B10" s="3" t="s">
        <v>26</v>
      </c>
      <c r="C10" s="5">
        <v>59408</v>
      </c>
      <c r="D10" s="5">
        <v>1</v>
      </c>
      <c r="E10" s="5">
        <v>0</v>
      </c>
      <c r="F10" s="5">
        <v>0</v>
      </c>
      <c r="G10" s="5">
        <v>0</v>
      </c>
      <c r="H10" s="5">
        <v>0</v>
      </c>
      <c r="I10" s="5">
        <v>0</v>
      </c>
      <c r="J10" s="5">
        <v>0</v>
      </c>
      <c r="K10" s="5"/>
      <c r="L10" s="5"/>
      <c r="M10" s="5">
        <v>3</v>
      </c>
      <c r="N10" s="5">
        <f t="shared" si="0"/>
        <v>59412</v>
      </c>
      <c r="O10" s="4"/>
    </row>
    <row r="11" spans="1:15" ht="15" customHeight="1" x14ac:dyDescent="0.25">
      <c r="B11" s="3" t="s">
        <v>18</v>
      </c>
      <c r="C11" s="5"/>
      <c r="D11" s="5"/>
      <c r="E11" s="5"/>
      <c r="F11" s="5"/>
      <c r="G11" s="5"/>
      <c r="H11" s="5"/>
      <c r="I11" s="5"/>
      <c r="J11" s="5">
        <v>9</v>
      </c>
      <c r="K11" s="5"/>
      <c r="L11" s="5"/>
      <c r="M11" s="5"/>
      <c r="N11" s="5">
        <f t="shared" si="0"/>
        <v>9</v>
      </c>
      <c r="O11" s="4"/>
    </row>
    <row r="12" spans="1:15" s="6" customFormat="1" ht="14.25" customHeight="1" x14ac:dyDescent="0.25">
      <c r="A12" s="6" t="s">
        <v>94</v>
      </c>
      <c r="B12" s="7"/>
      <c r="C12" s="8">
        <f t="shared" ref="C12:M12" si="3">SUM(C8:C11)</f>
        <v>87897</v>
      </c>
      <c r="D12" s="8">
        <f t="shared" si="3"/>
        <v>4352</v>
      </c>
      <c r="E12" s="8">
        <f t="shared" si="3"/>
        <v>4452</v>
      </c>
      <c r="F12" s="8">
        <f t="shared" si="3"/>
        <v>0</v>
      </c>
      <c r="G12" s="8">
        <f t="shared" si="3"/>
        <v>14228</v>
      </c>
      <c r="H12" s="8">
        <f t="shared" si="3"/>
        <v>0</v>
      </c>
      <c r="I12" s="8">
        <f t="shared" si="3"/>
        <v>4410</v>
      </c>
      <c r="J12" s="8">
        <f t="shared" si="3"/>
        <v>44</v>
      </c>
      <c r="K12" s="8">
        <f t="shared" si="3"/>
        <v>485</v>
      </c>
      <c r="L12" s="8">
        <f t="shared" si="3"/>
        <v>0</v>
      </c>
      <c r="M12" s="8">
        <f t="shared" si="3"/>
        <v>10511</v>
      </c>
      <c r="N12" s="8">
        <f t="shared" si="0"/>
        <v>126379</v>
      </c>
      <c r="O12" s="9"/>
    </row>
    <row r="13" spans="1:15" x14ac:dyDescent="0.25">
      <c r="A13" s="6" t="s">
        <v>27</v>
      </c>
      <c r="B13" s="3" t="s">
        <v>28</v>
      </c>
      <c r="C13" s="5">
        <v>9510</v>
      </c>
      <c r="D13" s="5">
        <v>9510</v>
      </c>
      <c r="E13" s="5">
        <v>9510</v>
      </c>
      <c r="F13" s="5">
        <v>9510</v>
      </c>
      <c r="G13" s="5">
        <v>9510</v>
      </c>
      <c r="H13" s="5">
        <v>9510</v>
      </c>
      <c r="I13" s="5">
        <v>9510</v>
      </c>
      <c r="J13" s="5">
        <v>9510</v>
      </c>
      <c r="K13" s="5">
        <v>9510</v>
      </c>
      <c r="L13" s="5">
        <v>9510</v>
      </c>
      <c r="M13" s="5">
        <v>9510</v>
      </c>
      <c r="N13" s="5">
        <f t="shared" si="0"/>
        <v>104610</v>
      </c>
      <c r="O13" s="4"/>
    </row>
    <row r="14" spans="1:15" x14ac:dyDescent="0.25">
      <c r="B14" s="3" t="s">
        <v>19</v>
      </c>
      <c r="C14" s="5"/>
      <c r="D14" s="5"/>
      <c r="E14" s="5"/>
      <c r="F14" s="5"/>
      <c r="G14" s="5"/>
      <c r="H14" s="5"/>
      <c r="I14" s="5"/>
      <c r="J14" s="5"/>
      <c r="K14" s="5">
        <v>290</v>
      </c>
      <c r="L14" s="5"/>
      <c r="M14" s="5"/>
      <c r="N14" s="5">
        <f t="shared" si="0"/>
        <v>290</v>
      </c>
      <c r="O14" s="4"/>
    </row>
    <row r="15" spans="1:15" x14ac:dyDescent="0.25">
      <c r="B15" s="3" t="s">
        <v>24</v>
      </c>
      <c r="C15" s="5">
        <v>67191</v>
      </c>
      <c r="D15" s="5"/>
      <c r="E15" s="5"/>
      <c r="F15" s="5"/>
      <c r="G15" s="5"/>
      <c r="H15" s="5"/>
      <c r="I15" s="5"/>
      <c r="J15" s="5"/>
      <c r="K15" s="5">
        <v>6446</v>
      </c>
      <c r="L15" s="5"/>
      <c r="M15" s="5"/>
      <c r="N15" s="5">
        <f t="shared" si="0"/>
        <v>73637</v>
      </c>
      <c r="O15" s="4"/>
    </row>
    <row r="16" spans="1:15" s="6" customFormat="1" x14ac:dyDescent="0.25">
      <c r="A16" s="6" t="s">
        <v>94</v>
      </c>
      <c r="B16" s="7"/>
      <c r="C16" s="8">
        <f t="shared" ref="C16:M16" si="4">SUM(C13:C15)</f>
        <v>76701</v>
      </c>
      <c r="D16" s="8">
        <f t="shared" si="4"/>
        <v>9510</v>
      </c>
      <c r="E16" s="8">
        <f t="shared" si="4"/>
        <v>9510</v>
      </c>
      <c r="F16" s="8">
        <f t="shared" si="4"/>
        <v>9510</v>
      </c>
      <c r="G16" s="8">
        <f t="shared" si="4"/>
        <v>9510</v>
      </c>
      <c r="H16" s="8">
        <f t="shared" si="4"/>
        <v>9510</v>
      </c>
      <c r="I16" s="8">
        <f t="shared" si="4"/>
        <v>9510</v>
      </c>
      <c r="J16" s="8">
        <f t="shared" si="4"/>
        <v>9510</v>
      </c>
      <c r="K16" s="8">
        <f t="shared" si="4"/>
        <v>16246</v>
      </c>
      <c r="L16" s="8">
        <f t="shared" si="4"/>
        <v>9510</v>
      </c>
      <c r="M16" s="8">
        <f t="shared" si="4"/>
        <v>9510</v>
      </c>
      <c r="N16" s="8">
        <f t="shared" si="0"/>
        <v>178537</v>
      </c>
      <c r="O16" s="9"/>
    </row>
    <row r="17" spans="1:15" x14ac:dyDescent="0.25">
      <c r="A17" s="6" t="s">
        <v>29</v>
      </c>
      <c r="B17" s="3" t="s">
        <v>30</v>
      </c>
      <c r="C17" s="5">
        <v>42002</v>
      </c>
      <c r="D17" s="5"/>
      <c r="E17" s="5"/>
      <c r="F17" s="5"/>
      <c r="G17" s="5"/>
      <c r="H17" s="5"/>
      <c r="I17" s="5">
        <v>1426</v>
      </c>
      <c r="J17" s="5">
        <v>8</v>
      </c>
      <c r="K17" s="5"/>
      <c r="L17" s="5"/>
      <c r="M17" s="5"/>
      <c r="N17" s="5">
        <f t="shared" si="0"/>
        <v>43436</v>
      </c>
      <c r="O17" s="4"/>
    </row>
    <row r="18" spans="1:15" x14ac:dyDescent="0.25">
      <c r="B18" s="3" t="s">
        <v>19</v>
      </c>
      <c r="C18" s="5"/>
      <c r="D18" s="5">
        <v>1</v>
      </c>
      <c r="E18" s="5"/>
      <c r="F18" s="5"/>
      <c r="G18" s="5"/>
      <c r="H18" s="5"/>
      <c r="I18" s="5"/>
      <c r="J18" s="5">
        <v>2</v>
      </c>
      <c r="K18" s="5">
        <v>42</v>
      </c>
      <c r="L18" s="5"/>
      <c r="M18" s="5"/>
      <c r="N18" s="5">
        <f t="shared" si="0"/>
        <v>45</v>
      </c>
      <c r="O18" s="4"/>
    </row>
    <row r="19" spans="1:15" x14ac:dyDescent="0.25">
      <c r="B19" s="3" t="s">
        <v>26</v>
      </c>
      <c r="C19" s="5"/>
      <c r="D19" s="5">
        <v>40</v>
      </c>
      <c r="E19" s="5"/>
      <c r="F19" s="5"/>
      <c r="G19" s="5"/>
      <c r="H19" s="5"/>
      <c r="I19" s="5"/>
      <c r="J19" s="5"/>
      <c r="K19" s="5"/>
      <c r="L19" s="5"/>
      <c r="M19" s="5"/>
      <c r="N19" s="5">
        <f t="shared" si="0"/>
        <v>40</v>
      </c>
      <c r="O19" s="4"/>
    </row>
    <row r="20" spans="1:15" s="6" customFormat="1" x14ac:dyDescent="0.25">
      <c r="A20" s="6" t="s">
        <v>94</v>
      </c>
      <c r="B20" s="7"/>
      <c r="C20" s="8">
        <f t="shared" ref="C20:M20" si="5">SUM(C17:C19)</f>
        <v>42002</v>
      </c>
      <c r="D20" s="8">
        <f t="shared" si="5"/>
        <v>41</v>
      </c>
      <c r="E20" s="8">
        <f t="shared" si="5"/>
        <v>0</v>
      </c>
      <c r="F20" s="8">
        <f t="shared" si="5"/>
        <v>0</v>
      </c>
      <c r="G20" s="8">
        <f t="shared" si="5"/>
        <v>0</v>
      </c>
      <c r="H20" s="8">
        <f t="shared" si="5"/>
        <v>0</v>
      </c>
      <c r="I20" s="8">
        <f t="shared" si="5"/>
        <v>1426</v>
      </c>
      <c r="J20" s="8">
        <f t="shared" si="5"/>
        <v>10</v>
      </c>
      <c r="K20" s="8">
        <f t="shared" si="5"/>
        <v>42</v>
      </c>
      <c r="L20" s="8">
        <f t="shared" si="5"/>
        <v>0</v>
      </c>
      <c r="M20" s="8">
        <f t="shared" si="5"/>
        <v>0</v>
      </c>
      <c r="N20" s="8">
        <f t="shared" si="0"/>
        <v>43521</v>
      </c>
      <c r="O20" s="9"/>
    </row>
    <row r="21" spans="1:15" ht="12.75" customHeight="1" x14ac:dyDescent="0.25">
      <c r="A21" s="6" t="s">
        <v>31</v>
      </c>
      <c r="B21" s="3" t="s">
        <v>19</v>
      </c>
      <c r="C21" s="5"/>
      <c r="D21" s="5">
        <v>2</v>
      </c>
      <c r="E21" s="5">
        <v>282</v>
      </c>
      <c r="F21" s="5"/>
      <c r="G21" s="5"/>
      <c r="H21" s="5"/>
      <c r="I21" s="5">
        <v>14</v>
      </c>
      <c r="J21" s="5">
        <v>7</v>
      </c>
      <c r="K21" s="5">
        <v>2455</v>
      </c>
      <c r="L21" s="5"/>
      <c r="M21" s="5"/>
      <c r="N21" s="5">
        <f t="shared" si="0"/>
        <v>2760</v>
      </c>
      <c r="O21" s="4"/>
    </row>
    <row r="22" spans="1:15" ht="15" customHeight="1" x14ac:dyDescent="0.25">
      <c r="B22" s="3" t="s">
        <v>26</v>
      </c>
      <c r="C22" s="5"/>
      <c r="D22" s="5">
        <v>156</v>
      </c>
      <c r="E22" s="5"/>
      <c r="F22" s="5"/>
      <c r="G22" s="5"/>
      <c r="H22" s="5"/>
      <c r="I22" s="5">
        <v>996</v>
      </c>
      <c r="J22" s="5"/>
      <c r="K22" s="5">
        <v>394</v>
      </c>
      <c r="L22" s="5"/>
      <c r="M22" s="5">
        <v>83</v>
      </c>
      <c r="N22" s="5">
        <f t="shared" si="0"/>
        <v>1629</v>
      </c>
      <c r="O22" s="4"/>
    </row>
    <row r="23" spans="1:15" ht="12.75" customHeight="1" x14ac:dyDescent="0.25">
      <c r="B23" s="3" t="s">
        <v>32</v>
      </c>
      <c r="C23" s="5">
        <v>189995</v>
      </c>
      <c r="D23" s="5"/>
      <c r="E23" s="5"/>
      <c r="F23" s="5"/>
      <c r="G23" s="5"/>
      <c r="H23" s="5"/>
      <c r="I23" s="5"/>
      <c r="J23" s="5"/>
      <c r="K23" s="5"/>
      <c r="L23" s="5"/>
      <c r="M23" s="5"/>
      <c r="N23" s="5">
        <f t="shared" si="0"/>
        <v>189995</v>
      </c>
      <c r="O23" s="4"/>
    </row>
    <row r="24" spans="1:15" ht="13.65" customHeight="1" x14ac:dyDescent="0.25">
      <c r="B24" s="3" t="s">
        <v>33</v>
      </c>
      <c r="C24" s="5">
        <v>260</v>
      </c>
      <c r="D24" s="5"/>
      <c r="E24" s="5"/>
      <c r="F24" s="5"/>
      <c r="G24" s="5"/>
      <c r="H24" s="5"/>
      <c r="I24" s="5"/>
      <c r="J24" s="5"/>
      <c r="K24" s="5"/>
      <c r="L24" s="5"/>
      <c r="M24" s="5"/>
      <c r="N24" s="5">
        <f t="shared" si="0"/>
        <v>260</v>
      </c>
      <c r="O24" s="4"/>
    </row>
    <row r="25" spans="1:15" s="6" customFormat="1" ht="13.65" customHeight="1" x14ac:dyDescent="0.25">
      <c r="A25" s="6" t="s">
        <v>94</v>
      </c>
      <c r="B25" s="7"/>
      <c r="C25" s="8">
        <f t="shared" ref="C25:M25" si="6">SUM(C21:C24)</f>
        <v>190255</v>
      </c>
      <c r="D25" s="8">
        <f t="shared" si="6"/>
        <v>158</v>
      </c>
      <c r="E25" s="8">
        <f t="shared" si="6"/>
        <v>282</v>
      </c>
      <c r="F25" s="8">
        <f t="shared" si="6"/>
        <v>0</v>
      </c>
      <c r="G25" s="8">
        <f t="shared" si="6"/>
        <v>0</v>
      </c>
      <c r="H25" s="8">
        <f t="shared" si="6"/>
        <v>0</v>
      </c>
      <c r="I25" s="8">
        <f t="shared" si="6"/>
        <v>1010</v>
      </c>
      <c r="J25" s="8">
        <f t="shared" si="6"/>
        <v>7</v>
      </c>
      <c r="K25" s="8">
        <f t="shared" si="6"/>
        <v>2849</v>
      </c>
      <c r="L25" s="8">
        <f t="shared" si="6"/>
        <v>0</v>
      </c>
      <c r="M25" s="8">
        <f t="shared" si="6"/>
        <v>83</v>
      </c>
      <c r="N25" s="8">
        <f t="shared" si="0"/>
        <v>194644</v>
      </c>
      <c r="O25" s="9"/>
    </row>
    <row r="26" spans="1:15" x14ac:dyDescent="0.25">
      <c r="A26" s="6" t="s">
        <v>34</v>
      </c>
      <c r="B26" s="3" t="s">
        <v>35</v>
      </c>
      <c r="C26" s="5">
        <v>13</v>
      </c>
      <c r="D26" s="5"/>
      <c r="E26" s="5"/>
      <c r="F26" s="5"/>
      <c r="G26" s="5">
        <v>10</v>
      </c>
      <c r="H26" s="5"/>
      <c r="I26" s="5"/>
      <c r="J26" s="5"/>
      <c r="K26" s="5"/>
      <c r="L26" s="5"/>
      <c r="M26" s="5"/>
      <c r="N26" s="5">
        <f t="shared" si="0"/>
        <v>23</v>
      </c>
      <c r="O26" s="4"/>
    </row>
    <row r="27" spans="1:15" x14ac:dyDescent="0.25">
      <c r="B27" s="3" t="s">
        <v>98</v>
      </c>
      <c r="C27" s="3">
        <v>2210</v>
      </c>
      <c r="D27" s="5"/>
      <c r="E27" s="5"/>
      <c r="F27" s="5"/>
      <c r="G27" s="5"/>
      <c r="H27" s="5"/>
      <c r="I27" s="5"/>
      <c r="J27" s="5">
        <v>10</v>
      </c>
      <c r="K27" s="5"/>
      <c r="L27" s="5"/>
      <c r="M27" s="5">
        <v>6</v>
      </c>
      <c r="N27" s="5">
        <f t="shared" si="0"/>
        <v>2226</v>
      </c>
      <c r="O27" s="4"/>
    </row>
    <row r="28" spans="1:15" s="6" customFormat="1" x14ac:dyDescent="0.25">
      <c r="A28" s="6" t="s">
        <v>94</v>
      </c>
      <c r="B28" s="7"/>
      <c r="C28" s="8">
        <f t="shared" ref="C28:M28" si="7">SUM(C26:C27)</f>
        <v>2223</v>
      </c>
      <c r="D28" s="8">
        <f t="shared" si="7"/>
        <v>0</v>
      </c>
      <c r="E28" s="8">
        <f t="shared" si="7"/>
        <v>0</v>
      </c>
      <c r="F28" s="8">
        <f t="shared" si="7"/>
        <v>0</v>
      </c>
      <c r="G28" s="8">
        <f t="shared" si="7"/>
        <v>10</v>
      </c>
      <c r="H28" s="8">
        <f t="shared" si="7"/>
        <v>0</v>
      </c>
      <c r="I28" s="8">
        <f t="shared" si="7"/>
        <v>0</v>
      </c>
      <c r="J28" s="8">
        <f t="shared" si="7"/>
        <v>10</v>
      </c>
      <c r="K28" s="8">
        <f t="shared" si="7"/>
        <v>0</v>
      </c>
      <c r="L28" s="8">
        <f t="shared" si="7"/>
        <v>0</v>
      </c>
      <c r="M28" s="8">
        <f t="shared" si="7"/>
        <v>6</v>
      </c>
      <c r="N28" s="8">
        <f t="shared" si="0"/>
        <v>2249</v>
      </c>
      <c r="O28" s="9"/>
    </row>
    <row r="29" spans="1:15" x14ac:dyDescent="0.25">
      <c r="A29" s="6" t="s">
        <v>36</v>
      </c>
      <c r="B29" s="3" t="s">
        <v>37</v>
      </c>
      <c r="C29" s="5">
        <v>50242</v>
      </c>
      <c r="D29" s="5">
        <v>7035</v>
      </c>
      <c r="E29" s="5">
        <v>7351</v>
      </c>
      <c r="F29" s="5"/>
      <c r="G29" s="5">
        <v>21789</v>
      </c>
      <c r="H29" s="5"/>
      <c r="I29" s="5"/>
      <c r="J29" s="5">
        <v>1040</v>
      </c>
      <c r="K29" s="5"/>
      <c r="L29" s="5">
        <v>112</v>
      </c>
      <c r="M29" s="5"/>
      <c r="N29" s="5">
        <f t="shared" si="0"/>
        <v>87569</v>
      </c>
      <c r="O29" s="4"/>
    </row>
    <row r="30" spans="1:15" ht="11.25" customHeight="1" x14ac:dyDescent="0.25">
      <c r="B30" s="3" t="s">
        <v>19</v>
      </c>
      <c r="C30" s="5"/>
      <c r="D30" s="5">
        <v>21</v>
      </c>
      <c r="E30" s="5">
        <v>13252</v>
      </c>
      <c r="F30" s="5"/>
      <c r="G30" s="5"/>
      <c r="H30" s="5"/>
      <c r="I30" s="5">
        <v>129</v>
      </c>
      <c r="J30" s="5"/>
      <c r="K30" s="5">
        <v>1889</v>
      </c>
      <c r="L30" s="5"/>
      <c r="M30" s="5"/>
      <c r="N30" s="5">
        <f t="shared" si="0"/>
        <v>15291</v>
      </c>
      <c r="O30" s="4"/>
    </row>
    <row r="31" spans="1:15" ht="11.25" customHeight="1" x14ac:dyDescent="0.25">
      <c r="B31" s="3" t="s">
        <v>26</v>
      </c>
      <c r="C31" s="5"/>
      <c r="D31" s="5"/>
      <c r="E31" s="5">
        <v>1527</v>
      </c>
      <c r="F31" s="5"/>
      <c r="G31" s="5"/>
      <c r="H31" s="5"/>
      <c r="I31" s="5"/>
      <c r="J31" s="5"/>
      <c r="K31" s="5">
        <v>463</v>
      </c>
      <c r="L31" s="5"/>
      <c r="M31" s="5"/>
      <c r="N31" s="5">
        <f t="shared" si="0"/>
        <v>1990</v>
      </c>
      <c r="O31" s="4"/>
    </row>
    <row r="32" spans="1:15" s="6" customFormat="1" ht="13.65" customHeight="1" x14ac:dyDescent="0.25">
      <c r="A32" s="6" t="s">
        <v>94</v>
      </c>
      <c r="B32" s="7"/>
      <c r="C32" s="8">
        <f t="shared" ref="C32:M32" si="8">SUM(C29:C31)</f>
        <v>50242</v>
      </c>
      <c r="D32" s="8">
        <f t="shared" si="8"/>
        <v>7056</v>
      </c>
      <c r="E32" s="8">
        <f t="shared" si="8"/>
        <v>22130</v>
      </c>
      <c r="F32" s="8">
        <f t="shared" si="8"/>
        <v>0</v>
      </c>
      <c r="G32" s="8">
        <f t="shared" si="8"/>
        <v>21789</v>
      </c>
      <c r="H32" s="8">
        <f t="shared" si="8"/>
        <v>0</v>
      </c>
      <c r="I32" s="8">
        <f t="shared" si="8"/>
        <v>129</v>
      </c>
      <c r="J32" s="8">
        <f t="shared" si="8"/>
        <v>1040</v>
      </c>
      <c r="K32" s="8">
        <f t="shared" si="8"/>
        <v>2352</v>
      </c>
      <c r="L32" s="8">
        <f t="shared" si="8"/>
        <v>112</v>
      </c>
      <c r="M32" s="8">
        <f t="shared" si="8"/>
        <v>0</v>
      </c>
      <c r="N32" s="8">
        <f t="shared" si="0"/>
        <v>104850</v>
      </c>
      <c r="O32" s="9"/>
    </row>
    <row r="33" spans="1:15" x14ac:dyDescent="0.25">
      <c r="A33" s="6" t="s">
        <v>38</v>
      </c>
      <c r="B33" s="3" t="s">
        <v>24</v>
      </c>
      <c r="C33" s="5">
        <v>24010</v>
      </c>
      <c r="D33" s="5"/>
      <c r="E33" s="5"/>
      <c r="F33" s="5"/>
      <c r="G33" s="5"/>
      <c r="H33" s="5"/>
      <c r="I33" s="5">
        <v>375</v>
      </c>
      <c r="J33" s="5">
        <v>38</v>
      </c>
      <c r="K33" s="5"/>
      <c r="L33" s="5"/>
      <c r="M33" s="5"/>
      <c r="N33" s="5">
        <f t="shared" si="0"/>
        <v>24423</v>
      </c>
      <c r="O33" s="4"/>
    </row>
    <row r="34" spans="1:15" x14ac:dyDescent="0.25">
      <c r="B34" s="3" t="s">
        <v>39</v>
      </c>
      <c r="C34" s="5">
        <v>3000</v>
      </c>
      <c r="D34" s="5"/>
      <c r="E34" s="5"/>
      <c r="F34" s="5"/>
      <c r="G34" s="5"/>
      <c r="H34" s="5"/>
      <c r="I34" s="5"/>
      <c r="J34" s="5"/>
      <c r="K34" s="5"/>
      <c r="L34" s="5"/>
      <c r="M34" s="5"/>
      <c r="N34" s="5">
        <f t="shared" ref="N34:N65" si="9">SUM(C34:M34)</f>
        <v>3000</v>
      </c>
      <c r="O34" s="4"/>
    </row>
    <row r="35" spans="1:15" s="6" customFormat="1" x14ac:dyDescent="0.25">
      <c r="A35" s="6" t="s">
        <v>94</v>
      </c>
      <c r="B35" s="7"/>
      <c r="C35" s="8">
        <f t="shared" ref="C35:M35" si="10">SUM(C33:C34)</f>
        <v>27010</v>
      </c>
      <c r="D35" s="8">
        <f t="shared" si="10"/>
        <v>0</v>
      </c>
      <c r="E35" s="8">
        <f t="shared" si="10"/>
        <v>0</v>
      </c>
      <c r="F35" s="8">
        <f t="shared" si="10"/>
        <v>0</v>
      </c>
      <c r="G35" s="8">
        <f t="shared" si="10"/>
        <v>0</v>
      </c>
      <c r="H35" s="8">
        <f t="shared" si="10"/>
        <v>0</v>
      </c>
      <c r="I35" s="8">
        <f t="shared" si="10"/>
        <v>375</v>
      </c>
      <c r="J35" s="8">
        <f t="shared" si="10"/>
        <v>38</v>
      </c>
      <c r="K35" s="8">
        <f t="shared" si="10"/>
        <v>0</v>
      </c>
      <c r="L35" s="8">
        <f t="shared" si="10"/>
        <v>0</v>
      </c>
      <c r="M35" s="8">
        <f t="shared" si="10"/>
        <v>0</v>
      </c>
      <c r="N35" s="8">
        <f t="shared" si="9"/>
        <v>27423</v>
      </c>
      <c r="O35" s="9"/>
    </row>
    <row r="36" spans="1:15" x14ac:dyDescent="0.25">
      <c r="A36" s="6" t="s">
        <v>40</v>
      </c>
      <c r="B36" s="3" t="s">
        <v>41</v>
      </c>
      <c r="C36" s="5">
        <v>199</v>
      </c>
      <c r="D36" s="5">
        <v>64</v>
      </c>
      <c r="E36" s="5"/>
      <c r="F36" s="5"/>
      <c r="G36" s="5">
        <v>643</v>
      </c>
      <c r="H36" s="5"/>
      <c r="I36" s="5"/>
      <c r="J36" s="5"/>
      <c r="K36" s="5"/>
      <c r="L36" s="5">
        <v>3</v>
      </c>
      <c r="M36" s="5">
        <v>4</v>
      </c>
      <c r="N36" s="5">
        <f t="shared" si="9"/>
        <v>913</v>
      </c>
      <c r="O36" s="4"/>
    </row>
    <row r="37" spans="1:15" x14ac:dyDescent="0.25">
      <c r="B37" s="3" t="s">
        <v>28</v>
      </c>
      <c r="C37" s="5">
        <v>1879</v>
      </c>
      <c r="D37" s="5"/>
      <c r="E37" s="5"/>
      <c r="F37" s="5"/>
      <c r="G37" s="5"/>
      <c r="H37" s="5"/>
      <c r="I37" s="5"/>
      <c r="J37" s="5"/>
      <c r="K37" s="5"/>
      <c r="L37" s="5"/>
      <c r="M37" s="5"/>
      <c r="N37" s="5">
        <f t="shared" si="9"/>
        <v>1879</v>
      </c>
      <c r="O37" s="4"/>
    </row>
    <row r="38" spans="1:15" x14ac:dyDescent="0.25">
      <c r="B38" s="3" t="s">
        <v>42</v>
      </c>
      <c r="C38" s="5">
        <v>3763</v>
      </c>
      <c r="D38" s="5"/>
      <c r="E38" s="5"/>
      <c r="F38" s="5"/>
      <c r="G38" s="5"/>
      <c r="H38" s="5"/>
      <c r="I38" s="5"/>
      <c r="J38" s="5"/>
      <c r="K38" s="5"/>
      <c r="L38" s="5"/>
      <c r="M38" s="5"/>
      <c r="N38" s="5">
        <f t="shared" si="9"/>
        <v>3763</v>
      </c>
      <c r="O38" s="4"/>
    </row>
    <row r="39" spans="1:15" s="6" customFormat="1" x14ac:dyDescent="0.25">
      <c r="A39" s="6" t="s">
        <v>94</v>
      </c>
      <c r="B39" s="7"/>
      <c r="C39" s="8">
        <f t="shared" ref="C39:M39" si="11">SUM(C36:C38)</f>
        <v>5841</v>
      </c>
      <c r="D39" s="8">
        <f t="shared" si="11"/>
        <v>64</v>
      </c>
      <c r="E39" s="8">
        <f t="shared" si="11"/>
        <v>0</v>
      </c>
      <c r="F39" s="8">
        <f t="shared" si="11"/>
        <v>0</v>
      </c>
      <c r="G39" s="8">
        <f t="shared" si="11"/>
        <v>643</v>
      </c>
      <c r="H39" s="8">
        <f t="shared" si="11"/>
        <v>0</v>
      </c>
      <c r="I39" s="8">
        <f t="shared" si="11"/>
        <v>0</v>
      </c>
      <c r="J39" s="8">
        <f t="shared" si="11"/>
        <v>0</v>
      </c>
      <c r="K39" s="8">
        <f t="shared" si="11"/>
        <v>0</v>
      </c>
      <c r="L39" s="8">
        <f t="shared" si="11"/>
        <v>3</v>
      </c>
      <c r="M39" s="8">
        <f t="shared" si="11"/>
        <v>4</v>
      </c>
      <c r="N39" s="8">
        <f t="shared" si="9"/>
        <v>6555</v>
      </c>
      <c r="O39" s="9"/>
    </row>
    <row r="40" spans="1:15" x14ac:dyDescent="0.25">
      <c r="A40" s="6" t="s">
        <v>43</v>
      </c>
      <c r="B40" s="3" t="s">
        <v>25</v>
      </c>
      <c r="C40" s="5">
        <v>11788</v>
      </c>
      <c r="D40" s="5"/>
      <c r="E40" s="5"/>
      <c r="F40" s="5"/>
      <c r="G40" s="5"/>
      <c r="H40" s="5"/>
      <c r="I40" s="5">
        <v>386</v>
      </c>
      <c r="J40" s="5">
        <v>118</v>
      </c>
      <c r="K40" s="5">
        <v>1503</v>
      </c>
      <c r="L40" s="5"/>
      <c r="M40" s="5"/>
      <c r="N40" s="5">
        <f t="shared" si="9"/>
        <v>13795</v>
      </c>
      <c r="O40" s="4"/>
    </row>
    <row r="41" spans="1:15" x14ac:dyDescent="0.25">
      <c r="B41" s="3" t="s">
        <v>19</v>
      </c>
      <c r="C41" s="5">
        <v>59328</v>
      </c>
      <c r="D41" s="5">
        <v>35</v>
      </c>
      <c r="E41" s="5">
        <v>395</v>
      </c>
      <c r="F41" s="5"/>
      <c r="G41" s="5"/>
      <c r="H41" s="5"/>
      <c r="I41" s="5"/>
      <c r="J41" s="5">
        <v>12</v>
      </c>
      <c r="K41" s="5">
        <v>249</v>
      </c>
      <c r="L41" s="5"/>
      <c r="M41" s="5"/>
      <c r="N41" s="5">
        <f t="shared" si="9"/>
        <v>60019</v>
      </c>
      <c r="O41" s="4"/>
    </row>
    <row r="42" spans="1:15" x14ac:dyDescent="0.25">
      <c r="B42" s="3" t="s">
        <v>26</v>
      </c>
      <c r="C42" s="5"/>
      <c r="D42" s="5"/>
      <c r="E42" s="5"/>
      <c r="F42" s="5"/>
      <c r="G42" s="5"/>
      <c r="H42" s="5"/>
      <c r="I42" s="5"/>
      <c r="J42" s="5"/>
      <c r="K42" s="5">
        <v>652</v>
      </c>
      <c r="L42" s="5"/>
      <c r="M42" s="5"/>
      <c r="N42" s="5">
        <f t="shared" si="9"/>
        <v>652</v>
      </c>
      <c r="O42" s="4"/>
    </row>
    <row r="43" spans="1:15" ht="12.15" customHeight="1" x14ac:dyDescent="0.25">
      <c r="B43" s="3" t="s">
        <v>18</v>
      </c>
      <c r="C43" s="5"/>
      <c r="D43" s="5"/>
      <c r="E43" s="5"/>
      <c r="F43" s="5"/>
      <c r="G43" s="5"/>
      <c r="H43" s="5"/>
      <c r="I43" s="5"/>
      <c r="J43" s="5">
        <v>11</v>
      </c>
      <c r="K43" s="5"/>
      <c r="L43" s="5"/>
      <c r="M43" s="5"/>
      <c r="N43" s="5">
        <f t="shared" si="9"/>
        <v>11</v>
      </c>
      <c r="O43" s="4"/>
    </row>
    <row r="44" spans="1:15" s="6" customFormat="1" ht="12.75" customHeight="1" x14ac:dyDescent="0.25">
      <c r="A44" s="6" t="s">
        <v>94</v>
      </c>
      <c r="B44" s="7"/>
      <c r="C44" s="8">
        <f t="shared" ref="C44:M44" si="12">SUM(C40:C43)</f>
        <v>71116</v>
      </c>
      <c r="D44" s="8">
        <f t="shared" si="12"/>
        <v>35</v>
      </c>
      <c r="E44" s="8">
        <f t="shared" si="12"/>
        <v>395</v>
      </c>
      <c r="F44" s="8">
        <f t="shared" si="12"/>
        <v>0</v>
      </c>
      <c r="G44" s="8">
        <f t="shared" si="12"/>
        <v>0</v>
      </c>
      <c r="H44" s="8">
        <f t="shared" si="12"/>
        <v>0</v>
      </c>
      <c r="I44" s="8">
        <f t="shared" si="12"/>
        <v>386</v>
      </c>
      <c r="J44" s="8">
        <f t="shared" si="12"/>
        <v>141</v>
      </c>
      <c r="K44" s="8">
        <f t="shared" si="12"/>
        <v>2404</v>
      </c>
      <c r="L44" s="8">
        <f t="shared" si="12"/>
        <v>0</v>
      </c>
      <c r="M44" s="8">
        <f t="shared" si="12"/>
        <v>0</v>
      </c>
      <c r="N44" s="8">
        <f t="shared" si="9"/>
        <v>74477</v>
      </c>
      <c r="O44" s="9"/>
    </row>
    <row r="45" spans="1:15" x14ac:dyDescent="0.25">
      <c r="A45" s="6" t="s">
        <v>44</v>
      </c>
      <c r="B45" s="3" t="s">
        <v>35</v>
      </c>
      <c r="C45" s="5">
        <v>87</v>
      </c>
      <c r="D45" s="5">
        <v>360</v>
      </c>
      <c r="E45" s="5">
        <v>200</v>
      </c>
      <c r="F45" s="5"/>
      <c r="G45" s="5">
        <v>107</v>
      </c>
      <c r="H45" s="5">
        <v>200</v>
      </c>
      <c r="I45" s="5"/>
      <c r="J45" s="5"/>
      <c r="K45" s="5"/>
      <c r="L45" s="5"/>
      <c r="M45" s="5"/>
      <c r="N45" s="5">
        <f t="shared" si="9"/>
        <v>954</v>
      </c>
      <c r="O45" s="4"/>
    </row>
    <row r="46" spans="1:15" x14ac:dyDescent="0.25">
      <c r="B46" s="3" t="s">
        <v>21</v>
      </c>
      <c r="C46" s="5">
        <v>375</v>
      </c>
      <c r="D46" s="5"/>
      <c r="E46" s="5"/>
      <c r="F46" s="5"/>
      <c r="G46" s="5"/>
      <c r="H46" s="5"/>
      <c r="I46" s="5"/>
      <c r="J46" s="5"/>
      <c r="K46" s="5"/>
      <c r="L46" s="5"/>
      <c r="M46" s="5"/>
      <c r="N46" s="5">
        <f t="shared" si="9"/>
        <v>375</v>
      </c>
      <c r="O46" s="4"/>
    </row>
    <row r="47" spans="1:15" s="6" customFormat="1" x14ac:dyDescent="0.25">
      <c r="A47" s="6" t="s">
        <v>94</v>
      </c>
      <c r="B47" s="7"/>
      <c r="C47" s="8">
        <f t="shared" ref="C47:M47" si="13">SUM(C45:C46)</f>
        <v>462</v>
      </c>
      <c r="D47" s="8">
        <f t="shared" si="13"/>
        <v>360</v>
      </c>
      <c r="E47" s="8">
        <f t="shared" si="13"/>
        <v>200</v>
      </c>
      <c r="F47" s="8">
        <f t="shared" si="13"/>
        <v>0</v>
      </c>
      <c r="G47" s="8">
        <f t="shared" si="13"/>
        <v>107</v>
      </c>
      <c r="H47" s="8">
        <f t="shared" si="13"/>
        <v>200</v>
      </c>
      <c r="I47" s="8">
        <f t="shared" si="13"/>
        <v>0</v>
      </c>
      <c r="J47" s="8">
        <f t="shared" si="13"/>
        <v>0</v>
      </c>
      <c r="K47" s="8">
        <f t="shared" si="13"/>
        <v>0</v>
      </c>
      <c r="L47" s="8">
        <f t="shared" si="13"/>
        <v>0</v>
      </c>
      <c r="M47" s="8">
        <f t="shared" si="13"/>
        <v>0</v>
      </c>
      <c r="N47" s="8">
        <f t="shared" si="9"/>
        <v>1329</v>
      </c>
      <c r="O47" s="9"/>
    </row>
    <row r="48" spans="1:15" x14ac:dyDescent="0.25">
      <c r="A48" s="6" t="s">
        <v>45</v>
      </c>
      <c r="B48" s="3" t="s">
        <v>46</v>
      </c>
      <c r="C48" s="5">
        <v>578</v>
      </c>
      <c r="D48" s="5">
        <v>2800</v>
      </c>
      <c r="E48" s="5"/>
      <c r="F48" s="5">
        <v>1875</v>
      </c>
      <c r="G48" s="5">
        <v>700</v>
      </c>
      <c r="H48" s="5">
        <v>960</v>
      </c>
      <c r="I48" s="5"/>
      <c r="J48" s="5"/>
      <c r="K48" s="5"/>
      <c r="L48" s="5">
        <v>2</v>
      </c>
      <c r="M48" s="5"/>
      <c r="N48" s="5">
        <f t="shared" si="9"/>
        <v>6915</v>
      </c>
      <c r="O48" s="4"/>
    </row>
    <row r="49" spans="1:15" x14ac:dyDescent="0.25">
      <c r="B49" s="3" t="s">
        <v>47</v>
      </c>
      <c r="C49" s="5">
        <v>49789</v>
      </c>
      <c r="D49" s="5"/>
      <c r="E49" s="5"/>
      <c r="F49" s="5"/>
      <c r="G49" s="5"/>
      <c r="H49" s="5"/>
      <c r="I49" s="5"/>
      <c r="J49" s="5">
        <v>22</v>
      </c>
      <c r="K49" s="5">
        <v>243</v>
      </c>
      <c r="L49" s="5"/>
      <c r="M49" s="5"/>
      <c r="N49" s="5">
        <f t="shared" si="9"/>
        <v>50054</v>
      </c>
      <c r="O49" s="4"/>
    </row>
    <row r="50" spans="1:15" ht="11.25" customHeight="1" x14ac:dyDescent="0.25">
      <c r="B50" s="3" t="s">
        <v>19</v>
      </c>
      <c r="C50" s="5"/>
      <c r="D50" s="5">
        <v>12</v>
      </c>
      <c r="E50" s="5"/>
      <c r="F50" s="5"/>
      <c r="G50" s="5"/>
      <c r="H50" s="5"/>
      <c r="I50" s="5">
        <v>46</v>
      </c>
      <c r="J50" s="5">
        <v>1</v>
      </c>
      <c r="K50" s="5">
        <v>80</v>
      </c>
      <c r="L50" s="5"/>
      <c r="M50" s="5"/>
      <c r="N50" s="5">
        <f t="shared" si="9"/>
        <v>139</v>
      </c>
      <c r="O50" s="4"/>
    </row>
    <row r="51" spans="1:15" x14ac:dyDescent="0.25">
      <c r="B51" s="3" t="s">
        <v>17</v>
      </c>
      <c r="C51" s="5">
        <v>87</v>
      </c>
      <c r="D51" s="5"/>
      <c r="E51" s="5"/>
      <c r="F51" s="5"/>
      <c r="G51" s="5"/>
      <c r="H51" s="5"/>
      <c r="I51" s="5"/>
      <c r="J51" s="5"/>
      <c r="K51" s="5"/>
      <c r="L51" s="5"/>
      <c r="M51" s="5"/>
      <c r="N51" s="5">
        <f t="shared" si="9"/>
        <v>87</v>
      </c>
      <c r="O51" s="4"/>
    </row>
    <row r="52" spans="1:15" s="6" customFormat="1" x14ac:dyDescent="0.25">
      <c r="A52" s="6" t="s">
        <v>94</v>
      </c>
      <c r="B52" s="7"/>
      <c r="C52" s="8">
        <f t="shared" ref="C52:M52" si="14">SUM(C48:C51)</f>
        <v>50454</v>
      </c>
      <c r="D52" s="8">
        <f t="shared" si="14"/>
        <v>2812</v>
      </c>
      <c r="E52" s="8">
        <f t="shared" si="14"/>
        <v>0</v>
      </c>
      <c r="F52" s="8">
        <f t="shared" si="14"/>
        <v>1875</v>
      </c>
      <c r="G52" s="8">
        <f t="shared" si="14"/>
        <v>700</v>
      </c>
      <c r="H52" s="8">
        <f t="shared" si="14"/>
        <v>960</v>
      </c>
      <c r="I52" s="8">
        <f t="shared" si="14"/>
        <v>46</v>
      </c>
      <c r="J52" s="8">
        <f t="shared" si="14"/>
        <v>23</v>
      </c>
      <c r="K52" s="8">
        <f t="shared" si="14"/>
        <v>323</v>
      </c>
      <c r="L52" s="8">
        <f t="shared" si="14"/>
        <v>2</v>
      </c>
      <c r="M52" s="8">
        <f t="shared" si="14"/>
        <v>0</v>
      </c>
      <c r="N52" s="8">
        <f t="shared" si="9"/>
        <v>57195</v>
      </c>
      <c r="O52" s="9"/>
    </row>
    <row r="53" spans="1:15" x14ac:dyDescent="0.25">
      <c r="A53" s="6" t="s">
        <v>48</v>
      </c>
      <c r="B53" s="7"/>
      <c r="C53" s="5"/>
      <c r="D53" s="5"/>
      <c r="E53" s="5"/>
      <c r="F53" s="5"/>
      <c r="G53" s="5"/>
      <c r="H53" s="5"/>
      <c r="I53" s="5"/>
      <c r="J53" s="5"/>
      <c r="K53" s="5"/>
      <c r="L53" s="5"/>
      <c r="M53" s="5"/>
      <c r="N53" s="5">
        <f t="shared" si="9"/>
        <v>0</v>
      </c>
      <c r="O53" s="4"/>
    </row>
    <row r="54" spans="1:15" x14ac:dyDescent="0.25">
      <c r="B54" s="3" t="s">
        <v>99</v>
      </c>
      <c r="C54" s="5">
        <v>11096</v>
      </c>
      <c r="D54" s="5"/>
      <c r="E54" s="5"/>
      <c r="F54" s="5"/>
      <c r="G54" s="5"/>
      <c r="H54" s="5"/>
      <c r="I54" s="5"/>
      <c r="J54" s="5">
        <v>37</v>
      </c>
      <c r="K54" s="5"/>
      <c r="L54" s="5"/>
      <c r="M54" s="5"/>
      <c r="N54" s="5">
        <f t="shared" si="9"/>
        <v>11133</v>
      </c>
      <c r="O54" s="4"/>
    </row>
    <row r="55" spans="1:15" x14ac:dyDescent="0.25">
      <c r="B55" s="3" t="s">
        <v>19</v>
      </c>
      <c r="C55" s="5">
        <v>31590</v>
      </c>
      <c r="D55" s="5">
        <v>2096</v>
      </c>
      <c r="E55" s="5">
        <v>903</v>
      </c>
      <c r="F55" s="5"/>
      <c r="G55" s="5"/>
      <c r="H55" s="5">
        <v>16</v>
      </c>
      <c r="I55" s="5">
        <v>5337</v>
      </c>
      <c r="J55" s="5">
        <v>1414</v>
      </c>
      <c r="K55" s="5">
        <v>2076</v>
      </c>
      <c r="L55" s="5"/>
      <c r="M55" s="5"/>
      <c r="N55" s="5">
        <f t="shared" si="9"/>
        <v>43432</v>
      </c>
      <c r="O55" s="4"/>
    </row>
    <row r="56" spans="1:15" s="6" customFormat="1" x14ac:dyDescent="0.25">
      <c r="A56" s="6" t="s">
        <v>94</v>
      </c>
      <c r="B56" s="7"/>
      <c r="C56" s="8">
        <f t="shared" ref="C56:M56" si="15">SUM(C54:C55)</f>
        <v>42686</v>
      </c>
      <c r="D56" s="8">
        <f t="shared" si="15"/>
        <v>2096</v>
      </c>
      <c r="E56" s="8">
        <f t="shared" si="15"/>
        <v>903</v>
      </c>
      <c r="F56" s="8">
        <f t="shared" si="15"/>
        <v>0</v>
      </c>
      <c r="G56" s="8">
        <f t="shared" si="15"/>
        <v>0</v>
      </c>
      <c r="H56" s="8">
        <f t="shared" si="15"/>
        <v>16</v>
      </c>
      <c r="I56" s="8">
        <f t="shared" si="15"/>
        <v>5337</v>
      </c>
      <c r="J56" s="8">
        <f t="shared" si="15"/>
        <v>1451</v>
      </c>
      <c r="K56" s="8">
        <f t="shared" si="15"/>
        <v>2076</v>
      </c>
      <c r="L56" s="8">
        <f t="shared" si="15"/>
        <v>0</v>
      </c>
      <c r="M56" s="8">
        <f t="shared" si="15"/>
        <v>0</v>
      </c>
      <c r="N56" s="8">
        <f t="shared" si="9"/>
        <v>54565</v>
      </c>
      <c r="O56" s="9"/>
    </row>
    <row r="57" spans="1:15" x14ac:dyDescent="0.25">
      <c r="A57" s="6" t="s">
        <v>49</v>
      </c>
      <c r="B57" s="3" t="s">
        <v>19</v>
      </c>
      <c r="C57" s="5"/>
      <c r="D57" s="5">
        <v>593</v>
      </c>
      <c r="E57" s="5"/>
      <c r="F57" s="5"/>
      <c r="G57" s="5"/>
      <c r="H57" s="5"/>
      <c r="I57" s="5"/>
      <c r="J57" s="5">
        <v>7</v>
      </c>
      <c r="K57" s="5">
        <v>1755</v>
      </c>
      <c r="L57" s="5"/>
      <c r="M57" s="5"/>
      <c r="N57" s="5">
        <f t="shared" si="9"/>
        <v>2355</v>
      </c>
      <c r="O57" s="4"/>
    </row>
    <row r="58" spans="1:15" ht="12.75" customHeight="1" x14ac:dyDescent="0.25">
      <c r="B58" s="3" t="s">
        <v>26</v>
      </c>
      <c r="C58" s="5">
        <v>24958</v>
      </c>
      <c r="D58" s="5"/>
      <c r="E58" s="5"/>
      <c r="F58" s="5"/>
      <c r="G58" s="5"/>
      <c r="H58" s="5"/>
      <c r="I58" s="5"/>
      <c r="J58" s="5"/>
      <c r="K58" s="5"/>
      <c r="L58" s="5"/>
      <c r="M58" s="5"/>
      <c r="N58" s="5">
        <f t="shared" si="9"/>
        <v>24958</v>
      </c>
      <c r="O58" s="4"/>
    </row>
    <row r="59" spans="1:15" s="6" customFormat="1" ht="13.65" customHeight="1" x14ac:dyDescent="0.25">
      <c r="A59" s="6" t="s">
        <v>94</v>
      </c>
      <c r="B59" s="7"/>
      <c r="C59" s="8">
        <f t="shared" ref="C59:M59" si="16">SUM(C57:C58)</f>
        <v>24958</v>
      </c>
      <c r="D59" s="8">
        <f t="shared" si="16"/>
        <v>593</v>
      </c>
      <c r="E59" s="8">
        <f t="shared" si="16"/>
        <v>0</v>
      </c>
      <c r="F59" s="8">
        <f t="shared" si="16"/>
        <v>0</v>
      </c>
      <c r="G59" s="8">
        <f t="shared" si="16"/>
        <v>0</v>
      </c>
      <c r="H59" s="8">
        <f t="shared" si="16"/>
        <v>0</v>
      </c>
      <c r="I59" s="8">
        <f t="shared" si="16"/>
        <v>0</v>
      </c>
      <c r="J59" s="8">
        <f t="shared" si="16"/>
        <v>7</v>
      </c>
      <c r="K59" s="8">
        <f t="shared" si="16"/>
        <v>1755</v>
      </c>
      <c r="L59" s="8">
        <f t="shared" si="16"/>
        <v>0</v>
      </c>
      <c r="M59" s="8">
        <f t="shared" si="16"/>
        <v>0</v>
      </c>
      <c r="N59" s="8">
        <f t="shared" si="9"/>
        <v>27313</v>
      </c>
      <c r="O59" s="9"/>
    </row>
    <row r="60" spans="1:15" s="6" customFormat="1" x14ac:dyDescent="0.25">
      <c r="A60" s="6" t="s">
        <v>50</v>
      </c>
      <c r="B60" s="7" t="s">
        <v>19</v>
      </c>
      <c r="C60" s="8">
        <v>12277</v>
      </c>
      <c r="D60" s="8">
        <v>2</v>
      </c>
      <c r="E60" s="8"/>
      <c r="F60" s="8"/>
      <c r="G60" s="8"/>
      <c r="H60" s="8"/>
      <c r="I60" s="8"/>
      <c r="J60" s="8">
        <v>2</v>
      </c>
      <c r="K60" s="8">
        <v>46</v>
      </c>
      <c r="L60" s="8"/>
      <c r="M60" s="8"/>
      <c r="N60" s="8">
        <f t="shared" si="9"/>
        <v>12327</v>
      </c>
      <c r="O60" s="9"/>
    </row>
    <row r="61" spans="1:15" x14ac:dyDescent="0.25">
      <c r="A61" s="6" t="s">
        <v>51</v>
      </c>
      <c r="B61" s="3" t="s">
        <v>52</v>
      </c>
      <c r="C61" s="5">
        <v>783808</v>
      </c>
      <c r="D61" s="5"/>
      <c r="E61" s="5"/>
      <c r="F61" s="5"/>
      <c r="G61" s="5"/>
      <c r="H61" s="5"/>
      <c r="I61" s="5"/>
      <c r="J61" s="5"/>
      <c r="K61" s="5"/>
      <c r="L61" s="5"/>
      <c r="M61" s="5">
        <v>22422</v>
      </c>
      <c r="N61" s="5">
        <f t="shared" si="9"/>
        <v>806230</v>
      </c>
      <c r="O61" s="4"/>
    </row>
    <row r="62" spans="1:15" x14ac:dyDescent="0.25">
      <c r="B62" s="3" t="s">
        <v>100</v>
      </c>
      <c r="C62" s="5">
        <v>2533</v>
      </c>
      <c r="D62" s="5"/>
      <c r="E62" s="5"/>
      <c r="F62" s="5"/>
      <c r="G62" s="5"/>
      <c r="H62" s="5"/>
      <c r="I62" s="5"/>
      <c r="J62" s="5"/>
      <c r="K62" s="5"/>
      <c r="L62" s="5"/>
      <c r="M62" s="5"/>
      <c r="N62" s="5">
        <f t="shared" si="9"/>
        <v>2533</v>
      </c>
      <c r="O62" s="4"/>
    </row>
    <row r="63" spans="1:15" x14ac:dyDescent="0.25">
      <c r="B63" s="3" t="s">
        <v>53</v>
      </c>
      <c r="C63" s="5">
        <v>7755</v>
      </c>
      <c r="D63" s="5"/>
      <c r="E63" s="5"/>
      <c r="F63" s="5"/>
      <c r="G63" s="5"/>
      <c r="H63" s="5"/>
      <c r="I63" s="5"/>
      <c r="J63" s="5"/>
      <c r="K63" s="5"/>
      <c r="L63" s="5"/>
      <c r="M63" s="5"/>
      <c r="N63" s="5">
        <f t="shared" si="9"/>
        <v>7755</v>
      </c>
      <c r="O63" s="4"/>
    </row>
    <row r="64" spans="1:15" x14ac:dyDescent="0.25">
      <c r="B64" s="3" t="s">
        <v>18</v>
      </c>
      <c r="C64" s="5"/>
      <c r="D64" s="5"/>
      <c r="E64" s="5"/>
      <c r="F64" s="5"/>
      <c r="G64" s="5"/>
      <c r="H64" s="5"/>
      <c r="I64" s="5"/>
      <c r="J64" s="5">
        <v>6</v>
      </c>
      <c r="K64" s="5"/>
      <c r="L64" s="5"/>
      <c r="M64" s="5"/>
      <c r="N64" s="5">
        <f t="shared" si="9"/>
        <v>6</v>
      </c>
      <c r="O64" s="4"/>
    </row>
    <row r="65" spans="1:15" x14ac:dyDescent="0.25">
      <c r="B65" s="3" t="s">
        <v>19</v>
      </c>
      <c r="C65" s="5">
        <v>26</v>
      </c>
      <c r="D65" s="5">
        <v>232251</v>
      </c>
      <c r="E65" s="5">
        <v>6000</v>
      </c>
      <c r="F65" s="5"/>
      <c r="G65" s="5"/>
      <c r="H65" s="5">
        <v>18</v>
      </c>
      <c r="I65" s="5">
        <v>6834</v>
      </c>
      <c r="J65" s="5">
        <v>1597</v>
      </c>
      <c r="K65" s="5">
        <v>121512</v>
      </c>
      <c r="L65" s="5"/>
      <c r="M65" s="5"/>
      <c r="N65" s="5">
        <f t="shared" si="9"/>
        <v>368238</v>
      </c>
      <c r="O65" s="4"/>
    </row>
    <row r="66" spans="1:15" x14ac:dyDescent="0.25">
      <c r="B66" s="3" t="s">
        <v>26</v>
      </c>
      <c r="C66" s="5">
        <v>429185</v>
      </c>
      <c r="D66" s="5">
        <v>10852</v>
      </c>
      <c r="E66" s="5">
        <v>1507</v>
      </c>
      <c r="F66" s="5"/>
      <c r="G66" s="5"/>
      <c r="H66" s="5"/>
      <c r="I66" s="5">
        <v>1382</v>
      </c>
      <c r="J66" s="5">
        <v>2590</v>
      </c>
      <c r="K66" s="5">
        <v>3847</v>
      </c>
      <c r="L66" s="5"/>
      <c r="M66" s="5">
        <v>463</v>
      </c>
      <c r="N66" s="5">
        <f t="shared" ref="N66:N97" si="17">SUM(C66:M66)</f>
        <v>449826</v>
      </c>
      <c r="O66" s="4"/>
    </row>
    <row r="67" spans="1:15" s="6" customFormat="1" ht="12.75" customHeight="1" x14ac:dyDescent="0.25">
      <c r="A67" s="6" t="s">
        <v>94</v>
      </c>
      <c r="B67" s="7"/>
      <c r="C67" s="8">
        <f t="shared" ref="C67:M67" si="18">SUM(C61:C66)</f>
        <v>1223307</v>
      </c>
      <c r="D67" s="8">
        <f t="shared" si="18"/>
        <v>243103</v>
      </c>
      <c r="E67" s="8">
        <f t="shared" si="18"/>
        <v>7507</v>
      </c>
      <c r="F67" s="8">
        <f t="shared" si="18"/>
        <v>0</v>
      </c>
      <c r="G67" s="8">
        <f t="shared" si="18"/>
        <v>0</v>
      </c>
      <c r="H67" s="8">
        <f t="shared" si="18"/>
        <v>18</v>
      </c>
      <c r="I67" s="8">
        <f t="shared" si="18"/>
        <v>8216</v>
      </c>
      <c r="J67" s="8">
        <f t="shared" si="18"/>
        <v>4193</v>
      </c>
      <c r="K67" s="8">
        <f t="shared" si="18"/>
        <v>125359</v>
      </c>
      <c r="L67" s="8">
        <f t="shared" si="18"/>
        <v>0</v>
      </c>
      <c r="M67" s="8">
        <f t="shared" si="18"/>
        <v>22885</v>
      </c>
      <c r="N67" s="8">
        <f t="shared" si="17"/>
        <v>1634588</v>
      </c>
      <c r="O67" s="9"/>
    </row>
    <row r="68" spans="1:15" x14ac:dyDescent="0.25">
      <c r="A68" s="6" t="s">
        <v>54</v>
      </c>
      <c r="B68" s="3" t="s">
        <v>55</v>
      </c>
      <c r="C68" s="5">
        <v>70178</v>
      </c>
      <c r="D68" s="5">
        <v>24312</v>
      </c>
      <c r="E68" s="5">
        <v>18888</v>
      </c>
      <c r="F68" s="5"/>
      <c r="G68" s="5">
        <v>53365</v>
      </c>
      <c r="H68" s="5"/>
      <c r="I68" s="5">
        <v>1075</v>
      </c>
      <c r="J68" s="5">
        <v>1997</v>
      </c>
      <c r="K68" s="5">
        <v>26973</v>
      </c>
      <c r="L68" s="5"/>
      <c r="M68" s="5">
        <v>33398</v>
      </c>
      <c r="N68" s="5">
        <f t="shared" si="17"/>
        <v>230186</v>
      </c>
      <c r="O68" s="4"/>
    </row>
    <row r="69" spans="1:15" x14ac:dyDescent="0.25">
      <c r="B69" s="3" t="s">
        <v>19</v>
      </c>
      <c r="C69" s="5"/>
      <c r="D69" s="5">
        <v>973</v>
      </c>
      <c r="E69" s="5"/>
      <c r="F69" s="5"/>
      <c r="G69" s="5"/>
      <c r="H69" s="5"/>
      <c r="I69" s="5">
        <v>878</v>
      </c>
      <c r="J69" s="5">
        <v>59</v>
      </c>
      <c r="K69" s="5">
        <v>2716</v>
      </c>
      <c r="L69" s="5"/>
      <c r="M69" s="5"/>
      <c r="N69" s="5">
        <f t="shared" si="17"/>
        <v>4626</v>
      </c>
      <c r="O69" s="4"/>
    </row>
    <row r="70" spans="1:15" x14ac:dyDescent="0.25">
      <c r="B70" s="3" t="s">
        <v>26</v>
      </c>
      <c r="C70" s="5"/>
      <c r="D70" s="5">
        <v>81</v>
      </c>
      <c r="E70" s="5"/>
      <c r="F70" s="5"/>
      <c r="G70" s="5"/>
      <c r="H70" s="5"/>
      <c r="I70" s="5"/>
      <c r="J70" s="5"/>
      <c r="K70" s="5">
        <v>93</v>
      </c>
      <c r="L70" s="5"/>
      <c r="M70" s="5">
        <v>2032</v>
      </c>
      <c r="N70" s="5">
        <f t="shared" si="17"/>
        <v>2206</v>
      </c>
      <c r="O70" s="4"/>
    </row>
    <row r="71" spans="1:15" s="6" customFormat="1" x14ac:dyDescent="0.25">
      <c r="A71" s="6" t="s">
        <v>94</v>
      </c>
      <c r="B71" s="7"/>
      <c r="C71" s="8">
        <f t="shared" ref="C71:M71" si="19">SUM(C68:C70)</f>
        <v>70178</v>
      </c>
      <c r="D71" s="8">
        <f t="shared" si="19"/>
        <v>25366</v>
      </c>
      <c r="E71" s="8">
        <f t="shared" si="19"/>
        <v>18888</v>
      </c>
      <c r="F71" s="8">
        <f t="shared" si="19"/>
        <v>0</v>
      </c>
      <c r="G71" s="8">
        <f t="shared" si="19"/>
        <v>53365</v>
      </c>
      <c r="H71" s="8">
        <f t="shared" si="19"/>
        <v>0</v>
      </c>
      <c r="I71" s="8">
        <f t="shared" si="19"/>
        <v>1953</v>
      </c>
      <c r="J71" s="8">
        <f t="shared" si="19"/>
        <v>2056</v>
      </c>
      <c r="K71" s="8">
        <f t="shared" si="19"/>
        <v>29782</v>
      </c>
      <c r="L71" s="8">
        <f t="shared" si="19"/>
        <v>0</v>
      </c>
      <c r="M71" s="8">
        <f t="shared" si="19"/>
        <v>35430</v>
      </c>
      <c r="N71" s="8">
        <f t="shared" si="17"/>
        <v>237018</v>
      </c>
      <c r="O71" s="9"/>
    </row>
    <row r="72" spans="1:15" x14ac:dyDescent="0.25">
      <c r="A72" s="6" t="s">
        <v>56</v>
      </c>
      <c r="B72" s="3" t="s">
        <v>57</v>
      </c>
      <c r="C72" s="5">
        <v>21000</v>
      </c>
      <c r="D72" s="5"/>
      <c r="E72" s="5"/>
      <c r="F72" s="5"/>
      <c r="G72" s="5"/>
      <c r="H72" s="5"/>
      <c r="I72" s="5"/>
      <c r="J72" s="5">
        <v>18</v>
      </c>
      <c r="K72" s="5">
        <v>12194</v>
      </c>
      <c r="L72" s="5"/>
      <c r="M72" s="5"/>
      <c r="N72" s="5">
        <f t="shared" si="17"/>
        <v>33212</v>
      </c>
      <c r="O72" s="4"/>
    </row>
    <row r="73" spans="1:15" x14ac:dyDescent="0.25">
      <c r="B73" s="3" t="s">
        <v>19</v>
      </c>
      <c r="C73" s="5"/>
      <c r="D73" s="5">
        <v>99</v>
      </c>
      <c r="E73" s="5"/>
      <c r="F73" s="5"/>
      <c r="G73" s="5"/>
      <c r="H73" s="5"/>
      <c r="I73" s="5"/>
      <c r="J73" s="5">
        <v>435</v>
      </c>
      <c r="K73" s="5">
        <v>159</v>
      </c>
      <c r="L73" s="5"/>
      <c r="M73" s="5"/>
      <c r="N73" s="5">
        <f t="shared" si="17"/>
        <v>693</v>
      </c>
      <c r="O73" s="4"/>
    </row>
    <row r="74" spans="1:15" x14ac:dyDescent="0.25">
      <c r="B74" s="3" t="s">
        <v>24</v>
      </c>
      <c r="C74" s="5"/>
      <c r="D74" s="5"/>
      <c r="E74" s="5"/>
      <c r="F74" s="5"/>
      <c r="G74" s="5"/>
      <c r="H74" s="5"/>
      <c r="I74" s="5"/>
      <c r="J74" s="5"/>
      <c r="K74" s="5">
        <v>1</v>
      </c>
      <c r="L74" s="5"/>
      <c r="M74" s="5"/>
      <c r="N74" s="5">
        <f t="shared" si="17"/>
        <v>1</v>
      </c>
      <c r="O74" s="4"/>
    </row>
    <row r="75" spans="1:15" s="6" customFormat="1" x14ac:dyDescent="0.25">
      <c r="A75" s="6" t="s">
        <v>94</v>
      </c>
      <c r="B75" s="7"/>
      <c r="C75" s="8">
        <f t="shared" ref="C75:M75" si="20">SUM(C72:C74)</f>
        <v>21000</v>
      </c>
      <c r="D75" s="8">
        <f t="shared" si="20"/>
        <v>99</v>
      </c>
      <c r="E75" s="8">
        <f t="shared" si="20"/>
        <v>0</v>
      </c>
      <c r="F75" s="8">
        <f t="shared" si="20"/>
        <v>0</v>
      </c>
      <c r="G75" s="8">
        <f t="shared" si="20"/>
        <v>0</v>
      </c>
      <c r="H75" s="8">
        <f t="shared" si="20"/>
        <v>0</v>
      </c>
      <c r="I75" s="8">
        <f t="shared" si="20"/>
        <v>0</v>
      </c>
      <c r="J75" s="8">
        <f t="shared" si="20"/>
        <v>453</v>
      </c>
      <c r="K75" s="8">
        <f t="shared" si="20"/>
        <v>12354</v>
      </c>
      <c r="L75" s="8">
        <f t="shared" si="20"/>
        <v>0</v>
      </c>
      <c r="M75" s="8">
        <f t="shared" si="20"/>
        <v>0</v>
      </c>
      <c r="N75" s="8">
        <f t="shared" si="17"/>
        <v>33906</v>
      </c>
      <c r="O75" s="9"/>
    </row>
    <row r="76" spans="1:15" x14ac:dyDescent="0.25">
      <c r="A76" s="6" t="s">
        <v>58</v>
      </c>
      <c r="B76" s="3" t="s">
        <v>19</v>
      </c>
      <c r="C76" s="5">
        <v>12527</v>
      </c>
      <c r="D76" s="5">
        <v>1181</v>
      </c>
      <c r="E76" s="5">
        <v>1302</v>
      </c>
      <c r="F76" s="5"/>
      <c r="G76" s="5"/>
      <c r="H76" s="5"/>
      <c r="I76" s="5">
        <v>62</v>
      </c>
      <c r="J76" s="5">
        <v>5</v>
      </c>
      <c r="K76" s="5">
        <v>192</v>
      </c>
      <c r="L76" s="5"/>
      <c r="M76" s="5"/>
      <c r="N76" s="5">
        <f t="shared" si="17"/>
        <v>15269</v>
      </c>
      <c r="O76" s="4"/>
    </row>
    <row r="77" spans="1:15" x14ac:dyDescent="0.25">
      <c r="B77" s="3" t="s">
        <v>26</v>
      </c>
      <c r="C77" s="5"/>
      <c r="D77" s="5"/>
      <c r="E77" s="5"/>
      <c r="F77" s="5"/>
      <c r="G77" s="5"/>
      <c r="H77" s="5"/>
      <c r="I77" s="5"/>
      <c r="J77" s="5"/>
      <c r="K77" s="5">
        <v>2</v>
      </c>
      <c r="L77" s="5"/>
      <c r="M77" s="5"/>
      <c r="N77" s="5">
        <f t="shared" si="17"/>
        <v>2</v>
      </c>
      <c r="O77" s="4"/>
    </row>
    <row r="78" spans="1:15" s="6" customFormat="1" x14ac:dyDescent="0.25">
      <c r="A78" s="6" t="s">
        <v>94</v>
      </c>
      <c r="B78" s="7"/>
      <c r="C78" s="8">
        <f t="shared" ref="C78:M78" si="21">SUM(C76:C77)</f>
        <v>12527</v>
      </c>
      <c r="D78" s="8">
        <f t="shared" si="21"/>
        <v>1181</v>
      </c>
      <c r="E78" s="8">
        <f t="shared" si="21"/>
        <v>1302</v>
      </c>
      <c r="F78" s="8">
        <f t="shared" si="21"/>
        <v>0</v>
      </c>
      <c r="G78" s="8">
        <f t="shared" si="21"/>
        <v>0</v>
      </c>
      <c r="H78" s="8">
        <f t="shared" si="21"/>
        <v>0</v>
      </c>
      <c r="I78" s="8">
        <f t="shared" si="21"/>
        <v>62</v>
      </c>
      <c r="J78" s="8">
        <f t="shared" si="21"/>
        <v>5</v>
      </c>
      <c r="K78" s="8">
        <f t="shared" si="21"/>
        <v>194</v>
      </c>
      <c r="L78" s="8">
        <f t="shared" si="21"/>
        <v>0</v>
      </c>
      <c r="M78" s="8">
        <f t="shared" si="21"/>
        <v>0</v>
      </c>
      <c r="N78" s="8">
        <f t="shared" si="17"/>
        <v>15271</v>
      </c>
      <c r="O78" s="9"/>
    </row>
    <row r="79" spans="1:15" x14ac:dyDescent="0.25">
      <c r="A79" s="6" t="s">
        <v>59</v>
      </c>
      <c r="B79" s="3" t="s">
        <v>60</v>
      </c>
      <c r="C79" s="5">
        <v>12690</v>
      </c>
      <c r="D79" s="5"/>
      <c r="E79" s="5"/>
      <c r="F79" s="5"/>
      <c r="G79" s="5"/>
      <c r="H79" s="5"/>
      <c r="I79" s="5"/>
      <c r="J79" s="5"/>
      <c r="K79" s="5"/>
      <c r="L79" s="5"/>
      <c r="M79" s="5"/>
      <c r="N79" s="5">
        <f t="shared" si="17"/>
        <v>12690</v>
      </c>
      <c r="O79" s="4"/>
    </row>
    <row r="80" spans="1:15" x14ac:dyDescent="0.25">
      <c r="B80" s="3" t="s">
        <v>19</v>
      </c>
      <c r="C80" s="5">
        <v>28894</v>
      </c>
      <c r="D80" s="5">
        <v>3227</v>
      </c>
      <c r="E80" s="5">
        <v>856</v>
      </c>
      <c r="F80" s="5"/>
      <c r="G80" s="5"/>
      <c r="H80" s="5"/>
      <c r="I80" s="5">
        <v>1648</v>
      </c>
      <c r="J80" s="5">
        <v>445</v>
      </c>
      <c r="K80" s="5">
        <v>367</v>
      </c>
      <c r="L80" s="5"/>
      <c r="M80" s="5"/>
      <c r="N80" s="5">
        <f t="shared" si="17"/>
        <v>35437</v>
      </c>
      <c r="O80" s="4"/>
    </row>
    <row r="81" spans="1:15" x14ac:dyDescent="0.25">
      <c r="B81" s="3" t="s">
        <v>26</v>
      </c>
      <c r="C81" s="5"/>
      <c r="D81" s="5"/>
      <c r="E81" s="5"/>
      <c r="F81" s="5"/>
      <c r="G81" s="5"/>
      <c r="H81" s="5"/>
      <c r="I81" s="5"/>
      <c r="J81" s="5"/>
      <c r="K81" s="5">
        <v>86</v>
      </c>
      <c r="L81" s="5"/>
      <c r="M81" s="5"/>
      <c r="N81" s="5">
        <f t="shared" si="17"/>
        <v>86</v>
      </c>
      <c r="O81" s="4"/>
    </row>
    <row r="82" spans="1:15" s="6" customFormat="1" x14ac:dyDescent="0.25">
      <c r="A82" s="6" t="s">
        <v>94</v>
      </c>
      <c r="B82" s="7"/>
      <c r="C82" s="8">
        <f t="shared" ref="C82:M82" si="22">SUM(C79:C81)</f>
        <v>41584</v>
      </c>
      <c r="D82" s="8">
        <f t="shared" si="22"/>
        <v>3227</v>
      </c>
      <c r="E82" s="8">
        <f t="shared" si="22"/>
        <v>856</v>
      </c>
      <c r="F82" s="8">
        <f t="shared" si="22"/>
        <v>0</v>
      </c>
      <c r="G82" s="8">
        <f t="shared" si="22"/>
        <v>0</v>
      </c>
      <c r="H82" s="8">
        <f t="shared" si="22"/>
        <v>0</v>
      </c>
      <c r="I82" s="8">
        <f t="shared" si="22"/>
        <v>1648</v>
      </c>
      <c r="J82" s="8">
        <f t="shared" si="22"/>
        <v>445</v>
      </c>
      <c r="K82" s="8">
        <f t="shared" si="22"/>
        <v>453</v>
      </c>
      <c r="L82" s="8">
        <f t="shared" si="22"/>
        <v>0</v>
      </c>
      <c r="M82" s="8">
        <f t="shared" si="22"/>
        <v>0</v>
      </c>
      <c r="N82" s="8">
        <f t="shared" si="17"/>
        <v>48213</v>
      </c>
      <c r="O82" s="9"/>
    </row>
    <row r="83" spans="1:15" x14ac:dyDescent="0.25">
      <c r="A83" s="6" t="s">
        <v>61</v>
      </c>
      <c r="B83" s="3" t="s">
        <v>101</v>
      </c>
      <c r="C83" s="5">
        <v>360</v>
      </c>
      <c r="D83" s="5"/>
      <c r="E83" s="5"/>
      <c r="F83" s="5"/>
      <c r="G83" s="5"/>
      <c r="H83" s="5"/>
      <c r="I83" s="5"/>
      <c r="J83" s="5"/>
      <c r="K83" s="5"/>
      <c r="L83" s="5"/>
      <c r="M83" s="5"/>
      <c r="N83" s="5">
        <f t="shared" si="17"/>
        <v>360</v>
      </c>
      <c r="O83" s="4"/>
    </row>
    <row r="84" spans="1:15" x14ac:dyDescent="0.25">
      <c r="B84" s="3" t="s">
        <v>102</v>
      </c>
      <c r="C84" s="5">
        <v>130</v>
      </c>
      <c r="D84" s="5"/>
      <c r="E84" s="5"/>
      <c r="F84" s="5"/>
      <c r="G84" s="5"/>
      <c r="H84" s="5"/>
      <c r="I84" s="5"/>
      <c r="J84" s="5"/>
      <c r="K84" s="5"/>
      <c r="L84" s="5"/>
      <c r="M84" s="5"/>
      <c r="N84" s="5">
        <f t="shared" si="17"/>
        <v>130</v>
      </c>
      <c r="O84" s="4"/>
    </row>
    <row r="85" spans="1:15" x14ac:dyDescent="0.25">
      <c r="B85" s="3" t="s">
        <v>19</v>
      </c>
      <c r="C85" s="5"/>
      <c r="D85" s="5"/>
      <c r="E85" s="5"/>
      <c r="F85" s="5"/>
      <c r="G85" s="5"/>
      <c r="H85" s="5"/>
      <c r="I85" s="5"/>
      <c r="J85" s="5"/>
      <c r="K85" s="5">
        <v>12</v>
      </c>
      <c r="L85" s="5"/>
      <c r="M85" s="5"/>
      <c r="N85" s="5">
        <f t="shared" si="17"/>
        <v>12</v>
      </c>
      <c r="O85" s="4"/>
    </row>
    <row r="86" spans="1:15" x14ac:dyDescent="0.25">
      <c r="B86" s="3" t="s">
        <v>24</v>
      </c>
      <c r="C86" s="5"/>
      <c r="D86" s="5"/>
      <c r="E86" s="5"/>
      <c r="F86" s="5"/>
      <c r="G86" s="5"/>
      <c r="H86" s="5"/>
      <c r="I86" s="5"/>
      <c r="J86" s="5"/>
      <c r="K86" s="5">
        <v>942</v>
      </c>
      <c r="L86" s="5"/>
      <c r="M86" s="5"/>
      <c r="N86" s="5">
        <f t="shared" si="17"/>
        <v>942</v>
      </c>
      <c r="O86" s="4"/>
    </row>
    <row r="87" spans="1:15" x14ac:dyDescent="0.25">
      <c r="B87" s="3" t="s">
        <v>28</v>
      </c>
      <c r="C87" s="5">
        <v>662</v>
      </c>
      <c r="D87" s="5"/>
      <c r="E87" s="5"/>
      <c r="F87" s="5"/>
      <c r="G87" s="5"/>
      <c r="H87" s="5"/>
      <c r="I87" s="5"/>
      <c r="J87" s="5"/>
      <c r="K87" s="5"/>
      <c r="L87" s="5"/>
      <c r="M87" s="5"/>
      <c r="N87" s="5">
        <f t="shared" si="17"/>
        <v>662</v>
      </c>
      <c r="O87" s="4"/>
    </row>
    <row r="88" spans="1:15" x14ac:dyDescent="0.25">
      <c r="B88" s="3" t="s">
        <v>25</v>
      </c>
      <c r="C88" s="5">
        <v>383</v>
      </c>
      <c r="D88" s="5"/>
      <c r="E88" s="5"/>
      <c r="F88" s="5"/>
      <c r="G88" s="5"/>
      <c r="H88" s="5"/>
      <c r="I88" s="5"/>
      <c r="J88" s="5"/>
      <c r="K88" s="5"/>
      <c r="L88" s="5"/>
      <c r="M88" s="5"/>
      <c r="N88" s="5">
        <f t="shared" si="17"/>
        <v>383</v>
      </c>
      <c r="O88" s="4"/>
    </row>
    <row r="89" spans="1:15" ht="12.15" customHeight="1" x14ac:dyDescent="0.25">
      <c r="B89" s="3" t="s">
        <v>62</v>
      </c>
      <c r="C89" s="5">
        <v>1430</v>
      </c>
      <c r="D89" s="5"/>
      <c r="E89" s="5"/>
      <c r="F89" s="5"/>
      <c r="G89" s="5"/>
      <c r="H89" s="5"/>
      <c r="I89" s="5"/>
      <c r="J89" s="5"/>
      <c r="K89" s="5"/>
      <c r="L89" s="5"/>
      <c r="M89" s="5"/>
      <c r="N89" s="5">
        <f t="shared" si="17"/>
        <v>1430</v>
      </c>
      <c r="O89" s="4"/>
    </row>
    <row r="90" spans="1:15" s="6" customFormat="1" ht="14.25" customHeight="1" x14ac:dyDescent="0.25">
      <c r="A90" s="6" t="s">
        <v>94</v>
      </c>
      <c r="B90" s="7"/>
      <c r="C90" s="8">
        <f t="shared" ref="C90:M90" si="23">SUM(C83:C89)</f>
        <v>2965</v>
      </c>
      <c r="D90" s="8">
        <f t="shared" si="23"/>
        <v>0</v>
      </c>
      <c r="E90" s="8">
        <f t="shared" si="23"/>
        <v>0</v>
      </c>
      <c r="F90" s="8">
        <f t="shared" si="23"/>
        <v>0</v>
      </c>
      <c r="G90" s="8">
        <f t="shared" si="23"/>
        <v>0</v>
      </c>
      <c r="H90" s="8">
        <f t="shared" si="23"/>
        <v>0</v>
      </c>
      <c r="I90" s="8">
        <f t="shared" si="23"/>
        <v>0</v>
      </c>
      <c r="J90" s="8">
        <f t="shared" si="23"/>
        <v>0</v>
      </c>
      <c r="K90" s="8">
        <f t="shared" si="23"/>
        <v>954</v>
      </c>
      <c r="L90" s="8">
        <f t="shared" si="23"/>
        <v>0</v>
      </c>
      <c r="M90" s="8">
        <f t="shared" si="23"/>
        <v>0</v>
      </c>
      <c r="N90" s="8">
        <f t="shared" si="17"/>
        <v>3919</v>
      </c>
      <c r="O90" s="9"/>
    </row>
    <row r="91" spans="1:15" x14ac:dyDescent="0.25">
      <c r="A91" s="6" t="s">
        <v>63</v>
      </c>
      <c r="B91" s="3" t="s">
        <v>55</v>
      </c>
      <c r="C91" s="5">
        <v>1000</v>
      </c>
      <c r="D91" s="5">
        <v>1500</v>
      </c>
      <c r="E91" s="5"/>
      <c r="F91" s="5"/>
      <c r="G91" s="5"/>
      <c r="H91" s="5"/>
      <c r="I91" s="5"/>
      <c r="J91" s="5"/>
      <c r="K91" s="5"/>
      <c r="L91" s="5"/>
      <c r="M91" s="5"/>
      <c r="N91" s="5">
        <f t="shared" si="17"/>
        <v>2500</v>
      </c>
      <c r="O91" s="4"/>
    </row>
    <row r="92" spans="1:15" x14ac:dyDescent="0.25">
      <c r="B92" s="3" t="s">
        <v>19</v>
      </c>
      <c r="C92" s="5">
        <v>23092</v>
      </c>
      <c r="D92" s="5">
        <v>3</v>
      </c>
      <c r="E92" s="5"/>
      <c r="F92" s="5"/>
      <c r="G92" s="5"/>
      <c r="H92" s="5"/>
      <c r="I92" s="5"/>
      <c r="J92" s="5"/>
      <c r="K92" s="5"/>
      <c r="L92" s="5"/>
      <c r="M92" s="5"/>
      <c r="N92" s="5">
        <f t="shared" si="17"/>
        <v>23095</v>
      </c>
      <c r="O92" s="4"/>
    </row>
    <row r="93" spans="1:15" s="6" customFormat="1" x14ac:dyDescent="0.25">
      <c r="A93" s="6" t="s">
        <v>94</v>
      </c>
      <c r="B93" s="7"/>
      <c r="C93" s="8">
        <f t="shared" ref="C93:M93" si="24">SUM(C91:C92)</f>
        <v>24092</v>
      </c>
      <c r="D93" s="8">
        <f t="shared" si="24"/>
        <v>1503</v>
      </c>
      <c r="E93" s="8">
        <f t="shared" si="24"/>
        <v>0</v>
      </c>
      <c r="F93" s="8">
        <f t="shared" si="24"/>
        <v>0</v>
      </c>
      <c r="G93" s="8">
        <f t="shared" si="24"/>
        <v>0</v>
      </c>
      <c r="H93" s="8">
        <f t="shared" si="24"/>
        <v>0</v>
      </c>
      <c r="I93" s="8">
        <f t="shared" si="24"/>
        <v>0</v>
      </c>
      <c r="J93" s="8">
        <f t="shared" si="24"/>
        <v>0</v>
      </c>
      <c r="K93" s="8">
        <f t="shared" si="24"/>
        <v>0</v>
      </c>
      <c r="L93" s="8">
        <f t="shared" si="24"/>
        <v>0</v>
      </c>
      <c r="M93" s="8">
        <f t="shared" si="24"/>
        <v>0</v>
      </c>
      <c r="N93" s="8">
        <f t="shared" si="17"/>
        <v>25595</v>
      </c>
      <c r="O93" s="9"/>
    </row>
    <row r="94" spans="1:15" x14ac:dyDescent="0.25">
      <c r="A94" s="6" t="s">
        <v>64</v>
      </c>
      <c r="B94" s="3" t="s">
        <v>39</v>
      </c>
      <c r="C94" s="5">
        <v>15000</v>
      </c>
      <c r="D94" s="5">
        <v>200</v>
      </c>
      <c r="E94" s="5"/>
      <c r="F94" s="5"/>
      <c r="G94" s="5"/>
      <c r="H94" s="5"/>
      <c r="I94" s="5"/>
      <c r="J94" s="5"/>
      <c r="K94" s="5">
        <v>1000</v>
      </c>
      <c r="L94" s="5">
        <v>10</v>
      </c>
      <c r="M94" s="5"/>
      <c r="N94" s="5">
        <f t="shared" si="17"/>
        <v>16210</v>
      </c>
      <c r="O94" s="4"/>
    </row>
    <row r="95" spans="1:15" x14ac:dyDescent="0.25">
      <c r="B95" s="3" t="s">
        <v>19</v>
      </c>
      <c r="C95" s="5"/>
      <c r="D95" s="5"/>
      <c r="E95" s="5"/>
      <c r="F95" s="5"/>
      <c r="G95" s="5"/>
      <c r="H95" s="5"/>
      <c r="I95" s="5"/>
      <c r="J95" s="5"/>
      <c r="K95" s="5">
        <v>276</v>
      </c>
      <c r="L95" s="5"/>
      <c r="M95" s="5"/>
      <c r="N95" s="5">
        <f t="shared" si="17"/>
        <v>276</v>
      </c>
      <c r="O95" s="4"/>
    </row>
    <row r="96" spans="1:15" x14ac:dyDescent="0.25">
      <c r="B96" s="3" t="s">
        <v>28</v>
      </c>
      <c r="C96" s="5">
        <v>1880</v>
      </c>
      <c r="D96" s="5"/>
      <c r="E96" s="5"/>
      <c r="F96" s="5"/>
      <c r="G96" s="5"/>
      <c r="H96" s="5"/>
      <c r="I96" s="5"/>
      <c r="J96" s="5"/>
      <c r="K96" s="5"/>
      <c r="L96" s="5"/>
      <c r="M96" s="5"/>
      <c r="N96" s="5">
        <f t="shared" si="17"/>
        <v>1880</v>
      </c>
      <c r="O96" s="4"/>
    </row>
    <row r="97" spans="1:15" s="6" customFormat="1" x14ac:dyDescent="0.25">
      <c r="A97" s="6" t="s">
        <v>94</v>
      </c>
      <c r="B97" s="7"/>
      <c r="C97" s="8">
        <f t="shared" ref="C97:M97" si="25">SUM(C94:C96)</f>
        <v>16880</v>
      </c>
      <c r="D97" s="8">
        <f t="shared" si="25"/>
        <v>200</v>
      </c>
      <c r="E97" s="8">
        <f t="shared" si="25"/>
        <v>0</v>
      </c>
      <c r="F97" s="8">
        <f t="shared" si="25"/>
        <v>0</v>
      </c>
      <c r="G97" s="8">
        <f t="shared" si="25"/>
        <v>0</v>
      </c>
      <c r="H97" s="8">
        <f t="shared" si="25"/>
        <v>0</v>
      </c>
      <c r="I97" s="8">
        <f t="shared" si="25"/>
        <v>0</v>
      </c>
      <c r="J97" s="8">
        <f t="shared" si="25"/>
        <v>0</v>
      </c>
      <c r="K97" s="8">
        <f t="shared" si="25"/>
        <v>1276</v>
      </c>
      <c r="L97" s="8">
        <f t="shared" si="25"/>
        <v>10</v>
      </c>
      <c r="M97" s="8">
        <f t="shared" si="25"/>
        <v>0</v>
      </c>
      <c r="N97" s="8">
        <f t="shared" si="17"/>
        <v>18366</v>
      </c>
      <c r="O97" s="9"/>
    </row>
    <row r="98" spans="1:15" x14ac:dyDescent="0.25">
      <c r="A98" s="6" t="s">
        <v>66</v>
      </c>
      <c r="B98" s="3" t="s">
        <v>19</v>
      </c>
      <c r="C98" s="5">
        <v>337</v>
      </c>
      <c r="D98" s="5"/>
      <c r="E98" s="5">
        <v>24</v>
      </c>
      <c r="F98" s="5"/>
      <c r="G98" s="5"/>
      <c r="H98" s="5"/>
      <c r="I98" s="5"/>
      <c r="J98" s="5">
        <v>26</v>
      </c>
      <c r="K98" s="5"/>
      <c r="L98" s="5"/>
      <c r="M98" s="5"/>
      <c r="N98" s="5">
        <f t="shared" ref="N98:N129" si="26">SUM(C98:M98)</f>
        <v>387</v>
      </c>
      <c r="O98" s="4"/>
    </row>
    <row r="99" spans="1:15" x14ac:dyDescent="0.25">
      <c r="B99" s="3" t="s">
        <v>32</v>
      </c>
      <c r="C99" s="5">
        <v>10513</v>
      </c>
      <c r="D99" s="5"/>
      <c r="E99" s="5"/>
      <c r="F99" s="5"/>
      <c r="G99" s="5"/>
      <c r="H99" s="5"/>
      <c r="I99" s="5"/>
      <c r="J99" s="5"/>
      <c r="K99" s="5"/>
      <c r="L99" s="5"/>
      <c r="M99" s="5"/>
      <c r="N99" s="5">
        <f t="shared" si="26"/>
        <v>10513</v>
      </c>
      <c r="O99" s="4"/>
    </row>
    <row r="100" spans="1:15" s="6" customFormat="1" x14ac:dyDescent="0.25">
      <c r="A100" s="6" t="s">
        <v>94</v>
      </c>
      <c r="B100" s="7"/>
      <c r="C100" s="8">
        <f t="shared" ref="C100:M100" si="27">SUM(C98:C99)</f>
        <v>10850</v>
      </c>
      <c r="D100" s="8">
        <f t="shared" si="27"/>
        <v>0</v>
      </c>
      <c r="E100" s="8">
        <f t="shared" si="27"/>
        <v>24</v>
      </c>
      <c r="F100" s="8">
        <f t="shared" si="27"/>
        <v>0</v>
      </c>
      <c r="G100" s="8">
        <f t="shared" si="27"/>
        <v>0</v>
      </c>
      <c r="H100" s="8">
        <f t="shared" si="27"/>
        <v>0</v>
      </c>
      <c r="I100" s="8">
        <f t="shared" si="27"/>
        <v>0</v>
      </c>
      <c r="J100" s="8">
        <f t="shared" si="27"/>
        <v>26</v>
      </c>
      <c r="K100" s="8">
        <f t="shared" si="27"/>
        <v>0</v>
      </c>
      <c r="L100" s="8">
        <f t="shared" si="27"/>
        <v>0</v>
      </c>
      <c r="M100" s="8">
        <f t="shared" si="27"/>
        <v>0</v>
      </c>
      <c r="N100" s="8">
        <f t="shared" si="26"/>
        <v>10900</v>
      </c>
      <c r="O100" s="9"/>
    </row>
    <row r="101" spans="1:15" x14ac:dyDescent="0.25">
      <c r="A101" s="6" t="s">
        <v>67</v>
      </c>
      <c r="B101" s="7"/>
      <c r="C101" s="5"/>
      <c r="D101" s="5"/>
      <c r="E101" s="5"/>
      <c r="F101" s="5"/>
      <c r="G101" s="5"/>
      <c r="H101" s="5"/>
      <c r="I101" s="5"/>
      <c r="J101" s="5"/>
      <c r="K101" s="5"/>
      <c r="L101" s="5"/>
      <c r="M101" s="5"/>
      <c r="N101" s="5">
        <f t="shared" si="26"/>
        <v>0</v>
      </c>
      <c r="O101" s="4"/>
    </row>
    <row r="102" spans="1:15" x14ac:dyDescent="0.25">
      <c r="B102" s="3" t="s">
        <v>103</v>
      </c>
      <c r="C102" s="5">
        <v>1050</v>
      </c>
      <c r="D102" s="5">
        <v>500</v>
      </c>
      <c r="E102" s="5"/>
      <c r="F102" s="5"/>
      <c r="G102" s="5"/>
      <c r="H102" s="5"/>
      <c r="I102" s="5"/>
      <c r="J102" s="5"/>
      <c r="K102" s="5"/>
      <c r="L102" s="5"/>
      <c r="M102" s="5"/>
      <c r="N102" s="5">
        <f t="shared" si="26"/>
        <v>1550</v>
      </c>
      <c r="O102" s="4"/>
    </row>
    <row r="103" spans="1:15" x14ac:dyDescent="0.25">
      <c r="B103" s="3" t="s">
        <v>104</v>
      </c>
      <c r="C103" s="5">
        <v>1400</v>
      </c>
      <c r="D103" s="5">
        <v>1000</v>
      </c>
      <c r="E103" s="5"/>
      <c r="F103" s="5"/>
      <c r="G103" s="5"/>
      <c r="H103" s="5"/>
      <c r="I103" s="5"/>
      <c r="J103" s="5"/>
      <c r="K103" s="5"/>
      <c r="L103" s="5"/>
      <c r="M103" s="5"/>
      <c r="N103" s="5">
        <f t="shared" si="26"/>
        <v>2400</v>
      </c>
      <c r="O103" s="4"/>
    </row>
    <row r="104" spans="1:15" x14ac:dyDescent="0.25">
      <c r="B104" s="3" t="s">
        <v>26</v>
      </c>
      <c r="C104" s="5">
        <v>2684</v>
      </c>
      <c r="D104" s="5"/>
      <c r="E104" s="5"/>
      <c r="F104" s="5"/>
      <c r="G104" s="5"/>
      <c r="H104" s="5"/>
      <c r="I104" s="5"/>
      <c r="J104" s="5"/>
      <c r="K104" s="5"/>
      <c r="L104" s="5"/>
      <c r="M104" s="5"/>
      <c r="N104" s="5">
        <f t="shared" si="26"/>
        <v>2684</v>
      </c>
      <c r="O104" s="4"/>
    </row>
    <row r="105" spans="1:15" x14ac:dyDescent="0.25">
      <c r="B105" s="3" t="s">
        <v>42</v>
      </c>
      <c r="C105" s="5">
        <v>657</v>
      </c>
      <c r="D105" s="5"/>
      <c r="E105" s="5"/>
      <c r="F105" s="5"/>
      <c r="G105" s="5"/>
      <c r="H105" s="5"/>
      <c r="I105" s="5"/>
      <c r="J105" s="5"/>
      <c r="K105" s="5"/>
      <c r="L105" s="5"/>
      <c r="M105" s="5"/>
      <c r="N105" s="5">
        <f t="shared" si="26"/>
        <v>657</v>
      </c>
      <c r="O105" s="4"/>
    </row>
    <row r="106" spans="1:15" ht="11.25" customHeight="1" x14ac:dyDescent="0.25">
      <c r="B106" s="3" t="s">
        <v>62</v>
      </c>
      <c r="C106" s="5">
        <v>8</v>
      </c>
      <c r="D106" s="5"/>
      <c r="E106" s="5"/>
      <c r="F106" s="5"/>
      <c r="G106" s="5"/>
      <c r="H106" s="5"/>
      <c r="I106" s="5"/>
      <c r="J106" s="5"/>
      <c r="K106" s="5"/>
      <c r="L106" s="5"/>
      <c r="M106" s="5"/>
      <c r="N106" s="5">
        <f t="shared" si="26"/>
        <v>8</v>
      </c>
      <c r="O106" s="4"/>
    </row>
    <row r="107" spans="1:15" s="6" customFormat="1" ht="15" customHeight="1" x14ac:dyDescent="0.25">
      <c r="A107" s="6" t="s">
        <v>94</v>
      </c>
      <c r="B107" s="7"/>
      <c r="C107" s="8">
        <f t="shared" ref="C107:M107" si="28">SUM(C102:C106)</f>
        <v>5799</v>
      </c>
      <c r="D107" s="8">
        <f t="shared" si="28"/>
        <v>1500</v>
      </c>
      <c r="E107" s="8">
        <f t="shared" si="28"/>
        <v>0</v>
      </c>
      <c r="F107" s="8">
        <f t="shared" si="28"/>
        <v>0</v>
      </c>
      <c r="G107" s="8">
        <f t="shared" si="28"/>
        <v>0</v>
      </c>
      <c r="H107" s="8">
        <f t="shared" si="28"/>
        <v>0</v>
      </c>
      <c r="I107" s="8">
        <f t="shared" si="28"/>
        <v>0</v>
      </c>
      <c r="J107" s="8">
        <f t="shared" si="28"/>
        <v>0</v>
      </c>
      <c r="K107" s="8">
        <f t="shared" si="28"/>
        <v>0</v>
      </c>
      <c r="L107" s="8">
        <f t="shared" si="28"/>
        <v>0</v>
      </c>
      <c r="M107" s="8">
        <f t="shared" si="28"/>
        <v>0</v>
      </c>
      <c r="N107" s="8">
        <f t="shared" si="26"/>
        <v>7299</v>
      </c>
      <c r="O107" s="9"/>
    </row>
    <row r="108" spans="1:15" x14ac:dyDescent="0.25">
      <c r="A108" s="6" t="s">
        <v>68</v>
      </c>
      <c r="B108" s="3" t="s">
        <v>69</v>
      </c>
      <c r="C108" s="5">
        <v>283919</v>
      </c>
      <c r="D108" s="5"/>
      <c r="E108" s="5"/>
      <c r="F108" s="5"/>
      <c r="G108" s="5"/>
      <c r="H108" s="5"/>
      <c r="I108" s="5"/>
      <c r="J108" s="5"/>
      <c r="K108" s="5"/>
      <c r="L108" s="5"/>
      <c r="M108" s="5"/>
      <c r="N108" s="5">
        <f t="shared" si="26"/>
        <v>283919</v>
      </c>
      <c r="O108" s="4"/>
    </row>
    <row r="109" spans="1:15" x14ac:dyDescent="0.25">
      <c r="B109" s="3" t="s">
        <v>19</v>
      </c>
      <c r="C109" s="5">
        <v>150178</v>
      </c>
      <c r="D109" s="5">
        <v>7861</v>
      </c>
      <c r="E109" s="5">
        <v>85778</v>
      </c>
      <c r="F109" s="5"/>
      <c r="G109" s="5"/>
      <c r="H109" s="5">
        <v>147</v>
      </c>
      <c r="I109" s="5">
        <v>302</v>
      </c>
      <c r="J109" s="5">
        <v>346</v>
      </c>
      <c r="K109" s="5">
        <v>4041</v>
      </c>
      <c r="L109" s="5"/>
      <c r="M109" s="5"/>
      <c r="N109" s="5">
        <f t="shared" si="26"/>
        <v>248653</v>
      </c>
      <c r="O109" s="4"/>
    </row>
    <row r="110" spans="1:15" x14ac:dyDescent="0.25">
      <c r="B110" s="3" t="s">
        <v>70</v>
      </c>
      <c r="C110" s="5">
        <v>44478</v>
      </c>
      <c r="D110" s="5"/>
      <c r="E110" s="5"/>
      <c r="F110" s="5"/>
      <c r="G110" s="5"/>
      <c r="H110" s="5"/>
      <c r="I110" s="5"/>
      <c r="J110" s="5">
        <v>143</v>
      </c>
      <c r="K110" s="5"/>
      <c r="L110" s="5"/>
      <c r="M110" s="5"/>
      <c r="N110" s="5">
        <f t="shared" si="26"/>
        <v>44621</v>
      </c>
      <c r="O110" s="4"/>
    </row>
    <row r="111" spans="1:15" x14ac:dyDescent="0.25">
      <c r="B111" s="3" t="s">
        <v>71</v>
      </c>
      <c r="C111" s="5">
        <v>25133</v>
      </c>
      <c r="D111" s="5">
        <v>132884</v>
      </c>
      <c r="E111" s="5"/>
      <c r="F111" s="5"/>
      <c r="G111" s="5"/>
      <c r="H111" s="5"/>
      <c r="I111" s="5"/>
      <c r="J111" s="5">
        <v>2182</v>
      </c>
      <c r="K111" s="5">
        <v>5673</v>
      </c>
      <c r="L111" s="5"/>
      <c r="M111" s="5"/>
      <c r="N111" s="5">
        <f t="shared" si="26"/>
        <v>165872</v>
      </c>
      <c r="O111" s="4"/>
    </row>
    <row r="112" spans="1:15" x14ac:dyDescent="0.25">
      <c r="B112" s="3" t="s">
        <v>72</v>
      </c>
      <c r="C112" s="5">
        <v>32878</v>
      </c>
      <c r="D112" s="5"/>
      <c r="E112" s="5"/>
      <c r="F112" s="5"/>
      <c r="G112" s="5"/>
      <c r="H112" s="5"/>
      <c r="I112" s="5"/>
      <c r="J112" s="5"/>
      <c r="K112" s="5"/>
      <c r="L112" s="5"/>
      <c r="M112" s="5"/>
      <c r="N112" s="5">
        <f t="shared" si="26"/>
        <v>32878</v>
      </c>
      <c r="O112" s="4"/>
    </row>
    <row r="113" spans="1:15" x14ac:dyDescent="0.25">
      <c r="B113" s="3" t="s">
        <v>26</v>
      </c>
      <c r="C113" s="5"/>
      <c r="D113" s="5"/>
      <c r="E113" s="5"/>
      <c r="F113" s="5"/>
      <c r="G113" s="5"/>
      <c r="H113" s="5"/>
      <c r="I113" s="5">
        <v>41</v>
      </c>
      <c r="J113" s="5">
        <v>119</v>
      </c>
      <c r="K113" s="5">
        <v>467</v>
      </c>
      <c r="L113" s="5"/>
      <c r="M113" s="5">
        <v>76</v>
      </c>
      <c r="N113" s="5">
        <f t="shared" si="26"/>
        <v>703</v>
      </c>
      <c r="O113" s="4"/>
    </row>
    <row r="114" spans="1:15" x14ac:dyDescent="0.25">
      <c r="B114" s="3" t="s">
        <v>55</v>
      </c>
      <c r="C114" s="5"/>
      <c r="D114" s="5">
        <v>1500</v>
      </c>
      <c r="E114" s="5"/>
      <c r="F114" s="5"/>
      <c r="G114" s="5"/>
      <c r="H114" s="5"/>
      <c r="I114" s="5"/>
      <c r="J114" s="5"/>
      <c r="K114" s="5"/>
      <c r="L114" s="5"/>
      <c r="M114" s="5"/>
      <c r="N114" s="5">
        <f t="shared" si="26"/>
        <v>1500</v>
      </c>
      <c r="O114" s="4"/>
    </row>
    <row r="115" spans="1:15" x14ac:dyDescent="0.25">
      <c r="B115" s="3" t="s">
        <v>24</v>
      </c>
      <c r="C115" s="5"/>
      <c r="D115" s="5"/>
      <c r="E115" s="5"/>
      <c r="F115" s="5"/>
      <c r="G115" s="5"/>
      <c r="H115" s="5"/>
      <c r="I115" s="5"/>
      <c r="J115" s="5"/>
      <c r="K115" s="5">
        <v>145</v>
      </c>
      <c r="L115" s="5"/>
      <c r="M115" s="5"/>
      <c r="N115" s="5">
        <f t="shared" si="26"/>
        <v>145</v>
      </c>
      <c r="O115" s="4"/>
    </row>
    <row r="116" spans="1:15" s="6" customFormat="1" x14ac:dyDescent="0.25">
      <c r="A116" s="6" t="s">
        <v>94</v>
      </c>
      <c r="B116" s="7"/>
      <c r="C116" s="8">
        <f t="shared" ref="C116:M116" si="29">SUM(C108:C115)</f>
        <v>536586</v>
      </c>
      <c r="D116" s="8">
        <f t="shared" si="29"/>
        <v>142245</v>
      </c>
      <c r="E116" s="8">
        <f t="shared" si="29"/>
        <v>85778</v>
      </c>
      <c r="F116" s="8">
        <f t="shared" si="29"/>
        <v>0</v>
      </c>
      <c r="G116" s="8">
        <f t="shared" si="29"/>
        <v>0</v>
      </c>
      <c r="H116" s="8">
        <f t="shared" si="29"/>
        <v>147</v>
      </c>
      <c r="I116" s="8">
        <f t="shared" si="29"/>
        <v>343</v>
      </c>
      <c r="J116" s="8">
        <f t="shared" si="29"/>
        <v>2790</v>
      </c>
      <c r="K116" s="8">
        <f t="shared" si="29"/>
        <v>10326</v>
      </c>
      <c r="L116" s="8">
        <f t="shared" si="29"/>
        <v>0</v>
      </c>
      <c r="M116" s="8">
        <f t="shared" si="29"/>
        <v>76</v>
      </c>
      <c r="N116" s="8">
        <f t="shared" si="26"/>
        <v>778291</v>
      </c>
      <c r="O116" s="9"/>
    </row>
    <row r="117" spans="1:15" s="6" customFormat="1" x14ac:dyDescent="0.25">
      <c r="A117" s="6" t="s">
        <v>73</v>
      </c>
      <c r="B117" s="7" t="s">
        <v>19</v>
      </c>
      <c r="C117" s="8">
        <v>4156</v>
      </c>
      <c r="D117" s="8"/>
      <c r="E117" s="8"/>
      <c r="F117" s="8"/>
      <c r="G117" s="8"/>
      <c r="H117" s="8"/>
      <c r="I117" s="8"/>
      <c r="J117" s="8"/>
      <c r="K117" s="8"/>
      <c r="L117" s="8"/>
      <c r="M117" s="8"/>
      <c r="N117" s="8">
        <f t="shared" si="26"/>
        <v>4156</v>
      </c>
      <c r="O117" s="9"/>
    </row>
    <row r="118" spans="1:15" ht="26.4" x14ac:dyDescent="0.25">
      <c r="A118" s="6" t="s">
        <v>74</v>
      </c>
      <c r="B118" s="3" t="s">
        <v>105</v>
      </c>
      <c r="C118" s="5">
        <v>24593</v>
      </c>
      <c r="D118" s="5">
        <v>2250</v>
      </c>
      <c r="E118" s="5"/>
      <c r="F118" s="5"/>
      <c r="G118" s="5"/>
      <c r="H118" s="5"/>
      <c r="I118" s="5"/>
      <c r="J118" s="5"/>
      <c r="K118" s="5"/>
      <c r="L118" s="5"/>
      <c r="M118" s="5"/>
      <c r="N118" s="5">
        <f t="shared" si="26"/>
        <v>26843</v>
      </c>
      <c r="O118" s="4"/>
    </row>
    <row r="119" spans="1:15" x14ac:dyDescent="0.25">
      <c r="B119" s="3" t="s">
        <v>19</v>
      </c>
      <c r="C119" s="5">
        <v>43218</v>
      </c>
      <c r="D119" s="5">
        <v>150</v>
      </c>
      <c r="E119" s="5"/>
      <c r="F119" s="5"/>
      <c r="G119" s="5"/>
      <c r="H119" s="5"/>
      <c r="I119" s="5"/>
      <c r="J119" s="5">
        <v>171</v>
      </c>
      <c r="K119" s="5">
        <v>141</v>
      </c>
      <c r="L119" s="5"/>
      <c r="M119" s="5"/>
      <c r="N119" s="5">
        <f t="shared" si="26"/>
        <v>43680</v>
      </c>
      <c r="O119" s="4"/>
    </row>
    <row r="120" spans="1:15" x14ac:dyDescent="0.25">
      <c r="B120" s="3" t="s">
        <v>26</v>
      </c>
      <c r="C120" s="5"/>
      <c r="D120" s="5"/>
      <c r="E120" s="5"/>
      <c r="F120" s="5"/>
      <c r="G120" s="5"/>
      <c r="H120" s="5"/>
      <c r="I120" s="5"/>
      <c r="J120" s="5"/>
      <c r="K120" s="5">
        <v>800</v>
      </c>
      <c r="L120" s="5"/>
      <c r="M120" s="5"/>
      <c r="N120" s="5">
        <f t="shared" si="26"/>
        <v>800</v>
      </c>
      <c r="O120" s="4"/>
    </row>
    <row r="121" spans="1:15" s="6" customFormat="1" x14ac:dyDescent="0.25">
      <c r="A121" s="6" t="s">
        <v>94</v>
      </c>
      <c r="B121" s="7"/>
      <c r="C121" s="8">
        <f t="shared" ref="C121:M121" si="30">SUM(C118:C120)</f>
        <v>67811</v>
      </c>
      <c r="D121" s="8">
        <f t="shared" si="30"/>
        <v>2400</v>
      </c>
      <c r="E121" s="8">
        <f t="shared" si="30"/>
        <v>0</v>
      </c>
      <c r="F121" s="8">
        <f t="shared" si="30"/>
        <v>0</v>
      </c>
      <c r="G121" s="8">
        <f t="shared" si="30"/>
        <v>0</v>
      </c>
      <c r="H121" s="8">
        <f t="shared" si="30"/>
        <v>0</v>
      </c>
      <c r="I121" s="8">
        <f t="shared" si="30"/>
        <v>0</v>
      </c>
      <c r="J121" s="8">
        <f t="shared" si="30"/>
        <v>171</v>
      </c>
      <c r="K121" s="8">
        <f t="shared" si="30"/>
        <v>941</v>
      </c>
      <c r="L121" s="8">
        <f t="shared" si="30"/>
        <v>0</v>
      </c>
      <c r="M121" s="8">
        <f t="shared" si="30"/>
        <v>0</v>
      </c>
      <c r="N121" s="8">
        <f t="shared" si="26"/>
        <v>71323</v>
      </c>
      <c r="O121" s="9"/>
    </row>
    <row r="122" spans="1:15" s="6" customFormat="1" x14ac:dyDescent="0.25">
      <c r="A122" s="6" t="s">
        <v>75</v>
      </c>
      <c r="B122" s="7"/>
      <c r="C122" s="8"/>
      <c r="D122" s="8"/>
      <c r="E122" s="8"/>
      <c r="F122" s="8"/>
      <c r="G122" s="8"/>
      <c r="H122" s="8"/>
      <c r="I122" s="8"/>
      <c r="J122" s="8"/>
      <c r="K122" s="8"/>
      <c r="L122" s="8"/>
      <c r="M122" s="8"/>
      <c r="N122" s="8">
        <f t="shared" si="26"/>
        <v>0</v>
      </c>
      <c r="O122" s="9"/>
    </row>
    <row r="123" spans="1:15" x14ac:dyDescent="0.25">
      <c r="A123" s="6" t="s">
        <v>95</v>
      </c>
      <c r="B123" s="3" t="s">
        <v>19</v>
      </c>
      <c r="C123" s="5">
        <v>327101</v>
      </c>
      <c r="D123" s="5">
        <v>22496</v>
      </c>
      <c r="E123" s="5">
        <v>1001</v>
      </c>
      <c r="F123" s="5"/>
      <c r="G123" s="5"/>
      <c r="H123" s="5">
        <v>6436</v>
      </c>
      <c r="I123" s="5">
        <v>13189</v>
      </c>
      <c r="J123" s="5">
        <v>531</v>
      </c>
      <c r="K123" s="5">
        <v>11299</v>
      </c>
      <c r="L123" s="5"/>
      <c r="M123" s="5"/>
      <c r="N123" s="5">
        <f t="shared" si="26"/>
        <v>382053</v>
      </c>
      <c r="O123" s="4"/>
    </row>
    <row r="124" spans="1:15" x14ac:dyDescent="0.25">
      <c r="B124" s="3" t="s">
        <v>26</v>
      </c>
      <c r="C124" s="5"/>
      <c r="D124" s="5"/>
      <c r="E124" s="5"/>
      <c r="F124" s="5"/>
      <c r="G124" s="5"/>
      <c r="H124" s="5"/>
      <c r="I124" s="5">
        <v>75</v>
      </c>
      <c r="J124" s="5"/>
      <c r="K124" s="5">
        <v>627</v>
      </c>
      <c r="L124" s="5"/>
      <c r="M124" s="5">
        <v>120</v>
      </c>
      <c r="N124" s="5">
        <f t="shared" si="26"/>
        <v>822</v>
      </c>
      <c r="O124" s="4"/>
    </row>
    <row r="125" spans="1:15" s="6" customFormat="1" x14ac:dyDescent="0.25">
      <c r="A125" s="6" t="s">
        <v>94</v>
      </c>
      <c r="B125" s="7"/>
      <c r="C125" s="8">
        <f t="shared" ref="C125:M125" si="31">SUM(C123:C124)</f>
        <v>327101</v>
      </c>
      <c r="D125" s="8">
        <f t="shared" si="31"/>
        <v>22496</v>
      </c>
      <c r="E125" s="8">
        <f t="shared" si="31"/>
        <v>1001</v>
      </c>
      <c r="F125" s="8">
        <f t="shared" si="31"/>
        <v>0</v>
      </c>
      <c r="G125" s="8">
        <f t="shared" si="31"/>
        <v>0</v>
      </c>
      <c r="H125" s="8">
        <f t="shared" si="31"/>
        <v>6436</v>
      </c>
      <c r="I125" s="8">
        <f t="shared" si="31"/>
        <v>13264</v>
      </c>
      <c r="J125" s="8">
        <f t="shared" si="31"/>
        <v>531</v>
      </c>
      <c r="K125" s="8">
        <f t="shared" si="31"/>
        <v>11926</v>
      </c>
      <c r="L125" s="8">
        <f t="shared" si="31"/>
        <v>0</v>
      </c>
      <c r="M125" s="8">
        <f t="shared" si="31"/>
        <v>120</v>
      </c>
      <c r="N125" s="8">
        <f t="shared" si="26"/>
        <v>382875</v>
      </c>
      <c r="O125" s="9"/>
    </row>
    <row r="126" spans="1:15" x14ac:dyDescent="0.25">
      <c r="A126" s="6" t="s">
        <v>76</v>
      </c>
      <c r="B126" s="3" t="s">
        <v>77</v>
      </c>
      <c r="C126" s="5"/>
      <c r="D126" s="5">
        <v>8566</v>
      </c>
      <c r="E126" s="5">
        <v>159</v>
      </c>
      <c r="F126" s="5"/>
      <c r="G126" s="5"/>
      <c r="H126" s="5"/>
      <c r="I126" s="5"/>
      <c r="J126" s="5"/>
      <c r="K126" s="5"/>
      <c r="L126" s="5"/>
      <c r="M126" s="5"/>
      <c r="N126" s="5">
        <f t="shared" si="26"/>
        <v>8725</v>
      </c>
      <c r="O126" s="4"/>
    </row>
    <row r="127" spans="1:15" x14ac:dyDescent="0.25">
      <c r="B127" s="3" t="s">
        <v>19</v>
      </c>
      <c r="C127" s="5">
        <v>13909</v>
      </c>
      <c r="D127" s="5">
        <v>224</v>
      </c>
      <c r="E127" s="5">
        <v>2574</v>
      </c>
      <c r="F127" s="5"/>
      <c r="G127" s="5"/>
      <c r="H127" s="5"/>
      <c r="I127" s="5">
        <v>2638</v>
      </c>
      <c r="J127" s="5">
        <v>105</v>
      </c>
      <c r="K127" s="5">
        <v>3478</v>
      </c>
      <c r="L127" s="5"/>
      <c r="M127" s="5"/>
      <c r="N127" s="5">
        <f t="shared" si="26"/>
        <v>22928</v>
      </c>
      <c r="O127" s="4"/>
    </row>
    <row r="128" spans="1:15" x14ac:dyDescent="0.25">
      <c r="B128" s="3" t="s">
        <v>26</v>
      </c>
      <c r="C128" s="5"/>
      <c r="D128" s="5"/>
      <c r="E128" s="5"/>
      <c r="F128" s="5"/>
      <c r="G128" s="5"/>
      <c r="H128" s="5"/>
      <c r="I128" s="5">
        <v>340</v>
      </c>
      <c r="J128" s="5"/>
      <c r="K128" s="5"/>
      <c r="L128" s="5"/>
      <c r="M128" s="5">
        <v>388</v>
      </c>
      <c r="N128" s="5">
        <f t="shared" si="26"/>
        <v>728</v>
      </c>
      <c r="O128" s="4"/>
    </row>
    <row r="129" spans="1:15" x14ac:dyDescent="0.25">
      <c r="B129" s="3" t="s">
        <v>78</v>
      </c>
      <c r="C129" s="5"/>
      <c r="D129" s="5"/>
      <c r="E129" s="5"/>
      <c r="F129" s="5"/>
      <c r="G129" s="5"/>
      <c r="H129" s="5">
        <v>7133</v>
      </c>
      <c r="I129" s="5"/>
      <c r="J129" s="5"/>
      <c r="K129" s="5"/>
      <c r="L129" s="5"/>
      <c r="M129" s="5"/>
      <c r="N129" s="5">
        <f t="shared" si="26"/>
        <v>7133</v>
      </c>
      <c r="O129" s="4"/>
    </row>
    <row r="130" spans="1:15" x14ac:dyDescent="0.25">
      <c r="B130" s="3" t="s">
        <v>79</v>
      </c>
      <c r="C130" s="5">
        <v>300529</v>
      </c>
      <c r="D130" s="5"/>
      <c r="E130" s="5"/>
      <c r="F130" s="5"/>
      <c r="G130" s="5"/>
      <c r="H130" s="5"/>
      <c r="I130" s="5"/>
      <c r="J130" s="5"/>
      <c r="K130" s="5"/>
      <c r="L130" s="5"/>
      <c r="M130" s="5"/>
      <c r="N130" s="5">
        <f t="shared" ref="N130:N148" si="32">SUM(C130:M130)</f>
        <v>300529</v>
      </c>
      <c r="O130" s="4"/>
    </row>
    <row r="131" spans="1:15" s="6" customFormat="1" x14ac:dyDescent="0.25">
      <c r="A131" s="6" t="s">
        <v>94</v>
      </c>
      <c r="B131" s="7"/>
      <c r="C131" s="8">
        <f t="shared" ref="C131:M131" si="33">SUM(C126:C130)</f>
        <v>314438</v>
      </c>
      <c r="D131" s="8">
        <f t="shared" si="33"/>
        <v>8790</v>
      </c>
      <c r="E131" s="8">
        <f t="shared" si="33"/>
        <v>2733</v>
      </c>
      <c r="F131" s="8">
        <f t="shared" si="33"/>
        <v>0</v>
      </c>
      <c r="G131" s="8">
        <f t="shared" si="33"/>
        <v>0</v>
      </c>
      <c r="H131" s="8">
        <f t="shared" si="33"/>
        <v>7133</v>
      </c>
      <c r="I131" s="8">
        <f t="shared" si="33"/>
        <v>2978</v>
      </c>
      <c r="J131" s="8">
        <f t="shared" si="33"/>
        <v>105</v>
      </c>
      <c r="K131" s="8">
        <f t="shared" si="33"/>
        <v>3478</v>
      </c>
      <c r="L131" s="8">
        <f t="shared" si="33"/>
        <v>0</v>
      </c>
      <c r="M131" s="8">
        <f t="shared" si="33"/>
        <v>388</v>
      </c>
      <c r="N131" s="8">
        <f t="shared" si="32"/>
        <v>340043</v>
      </c>
      <c r="O131" s="9"/>
    </row>
    <row r="132" spans="1:15" x14ac:dyDescent="0.25">
      <c r="A132" s="6" t="s">
        <v>80</v>
      </c>
      <c r="B132" s="3" t="s">
        <v>42</v>
      </c>
      <c r="C132" s="5">
        <v>17501</v>
      </c>
      <c r="D132" s="5"/>
      <c r="E132" s="5">
        <v>2346</v>
      </c>
      <c r="F132" s="5"/>
      <c r="G132" s="5">
        <v>879</v>
      </c>
      <c r="H132" s="5"/>
      <c r="I132" s="5"/>
      <c r="J132" s="5"/>
      <c r="K132" s="5">
        <v>361</v>
      </c>
      <c r="L132" s="5"/>
      <c r="M132" s="5"/>
      <c r="N132" s="5">
        <f t="shared" si="32"/>
        <v>21087</v>
      </c>
      <c r="O132" s="4"/>
    </row>
    <row r="133" spans="1:15" x14ac:dyDescent="0.25">
      <c r="B133" s="3" t="s">
        <v>19</v>
      </c>
      <c r="C133" s="5"/>
      <c r="D133" s="5"/>
      <c r="E133" s="5"/>
      <c r="F133" s="5"/>
      <c r="G133" s="5"/>
      <c r="H133" s="5"/>
      <c r="I133" s="5"/>
      <c r="J133" s="5"/>
      <c r="K133" s="5">
        <v>81</v>
      </c>
      <c r="L133" s="5"/>
      <c r="M133" s="5"/>
      <c r="N133" s="5">
        <f t="shared" si="32"/>
        <v>81</v>
      </c>
      <c r="O133" s="4"/>
    </row>
    <row r="134" spans="1:15" x14ac:dyDescent="0.25">
      <c r="B134" s="3" t="s">
        <v>62</v>
      </c>
      <c r="C134" s="5">
        <v>59</v>
      </c>
      <c r="D134" s="5"/>
      <c r="E134" s="5"/>
      <c r="F134" s="5"/>
      <c r="G134" s="5"/>
      <c r="H134" s="5"/>
      <c r="I134" s="5"/>
      <c r="J134" s="5"/>
      <c r="K134" s="5"/>
      <c r="L134" s="5"/>
      <c r="M134" s="5"/>
      <c r="N134" s="5">
        <f t="shared" si="32"/>
        <v>59</v>
      </c>
      <c r="O134" s="4"/>
    </row>
    <row r="135" spans="1:15" s="6" customFormat="1" x14ac:dyDescent="0.25">
      <c r="A135" s="6" t="s">
        <v>94</v>
      </c>
      <c r="B135" s="7"/>
      <c r="C135" s="8">
        <f t="shared" ref="C135:M135" si="34">SUM(C132:C134)</f>
        <v>17560</v>
      </c>
      <c r="D135" s="8">
        <f t="shared" si="34"/>
        <v>0</v>
      </c>
      <c r="E135" s="8">
        <f t="shared" si="34"/>
        <v>2346</v>
      </c>
      <c r="F135" s="8">
        <f t="shared" si="34"/>
        <v>0</v>
      </c>
      <c r="G135" s="8">
        <f t="shared" si="34"/>
        <v>879</v>
      </c>
      <c r="H135" s="8">
        <f t="shared" si="34"/>
        <v>0</v>
      </c>
      <c r="I135" s="8">
        <f t="shared" si="34"/>
        <v>0</v>
      </c>
      <c r="J135" s="8">
        <f t="shared" si="34"/>
        <v>0</v>
      </c>
      <c r="K135" s="8">
        <f t="shared" si="34"/>
        <v>442</v>
      </c>
      <c r="L135" s="8">
        <f t="shared" si="34"/>
        <v>0</v>
      </c>
      <c r="M135" s="8">
        <f t="shared" si="34"/>
        <v>0</v>
      </c>
      <c r="N135" s="8">
        <f t="shared" si="32"/>
        <v>21227</v>
      </c>
      <c r="O135" s="9"/>
    </row>
    <row r="136" spans="1:15" x14ac:dyDescent="0.25">
      <c r="A136" s="6" t="s">
        <v>81</v>
      </c>
      <c r="B136" s="3" t="s">
        <v>82</v>
      </c>
      <c r="C136" s="5">
        <v>92781</v>
      </c>
      <c r="D136" s="5"/>
      <c r="E136" s="5">
        <v>28855</v>
      </c>
      <c r="F136" s="5"/>
      <c r="G136" s="5"/>
      <c r="H136" s="5"/>
      <c r="I136" s="5"/>
      <c r="J136" s="5">
        <v>61</v>
      </c>
      <c r="K136" s="5"/>
      <c r="L136" s="5"/>
      <c r="M136" s="5"/>
      <c r="N136" s="5">
        <f t="shared" si="32"/>
        <v>121697</v>
      </c>
      <c r="O136" s="4"/>
    </row>
    <row r="137" spans="1:15" x14ac:dyDescent="0.25">
      <c r="B137" s="3" t="s">
        <v>19</v>
      </c>
      <c r="C137" s="5">
        <v>32</v>
      </c>
      <c r="D137" s="5">
        <v>43</v>
      </c>
      <c r="E137" s="5"/>
      <c r="F137" s="5"/>
      <c r="G137" s="5"/>
      <c r="H137" s="5"/>
      <c r="I137" s="5"/>
      <c r="J137" s="5">
        <v>25</v>
      </c>
      <c r="K137" s="5">
        <v>100</v>
      </c>
      <c r="L137" s="5"/>
      <c r="M137" s="5"/>
      <c r="N137" s="5">
        <f t="shared" si="32"/>
        <v>200</v>
      </c>
      <c r="O137" s="4"/>
    </row>
    <row r="138" spans="1:15" s="6" customFormat="1" x14ac:dyDescent="0.25">
      <c r="A138" s="6" t="s">
        <v>94</v>
      </c>
      <c r="B138" s="7"/>
      <c r="C138" s="8">
        <f t="shared" ref="C138:M138" si="35">SUM(C136:C137)</f>
        <v>92813</v>
      </c>
      <c r="D138" s="8">
        <f t="shared" si="35"/>
        <v>43</v>
      </c>
      <c r="E138" s="8">
        <f t="shared" si="35"/>
        <v>28855</v>
      </c>
      <c r="F138" s="8">
        <f t="shared" si="35"/>
        <v>0</v>
      </c>
      <c r="G138" s="8">
        <f t="shared" si="35"/>
        <v>0</v>
      </c>
      <c r="H138" s="8">
        <f t="shared" si="35"/>
        <v>0</v>
      </c>
      <c r="I138" s="8">
        <f t="shared" si="35"/>
        <v>0</v>
      </c>
      <c r="J138" s="8">
        <f t="shared" si="35"/>
        <v>86</v>
      </c>
      <c r="K138" s="8">
        <f t="shared" si="35"/>
        <v>100</v>
      </c>
      <c r="L138" s="8">
        <f t="shared" si="35"/>
        <v>0</v>
      </c>
      <c r="M138" s="8">
        <f t="shared" si="35"/>
        <v>0</v>
      </c>
      <c r="N138" s="8">
        <f t="shared" si="32"/>
        <v>121897</v>
      </c>
      <c r="O138" s="9"/>
    </row>
    <row r="139" spans="1:15" s="6" customFormat="1" x14ac:dyDescent="0.25">
      <c r="A139" s="6" t="s">
        <v>83</v>
      </c>
      <c r="B139" s="7" t="s">
        <v>33</v>
      </c>
      <c r="C139" s="8">
        <v>1502</v>
      </c>
      <c r="D139" s="8"/>
      <c r="E139" s="8"/>
      <c r="F139" s="8"/>
      <c r="G139" s="8"/>
      <c r="H139" s="8"/>
      <c r="I139" s="8"/>
      <c r="J139" s="8"/>
      <c r="K139" s="8"/>
      <c r="L139" s="8"/>
      <c r="M139" s="8"/>
      <c r="N139" s="8">
        <f t="shared" si="32"/>
        <v>1502</v>
      </c>
      <c r="O139" s="9"/>
    </row>
    <row r="140" spans="1:15" x14ac:dyDescent="0.25">
      <c r="A140" s="6" t="s">
        <v>84</v>
      </c>
      <c r="B140" s="7"/>
      <c r="C140" s="5"/>
      <c r="D140" s="5"/>
      <c r="E140" s="5"/>
      <c r="F140" s="5"/>
      <c r="G140" s="5"/>
      <c r="H140" s="5"/>
      <c r="I140" s="5"/>
      <c r="J140" s="5"/>
      <c r="K140" s="5"/>
      <c r="L140" s="5"/>
      <c r="M140" s="5"/>
      <c r="N140" s="5">
        <f t="shared" si="32"/>
        <v>0</v>
      </c>
      <c r="O140" s="4"/>
    </row>
    <row r="141" spans="1:15" x14ac:dyDescent="0.25">
      <c r="B141" s="3" t="s">
        <v>18</v>
      </c>
      <c r="C141" s="5">
        <v>43496</v>
      </c>
      <c r="D141" s="5"/>
      <c r="E141" s="5"/>
      <c r="F141" s="5"/>
      <c r="G141" s="5"/>
      <c r="H141" s="5"/>
      <c r="I141" s="5"/>
      <c r="J141" s="5">
        <v>10</v>
      </c>
      <c r="K141" s="5"/>
      <c r="L141" s="5"/>
      <c r="M141" s="5">
        <v>36</v>
      </c>
      <c r="N141" s="5">
        <f t="shared" si="32"/>
        <v>43542</v>
      </c>
      <c r="O141" s="4"/>
    </row>
    <row r="142" spans="1:15" x14ac:dyDescent="0.25">
      <c r="B142" s="3" t="s">
        <v>19</v>
      </c>
      <c r="C142" s="5"/>
      <c r="D142" s="5"/>
      <c r="E142" s="5"/>
      <c r="F142" s="5"/>
      <c r="G142" s="5"/>
      <c r="H142" s="5"/>
      <c r="I142" s="5"/>
      <c r="J142" s="5"/>
      <c r="K142" s="5">
        <v>278</v>
      </c>
      <c r="L142" s="5"/>
      <c r="M142" s="5"/>
      <c r="N142" s="5">
        <f t="shared" si="32"/>
        <v>278</v>
      </c>
      <c r="O142" s="4"/>
    </row>
    <row r="143" spans="1:15" s="6" customFormat="1" x14ac:dyDescent="0.25">
      <c r="A143" s="6" t="s">
        <v>94</v>
      </c>
      <c r="B143" s="7"/>
      <c r="C143" s="8">
        <f t="shared" ref="C143:M143" si="36">SUM(C141:C142)</f>
        <v>43496</v>
      </c>
      <c r="D143" s="8">
        <f t="shared" si="36"/>
        <v>0</v>
      </c>
      <c r="E143" s="8">
        <f t="shared" si="36"/>
        <v>0</v>
      </c>
      <c r="F143" s="8">
        <f t="shared" si="36"/>
        <v>0</v>
      </c>
      <c r="G143" s="8">
        <f t="shared" si="36"/>
        <v>0</v>
      </c>
      <c r="H143" s="8">
        <f t="shared" si="36"/>
        <v>0</v>
      </c>
      <c r="I143" s="8">
        <f t="shared" si="36"/>
        <v>0</v>
      </c>
      <c r="J143" s="8">
        <f t="shared" si="36"/>
        <v>10</v>
      </c>
      <c r="K143" s="8">
        <f t="shared" si="36"/>
        <v>278</v>
      </c>
      <c r="L143" s="8">
        <f t="shared" si="36"/>
        <v>0</v>
      </c>
      <c r="M143" s="8">
        <f t="shared" si="36"/>
        <v>36</v>
      </c>
      <c r="N143" s="8">
        <f t="shared" si="32"/>
        <v>43820</v>
      </c>
      <c r="O143" s="9"/>
    </row>
    <row r="144" spans="1:15" x14ac:dyDescent="0.25">
      <c r="A144" s="6" t="s">
        <v>85</v>
      </c>
      <c r="B144" s="3" t="s">
        <v>106</v>
      </c>
      <c r="C144" s="5">
        <v>10</v>
      </c>
      <c r="D144" s="5"/>
      <c r="E144" s="5"/>
      <c r="F144" s="5"/>
      <c r="G144" s="5"/>
      <c r="H144" s="5"/>
      <c r="I144" s="5"/>
      <c r="J144" s="5"/>
      <c r="K144" s="5"/>
      <c r="L144" s="5"/>
      <c r="M144" s="5"/>
      <c r="N144" s="5">
        <f t="shared" si="32"/>
        <v>10</v>
      </c>
      <c r="O144" s="4"/>
    </row>
    <row r="145" spans="1:15" x14ac:dyDescent="0.25">
      <c r="B145" s="3" t="s">
        <v>19</v>
      </c>
      <c r="C145" s="5">
        <v>35318</v>
      </c>
      <c r="D145" s="5">
        <v>242</v>
      </c>
      <c r="E145" s="5">
        <v>344</v>
      </c>
      <c r="F145" s="5"/>
      <c r="G145" s="5"/>
      <c r="H145" s="5">
        <v>4175</v>
      </c>
      <c r="I145" s="5">
        <v>2</v>
      </c>
      <c r="J145" s="5">
        <v>119</v>
      </c>
      <c r="K145" s="5">
        <v>2616</v>
      </c>
      <c r="L145" s="5"/>
      <c r="M145" s="5"/>
      <c r="N145" s="5">
        <f t="shared" si="32"/>
        <v>42816</v>
      </c>
      <c r="O145" s="4"/>
    </row>
    <row r="146" spans="1:15" ht="26.4" x14ac:dyDescent="0.25">
      <c r="B146" s="3" t="s">
        <v>105</v>
      </c>
      <c r="C146" s="5">
        <v>150</v>
      </c>
      <c r="D146" s="5"/>
      <c r="E146" s="5"/>
      <c r="F146" s="5"/>
      <c r="G146" s="5"/>
      <c r="H146" s="5"/>
      <c r="I146" s="5"/>
      <c r="J146" s="5"/>
      <c r="K146" s="5"/>
      <c r="L146" s="5"/>
      <c r="M146" s="5"/>
      <c r="N146" s="5">
        <f t="shared" si="32"/>
        <v>150</v>
      </c>
      <c r="O146" s="4"/>
    </row>
    <row r="147" spans="1:15" x14ac:dyDescent="0.25">
      <c r="B147" s="3" t="s">
        <v>86</v>
      </c>
      <c r="C147" s="5">
        <v>20110</v>
      </c>
      <c r="D147" s="5"/>
      <c r="E147" s="5"/>
      <c r="F147" s="5"/>
      <c r="G147" s="5"/>
      <c r="H147" s="5"/>
      <c r="I147" s="5"/>
      <c r="J147" s="5"/>
      <c r="K147" s="5"/>
      <c r="L147" s="5"/>
      <c r="M147" s="5"/>
      <c r="N147" s="5">
        <f t="shared" si="32"/>
        <v>20110</v>
      </c>
      <c r="O147" s="4"/>
    </row>
    <row r="148" spans="1:15" x14ac:dyDescent="0.25">
      <c r="B148" s="3" t="s">
        <v>87</v>
      </c>
      <c r="C148" s="5">
        <v>32472</v>
      </c>
      <c r="D148" s="5"/>
      <c r="E148" s="5"/>
      <c r="F148" s="5"/>
      <c r="G148" s="5"/>
      <c r="H148" s="5"/>
      <c r="I148" s="5"/>
      <c r="J148" s="5"/>
      <c r="K148" s="5"/>
      <c r="L148" s="5"/>
      <c r="M148" s="5"/>
      <c r="N148" s="5">
        <f t="shared" si="32"/>
        <v>32472</v>
      </c>
      <c r="O148" s="4"/>
    </row>
    <row r="149" spans="1:15" s="6" customFormat="1" x14ac:dyDescent="0.25">
      <c r="A149" s="6" t="s">
        <v>94</v>
      </c>
      <c r="B149" s="7"/>
      <c r="C149" s="8">
        <f t="shared" ref="C149:N149" si="37">SUM(C144:C148)</f>
        <v>88060</v>
      </c>
      <c r="D149" s="8">
        <f t="shared" si="37"/>
        <v>242</v>
      </c>
      <c r="E149" s="8">
        <f t="shared" si="37"/>
        <v>344</v>
      </c>
      <c r="F149" s="8">
        <f t="shared" si="37"/>
        <v>0</v>
      </c>
      <c r="G149" s="8">
        <f t="shared" si="37"/>
        <v>0</v>
      </c>
      <c r="H149" s="8">
        <f t="shared" si="37"/>
        <v>4175</v>
      </c>
      <c r="I149" s="8">
        <f t="shared" si="37"/>
        <v>2</v>
      </c>
      <c r="J149" s="8">
        <f t="shared" si="37"/>
        <v>119</v>
      </c>
      <c r="K149" s="8">
        <f t="shared" si="37"/>
        <v>2616</v>
      </c>
      <c r="L149" s="8">
        <f t="shared" si="37"/>
        <v>0</v>
      </c>
      <c r="M149" s="8">
        <f t="shared" si="37"/>
        <v>0</v>
      </c>
      <c r="N149" s="8">
        <f t="shared" si="37"/>
        <v>95558</v>
      </c>
      <c r="O149" s="9"/>
    </row>
    <row r="150" spans="1:15" x14ac:dyDescent="0.25">
      <c r="A150" s="6" t="s">
        <v>88</v>
      </c>
      <c r="B150" s="3" t="s">
        <v>62</v>
      </c>
      <c r="C150" s="5">
        <v>2</v>
      </c>
      <c r="D150" s="5"/>
      <c r="E150" s="5"/>
      <c r="F150" s="5"/>
      <c r="G150" s="5"/>
      <c r="H150" s="5"/>
      <c r="I150" s="5"/>
      <c r="J150" s="5"/>
      <c r="K150" s="5"/>
      <c r="L150" s="5"/>
      <c r="M150" s="5"/>
      <c r="N150" s="5">
        <f t="shared" ref="N150:N162" si="38">SUM(C150:M150)</f>
        <v>2</v>
      </c>
      <c r="O150" s="4"/>
    </row>
    <row r="151" spans="1:15" x14ac:dyDescent="0.25">
      <c r="B151" s="3" t="s">
        <v>19</v>
      </c>
      <c r="C151" s="5"/>
      <c r="D151" s="5"/>
      <c r="E151" s="5"/>
      <c r="F151" s="5"/>
      <c r="G151" s="5"/>
      <c r="H151" s="5"/>
      <c r="I151" s="5"/>
      <c r="J151" s="5"/>
      <c r="K151" s="5">
        <v>1942</v>
      </c>
      <c r="L151" s="5"/>
      <c r="M151" s="5"/>
      <c r="N151" s="5">
        <f t="shared" si="38"/>
        <v>1942</v>
      </c>
      <c r="O151" s="4"/>
    </row>
    <row r="152" spans="1:15" x14ac:dyDescent="0.25">
      <c r="B152" s="3" t="s">
        <v>26</v>
      </c>
      <c r="C152" s="5">
        <v>16355</v>
      </c>
      <c r="D152" s="5"/>
      <c r="E152" s="5"/>
      <c r="F152" s="5"/>
      <c r="G152" s="5"/>
      <c r="H152" s="5"/>
      <c r="I152" s="5"/>
      <c r="J152" s="5"/>
      <c r="K152" s="5"/>
      <c r="L152" s="5"/>
      <c r="M152" s="5"/>
      <c r="N152" s="5">
        <f t="shared" si="38"/>
        <v>16355</v>
      </c>
      <c r="O152" s="4"/>
    </row>
    <row r="153" spans="1:15" x14ac:dyDescent="0.25">
      <c r="B153" s="3" t="s">
        <v>21</v>
      </c>
      <c r="C153" s="5">
        <v>375</v>
      </c>
      <c r="D153" s="5"/>
      <c r="E153" s="5"/>
      <c r="F153" s="5"/>
      <c r="G153" s="5"/>
      <c r="H153" s="5"/>
      <c r="I153" s="5"/>
      <c r="J153" s="5"/>
      <c r="K153" s="5"/>
      <c r="L153" s="5"/>
      <c r="M153" s="5"/>
      <c r="N153" s="5">
        <f t="shared" si="38"/>
        <v>375</v>
      </c>
      <c r="O153" s="4"/>
    </row>
    <row r="154" spans="1:15" x14ac:dyDescent="0.25">
      <c r="B154" s="3" t="s">
        <v>32</v>
      </c>
      <c r="C154" s="5">
        <v>4211</v>
      </c>
      <c r="D154" s="5"/>
      <c r="E154" s="5"/>
      <c r="F154" s="5"/>
      <c r="G154" s="5"/>
      <c r="H154" s="5"/>
      <c r="I154" s="5"/>
      <c r="J154" s="5"/>
      <c r="K154" s="5"/>
      <c r="L154" s="5"/>
      <c r="M154" s="5"/>
      <c r="N154" s="5">
        <f t="shared" si="38"/>
        <v>4211</v>
      </c>
      <c r="O154" s="4"/>
    </row>
    <row r="155" spans="1:15" s="6" customFormat="1" ht="12.15" customHeight="1" x14ac:dyDescent="0.25">
      <c r="A155" s="6" t="s">
        <v>94</v>
      </c>
      <c r="B155" s="7"/>
      <c r="C155" s="8">
        <f t="shared" ref="C155:M155" si="39">SUM(C150:C154)</f>
        <v>20943</v>
      </c>
      <c r="D155" s="8">
        <f t="shared" si="39"/>
        <v>0</v>
      </c>
      <c r="E155" s="8">
        <f t="shared" si="39"/>
        <v>0</v>
      </c>
      <c r="F155" s="8">
        <f t="shared" si="39"/>
        <v>0</v>
      </c>
      <c r="G155" s="8">
        <f t="shared" si="39"/>
        <v>0</v>
      </c>
      <c r="H155" s="8">
        <f t="shared" si="39"/>
        <v>0</v>
      </c>
      <c r="I155" s="8">
        <f t="shared" si="39"/>
        <v>0</v>
      </c>
      <c r="J155" s="8">
        <f t="shared" si="39"/>
        <v>0</v>
      </c>
      <c r="K155" s="8">
        <f t="shared" si="39"/>
        <v>1942</v>
      </c>
      <c r="L155" s="8">
        <f t="shared" si="39"/>
        <v>0</v>
      </c>
      <c r="M155" s="8">
        <f t="shared" si="39"/>
        <v>0</v>
      </c>
      <c r="N155" s="8">
        <f t="shared" si="38"/>
        <v>22885</v>
      </c>
      <c r="O155" s="9"/>
    </row>
    <row r="156" spans="1:15" x14ac:dyDescent="0.25">
      <c r="A156" s="6" t="s">
        <v>89</v>
      </c>
      <c r="B156" s="3" t="s">
        <v>90</v>
      </c>
      <c r="C156" s="5">
        <v>49169</v>
      </c>
      <c r="D156" s="5"/>
      <c r="E156" s="5"/>
      <c r="F156" s="5"/>
      <c r="G156" s="5"/>
      <c r="H156" s="5">
        <v>965</v>
      </c>
      <c r="I156" s="5">
        <v>17856</v>
      </c>
      <c r="J156" s="5"/>
      <c r="K156" s="5"/>
      <c r="L156" s="5">
        <v>595</v>
      </c>
      <c r="M156" s="5">
        <v>2398</v>
      </c>
      <c r="N156" s="5">
        <f t="shared" si="38"/>
        <v>70983</v>
      </c>
      <c r="O156" s="4"/>
    </row>
    <row r="157" spans="1:15" x14ac:dyDescent="0.25">
      <c r="B157" s="3" t="s">
        <v>107</v>
      </c>
      <c r="C157" s="5">
        <v>6707</v>
      </c>
      <c r="D157" s="5"/>
      <c r="E157" s="5"/>
      <c r="F157" s="5"/>
      <c r="G157" s="5"/>
      <c r="H157" s="5">
        <v>47</v>
      </c>
      <c r="I157" s="5"/>
      <c r="J157" s="5"/>
      <c r="K157" s="5"/>
      <c r="L157" s="5">
        <v>109</v>
      </c>
      <c r="M157" s="5">
        <v>126</v>
      </c>
      <c r="N157" s="5">
        <f t="shared" si="38"/>
        <v>6989</v>
      </c>
      <c r="O157" s="4"/>
    </row>
    <row r="158" spans="1:15" x14ac:dyDescent="0.25">
      <c r="B158" s="3" t="s">
        <v>91</v>
      </c>
      <c r="C158" s="5">
        <v>142733</v>
      </c>
      <c r="D158" s="5"/>
      <c r="E158" s="5"/>
      <c r="F158" s="5"/>
      <c r="G158" s="5"/>
      <c r="H158" s="5">
        <v>9583</v>
      </c>
      <c r="I158" s="5">
        <v>7724</v>
      </c>
      <c r="J158" s="5">
        <v>619</v>
      </c>
      <c r="K158" s="5"/>
      <c r="L158" s="5">
        <v>733</v>
      </c>
      <c r="M158" s="5"/>
      <c r="N158" s="5">
        <f t="shared" si="38"/>
        <v>161392</v>
      </c>
      <c r="O158" s="4"/>
    </row>
    <row r="159" spans="1:15" x14ac:dyDescent="0.25">
      <c r="B159" s="3" t="s">
        <v>19</v>
      </c>
      <c r="C159" s="5">
        <v>87</v>
      </c>
      <c r="D159" s="5">
        <v>4</v>
      </c>
      <c r="E159" s="5"/>
      <c r="F159" s="5"/>
      <c r="G159" s="5"/>
      <c r="H159" s="5"/>
      <c r="I159" s="5"/>
      <c r="J159" s="5">
        <v>5</v>
      </c>
      <c r="K159" s="5">
        <v>11822</v>
      </c>
      <c r="L159" s="5"/>
      <c r="M159" s="5"/>
      <c r="N159" s="5">
        <f t="shared" si="38"/>
        <v>11918</v>
      </c>
      <c r="O159" s="4"/>
    </row>
    <row r="160" spans="1:15" x14ac:dyDescent="0.25">
      <c r="B160" s="3" t="s">
        <v>24</v>
      </c>
      <c r="C160" s="5"/>
      <c r="D160" s="5"/>
      <c r="E160" s="5"/>
      <c r="F160" s="5"/>
      <c r="G160" s="5"/>
      <c r="H160" s="5"/>
      <c r="I160" s="5"/>
      <c r="J160" s="5"/>
      <c r="K160" s="5">
        <v>25</v>
      </c>
      <c r="L160" s="5"/>
      <c r="M160" s="5"/>
      <c r="N160" s="5">
        <f t="shared" si="38"/>
        <v>25</v>
      </c>
      <c r="O160" s="4"/>
    </row>
    <row r="161" spans="1:15" x14ac:dyDescent="0.25">
      <c r="B161" s="3" t="s">
        <v>26</v>
      </c>
      <c r="C161" s="5"/>
      <c r="D161" s="5"/>
      <c r="E161" s="5"/>
      <c r="F161" s="5"/>
      <c r="G161" s="5"/>
      <c r="H161" s="5"/>
      <c r="I161" s="5"/>
      <c r="J161" s="5"/>
      <c r="K161" s="5">
        <v>124</v>
      </c>
      <c r="L161" s="5"/>
      <c r="M161" s="5"/>
      <c r="N161" s="5">
        <f t="shared" si="38"/>
        <v>124</v>
      </c>
      <c r="O161" s="4"/>
    </row>
    <row r="162" spans="1:15" s="6" customFormat="1" x14ac:dyDescent="0.25">
      <c r="A162" s="6" t="s">
        <v>94</v>
      </c>
      <c r="B162" s="7"/>
      <c r="C162" s="8">
        <f t="shared" ref="C162:M162" si="40">SUM(C156:C161)</f>
        <v>198696</v>
      </c>
      <c r="D162" s="8">
        <f t="shared" si="40"/>
        <v>4</v>
      </c>
      <c r="E162" s="8">
        <f t="shared" si="40"/>
        <v>0</v>
      </c>
      <c r="F162" s="8">
        <f t="shared" si="40"/>
        <v>0</v>
      </c>
      <c r="G162" s="8">
        <f t="shared" si="40"/>
        <v>0</v>
      </c>
      <c r="H162" s="8">
        <f t="shared" si="40"/>
        <v>10595</v>
      </c>
      <c r="I162" s="8">
        <f t="shared" si="40"/>
        <v>25580</v>
      </c>
      <c r="J162" s="8">
        <f t="shared" si="40"/>
        <v>624</v>
      </c>
      <c r="K162" s="8">
        <f t="shared" si="40"/>
        <v>11971</v>
      </c>
      <c r="L162" s="8">
        <f t="shared" si="40"/>
        <v>1437</v>
      </c>
      <c r="M162" s="8">
        <f t="shared" si="40"/>
        <v>2524</v>
      </c>
      <c r="N162" s="8">
        <f t="shared" si="38"/>
        <v>251431</v>
      </c>
      <c r="O162" s="9"/>
    </row>
    <row r="163" spans="1:15" ht="8.4" customHeight="1" x14ac:dyDescent="0.25">
      <c r="C163" s="5"/>
      <c r="D163" s="5"/>
      <c r="E163" s="5"/>
      <c r="F163" s="5"/>
      <c r="G163" s="5"/>
      <c r="H163" s="5"/>
      <c r="I163" s="5"/>
      <c r="J163" s="5"/>
      <c r="K163" s="5"/>
      <c r="L163" s="5"/>
      <c r="M163" s="5"/>
      <c r="N163" s="5"/>
      <c r="O163" s="4"/>
    </row>
    <row r="164" spans="1:15" s="6" customFormat="1" ht="22.65" customHeight="1" x14ac:dyDescent="0.25">
      <c r="A164" s="6" t="s">
        <v>92</v>
      </c>
      <c r="B164" s="7"/>
      <c r="C164" s="8">
        <f>C162+C155+C149+C143+C139+C138+C135+C131+C125+C122+C121+C117+C116+C107+C100+C97+C93+C90+C82+C78+C75+C71+C67+C60+C59+C56+C52+C47+C44+C39+C35+C32+C28+C25+C20+C16+C12+C7+C4</f>
        <v>3872375</v>
      </c>
      <c r="D164" s="8">
        <f t="shared" ref="D164:N164" si="41">D162+D155+D149+D143+D139+D138+D135+D131+D125+D122+D121+D117+D116+D107+D100+D97+D93+D90+D82+D78+D75+D71+D67+D60+D59+D56+D52+D47+D44+D39+D35+D32+D28+D25+D20+D16+D12+D7+D4</f>
        <v>479479</v>
      </c>
      <c r="E164" s="8">
        <f t="shared" si="41"/>
        <v>187506</v>
      </c>
      <c r="F164" s="8">
        <f t="shared" si="41"/>
        <v>11385</v>
      </c>
      <c r="G164" s="8">
        <f t="shared" si="41"/>
        <v>102008</v>
      </c>
      <c r="H164" s="8">
        <f t="shared" si="41"/>
        <v>39190</v>
      </c>
      <c r="I164" s="8">
        <f t="shared" si="41"/>
        <v>76675</v>
      </c>
      <c r="J164" s="8">
        <f t="shared" si="41"/>
        <v>23897</v>
      </c>
      <c r="K164" s="8">
        <f t="shared" si="41"/>
        <v>242981</v>
      </c>
      <c r="L164" s="8">
        <f t="shared" si="41"/>
        <v>11082</v>
      </c>
      <c r="M164" s="8">
        <f t="shared" si="41"/>
        <v>81573</v>
      </c>
      <c r="N164" s="8">
        <f t="shared" si="41"/>
        <v>5128151</v>
      </c>
      <c r="O164" s="9"/>
    </row>
    <row r="165" spans="1:15" x14ac:dyDescent="0.25">
      <c r="C165" s="4"/>
      <c r="D165" s="4"/>
      <c r="E165" s="4"/>
      <c r="F165" s="4"/>
      <c r="G165" s="4"/>
      <c r="H165" s="4"/>
      <c r="I165" s="4"/>
      <c r="J165" s="4"/>
      <c r="K165" s="4"/>
      <c r="L165" s="4"/>
      <c r="M165" s="4"/>
      <c r="N165" s="4"/>
      <c r="O165" s="4"/>
    </row>
    <row r="166" spans="1:15" x14ac:dyDescent="0.25">
      <c r="C166" s="4"/>
      <c r="D166" s="4"/>
      <c r="E166" s="4"/>
      <c r="F166" s="4"/>
      <c r="G166" s="4"/>
      <c r="H166" s="4"/>
      <c r="I166" s="4"/>
      <c r="J166" s="4"/>
      <c r="K166" s="4"/>
      <c r="L166" s="4"/>
      <c r="M166" s="4"/>
      <c r="N166" s="4"/>
      <c r="O166" s="4"/>
    </row>
    <row r="167" spans="1:15" x14ac:dyDescent="0.25">
      <c r="C167" s="4"/>
      <c r="D167" s="4"/>
      <c r="E167" s="4"/>
      <c r="F167" s="4"/>
      <c r="G167" s="4"/>
      <c r="H167" s="4"/>
      <c r="I167" s="4"/>
      <c r="J167" s="4"/>
      <c r="K167" s="4"/>
      <c r="L167" s="4"/>
      <c r="M167" s="4"/>
      <c r="N167" s="4"/>
      <c r="O167" s="4"/>
    </row>
  </sheetData>
  <phoneticPr fontId="0" type="noConversion"/>
  <printOptions gridLines="1" gridLinesSet="0"/>
  <pageMargins left="0.75" right="0.75" top="1" bottom="1" header="0.5" footer="0.5"/>
  <pageSetup paperSize="5" orientation="landscape" horizontalDpi="300" verticalDpi="300" r:id="rId1"/>
  <headerFooter alignWithMargins="0">
    <oddHeader xml:space="preserve">&amp;CDISPOSAL SUMMARY BY COUNTY - 1994
</oddHeader>
    <oddFooter>&amp;LNovember 1, 1995&amp;CPage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73"/>
  <sheetViews>
    <sheetView workbookViewId="0">
      <pane xSplit="1" ySplit="3" topLeftCell="AF247" activePane="bottomRight" state="frozen"/>
      <selection pane="topRight" activeCell="B1" sqref="B1"/>
      <selection pane="bottomLeft" activeCell="A4" sqref="A4"/>
      <selection pane="bottomRight"/>
    </sheetView>
  </sheetViews>
  <sheetFormatPr defaultColWidth="9.109375" defaultRowHeight="13.2" x14ac:dyDescent="0.25"/>
  <cols>
    <col min="1" max="1" width="45" style="5" customWidth="1"/>
    <col min="2" max="2" width="16.21875" style="5" customWidth="1"/>
    <col min="3" max="3" width="36.21875" style="5" customWidth="1"/>
    <col min="4" max="4" width="21.44140625" style="5" customWidth="1"/>
    <col min="5" max="5" width="35" style="5" customWidth="1"/>
    <col min="6" max="6" width="8.88671875" style="5" customWidth="1"/>
    <col min="7" max="7" width="9" style="5" customWidth="1"/>
    <col min="8" max="8" width="17.5546875" style="5" customWidth="1"/>
    <col min="9" max="9" width="16.5546875" style="5" customWidth="1"/>
    <col min="10" max="10" width="9" style="5" customWidth="1"/>
    <col min="11" max="11" width="30.88671875" style="5" customWidth="1"/>
    <col min="12" max="12" width="24.77734375" style="5" customWidth="1"/>
    <col min="13" max="13" width="15" style="5" customWidth="1"/>
    <col min="14" max="14" width="16.88671875" style="5" customWidth="1"/>
    <col min="15" max="15" width="36.6640625" style="5" customWidth="1"/>
    <col min="16" max="16" width="5.88671875" style="5" customWidth="1"/>
    <col min="17" max="17" width="15.33203125" style="5" customWidth="1"/>
    <col min="18" max="18" width="11.109375" style="5" customWidth="1"/>
    <col min="19" max="19" width="18.6640625" style="5" customWidth="1"/>
    <col min="20" max="20" width="5.109375" style="5" customWidth="1"/>
    <col min="21" max="21" width="13.6640625" style="5" customWidth="1"/>
    <col min="22" max="22" width="30.77734375" style="5" customWidth="1"/>
    <col min="23" max="23" width="31.44140625" style="5" customWidth="1"/>
    <col min="24" max="24" width="6" style="5" customWidth="1"/>
    <col min="25" max="25" width="27.77734375" style="5" customWidth="1"/>
    <col min="26" max="26" width="18.109375" style="5" customWidth="1"/>
    <col min="27" max="27" width="16.33203125" style="5" customWidth="1"/>
    <col min="28" max="28" width="14.44140625" style="5" customWidth="1"/>
    <col min="29" max="29" width="15.77734375" style="5" customWidth="1"/>
    <col min="30" max="30" width="21.44140625" style="5" customWidth="1"/>
    <col min="31" max="31" width="13.44140625" style="5" customWidth="1"/>
    <col min="32" max="32" width="23.88671875" style="5" customWidth="1"/>
    <col min="33" max="33" width="15.21875" style="5" customWidth="1"/>
    <col min="34" max="34" width="29.21875" style="5" customWidth="1"/>
    <col min="35" max="35" width="12.33203125" style="5" customWidth="1"/>
    <col min="36" max="36" width="11.21875" style="5" customWidth="1"/>
    <col min="37" max="37" width="11.33203125" style="5" customWidth="1"/>
    <col min="38" max="16384" width="9.109375" style="5"/>
  </cols>
  <sheetData>
    <row r="1" spans="1:37" x14ac:dyDescent="0.25">
      <c r="A1" s="486" t="s">
        <v>570</v>
      </c>
    </row>
    <row r="2" spans="1:37" x14ac:dyDescent="0.25">
      <c r="A2" s="487" t="s">
        <v>576</v>
      </c>
      <c r="B2" s="487" t="s">
        <v>569</v>
      </c>
    </row>
    <row r="3" spans="1:37" x14ac:dyDescent="0.25">
      <c r="A3" s="487" t="s">
        <v>514</v>
      </c>
      <c r="B3" s="5" t="s">
        <v>284</v>
      </c>
      <c r="C3" s="5" t="s">
        <v>447</v>
      </c>
      <c r="D3" s="5" t="s">
        <v>571</v>
      </c>
      <c r="E3" s="5" t="s">
        <v>448</v>
      </c>
      <c r="F3" s="5" t="s">
        <v>424</v>
      </c>
      <c r="G3" s="5" t="s">
        <v>427</v>
      </c>
      <c r="H3" s="5" t="s">
        <v>296</v>
      </c>
      <c r="I3" s="5" t="s">
        <v>297</v>
      </c>
      <c r="J3" s="5" t="s">
        <v>298</v>
      </c>
      <c r="K3" s="5" t="s">
        <v>449</v>
      </c>
      <c r="L3" s="5" t="s">
        <v>425</v>
      </c>
      <c r="M3" s="5" t="s">
        <v>299</v>
      </c>
      <c r="N3" s="5" t="s">
        <v>382</v>
      </c>
      <c r="O3" s="5" t="s">
        <v>565</v>
      </c>
      <c r="P3" s="5" t="s">
        <v>300</v>
      </c>
      <c r="Q3" s="5" t="s">
        <v>281</v>
      </c>
      <c r="R3" s="5" t="s">
        <v>282</v>
      </c>
      <c r="S3" s="5" t="s">
        <v>289</v>
      </c>
      <c r="T3" s="5" t="s">
        <v>426</v>
      </c>
      <c r="U3" s="5" t="s">
        <v>288</v>
      </c>
      <c r="V3" s="5" t="s">
        <v>526</v>
      </c>
      <c r="W3" s="5" t="s">
        <v>452</v>
      </c>
      <c r="X3" s="5" t="s">
        <v>286</v>
      </c>
      <c r="Y3" s="5" t="s">
        <v>453</v>
      </c>
      <c r="Z3" s="5" t="s">
        <v>455</v>
      </c>
      <c r="AA3" s="5" t="s">
        <v>499</v>
      </c>
      <c r="AB3" s="5" t="s">
        <v>287</v>
      </c>
      <c r="AC3" s="5" t="s">
        <v>379</v>
      </c>
      <c r="AD3" s="5" t="s">
        <v>378</v>
      </c>
      <c r="AE3" s="5" t="s">
        <v>548</v>
      </c>
      <c r="AF3" s="5" t="s">
        <v>456</v>
      </c>
      <c r="AG3" s="5" t="s">
        <v>457</v>
      </c>
      <c r="AH3" s="5" t="s">
        <v>458</v>
      </c>
      <c r="AI3" s="5" t="s">
        <v>285</v>
      </c>
      <c r="AJ3" s="5" t="s">
        <v>290</v>
      </c>
      <c r="AK3" s="5" t="s">
        <v>459</v>
      </c>
    </row>
    <row r="4" spans="1:37" x14ac:dyDescent="0.25">
      <c r="A4" s="488" t="s">
        <v>304</v>
      </c>
      <c r="B4" s="5">
        <v>52.4</v>
      </c>
      <c r="Q4" s="5">
        <v>821.05000000000007</v>
      </c>
      <c r="U4" s="5">
        <v>0.3</v>
      </c>
      <c r="W4" s="5">
        <v>19811.250000000004</v>
      </c>
      <c r="Y4" s="5">
        <v>36.78</v>
      </c>
      <c r="AE4" s="5">
        <v>5.12</v>
      </c>
      <c r="AK4" s="5">
        <v>20726.900000000005</v>
      </c>
    </row>
    <row r="5" spans="1:37" x14ac:dyDescent="0.25">
      <c r="A5" s="489" t="s">
        <v>311</v>
      </c>
      <c r="W5" s="5">
        <v>19811.250000000004</v>
      </c>
      <c r="AK5" s="5">
        <v>19811.250000000004</v>
      </c>
    </row>
    <row r="6" spans="1:37" x14ac:dyDescent="0.25">
      <c r="A6" s="489" t="s">
        <v>312</v>
      </c>
      <c r="Q6" s="5">
        <v>16.47</v>
      </c>
      <c r="AK6" s="5">
        <v>16.47</v>
      </c>
    </row>
    <row r="7" spans="1:37" x14ac:dyDescent="0.25">
      <c r="A7" s="489" t="s">
        <v>306</v>
      </c>
      <c r="B7" s="5">
        <v>52.4</v>
      </c>
      <c r="Y7" s="5">
        <v>29.57</v>
      </c>
      <c r="AK7" s="5">
        <v>81.97</v>
      </c>
    </row>
    <row r="8" spans="1:37" x14ac:dyDescent="0.25">
      <c r="A8" s="489" t="s">
        <v>307</v>
      </c>
      <c r="AE8" s="5">
        <v>5.12</v>
      </c>
      <c r="AK8" s="5">
        <v>5.12</v>
      </c>
    </row>
    <row r="9" spans="1:37" x14ac:dyDescent="0.25">
      <c r="A9" s="489" t="s">
        <v>308</v>
      </c>
      <c r="Q9" s="5">
        <v>804.58</v>
      </c>
      <c r="Y9" s="5">
        <v>7.21</v>
      </c>
      <c r="AK9" s="5">
        <v>811.79000000000008</v>
      </c>
    </row>
    <row r="10" spans="1:37" x14ac:dyDescent="0.25">
      <c r="A10" s="489" t="s">
        <v>339</v>
      </c>
      <c r="U10" s="5">
        <v>0.3</v>
      </c>
      <c r="AK10" s="5">
        <v>0.3</v>
      </c>
    </row>
    <row r="11" spans="1:37" x14ac:dyDescent="0.25">
      <c r="A11" s="488" t="s">
        <v>231</v>
      </c>
      <c r="B11" s="5">
        <v>3.23</v>
      </c>
      <c r="U11" s="5">
        <v>0.21</v>
      </c>
      <c r="W11" s="5">
        <v>17318.77</v>
      </c>
      <c r="AK11" s="5">
        <v>17322.21</v>
      </c>
    </row>
    <row r="12" spans="1:37" x14ac:dyDescent="0.25">
      <c r="A12" s="489" t="s">
        <v>309</v>
      </c>
      <c r="W12" s="5">
        <v>17318.77</v>
      </c>
      <c r="AK12" s="5">
        <v>17318.77</v>
      </c>
    </row>
    <row r="13" spans="1:37" x14ac:dyDescent="0.25">
      <c r="A13" s="489" t="s">
        <v>306</v>
      </c>
      <c r="B13" s="5">
        <v>3.23</v>
      </c>
      <c r="AK13" s="5">
        <v>3.23</v>
      </c>
    </row>
    <row r="14" spans="1:37" x14ac:dyDescent="0.25">
      <c r="A14" s="489" t="s">
        <v>339</v>
      </c>
      <c r="U14" s="5">
        <v>0.21</v>
      </c>
      <c r="AK14" s="5">
        <v>0.21</v>
      </c>
    </row>
    <row r="15" spans="1:37" x14ac:dyDescent="0.25">
      <c r="A15" s="488" t="s">
        <v>232</v>
      </c>
      <c r="B15" s="5">
        <v>75.77</v>
      </c>
      <c r="E15" s="5">
        <v>651.6</v>
      </c>
      <c r="K15" s="5">
        <v>10600.39</v>
      </c>
      <c r="L15" s="5">
        <v>583.38</v>
      </c>
      <c r="M15" s="5">
        <v>1182.5999999999999</v>
      </c>
      <c r="O15" s="5">
        <v>1069.8800000000001</v>
      </c>
      <c r="P15" s="5">
        <v>1</v>
      </c>
      <c r="Q15" s="5">
        <v>3641.4</v>
      </c>
      <c r="U15" s="5">
        <v>2.19</v>
      </c>
      <c r="W15" s="5">
        <v>191083.28</v>
      </c>
      <c r="Y15" s="5">
        <v>99.33</v>
      </c>
      <c r="AC15" s="5">
        <v>276.48</v>
      </c>
      <c r="AE15" s="5">
        <v>1.1399999999999999</v>
      </c>
      <c r="AG15" s="5">
        <v>463.62</v>
      </c>
      <c r="AH15" s="5">
        <v>1128.7</v>
      </c>
      <c r="AK15" s="5">
        <v>210860.75999999998</v>
      </c>
    </row>
    <row r="16" spans="1:37" x14ac:dyDescent="0.25">
      <c r="A16" s="489" t="s">
        <v>430</v>
      </c>
      <c r="K16" s="5">
        <v>177.63</v>
      </c>
      <c r="AK16" s="5">
        <v>177.63</v>
      </c>
    </row>
    <row r="17" spans="1:37" x14ac:dyDescent="0.25">
      <c r="A17" s="489" t="s">
        <v>310</v>
      </c>
      <c r="E17" s="5">
        <v>123</v>
      </c>
      <c r="M17" s="5">
        <v>123</v>
      </c>
      <c r="AC17" s="5">
        <v>124.5</v>
      </c>
      <c r="AH17" s="5">
        <v>1109.5</v>
      </c>
      <c r="AK17" s="5">
        <v>1480</v>
      </c>
    </row>
    <row r="18" spans="1:37" x14ac:dyDescent="0.25">
      <c r="A18" s="489" t="s">
        <v>311</v>
      </c>
      <c r="B18" s="5">
        <v>0.08</v>
      </c>
      <c r="L18" s="5">
        <v>4.78</v>
      </c>
      <c r="Q18" s="5">
        <v>815.43000000000006</v>
      </c>
      <c r="W18" s="5">
        <v>95973.919999999984</v>
      </c>
      <c r="AK18" s="5">
        <v>96794.209999999977</v>
      </c>
    </row>
    <row r="19" spans="1:37" x14ac:dyDescent="0.25">
      <c r="A19" s="489" t="s">
        <v>312</v>
      </c>
      <c r="B19" s="5">
        <v>1.9</v>
      </c>
      <c r="L19" s="5">
        <v>367.13</v>
      </c>
      <c r="Q19" s="5">
        <v>2822.16</v>
      </c>
      <c r="W19" s="5">
        <v>45914.83</v>
      </c>
      <c r="AC19" s="5">
        <v>1.99</v>
      </c>
      <c r="AG19" s="5">
        <v>463.62</v>
      </c>
      <c r="AK19" s="5">
        <v>49571.630000000005</v>
      </c>
    </row>
    <row r="20" spans="1:37" x14ac:dyDescent="0.25">
      <c r="A20" s="489" t="s">
        <v>306</v>
      </c>
      <c r="B20" s="5">
        <v>40.71</v>
      </c>
      <c r="AK20" s="5">
        <v>40.71</v>
      </c>
    </row>
    <row r="21" spans="1:37" x14ac:dyDescent="0.25">
      <c r="A21" s="489" t="s">
        <v>307</v>
      </c>
      <c r="B21" s="5">
        <v>4.67</v>
      </c>
      <c r="AK21" s="5">
        <v>4.67</v>
      </c>
    </row>
    <row r="22" spans="1:37" x14ac:dyDescent="0.25">
      <c r="A22" s="489" t="s">
        <v>462</v>
      </c>
      <c r="K22" s="5">
        <v>9590.14</v>
      </c>
      <c r="O22" s="5">
        <v>1069.8800000000001</v>
      </c>
      <c r="W22" s="5">
        <v>49194.53</v>
      </c>
      <c r="AK22" s="5">
        <v>59854.55</v>
      </c>
    </row>
    <row r="23" spans="1:37" x14ac:dyDescent="0.25">
      <c r="A23" s="489" t="s">
        <v>527</v>
      </c>
      <c r="E23" s="5">
        <v>509</v>
      </c>
      <c r="M23" s="5">
        <v>1054</v>
      </c>
      <c r="P23" s="5">
        <v>1</v>
      </c>
      <c r="AC23" s="5">
        <v>140</v>
      </c>
      <c r="AK23" s="5">
        <v>1704</v>
      </c>
    </row>
    <row r="24" spans="1:37" x14ac:dyDescent="0.25">
      <c r="A24" s="489" t="s">
        <v>463</v>
      </c>
      <c r="E24" s="5">
        <v>19.600000000000001</v>
      </c>
      <c r="M24" s="5">
        <v>5.6</v>
      </c>
      <c r="AC24" s="5">
        <v>9.99</v>
      </c>
      <c r="AH24" s="5">
        <v>19.2</v>
      </c>
      <c r="AK24" s="5">
        <v>54.39</v>
      </c>
    </row>
    <row r="25" spans="1:37" x14ac:dyDescent="0.25">
      <c r="A25" s="489" t="s">
        <v>308</v>
      </c>
      <c r="B25" s="5">
        <v>28.41</v>
      </c>
      <c r="K25" s="5">
        <v>832.62</v>
      </c>
      <c r="L25" s="5">
        <v>211.47</v>
      </c>
      <c r="Q25" s="5">
        <v>3.81</v>
      </c>
      <c r="Y25" s="5">
        <v>99.33</v>
      </c>
      <c r="AK25" s="5">
        <v>1175.6399999999999</v>
      </c>
    </row>
    <row r="26" spans="1:37" x14ac:dyDescent="0.25">
      <c r="A26" s="489" t="s">
        <v>339</v>
      </c>
      <c r="U26" s="5">
        <v>2.19</v>
      </c>
      <c r="AE26" s="5">
        <v>1.1399999999999999</v>
      </c>
      <c r="AK26" s="5">
        <v>3.33</v>
      </c>
    </row>
    <row r="27" spans="1:37" x14ac:dyDescent="0.25">
      <c r="A27" s="488" t="s">
        <v>235</v>
      </c>
      <c r="B27" s="5">
        <v>406.12</v>
      </c>
      <c r="E27" s="5">
        <v>262</v>
      </c>
      <c r="H27" s="5">
        <v>60</v>
      </c>
      <c r="J27" s="5">
        <v>60</v>
      </c>
      <c r="K27" s="5">
        <v>6539.52</v>
      </c>
      <c r="M27" s="5">
        <v>3001</v>
      </c>
      <c r="R27" s="5">
        <v>518.69000000000005</v>
      </c>
      <c r="U27" s="5">
        <v>0.88</v>
      </c>
      <c r="V27" s="5">
        <v>4.2699999999999996</v>
      </c>
      <c r="W27" s="5">
        <v>72375.94</v>
      </c>
      <c r="Y27" s="5">
        <v>3840.93</v>
      </c>
      <c r="AC27" s="5">
        <v>9818.9500000000007</v>
      </c>
      <c r="AE27" s="5">
        <v>6142.04</v>
      </c>
      <c r="AG27" s="5">
        <v>42.06</v>
      </c>
      <c r="AK27" s="5">
        <v>103072.40000000001</v>
      </c>
    </row>
    <row r="28" spans="1:37" x14ac:dyDescent="0.25">
      <c r="A28" s="489" t="s">
        <v>567</v>
      </c>
      <c r="E28" s="5">
        <v>2</v>
      </c>
      <c r="M28" s="5">
        <v>1</v>
      </c>
      <c r="AC28" s="5">
        <v>418.95</v>
      </c>
      <c r="AK28" s="5">
        <v>421.95</v>
      </c>
    </row>
    <row r="29" spans="1:37" x14ac:dyDescent="0.25">
      <c r="A29" s="489" t="s">
        <v>314</v>
      </c>
      <c r="E29" s="5">
        <v>200</v>
      </c>
      <c r="H29" s="5">
        <v>60</v>
      </c>
      <c r="M29" s="5">
        <v>3000</v>
      </c>
      <c r="AC29" s="5">
        <v>9400</v>
      </c>
      <c r="AK29" s="5">
        <v>12660</v>
      </c>
    </row>
    <row r="30" spans="1:37" x14ac:dyDescent="0.25">
      <c r="A30" s="489" t="s">
        <v>306</v>
      </c>
      <c r="B30" s="5">
        <v>4.7300000000000004</v>
      </c>
      <c r="K30" s="5">
        <v>3.01</v>
      </c>
      <c r="AK30" s="5">
        <v>7.74</v>
      </c>
    </row>
    <row r="31" spans="1:37" x14ac:dyDescent="0.25">
      <c r="A31" s="489" t="s">
        <v>307</v>
      </c>
      <c r="B31" s="5">
        <v>401.39</v>
      </c>
      <c r="K31" s="5">
        <v>6536.51</v>
      </c>
      <c r="R31" s="5">
        <v>518.69000000000005</v>
      </c>
      <c r="V31" s="5">
        <v>4.2699999999999996</v>
      </c>
      <c r="W31" s="5">
        <v>72375.94</v>
      </c>
      <c r="Y31" s="5">
        <v>3724.49</v>
      </c>
      <c r="AE31" s="5">
        <v>6142.04</v>
      </c>
      <c r="AG31" s="5">
        <v>42.06</v>
      </c>
      <c r="AK31" s="5">
        <v>89745.39</v>
      </c>
    </row>
    <row r="32" spans="1:37" x14ac:dyDescent="0.25">
      <c r="A32" s="489" t="s">
        <v>308</v>
      </c>
      <c r="Y32" s="5">
        <v>116.44</v>
      </c>
      <c r="AK32" s="5">
        <v>116.44</v>
      </c>
    </row>
    <row r="33" spans="1:37" x14ac:dyDescent="0.25">
      <c r="A33" s="489" t="s">
        <v>339</v>
      </c>
      <c r="U33" s="5">
        <v>0.88</v>
      </c>
      <c r="AK33" s="5">
        <v>0.88</v>
      </c>
    </row>
    <row r="34" spans="1:37" x14ac:dyDescent="0.25">
      <c r="A34" s="489" t="s">
        <v>489</v>
      </c>
      <c r="E34" s="5">
        <v>60</v>
      </c>
      <c r="J34" s="5">
        <v>60</v>
      </c>
      <c r="AK34" s="5">
        <v>120</v>
      </c>
    </row>
    <row r="35" spans="1:37" x14ac:dyDescent="0.25">
      <c r="A35" s="488" t="s">
        <v>236</v>
      </c>
      <c r="B35" s="5">
        <v>728.44999999999993</v>
      </c>
      <c r="K35" s="5">
        <v>339.4</v>
      </c>
      <c r="L35" s="5">
        <v>125.69</v>
      </c>
      <c r="U35" s="5">
        <v>2.92</v>
      </c>
      <c r="W35" s="5">
        <v>31539.47</v>
      </c>
      <c r="Y35" s="5">
        <v>4516.96</v>
      </c>
      <c r="AK35" s="5">
        <v>37252.89</v>
      </c>
    </row>
    <row r="36" spans="1:37" x14ac:dyDescent="0.25">
      <c r="A36" s="489" t="s">
        <v>311</v>
      </c>
      <c r="B36" s="5">
        <v>712.68999999999994</v>
      </c>
      <c r="K36" s="5">
        <v>339.4</v>
      </c>
      <c r="L36" s="5">
        <v>125.69</v>
      </c>
      <c r="Y36" s="5">
        <v>3818.5999999999995</v>
      </c>
      <c r="AK36" s="5">
        <v>4996.3799999999992</v>
      </c>
    </row>
    <row r="37" spans="1:37" x14ac:dyDescent="0.25">
      <c r="A37" s="489" t="s">
        <v>312</v>
      </c>
      <c r="W37" s="5">
        <v>16168.95</v>
      </c>
      <c r="Y37" s="5">
        <v>390.8</v>
      </c>
      <c r="AK37" s="5">
        <v>16559.75</v>
      </c>
    </row>
    <row r="38" spans="1:37" x14ac:dyDescent="0.25">
      <c r="A38" s="489" t="s">
        <v>308</v>
      </c>
      <c r="B38" s="5">
        <v>15.76</v>
      </c>
      <c r="W38" s="5">
        <v>15370.52</v>
      </c>
      <c r="Y38" s="5">
        <v>307.56</v>
      </c>
      <c r="AK38" s="5">
        <v>15693.84</v>
      </c>
    </row>
    <row r="39" spans="1:37" x14ac:dyDescent="0.25">
      <c r="A39" s="489" t="s">
        <v>339</v>
      </c>
      <c r="U39" s="5">
        <v>2.92</v>
      </c>
      <c r="AK39" s="5">
        <v>2.92</v>
      </c>
    </row>
    <row r="40" spans="1:37" x14ac:dyDescent="0.25">
      <c r="A40" s="488" t="s">
        <v>239</v>
      </c>
      <c r="B40" s="5">
        <v>456.32000000000005</v>
      </c>
      <c r="C40" s="5">
        <v>1803.18</v>
      </c>
      <c r="K40" s="5">
        <v>9017.25</v>
      </c>
      <c r="Q40" s="5">
        <v>5484.5499999999993</v>
      </c>
      <c r="R40" s="5">
        <v>552.95000000000005</v>
      </c>
      <c r="V40" s="5">
        <v>898.77</v>
      </c>
      <c r="W40" s="5">
        <v>325260.96000000002</v>
      </c>
      <c r="Z40" s="5">
        <v>212.28</v>
      </c>
      <c r="AE40" s="5">
        <v>541.54999999999995</v>
      </c>
      <c r="AG40" s="5">
        <v>17.39</v>
      </c>
      <c r="AI40" s="5">
        <v>1293.75</v>
      </c>
      <c r="AJ40" s="5">
        <v>45.91</v>
      </c>
      <c r="AK40" s="5">
        <v>345584.86</v>
      </c>
    </row>
    <row r="41" spans="1:37" x14ac:dyDescent="0.25">
      <c r="A41" s="489" t="s">
        <v>311</v>
      </c>
      <c r="Q41" s="5">
        <v>2493.4199999999996</v>
      </c>
      <c r="AE41" s="5">
        <v>537.55999999999995</v>
      </c>
      <c r="AK41" s="5">
        <v>3030.9799999999996</v>
      </c>
    </row>
    <row r="42" spans="1:37" x14ac:dyDescent="0.25">
      <c r="A42" s="489" t="s">
        <v>312</v>
      </c>
      <c r="B42" s="5">
        <v>429.79</v>
      </c>
      <c r="C42" s="5">
        <v>1803.18</v>
      </c>
      <c r="K42" s="5">
        <v>9014.4599999999991</v>
      </c>
      <c r="Q42" s="5">
        <v>2991.13</v>
      </c>
      <c r="V42" s="5">
        <v>898.77</v>
      </c>
      <c r="W42" s="5">
        <v>293441.28000000003</v>
      </c>
      <c r="AK42" s="5">
        <v>308578.61000000004</v>
      </c>
    </row>
    <row r="43" spans="1:37" x14ac:dyDescent="0.25">
      <c r="A43" s="489" t="s">
        <v>306</v>
      </c>
      <c r="B43" s="5">
        <v>0.3</v>
      </c>
      <c r="AK43" s="5">
        <v>0.3</v>
      </c>
    </row>
    <row r="44" spans="1:37" x14ac:dyDescent="0.25">
      <c r="A44" s="489" t="s">
        <v>317</v>
      </c>
      <c r="R44" s="5">
        <v>552.95000000000005</v>
      </c>
      <c r="AI44" s="5">
        <v>1293.75</v>
      </c>
      <c r="AK44" s="5">
        <v>1846.7</v>
      </c>
    </row>
    <row r="45" spans="1:37" x14ac:dyDescent="0.25">
      <c r="A45" s="489" t="s">
        <v>339</v>
      </c>
      <c r="AE45" s="5">
        <v>3.99</v>
      </c>
      <c r="AK45" s="5">
        <v>3.99</v>
      </c>
    </row>
    <row r="46" spans="1:37" x14ac:dyDescent="0.25">
      <c r="A46" s="489" t="s">
        <v>318</v>
      </c>
      <c r="B46" s="5">
        <v>26.23</v>
      </c>
      <c r="K46" s="5">
        <v>2.79</v>
      </c>
      <c r="W46" s="5">
        <v>31819.68</v>
      </c>
      <c r="Z46" s="5">
        <v>212.28</v>
      </c>
      <c r="AG46" s="5">
        <v>17.39</v>
      </c>
      <c r="AJ46" s="5">
        <v>45.91</v>
      </c>
      <c r="AK46" s="5">
        <v>32124.28</v>
      </c>
    </row>
    <row r="47" spans="1:37" x14ac:dyDescent="0.25">
      <c r="A47" s="488" t="s">
        <v>320</v>
      </c>
      <c r="B47" s="5">
        <v>1.7799999999999998</v>
      </c>
      <c r="L47" s="5">
        <v>17.02</v>
      </c>
      <c r="U47" s="5">
        <v>0.17</v>
      </c>
      <c r="W47" s="5">
        <v>6104.86</v>
      </c>
      <c r="AG47" s="5">
        <v>12.95</v>
      </c>
      <c r="AK47" s="5">
        <v>6136.78</v>
      </c>
    </row>
    <row r="48" spans="1:37" x14ac:dyDescent="0.25">
      <c r="A48" s="489" t="s">
        <v>312</v>
      </c>
      <c r="L48" s="5">
        <v>17.02</v>
      </c>
      <c r="W48" s="5">
        <v>6103.3099999999995</v>
      </c>
      <c r="AG48" s="5">
        <v>12.95</v>
      </c>
      <c r="AK48" s="5">
        <v>6133.28</v>
      </c>
    </row>
    <row r="49" spans="1:37" x14ac:dyDescent="0.25">
      <c r="A49" s="489" t="s">
        <v>306</v>
      </c>
      <c r="B49" s="5">
        <v>1.38</v>
      </c>
      <c r="AK49" s="5">
        <v>1.38</v>
      </c>
    </row>
    <row r="50" spans="1:37" x14ac:dyDescent="0.25">
      <c r="A50" s="489" t="s">
        <v>307</v>
      </c>
      <c r="B50" s="5">
        <v>0.4</v>
      </c>
      <c r="AK50" s="5">
        <v>0.4</v>
      </c>
    </row>
    <row r="51" spans="1:37" x14ac:dyDescent="0.25">
      <c r="A51" s="489" t="s">
        <v>339</v>
      </c>
      <c r="U51" s="5">
        <v>0.17</v>
      </c>
      <c r="W51" s="5">
        <v>1.55</v>
      </c>
      <c r="AK51" s="5">
        <v>1.72</v>
      </c>
    </row>
    <row r="52" spans="1:37" x14ac:dyDescent="0.25">
      <c r="A52" s="488" t="s">
        <v>238</v>
      </c>
      <c r="B52" s="5">
        <v>0.15</v>
      </c>
      <c r="C52" s="5">
        <v>49890</v>
      </c>
      <c r="K52" s="5">
        <v>32159</v>
      </c>
      <c r="Q52" s="5">
        <v>155601.41</v>
      </c>
      <c r="W52" s="5">
        <v>90751.290000000008</v>
      </c>
      <c r="Y52" s="5">
        <v>21206</v>
      </c>
      <c r="AB52" s="5">
        <v>129.65</v>
      </c>
      <c r="AE52" s="5">
        <v>9</v>
      </c>
      <c r="AK52" s="5">
        <v>349746.49999999994</v>
      </c>
    </row>
    <row r="53" spans="1:37" x14ac:dyDescent="0.25">
      <c r="A53" s="489" t="s">
        <v>311</v>
      </c>
      <c r="Q53" s="5">
        <v>1043.51</v>
      </c>
      <c r="AE53" s="5">
        <v>2.9599999999999995</v>
      </c>
      <c r="AK53" s="5">
        <v>1046.47</v>
      </c>
    </row>
    <row r="54" spans="1:37" x14ac:dyDescent="0.25">
      <c r="A54" s="489" t="s">
        <v>500</v>
      </c>
      <c r="C54" s="5">
        <v>49890</v>
      </c>
      <c r="K54" s="5">
        <v>32159</v>
      </c>
      <c r="Q54" s="5">
        <v>143536</v>
      </c>
      <c r="W54" s="5">
        <v>90569.05</v>
      </c>
      <c r="Y54" s="5">
        <v>21206</v>
      </c>
      <c r="AK54" s="5">
        <v>337360.05</v>
      </c>
    </row>
    <row r="55" spans="1:37" x14ac:dyDescent="0.25">
      <c r="A55" s="489" t="s">
        <v>306</v>
      </c>
      <c r="B55" s="5">
        <v>0.15</v>
      </c>
      <c r="AE55" s="5">
        <v>6.04</v>
      </c>
      <c r="AK55" s="5">
        <v>6.19</v>
      </c>
    </row>
    <row r="56" spans="1:37" x14ac:dyDescent="0.25">
      <c r="A56" s="489" t="s">
        <v>308</v>
      </c>
      <c r="Q56" s="5">
        <v>11021.9</v>
      </c>
      <c r="W56" s="5">
        <v>182.24</v>
      </c>
      <c r="AB56" s="5">
        <v>129.65</v>
      </c>
      <c r="AK56" s="5">
        <v>11333.789999999999</v>
      </c>
    </row>
    <row r="57" spans="1:37" x14ac:dyDescent="0.25">
      <c r="A57" s="488" t="s">
        <v>233</v>
      </c>
      <c r="B57" s="5">
        <v>44.160000000000004</v>
      </c>
      <c r="E57" s="5">
        <v>220</v>
      </c>
      <c r="H57" s="5">
        <v>140</v>
      </c>
      <c r="K57" s="5">
        <v>4337.8999999999996</v>
      </c>
      <c r="M57" s="5">
        <v>790</v>
      </c>
      <c r="U57" s="5">
        <v>0.21</v>
      </c>
      <c r="W57" s="5">
        <v>40928.800000000003</v>
      </c>
      <c r="Y57" s="5">
        <v>651.53</v>
      </c>
      <c r="Z57" s="5">
        <v>4937.09</v>
      </c>
      <c r="AC57" s="5">
        <v>175</v>
      </c>
      <c r="AE57" s="5">
        <v>1535.66</v>
      </c>
      <c r="AG57" s="5">
        <v>22.31</v>
      </c>
      <c r="AK57" s="5">
        <v>53782.659999999996</v>
      </c>
    </row>
    <row r="58" spans="1:37" x14ac:dyDescent="0.25">
      <c r="A58" s="489" t="s">
        <v>322</v>
      </c>
      <c r="AC58" s="5">
        <v>175</v>
      </c>
      <c r="AK58" s="5">
        <v>175</v>
      </c>
    </row>
    <row r="59" spans="1:37" x14ac:dyDescent="0.25">
      <c r="A59" s="489" t="s">
        <v>306</v>
      </c>
      <c r="B59" s="5">
        <v>4.3499999999999996</v>
      </c>
      <c r="AK59" s="5">
        <v>4.3499999999999996</v>
      </c>
    </row>
    <row r="60" spans="1:37" x14ac:dyDescent="0.25">
      <c r="A60" s="489" t="s">
        <v>307</v>
      </c>
      <c r="B60" s="5">
        <v>39.81</v>
      </c>
      <c r="K60" s="5">
        <v>4337.8999999999996</v>
      </c>
      <c r="W60" s="5">
        <v>38801.54</v>
      </c>
      <c r="Y60" s="5">
        <v>651.53</v>
      </c>
      <c r="Z60" s="5">
        <v>4937.09</v>
      </c>
      <c r="AE60" s="5">
        <v>1535.66</v>
      </c>
      <c r="AG60" s="5">
        <v>22.31</v>
      </c>
      <c r="AK60" s="5">
        <v>50325.84</v>
      </c>
    </row>
    <row r="61" spans="1:37" x14ac:dyDescent="0.25">
      <c r="A61" s="489" t="s">
        <v>323</v>
      </c>
      <c r="W61" s="5">
        <v>2127.2600000000002</v>
      </c>
      <c r="AK61" s="5">
        <v>2127.2600000000002</v>
      </c>
    </row>
    <row r="62" spans="1:37" x14ac:dyDescent="0.25">
      <c r="A62" s="489" t="s">
        <v>339</v>
      </c>
      <c r="U62" s="5">
        <v>0.21</v>
      </c>
      <c r="AK62" s="5">
        <v>0.21</v>
      </c>
    </row>
    <row r="63" spans="1:37" x14ac:dyDescent="0.25">
      <c r="A63" s="489" t="s">
        <v>489</v>
      </c>
      <c r="E63" s="5">
        <v>220</v>
      </c>
      <c r="H63" s="5">
        <v>140</v>
      </c>
      <c r="M63" s="5">
        <v>790</v>
      </c>
      <c r="AK63" s="5">
        <v>1150</v>
      </c>
    </row>
    <row r="64" spans="1:37" x14ac:dyDescent="0.25">
      <c r="A64" s="488" t="s">
        <v>325</v>
      </c>
      <c r="B64" s="5">
        <v>21.08</v>
      </c>
      <c r="Q64" s="5">
        <v>0.86</v>
      </c>
      <c r="W64" s="5">
        <v>3296.72</v>
      </c>
      <c r="AG64" s="5">
        <v>7.71</v>
      </c>
      <c r="AK64" s="5">
        <v>3326.37</v>
      </c>
    </row>
    <row r="65" spans="1:37" x14ac:dyDescent="0.25">
      <c r="A65" s="489" t="s">
        <v>312</v>
      </c>
      <c r="Q65" s="5">
        <v>0.86</v>
      </c>
      <c r="AG65" s="5">
        <v>7.71</v>
      </c>
      <c r="AK65" s="5">
        <v>8.57</v>
      </c>
    </row>
    <row r="66" spans="1:37" x14ac:dyDescent="0.25">
      <c r="A66" s="489" t="s">
        <v>306</v>
      </c>
      <c r="B66" s="5">
        <v>21.08</v>
      </c>
      <c r="AK66" s="5">
        <v>21.08</v>
      </c>
    </row>
    <row r="67" spans="1:37" x14ac:dyDescent="0.25">
      <c r="A67" s="489" t="s">
        <v>308</v>
      </c>
      <c r="W67" s="5">
        <v>2474.56</v>
      </c>
      <c r="AK67" s="5">
        <v>2474.56</v>
      </c>
    </row>
    <row r="68" spans="1:37" x14ac:dyDescent="0.25">
      <c r="A68" s="489" t="s">
        <v>479</v>
      </c>
      <c r="W68" s="5">
        <v>822.16</v>
      </c>
      <c r="AK68" s="5">
        <v>822.16</v>
      </c>
    </row>
    <row r="69" spans="1:37" x14ac:dyDescent="0.25">
      <c r="A69" s="488" t="s">
        <v>243</v>
      </c>
      <c r="B69" s="5">
        <v>19.37</v>
      </c>
      <c r="K69" s="5">
        <v>43.92</v>
      </c>
      <c r="L69" s="5">
        <v>140.58000000000001</v>
      </c>
      <c r="Q69" s="5">
        <v>4886.37</v>
      </c>
      <c r="U69" s="5">
        <v>4.87</v>
      </c>
      <c r="V69" s="5">
        <v>22.48</v>
      </c>
      <c r="W69" s="5">
        <v>113797.72</v>
      </c>
      <c r="Y69" s="5">
        <v>256.68</v>
      </c>
      <c r="AC69" s="5">
        <v>7.93</v>
      </c>
      <c r="AE69" s="5">
        <v>152.75</v>
      </c>
      <c r="AG69" s="5">
        <v>676.3900000000001</v>
      </c>
      <c r="AJ69" s="5">
        <v>2081.79</v>
      </c>
      <c r="AK69" s="5">
        <v>122090.84999999999</v>
      </c>
    </row>
    <row r="70" spans="1:37" x14ac:dyDescent="0.25">
      <c r="A70" s="489" t="s">
        <v>311</v>
      </c>
      <c r="Q70" s="5">
        <v>7.66</v>
      </c>
      <c r="Y70" s="5">
        <v>29.939999999999998</v>
      </c>
      <c r="AK70" s="5">
        <v>37.599999999999994</v>
      </c>
    </row>
    <row r="71" spans="1:37" x14ac:dyDescent="0.25">
      <c r="A71" s="489" t="s">
        <v>312</v>
      </c>
      <c r="B71" s="5">
        <v>7.89</v>
      </c>
      <c r="L71" s="5">
        <v>124.17</v>
      </c>
      <c r="Q71" s="5">
        <v>3380.81</v>
      </c>
      <c r="V71" s="5">
        <v>22.48</v>
      </c>
      <c r="W71" s="5">
        <v>113772.63</v>
      </c>
      <c r="AC71" s="5">
        <v>7.93</v>
      </c>
      <c r="AG71" s="5">
        <v>676.3900000000001</v>
      </c>
      <c r="AJ71" s="5">
        <v>2071.79</v>
      </c>
      <c r="AK71" s="5">
        <v>120064.09</v>
      </c>
    </row>
    <row r="72" spans="1:37" x14ac:dyDescent="0.25">
      <c r="A72" s="489" t="s">
        <v>306</v>
      </c>
      <c r="B72" s="5">
        <v>9.4499999999999993</v>
      </c>
      <c r="Y72" s="5">
        <v>226.74</v>
      </c>
      <c r="AE72" s="5">
        <v>31.56</v>
      </c>
      <c r="AK72" s="5">
        <v>267.75</v>
      </c>
    </row>
    <row r="73" spans="1:37" x14ac:dyDescent="0.25">
      <c r="A73" s="489" t="s">
        <v>307</v>
      </c>
      <c r="B73" s="5">
        <v>2.0299999999999998</v>
      </c>
      <c r="AE73" s="5">
        <v>119.95</v>
      </c>
      <c r="AK73" s="5">
        <v>121.98</v>
      </c>
    </row>
    <row r="74" spans="1:37" x14ac:dyDescent="0.25">
      <c r="A74" s="489" t="s">
        <v>462</v>
      </c>
      <c r="W74" s="5">
        <v>25</v>
      </c>
      <c r="AJ74" s="5">
        <v>10</v>
      </c>
      <c r="AK74" s="5">
        <v>35</v>
      </c>
    </row>
    <row r="75" spans="1:37" x14ac:dyDescent="0.25">
      <c r="A75" s="489" t="s">
        <v>308</v>
      </c>
      <c r="K75" s="5">
        <v>43.92</v>
      </c>
      <c r="L75" s="5">
        <v>16.41</v>
      </c>
      <c r="Q75" s="5">
        <v>1497.9</v>
      </c>
      <c r="AK75" s="5">
        <v>1558.23</v>
      </c>
    </row>
    <row r="76" spans="1:37" x14ac:dyDescent="0.25">
      <c r="A76" s="489" t="s">
        <v>339</v>
      </c>
      <c r="U76" s="5">
        <v>4.87</v>
      </c>
      <c r="W76" s="5">
        <v>0.09</v>
      </c>
      <c r="AE76" s="5">
        <v>1.24</v>
      </c>
      <c r="AK76" s="5">
        <v>6.2</v>
      </c>
    </row>
    <row r="77" spans="1:37" x14ac:dyDescent="0.25">
      <c r="A77" s="488" t="s">
        <v>328</v>
      </c>
      <c r="Q77" s="5">
        <v>30.21</v>
      </c>
      <c r="W77" s="5">
        <v>2234.6799999999998</v>
      </c>
      <c r="AE77" s="5">
        <v>3082.9</v>
      </c>
      <c r="AK77" s="5">
        <v>5347.79</v>
      </c>
    </row>
    <row r="78" spans="1:37" x14ac:dyDescent="0.25">
      <c r="A78" s="489" t="s">
        <v>309</v>
      </c>
      <c r="W78" s="5">
        <v>2234.6799999999998</v>
      </c>
      <c r="AK78" s="5">
        <v>2234.6799999999998</v>
      </c>
    </row>
    <row r="79" spans="1:37" x14ac:dyDescent="0.25">
      <c r="A79" s="489" t="s">
        <v>312</v>
      </c>
      <c r="Q79" s="5">
        <v>30.21</v>
      </c>
      <c r="AK79" s="5">
        <v>30.21</v>
      </c>
    </row>
    <row r="80" spans="1:37" x14ac:dyDescent="0.25">
      <c r="A80" s="489" t="s">
        <v>306</v>
      </c>
      <c r="AE80" s="5">
        <v>3082.9</v>
      </c>
      <c r="AK80" s="5">
        <v>3082.9</v>
      </c>
    </row>
    <row r="81" spans="1:37" x14ac:dyDescent="0.25">
      <c r="A81" s="488" t="s">
        <v>241</v>
      </c>
      <c r="B81" s="5">
        <v>238.02</v>
      </c>
      <c r="K81" s="5">
        <v>27.18</v>
      </c>
      <c r="L81" s="5">
        <v>1.88</v>
      </c>
      <c r="Q81" s="5">
        <v>3234.4799999999996</v>
      </c>
      <c r="U81" s="5">
        <v>1.68</v>
      </c>
      <c r="W81" s="5">
        <v>118941.67</v>
      </c>
      <c r="Y81" s="5">
        <v>410.26</v>
      </c>
      <c r="AE81" s="5">
        <v>64.990000000000009</v>
      </c>
      <c r="AK81" s="5">
        <v>122920.16000000002</v>
      </c>
    </row>
    <row r="82" spans="1:37" x14ac:dyDescent="0.25">
      <c r="A82" s="489" t="s">
        <v>47</v>
      </c>
      <c r="B82" s="5">
        <v>218.99</v>
      </c>
      <c r="W82" s="5">
        <v>118910.05</v>
      </c>
      <c r="AK82" s="5">
        <v>119129.04000000001</v>
      </c>
    </row>
    <row r="83" spans="1:37" x14ac:dyDescent="0.25">
      <c r="A83" s="489" t="s">
        <v>312</v>
      </c>
      <c r="L83" s="5">
        <v>1.88</v>
      </c>
      <c r="Q83" s="5">
        <v>2136.1499999999996</v>
      </c>
      <c r="AK83" s="5">
        <v>2138.0299999999997</v>
      </c>
    </row>
    <row r="84" spans="1:37" x14ac:dyDescent="0.25">
      <c r="A84" s="489" t="s">
        <v>306</v>
      </c>
      <c r="B84" s="5">
        <v>14.18</v>
      </c>
      <c r="AE84" s="5">
        <v>0.14000000000000001</v>
      </c>
      <c r="AK84" s="5">
        <v>14.32</v>
      </c>
    </row>
    <row r="85" spans="1:37" x14ac:dyDescent="0.25">
      <c r="A85" s="489" t="s">
        <v>307</v>
      </c>
      <c r="B85" s="5">
        <v>4.8499999999999996</v>
      </c>
      <c r="K85" s="5">
        <v>27.18</v>
      </c>
      <c r="W85" s="5">
        <v>24.92</v>
      </c>
      <c r="Y85" s="5">
        <v>410.26</v>
      </c>
      <c r="AE85" s="5">
        <v>64.040000000000006</v>
      </c>
      <c r="AK85" s="5">
        <v>531.25</v>
      </c>
    </row>
    <row r="86" spans="1:37" x14ac:dyDescent="0.25">
      <c r="A86" s="489" t="s">
        <v>308</v>
      </c>
      <c r="Q86" s="5">
        <v>1098.33</v>
      </c>
      <c r="AK86" s="5">
        <v>1098.33</v>
      </c>
    </row>
    <row r="87" spans="1:37" x14ac:dyDescent="0.25">
      <c r="A87" s="489" t="s">
        <v>339</v>
      </c>
      <c r="U87" s="5">
        <v>1.68</v>
      </c>
      <c r="W87" s="5">
        <v>6.7</v>
      </c>
      <c r="AE87" s="5">
        <v>0.81</v>
      </c>
      <c r="AK87" s="5">
        <v>9.1900000000000013</v>
      </c>
    </row>
    <row r="88" spans="1:37" x14ac:dyDescent="0.25">
      <c r="A88" s="488" t="s">
        <v>245</v>
      </c>
      <c r="B88" s="5">
        <v>170.04</v>
      </c>
      <c r="K88" s="5">
        <v>4081.5499999999997</v>
      </c>
      <c r="M88" s="5">
        <v>117.6</v>
      </c>
      <c r="Q88" s="5">
        <v>21.43</v>
      </c>
      <c r="W88" s="5">
        <v>55340.22</v>
      </c>
      <c r="Y88" s="5">
        <v>145.29</v>
      </c>
      <c r="AA88" s="5">
        <v>4702.16</v>
      </c>
      <c r="AC88" s="5">
        <v>841.68000000000006</v>
      </c>
      <c r="AI88" s="5">
        <v>3546.45</v>
      </c>
      <c r="AK88" s="5">
        <v>68966.42</v>
      </c>
    </row>
    <row r="89" spans="1:37" x14ac:dyDescent="0.25">
      <c r="A89" s="489" t="s">
        <v>557</v>
      </c>
      <c r="M89" s="5">
        <v>117.6</v>
      </c>
      <c r="AC89" s="5">
        <v>13.94</v>
      </c>
      <c r="AK89" s="5">
        <v>131.54</v>
      </c>
    </row>
    <row r="90" spans="1:37" x14ac:dyDescent="0.25">
      <c r="A90" s="489" t="s">
        <v>311</v>
      </c>
      <c r="Y90" s="5">
        <v>119.64999999999999</v>
      </c>
      <c r="AK90" s="5">
        <v>119.64999999999999</v>
      </c>
    </row>
    <row r="91" spans="1:37" x14ac:dyDescent="0.25">
      <c r="A91" s="489" t="s">
        <v>308</v>
      </c>
      <c r="B91" s="5">
        <v>148.78</v>
      </c>
      <c r="K91" s="5">
        <v>732.87</v>
      </c>
      <c r="Q91" s="5">
        <v>21.43</v>
      </c>
      <c r="W91" s="5">
        <v>27.4</v>
      </c>
      <c r="Y91" s="5">
        <v>25.64</v>
      </c>
      <c r="AK91" s="5">
        <v>956.11999999999989</v>
      </c>
    </row>
    <row r="92" spans="1:37" x14ac:dyDescent="0.25">
      <c r="A92" s="489" t="s">
        <v>330</v>
      </c>
      <c r="K92" s="5">
        <v>3348.68</v>
      </c>
      <c r="AA92" s="5">
        <v>4702.16</v>
      </c>
      <c r="AC92" s="5">
        <v>827.74</v>
      </c>
      <c r="AI92" s="5">
        <v>3546.45</v>
      </c>
      <c r="AK92" s="5">
        <v>12425.029999999999</v>
      </c>
    </row>
    <row r="93" spans="1:37" x14ac:dyDescent="0.25">
      <c r="A93" s="489" t="s">
        <v>318</v>
      </c>
      <c r="B93" s="5">
        <v>21.26</v>
      </c>
      <c r="W93" s="5">
        <v>55312.82</v>
      </c>
      <c r="AK93" s="5">
        <v>55334.080000000002</v>
      </c>
    </row>
    <row r="94" spans="1:37" x14ac:dyDescent="0.25">
      <c r="A94" s="488" t="s">
        <v>246</v>
      </c>
      <c r="B94" s="5">
        <v>353.36</v>
      </c>
      <c r="K94" s="5">
        <v>1616.39</v>
      </c>
      <c r="U94" s="5">
        <v>0.28999999999999998</v>
      </c>
      <c r="W94" s="5">
        <v>52519.93</v>
      </c>
      <c r="Y94" s="5">
        <v>65.45</v>
      </c>
      <c r="AE94" s="5">
        <v>6.53</v>
      </c>
      <c r="AG94" s="5">
        <v>25.28</v>
      </c>
      <c r="AK94" s="5">
        <v>54587.229999999996</v>
      </c>
    </row>
    <row r="95" spans="1:37" x14ac:dyDescent="0.25">
      <c r="A95" s="489" t="s">
        <v>311</v>
      </c>
      <c r="B95" s="5">
        <v>16.420000000000002</v>
      </c>
      <c r="K95" s="5">
        <v>60.470000000000006</v>
      </c>
      <c r="AK95" s="5">
        <v>76.890000000000015</v>
      </c>
    </row>
    <row r="96" spans="1:37" x14ac:dyDescent="0.25">
      <c r="A96" s="489" t="s">
        <v>307</v>
      </c>
      <c r="Y96" s="5">
        <v>50.61</v>
      </c>
      <c r="AE96" s="5">
        <v>6.53</v>
      </c>
      <c r="AK96" s="5">
        <v>57.14</v>
      </c>
    </row>
    <row r="97" spans="1:37" x14ac:dyDescent="0.25">
      <c r="A97" s="489" t="s">
        <v>308</v>
      </c>
      <c r="B97" s="5">
        <v>336.94</v>
      </c>
      <c r="K97" s="5">
        <v>1555.92</v>
      </c>
      <c r="W97" s="5">
        <v>52519.93</v>
      </c>
      <c r="Y97" s="5">
        <v>14.84</v>
      </c>
      <c r="AG97" s="5">
        <v>25.28</v>
      </c>
      <c r="AK97" s="5">
        <v>54452.909999999996</v>
      </c>
    </row>
    <row r="98" spans="1:37" x14ac:dyDescent="0.25">
      <c r="A98" s="489" t="s">
        <v>339</v>
      </c>
      <c r="U98" s="5">
        <v>0.28999999999999998</v>
      </c>
      <c r="AK98" s="5">
        <v>0.28999999999999998</v>
      </c>
    </row>
    <row r="99" spans="1:37" x14ac:dyDescent="0.25">
      <c r="A99" s="488" t="s">
        <v>247</v>
      </c>
      <c r="C99" s="5">
        <v>3080</v>
      </c>
      <c r="K99" s="5">
        <v>1033.21</v>
      </c>
      <c r="Q99" s="5">
        <v>11943.04</v>
      </c>
      <c r="R99" s="5">
        <v>117.65</v>
      </c>
      <c r="W99" s="5">
        <v>20699.66</v>
      </c>
      <c r="AK99" s="5">
        <v>36873.56</v>
      </c>
    </row>
    <row r="100" spans="1:37" x14ac:dyDescent="0.25">
      <c r="A100" s="489" t="s">
        <v>311</v>
      </c>
      <c r="K100" s="5">
        <v>729.35</v>
      </c>
      <c r="AK100" s="5">
        <v>729.35</v>
      </c>
    </row>
    <row r="101" spans="1:37" x14ac:dyDescent="0.25">
      <c r="A101" s="489" t="s">
        <v>312</v>
      </c>
      <c r="K101" s="5">
        <v>303.86</v>
      </c>
      <c r="AK101" s="5">
        <v>303.86</v>
      </c>
    </row>
    <row r="102" spans="1:37" x14ac:dyDescent="0.25">
      <c r="A102" s="489" t="s">
        <v>506</v>
      </c>
      <c r="C102" s="5">
        <v>3080</v>
      </c>
      <c r="R102" s="5">
        <v>117.65</v>
      </c>
      <c r="AK102" s="5">
        <v>3197.65</v>
      </c>
    </row>
    <row r="103" spans="1:37" x14ac:dyDescent="0.25">
      <c r="A103" s="489" t="s">
        <v>308</v>
      </c>
      <c r="Q103" s="5">
        <v>11943.04</v>
      </c>
      <c r="W103" s="5">
        <v>20699.66</v>
      </c>
      <c r="AK103" s="5">
        <v>32642.7</v>
      </c>
    </row>
    <row r="104" spans="1:37" x14ac:dyDescent="0.25">
      <c r="A104" s="488" t="s">
        <v>248</v>
      </c>
      <c r="B104" s="5">
        <v>3059.1499999999996</v>
      </c>
      <c r="F104" s="5">
        <v>54373</v>
      </c>
      <c r="G104" s="5">
        <v>1667</v>
      </c>
      <c r="J104" s="5">
        <v>1602.1799999999998</v>
      </c>
      <c r="K104" s="5">
        <v>632414.10000000021</v>
      </c>
      <c r="L104" s="5">
        <v>19557.2</v>
      </c>
      <c r="M104" s="5">
        <v>110064.75</v>
      </c>
      <c r="N104" s="5">
        <v>18148.59</v>
      </c>
      <c r="Q104" s="5">
        <v>96549.62999999999</v>
      </c>
      <c r="S104" s="5">
        <v>55184.98</v>
      </c>
      <c r="U104" s="5">
        <v>2176.7199999999998</v>
      </c>
      <c r="W104" s="5">
        <v>1233718.19</v>
      </c>
      <c r="X104" s="5">
        <v>24.949999999999996</v>
      </c>
      <c r="Y104" s="5">
        <v>616122.30000000005</v>
      </c>
      <c r="AB104" s="5">
        <v>7316.8600000000006</v>
      </c>
      <c r="AC104" s="5">
        <v>1049895.01</v>
      </c>
      <c r="AD104" s="5">
        <v>9378.2000000000007</v>
      </c>
      <c r="AE104" s="5">
        <v>22995.73</v>
      </c>
      <c r="AH104" s="5">
        <v>20247.759999999998</v>
      </c>
      <c r="AI104" s="5">
        <v>4682.2300000000005</v>
      </c>
      <c r="AK104" s="5">
        <v>3959178.5300000007</v>
      </c>
    </row>
    <row r="105" spans="1:37" x14ac:dyDescent="0.25">
      <c r="A105" s="489" t="s">
        <v>416</v>
      </c>
      <c r="M105" s="5">
        <v>104889.75</v>
      </c>
      <c r="AC105" s="5">
        <v>174816.25</v>
      </c>
      <c r="AK105" s="5">
        <v>279706</v>
      </c>
    </row>
    <row r="106" spans="1:37" x14ac:dyDescent="0.25">
      <c r="A106" s="489" t="s">
        <v>430</v>
      </c>
      <c r="K106" s="5">
        <v>254.83</v>
      </c>
      <c r="S106" s="5">
        <v>55184.98</v>
      </c>
      <c r="AK106" s="5">
        <v>55439.810000000005</v>
      </c>
    </row>
    <row r="107" spans="1:37" x14ac:dyDescent="0.25">
      <c r="A107" s="489" t="s">
        <v>465</v>
      </c>
      <c r="B107" s="5">
        <v>238</v>
      </c>
      <c r="G107" s="5">
        <v>1667</v>
      </c>
      <c r="L107" s="5">
        <v>766</v>
      </c>
      <c r="N107" s="5">
        <v>5492</v>
      </c>
      <c r="Q107" s="5">
        <v>1073</v>
      </c>
      <c r="U107" s="5">
        <v>12</v>
      </c>
      <c r="W107" s="5">
        <v>879224</v>
      </c>
      <c r="Y107" s="5">
        <v>31</v>
      </c>
      <c r="AK107" s="5">
        <v>888503</v>
      </c>
    </row>
    <row r="108" spans="1:37" x14ac:dyDescent="0.25">
      <c r="A108" s="489" t="s">
        <v>311</v>
      </c>
      <c r="B108" s="5">
        <v>637.28000000000009</v>
      </c>
      <c r="J108" s="5">
        <v>1602.1799999999998</v>
      </c>
      <c r="K108" s="5">
        <v>352966.31000000017</v>
      </c>
      <c r="L108" s="5">
        <v>2669.11</v>
      </c>
      <c r="N108" s="5">
        <v>31.61</v>
      </c>
      <c r="Q108" s="5">
        <v>10984.289999999997</v>
      </c>
      <c r="U108" s="5">
        <v>2035.9499999999998</v>
      </c>
      <c r="W108" s="5">
        <v>354317.68</v>
      </c>
      <c r="X108" s="5">
        <v>24.949999999999996</v>
      </c>
      <c r="Y108" s="5">
        <v>384469.50000000006</v>
      </c>
      <c r="AB108" s="5">
        <v>5797.88</v>
      </c>
      <c r="AD108" s="5">
        <v>9378.2000000000007</v>
      </c>
      <c r="AE108" s="5">
        <v>7641</v>
      </c>
      <c r="AH108" s="5">
        <v>20247.759999999998</v>
      </c>
      <c r="AI108" s="5">
        <v>4682.2300000000005</v>
      </c>
      <c r="AK108" s="5">
        <v>1157485.93</v>
      </c>
    </row>
    <row r="109" spans="1:37" x14ac:dyDescent="0.25">
      <c r="A109" s="489" t="s">
        <v>500</v>
      </c>
      <c r="F109" s="5">
        <v>54373</v>
      </c>
      <c r="K109" s="5">
        <v>33312</v>
      </c>
      <c r="AK109" s="5">
        <v>87685</v>
      </c>
    </row>
    <row r="110" spans="1:37" x14ac:dyDescent="0.25">
      <c r="A110" s="489" t="s">
        <v>572</v>
      </c>
      <c r="K110" s="5">
        <v>4791.6000000000004</v>
      </c>
      <c r="AK110" s="5">
        <v>4791.6000000000004</v>
      </c>
    </row>
    <row r="111" spans="1:37" x14ac:dyDescent="0.25">
      <c r="A111" s="489" t="s">
        <v>312</v>
      </c>
      <c r="K111" s="5">
        <v>8446.2000000000007</v>
      </c>
      <c r="AC111" s="5">
        <v>891.26</v>
      </c>
      <c r="AK111" s="5">
        <v>9337.4600000000009</v>
      </c>
    </row>
    <row r="112" spans="1:37" x14ac:dyDescent="0.25">
      <c r="A112" s="489" t="s">
        <v>306</v>
      </c>
      <c r="B112" s="5">
        <v>2.5499999999999998</v>
      </c>
      <c r="AE112" s="5">
        <v>425.17</v>
      </c>
      <c r="AK112" s="5">
        <v>427.72</v>
      </c>
    </row>
    <row r="113" spans="1:37" x14ac:dyDescent="0.25">
      <c r="A113" s="489" t="s">
        <v>307</v>
      </c>
      <c r="B113" s="5">
        <v>4.6399999999999997</v>
      </c>
      <c r="K113" s="5">
        <v>84.74</v>
      </c>
      <c r="L113" s="5">
        <v>40.49</v>
      </c>
      <c r="W113" s="5">
        <v>151.72999999999999</v>
      </c>
      <c r="AE113" s="5">
        <v>14901.33</v>
      </c>
      <c r="AK113" s="5">
        <v>15182.93</v>
      </c>
    </row>
    <row r="114" spans="1:37" x14ac:dyDescent="0.25">
      <c r="A114" s="489" t="s">
        <v>558</v>
      </c>
      <c r="AC114" s="5">
        <v>700000</v>
      </c>
      <c r="AK114" s="5">
        <v>700000</v>
      </c>
    </row>
    <row r="115" spans="1:37" x14ac:dyDescent="0.25">
      <c r="A115" s="489" t="s">
        <v>573</v>
      </c>
      <c r="M115" s="5">
        <v>175</v>
      </c>
      <c r="AC115" s="5">
        <v>174187.5</v>
      </c>
      <c r="AK115" s="5">
        <v>174362.5</v>
      </c>
    </row>
    <row r="116" spans="1:37" x14ac:dyDescent="0.25">
      <c r="A116" s="489" t="s">
        <v>308</v>
      </c>
      <c r="B116" s="5">
        <v>2176.6799999999998</v>
      </c>
      <c r="K116" s="5">
        <v>232558.42</v>
      </c>
      <c r="L116" s="5">
        <v>16081.6</v>
      </c>
      <c r="N116" s="5">
        <v>12624.98</v>
      </c>
      <c r="Q116" s="5">
        <v>84492.34</v>
      </c>
      <c r="Y116" s="5">
        <v>231621.8</v>
      </c>
      <c r="AB116" s="5">
        <v>1518.98</v>
      </c>
      <c r="AK116" s="5">
        <v>581074.80000000005</v>
      </c>
    </row>
    <row r="117" spans="1:37" x14ac:dyDescent="0.25">
      <c r="A117" s="489" t="s">
        <v>339</v>
      </c>
      <c r="U117" s="5">
        <v>128.77000000000001</v>
      </c>
      <c r="W117" s="5">
        <v>24.78</v>
      </c>
      <c r="AE117" s="5">
        <v>28.23</v>
      </c>
      <c r="AK117" s="5">
        <v>181.78</v>
      </c>
    </row>
    <row r="118" spans="1:37" x14ac:dyDescent="0.25">
      <c r="A118" s="489" t="s">
        <v>394</v>
      </c>
      <c r="M118" s="5">
        <v>5000</v>
      </c>
      <c r="AK118" s="5">
        <v>5000</v>
      </c>
    </row>
    <row r="119" spans="1:37" x14ac:dyDescent="0.25">
      <c r="A119" s="488" t="s">
        <v>253</v>
      </c>
      <c r="B119" s="5">
        <v>184.99</v>
      </c>
      <c r="K119" s="5">
        <v>7328.89</v>
      </c>
      <c r="L119" s="5">
        <v>3425.82</v>
      </c>
      <c r="N119" s="5">
        <v>998.88</v>
      </c>
      <c r="Q119" s="5">
        <v>1067.3</v>
      </c>
      <c r="U119" s="5">
        <v>5.3599999999999994</v>
      </c>
      <c r="W119" s="5">
        <v>190440.57</v>
      </c>
      <c r="Y119" s="5">
        <v>16624.93</v>
      </c>
      <c r="AD119" s="5">
        <v>6574.9900000000016</v>
      </c>
      <c r="AE119" s="5">
        <v>477.55000000000007</v>
      </c>
      <c r="AH119" s="5">
        <v>1137.5999999999999</v>
      </c>
      <c r="AK119" s="5">
        <v>228266.88</v>
      </c>
    </row>
    <row r="120" spans="1:37" x14ac:dyDescent="0.25">
      <c r="A120" s="489" t="s">
        <v>311</v>
      </c>
      <c r="B120" s="5">
        <v>65.31</v>
      </c>
      <c r="K120" s="5">
        <v>1254.2300000000005</v>
      </c>
      <c r="L120" s="5">
        <v>3425.82</v>
      </c>
      <c r="N120" s="5">
        <v>80.779999999999987</v>
      </c>
      <c r="U120" s="5">
        <v>3</v>
      </c>
      <c r="W120" s="5">
        <v>190440.57</v>
      </c>
      <c r="Y120" s="5">
        <v>16565.62</v>
      </c>
      <c r="AD120" s="5">
        <v>6574.9900000000016</v>
      </c>
      <c r="AE120" s="5">
        <v>410.88000000000005</v>
      </c>
      <c r="AH120" s="5">
        <v>1137.5999999999999</v>
      </c>
      <c r="AK120" s="5">
        <v>219958.80000000002</v>
      </c>
    </row>
    <row r="121" spans="1:37" x14ac:dyDescent="0.25">
      <c r="A121" s="489" t="s">
        <v>312</v>
      </c>
      <c r="K121" s="5">
        <v>251.33</v>
      </c>
      <c r="AK121" s="5">
        <v>251.33</v>
      </c>
    </row>
    <row r="122" spans="1:37" x14ac:dyDescent="0.25">
      <c r="A122" s="489" t="s">
        <v>307</v>
      </c>
      <c r="B122" s="5">
        <v>52.4</v>
      </c>
      <c r="AE122" s="5">
        <v>66.67</v>
      </c>
      <c r="AK122" s="5">
        <v>119.07</v>
      </c>
    </row>
    <row r="123" spans="1:37" x14ac:dyDescent="0.25">
      <c r="A123" s="489" t="s">
        <v>308</v>
      </c>
      <c r="B123" s="5">
        <v>67.28</v>
      </c>
      <c r="K123" s="5">
        <v>5823.33</v>
      </c>
      <c r="N123" s="5">
        <v>918.1</v>
      </c>
      <c r="Q123" s="5">
        <v>1067.3</v>
      </c>
      <c r="Y123" s="5">
        <v>59.31</v>
      </c>
      <c r="AK123" s="5">
        <v>7935.3200000000006</v>
      </c>
    </row>
    <row r="124" spans="1:37" x14ac:dyDescent="0.25">
      <c r="A124" s="489" t="s">
        <v>339</v>
      </c>
      <c r="U124" s="5">
        <v>2.36</v>
      </c>
      <c r="AK124" s="5">
        <v>2.36</v>
      </c>
    </row>
    <row r="125" spans="1:37" x14ac:dyDescent="0.25">
      <c r="A125" s="488" t="s">
        <v>251</v>
      </c>
      <c r="B125" s="5">
        <v>80.28</v>
      </c>
      <c r="K125" s="5">
        <v>9261.3799999999992</v>
      </c>
      <c r="L125" s="5">
        <v>2.56</v>
      </c>
      <c r="Q125" s="5">
        <v>12.14</v>
      </c>
      <c r="U125" s="5">
        <v>0.82</v>
      </c>
      <c r="W125" s="5">
        <v>36816.800000000003</v>
      </c>
      <c r="Y125" s="5">
        <v>54.28</v>
      </c>
      <c r="AE125" s="5">
        <v>2.61</v>
      </c>
      <c r="AG125" s="5">
        <v>11.27</v>
      </c>
      <c r="AK125" s="5">
        <v>46242.140000000007</v>
      </c>
    </row>
    <row r="126" spans="1:37" x14ac:dyDescent="0.25">
      <c r="A126" s="489" t="s">
        <v>430</v>
      </c>
      <c r="K126" s="5">
        <v>107.69</v>
      </c>
      <c r="AK126" s="5">
        <v>107.69</v>
      </c>
    </row>
    <row r="127" spans="1:37" x14ac:dyDescent="0.25">
      <c r="A127" s="489" t="s">
        <v>311</v>
      </c>
      <c r="B127" s="5">
        <v>13.580000000000002</v>
      </c>
      <c r="AK127" s="5">
        <v>13.580000000000002</v>
      </c>
    </row>
    <row r="128" spans="1:37" x14ac:dyDescent="0.25">
      <c r="A128" s="489" t="s">
        <v>312</v>
      </c>
      <c r="L128" s="5">
        <v>2.56</v>
      </c>
      <c r="Q128" s="5">
        <v>12.14</v>
      </c>
      <c r="W128" s="5">
        <v>7.0000000000000007E-2</v>
      </c>
      <c r="AG128" s="5">
        <v>11.27</v>
      </c>
      <c r="AK128" s="5">
        <v>26.04</v>
      </c>
    </row>
    <row r="129" spans="1:37" x14ac:dyDescent="0.25">
      <c r="A129" s="489" t="s">
        <v>306</v>
      </c>
      <c r="B129" s="5">
        <v>7.5</v>
      </c>
      <c r="AK129" s="5">
        <v>7.5</v>
      </c>
    </row>
    <row r="130" spans="1:37" x14ac:dyDescent="0.25">
      <c r="A130" s="489" t="s">
        <v>307</v>
      </c>
      <c r="B130" s="5">
        <v>59.2</v>
      </c>
      <c r="K130" s="5">
        <v>2.94</v>
      </c>
      <c r="W130" s="5">
        <v>36816.730000000003</v>
      </c>
      <c r="Y130" s="5">
        <v>44.05</v>
      </c>
      <c r="AE130" s="5">
        <v>2.61</v>
      </c>
      <c r="AK130" s="5">
        <v>36925.530000000006</v>
      </c>
    </row>
    <row r="131" spans="1:37" x14ac:dyDescent="0.25">
      <c r="A131" s="489" t="s">
        <v>308</v>
      </c>
      <c r="Y131" s="5">
        <v>10.23</v>
      </c>
      <c r="AK131" s="5">
        <v>10.23</v>
      </c>
    </row>
    <row r="132" spans="1:37" x14ac:dyDescent="0.25">
      <c r="A132" s="489" t="s">
        <v>495</v>
      </c>
      <c r="K132" s="5">
        <v>9150.75</v>
      </c>
      <c r="AK132" s="5">
        <v>9150.75</v>
      </c>
    </row>
    <row r="133" spans="1:37" x14ac:dyDescent="0.25">
      <c r="A133" s="489" t="s">
        <v>339</v>
      </c>
      <c r="U133" s="5">
        <v>0.82</v>
      </c>
      <c r="AK133" s="5">
        <v>0.82</v>
      </c>
    </row>
    <row r="134" spans="1:37" x14ac:dyDescent="0.25">
      <c r="A134" s="488" t="s">
        <v>228</v>
      </c>
      <c r="K134" s="5">
        <v>258.71000000000004</v>
      </c>
      <c r="L134" s="5">
        <v>514.79999999999995</v>
      </c>
      <c r="Q134" s="5">
        <v>2042.73</v>
      </c>
      <c r="W134" s="5">
        <v>25494.880000000001</v>
      </c>
      <c r="Y134" s="5">
        <v>330.64</v>
      </c>
      <c r="AE134" s="5">
        <v>32.589999999999996</v>
      </c>
      <c r="AG134" s="5">
        <v>6.08</v>
      </c>
      <c r="AK134" s="5">
        <v>28680.430000000004</v>
      </c>
    </row>
    <row r="135" spans="1:37" x14ac:dyDescent="0.25">
      <c r="A135" s="489" t="s">
        <v>430</v>
      </c>
      <c r="K135" s="5">
        <v>140.12</v>
      </c>
      <c r="AK135" s="5">
        <v>140.12</v>
      </c>
    </row>
    <row r="136" spans="1:37" x14ac:dyDescent="0.25">
      <c r="A136" s="489" t="s">
        <v>311</v>
      </c>
      <c r="K136" s="5">
        <v>4.83</v>
      </c>
      <c r="L136" s="5">
        <v>457.33999999999992</v>
      </c>
      <c r="Y136" s="5">
        <v>169.51000000000002</v>
      </c>
      <c r="AE136" s="5">
        <v>32.589999999999996</v>
      </c>
      <c r="AK136" s="5">
        <v>664.27</v>
      </c>
    </row>
    <row r="137" spans="1:37" x14ac:dyDescent="0.25">
      <c r="A137" s="489" t="s">
        <v>312</v>
      </c>
      <c r="Q137" s="5">
        <v>26.73</v>
      </c>
      <c r="AG137" s="5">
        <v>6.08</v>
      </c>
      <c r="AK137" s="5">
        <v>32.81</v>
      </c>
    </row>
    <row r="138" spans="1:37" x14ac:dyDescent="0.25">
      <c r="A138" s="489" t="s">
        <v>308</v>
      </c>
      <c r="K138" s="5">
        <v>113.76</v>
      </c>
      <c r="L138" s="5">
        <v>57.46</v>
      </c>
      <c r="Q138" s="5">
        <v>2016</v>
      </c>
      <c r="W138" s="5">
        <v>25494.880000000001</v>
      </c>
      <c r="Y138" s="5">
        <v>161.13</v>
      </c>
      <c r="AK138" s="5">
        <v>27843.230000000003</v>
      </c>
    </row>
    <row r="139" spans="1:37" x14ac:dyDescent="0.25">
      <c r="A139" s="488" t="s">
        <v>252</v>
      </c>
      <c r="B139" s="5">
        <v>119.33999999999999</v>
      </c>
      <c r="C139" s="5">
        <v>58929.5</v>
      </c>
      <c r="K139" s="5">
        <v>4212.49</v>
      </c>
      <c r="L139" s="5">
        <v>47.599999999999994</v>
      </c>
      <c r="Q139" s="5">
        <v>1565.29</v>
      </c>
      <c r="U139" s="5">
        <v>5560.4</v>
      </c>
      <c r="W139" s="5">
        <v>74875.33</v>
      </c>
      <c r="Y139" s="5">
        <v>9.76</v>
      </c>
      <c r="AG139" s="5">
        <v>52.529999999999994</v>
      </c>
      <c r="AI139" s="5">
        <v>1278.72</v>
      </c>
      <c r="AJ139" s="5">
        <v>66.010000000000005</v>
      </c>
      <c r="AK139" s="5">
        <v>146716.96999999997</v>
      </c>
    </row>
    <row r="140" spans="1:37" x14ac:dyDescent="0.25">
      <c r="A140" s="489" t="s">
        <v>311</v>
      </c>
      <c r="L140" s="5">
        <v>47.599999999999994</v>
      </c>
      <c r="AK140" s="5">
        <v>47.599999999999994</v>
      </c>
    </row>
    <row r="141" spans="1:37" x14ac:dyDescent="0.25">
      <c r="A141" s="489" t="s">
        <v>308</v>
      </c>
      <c r="B141" s="5">
        <v>117.52</v>
      </c>
      <c r="K141" s="5">
        <v>4197.7299999999996</v>
      </c>
      <c r="Q141" s="5">
        <v>1565.29</v>
      </c>
      <c r="U141" s="5">
        <v>5560.4</v>
      </c>
      <c r="W141" s="5">
        <v>6597.83</v>
      </c>
      <c r="AK141" s="5">
        <v>18038.769999999997</v>
      </c>
    </row>
    <row r="142" spans="1:37" x14ac:dyDescent="0.25">
      <c r="A142" s="489" t="s">
        <v>259</v>
      </c>
      <c r="C142" s="5">
        <v>58929.5</v>
      </c>
      <c r="AK142" s="5">
        <v>58929.5</v>
      </c>
    </row>
    <row r="143" spans="1:37" x14ac:dyDescent="0.25">
      <c r="A143" s="489" t="s">
        <v>318</v>
      </c>
      <c r="B143" s="5">
        <v>1.82</v>
      </c>
      <c r="K143" s="5">
        <v>14.76</v>
      </c>
      <c r="W143" s="5">
        <v>68277.5</v>
      </c>
      <c r="Y143" s="5">
        <v>9.76</v>
      </c>
      <c r="AG143" s="5">
        <v>52.529999999999994</v>
      </c>
      <c r="AI143" s="5">
        <v>1278.72</v>
      </c>
      <c r="AJ143" s="5">
        <v>66.010000000000005</v>
      </c>
      <c r="AK143" s="5">
        <v>69701.099999999991</v>
      </c>
    </row>
    <row r="144" spans="1:37" x14ac:dyDescent="0.25">
      <c r="A144" s="488" t="s">
        <v>338</v>
      </c>
      <c r="B144" s="5">
        <v>16.29</v>
      </c>
      <c r="U144" s="5">
        <v>0.65</v>
      </c>
      <c r="W144" s="5">
        <v>3072.39</v>
      </c>
      <c r="AK144" s="5">
        <v>3089.33</v>
      </c>
    </row>
    <row r="145" spans="1:37" x14ac:dyDescent="0.25">
      <c r="A145" s="489" t="s">
        <v>306</v>
      </c>
      <c r="B145" s="5">
        <v>10.8</v>
      </c>
      <c r="AK145" s="5">
        <v>10.8</v>
      </c>
    </row>
    <row r="146" spans="1:37" x14ac:dyDescent="0.25">
      <c r="A146" s="489" t="s">
        <v>307</v>
      </c>
      <c r="B146" s="5">
        <v>5.49</v>
      </c>
      <c r="AK146" s="5">
        <v>5.49</v>
      </c>
    </row>
    <row r="147" spans="1:37" x14ac:dyDescent="0.25">
      <c r="A147" s="489" t="s">
        <v>308</v>
      </c>
      <c r="W147" s="5">
        <v>3072.39</v>
      </c>
      <c r="AK147" s="5">
        <v>3072.39</v>
      </c>
    </row>
    <row r="148" spans="1:37" x14ac:dyDescent="0.25">
      <c r="A148" s="489" t="s">
        <v>339</v>
      </c>
      <c r="U148" s="5">
        <v>0.65</v>
      </c>
      <c r="AK148" s="5">
        <v>0.65</v>
      </c>
    </row>
    <row r="149" spans="1:37" x14ac:dyDescent="0.25">
      <c r="A149" s="488" t="s">
        <v>254</v>
      </c>
      <c r="B149" s="5">
        <v>4.8499999999999996</v>
      </c>
      <c r="K149" s="5">
        <v>19919.000000000004</v>
      </c>
      <c r="L149" s="5">
        <v>2231.7599999999998</v>
      </c>
      <c r="U149" s="5">
        <v>0.9</v>
      </c>
      <c r="W149" s="5">
        <v>57803.61</v>
      </c>
      <c r="AI149" s="5">
        <v>54.629999999999995</v>
      </c>
      <c r="AK149" s="5">
        <v>80014.75</v>
      </c>
    </row>
    <row r="150" spans="1:37" x14ac:dyDescent="0.25">
      <c r="A150" s="489" t="s">
        <v>311</v>
      </c>
      <c r="K150" s="5">
        <v>19743.940000000002</v>
      </c>
      <c r="L150" s="5">
        <v>2231.7599999999998</v>
      </c>
      <c r="W150" s="5">
        <v>19937.59</v>
      </c>
      <c r="AI150" s="5">
        <v>54.629999999999995</v>
      </c>
      <c r="AK150" s="5">
        <v>41967.92</v>
      </c>
    </row>
    <row r="151" spans="1:37" x14ac:dyDescent="0.25">
      <c r="A151" s="489" t="s">
        <v>308</v>
      </c>
      <c r="B151" s="5">
        <v>4.8499999999999996</v>
      </c>
      <c r="K151" s="5">
        <v>175.06</v>
      </c>
      <c r="W151" s="5">
        <v>37866.019999999997</v>
      </c>
      <c r="AK151" s="5">
        <v>38045.93</v>
      </c>
    </row>
    <row r="152" spans="1:37" x14ac:dyDescent="0.25">
      <c r="A152" s="489" t="s">
        <v>339</v>
      </c>
      <c r="U152" s="5">
        <v>0.9</v>
      </c>
      <c r="AK152" s="5">
        <v>0.9</v>
      </c>
    </row>
    <row r="153" spans="1:37" x14ac:dyDescent="0.25">
      <c r="A153" s="488" t="s">
        <v>240</v>
      </c>
      <c r="B153" s="5">
        <v>59.099999999999994</v>
      </c>
      <c r="J153" s="5">
        <v>75.23</v>
      </c>
      <c r="K153" s="5">
        <v>7.09</v>
      </c>
      <c r="L153" s="5">
        <v>3959.32</v>
      </c>
      <c r="W153" s="5">
        <v>34064.89</v>
      </c>
      <c r="Y153" s="5">
        <v>72.900000000000006</v>
      </c>
      <c r="AE153" s="5">
        <v>0.45</v>
      </c>
      <c r="AK153" s="5">
        <v>38238.980000000003</v>
      </c>
    </row>
    <row r="154" spans="1:37" x14ac:dyDescent="0.25">
      <c r="A154" s="489" t="s">
        <v>306</v>
      </c>
      <c r="B154" s="5">
        <v>7.8</v>
      </c>
      <c r="Y154" s="5">
        <v>17.96</v>
      </c>
      <c r="AK154" s="5">
        <v>25.76</v>
      </c>
    </row>
    <row r="155" spans="1:37" x14ac:dyDescent="0.25">
      <c r="A155" s="489" t="s">
        <v>307</v>
      </c>
      <c r="B155" s="5">
        <v>11.37</v>
      </c>
      <c r="J155" s="5">
        <v>75.23</v>
      </c>
      <c r="K155" s="5">
        <v>7.09</v>
      </c>
      <c r="AE155" s="5">
        <v>0.45</v>
      </c>
      <c r="AK155" s="5">
        <v>94.140000000000015</v>
      </c>
    </row>
    <row r="156" spans="1:37" x14ac:dyDescent="0.25">
      <c r="A156" s="489" t="s">
        <v>323</v>
      </c>
      <c r="B156" s="5">
        <v>39.93</v>
      </c>
      <c r="L156" s="5">
        <v>3959.32</v>
      </c>
      <c r="W156" s="5">
        <v>34064.89</v>
      </c>
      <c r="Y156" s="5">
        <v>54.94</v>
      </c>
      <c r="AK156" s="5">
        <v>38119.08</v>
      </c>
    </row>
    <row r="157" spans="1:37" x14ac:dyDescent="0.25">
      <c r="A157" s="488" t="s">
        <v>341</v>
      </c>
      <c r="B157" s="5">
        <v>4.25</v>
      </c>
      <c r="K157" s="5">
        <v>179.38</v>
      </c>
      <c r="W157" s="5">
        <v>18290.599999999999</v>
      </c>
      <c r="AI157" s="5">
        <v>84</v>
      </c>
      <c r="AJ157" s="5">
        <v>12</v>
      </c>
      <c r="AK157" s="5">
        <v>18570.23</v>
      </c>
    </row>
    <row r="158" spans="1:37" x14ac:dyDescent="0.25">
      <c r="A158" s="489" t="s">
        <v>500</v>
      </c>
      <c r="W158" s="5">
        <v>14225</v>
      </c>
      <c r="AK158" s="5">
        <v>14225</v>
      </c>
    </row>
    <row r="159" spans="1:37" x14ac:dyDescent="0.25">
      <c r="A159" s="489" t="s">
        <v>308</v>
      </c>
      <c r="B159" s="5">
        <v>4.25</v>
      </c>
      <c r="K159" s="5">
        <v>155.38</v>
      </c>
      <c r="AK159" s="5">
        <v>159.63</v>
      </c>
    </row>
    <row r="160" spans="1:37" x14ac:dyDescent="0.25">
      <c r="A160" s="489" t="s">
        <v>318</v>
      </c>
      <c r="K160" s="5">
        <v>24</v>
      </c>
      <c r="W160" s="5">
        <v>4065.6</v>
      </c>
      <c r="AI160" s="5">
        <v>84</v>
      </c>
      <c r="AJ160" s="5">
        <v>12</v>
      </c>
      <c r="AK160" s="5">
        <v>4185.6000000000004</v>
      </c>
    </row>
    <row r="161" spans="1:37" x14ac:dyDescent="0.25">
      <c r="A161" s="488" t="s">
        <v>255</v>
      </c>
      <c r="B161" s="5">
        <v>4.28</v>
      </c>
      <c r="U161" s="5">
        <v>0.41</v>
      </c>
      <c r="W161" s="5">
        <v>7747.8700000000008</v>
      </c>
      <c r="Y161" s="5">
        <v>148.35</v>
      </c>
      <c r="AE161" s="5">
        <v>1257.1400000000001</v>
      </c>
      <c r="AK161" s="5">
        <v>9158.0500000000011</v>
      </c>
    </row>
    <row r="162" spans="1:37" x14ac:dyDescent="0.25">
      <c r="A162" s="489" t="s">
        <v>311</v>
      </c>
      <c r="AE162" s="5">
        <v>14.979999999999999</v>
      </c>
      <c r="AK162" s="5">
        <v>14.979999999999999</v>
      </c>
    </row>
    <row r="163" spans="1:37" x14ac:dyDescent="0.25">
      <c r="A163" s="489" t="s">
        <v>306</v>
      </c>
      <c r="B163" s="5">
        <v>4.28</v>
      </c>
      <c r="Y163" s="5">
        <v>148.35</v>
      </c>
      <c r="AE163" s="5">
        <v>1234.17</v>
      </c>
      <c r="AK163" s="5">
        <v>1386.8000000000002</v>
      </c>
    </row>
    <row r="164" spans="1:37" x14ac:dyDescent="0.25">
      <c r="A164" s="489" t="s">
        <v>308</v>
      </c>
      <c r="W164" s="5">
        <v>7744.77</v>
      </c>
      <c r="AK164" s="5">
        <v>7744.77</v>
      </c>
    </row>
    <row r="165" spans="1:37" x14ac:dyDescent="0.25">
      <c r="A165" s="489" t="s">
        <v>339</v>
      </c>
      <c r="U165" s="5">
        <v>0.41</v>
      </c>
      <c r="W165" s="5">
        <v>3.1</v>
      </c>
      <c r="AE165" s="5">
        <v>7.99</v>
      </c>
      <c r="AK165" s="5">
        <v>11.5</v>
      </c>
    </row>
    <row r="166" spans="1:37" x14ac:dyDescent="0.25">
      <c r="A166" s="488" t="s">
        <v>237</v>
      </c>
      <c r="B166" s="5">
        <v>1430.42</v>
      </c>
      <c r="C166" s="5">
        <v>29382</v>
      </c>
      <c r="E166" s="5">
        <v>13479</v>
      </c>
      <c r="F166" s="5">
        <v>158186</v>
      </c>
      <c r="H166" s="5">
        <v>215</v>
      </c>
      <c r="I166" s="5">
        <v>322</v>
      </c>
      <c r="K166" s="5">
        <v>43623.340000000004</v>
      </c>
      <c r="L166" s="5">
        <v>170936.53999999998</v>
      </c>
      <c r="M166" s="5">
        <v>8479</v>
      </c>
      <c r="P166" s="5">
        <v>782</v>
      </c>
      <c r="Q166" s="5">
        <v>64040.639999999999</v>
      </c>
      <c r="U166" s="5">
        <v>1360.73</v>
      </c>
      <c r="W166" s="5">
        <v>691770.98</v>
      </c>
      <c r="Y166" s="5">
        <v>530.16</v>
      </c>
      <c r="Z166" s="5">
        <v>19995.82</v>
      </c>
      <c r="AB166" s="5">
        <v>514</v>
      </c>
      <c r="AC166" s="5">
        <v>126570</v>
      </c>
      <c r="AE166" s="5">
        <v>161.69999999999999</v>
      </c>
      <c r="AG166" s="5">
        <v>5419.19</v>
      </c>
      <c r="AI166" s="5">
        <v>1148.8499999999999</v>
      </c>
      <c r="AJ166" s="5">
        <v>49631</v>
      </c>
      <c r="AK166" s="5">
        <v>1387978.37</v>
      </c>
    </row>
    <row r="167" spans="1:37" x14ac:dyDescent="0.25">
      <c r="A167" s="489" t="s">
        <v>430</v>
      </c>
      <c r="K167" s="5">
        <v>3435.19</v>
      </c>
      <c r="AK167" s="5">
        <v>3435.19</v>
      </c>
    </row>
    <row r="168" spans="1:37" x14ac:dyDescent="0.25">
      <c r="A168" s="489" t="s">
        <v>311</v>
      </c>
      <c r="B168" s="5">
        <v>334.28</v>
      </c>
      <c r="K168" s="5">
        <v>3080.84</v>
      </c>
      <c r="L168" s="5">
        <v>222.17999999999998</v>
      </c>
      <c r="Q168" s="5">
        <v>1086.27</v>
      </c>
      <c r="W168" s="5">
        <v>11076.44</v>
      </c>
      <c r="Y168" s="5">
        <v>313.39</v>
      </c>
      <c r="Z168" s="5">
        <v>19995.82</v>
      </c>
      <c r="AE168" s="5">
        <v>98.03</v>
      </c>
      <c r="AI168" s="5">
        <v>621.85</v>
      </c>
      <c r="AK168" s="5">
        <v>36829.1</v>
      </c>
    </row>
    <row r="169" spans="1:37" x14ac:dyDescent="0.25">
      <c r="A169" s="489" t="s">
        <v>480</v>
      </c>
      <c r="AC169" s="5">
        <v>10</v>
      </c>
      <c r="AK169" s="5">
        <v>10</v>
      </c>
    </row>
    <row r="170" spans="1:37" x14ac:dyDescent="0.25">
      <c r="A170" s="489" t="s">
        <v>572</v>
      </c>
      <c r="K170" s="5">
        <v>907.5</v>
      </c>
      <c r="AK170" s="5">
        <v>907.5</v>
      </c>
    </row>
    <row r="171" spans="1:37" x14ac:dyDescent="0.25">
      <c r="A171" s="489" t="s">
        <v>312</v>
      </c>
      <c r="K171" s="5">
        <v>12369.52</v>
      </c>
      <c r="AK171" s="5">
        <v>12369.52</v>
      </c>
    </row>
    <row r="172" spans="1:37" x14ac:dyDescent="0.25">
      <c r="A172" s="489" t="s">
        <v>307</v>
      </c>
      <c r="W172" s="5">
        <v>2.82</v>
      </c>
      <c r="AE172" s="5">
        <v>60.160000000000004</v>
      </c>
      <c r="AK172" s="5">
        <v>62.980000000000004</v>
      </c>
    </row>
    <row r="173" spans="1:37" x14ac:dyDescent="0.25">
      <c r="A173" s="489" t="s">
        <v>344</v>
      </c>
      <c r="B173" s="5">
        <v>358</v>
      </c>
      <c r="C173" s="5">
        <v>29382</v>
      </c>
      <c r="F173" s="5">
        <v>158186</v>
      </c>
      <c r="K173" s="5">
        <v>6780</v>
      </c>
      <c r="L173" s="5">
        <v>168061</v>
      </c>
      <c r="Q173" s="5">
        <v>61832</v>
      </c>
      <c r="U173" s="5">
        <v>1355</v>
      </c>
      <c r="W173" s="5">
        <v>680675</v>
      </c>
      <c r="AB173" s="5">
        <v>514</v>
      </c>
      <c r="AG173" s="5">
        <v>5366</v>
      </c>
      <c r="AI173" s="5">
        <v>527</v>
      </c>
      <c r="AJ173" s="5">
        <v>49631</v>
      </c>
      <c r="AK173" s="5">
        <v>1162667</v>
      </c>
    </row>
    <row r="174" spans="1:37" x14ac:dyDescent="0.25">
      <c r="A174" s="489" t="s">
        <v>573</v>
      </c>
      <c r="K174" s="5">
        <v>3025</v>
      </c>
      <c r="AK174" s="5">
        <v>3025</v>
      </c>
    </row>
    <row r="175" spans="1:37" x14ac:dyDescent="0.25">
      <c r="A175" s="489" t="s">
        <v>308</v>
      </c>
      <c r="B175" s="5">
        <v>738.14</v>
      </c>
      <c r="K175" s="5">
        <v>14025.29</v>
      </c>
      <c r="L175" s="5">
        <v>2653.36</v>
      </c>
      <c r="Q175" s="5">
        <v>1122.3699999999999</v>
      </c>
      <c r="Y175" s="5">
        <v>216.77</v>
      </c>
      <c r="AG175" s="5">
        <v>53.19</v>
      </c>
      <c r="AK175" s="5">
        <v>18809.12</v>
      </c>
    </row>
    <row r="176" spans="1:37" x14ac:dyDescent="0.25">
      <c r="A176" s="489" t="s">
        <v>339</v>
      </c>
      <c r="U176" s="5">
        <v>5.73</v>
      </c>
      <c r="W176" s="5">
        <v>16.72</v>
      </c>
      <c r="AE176" s="5">
        <v>3.51</v>
      </c>
      <c r="AK176" s="5">
        <v>25.96</v>
      </c>
    </row>
    <row r="177" spans="1:37" x14ac:dyDescent="0.25">
      <c r="A177" s="489" t="s">
        <v>394</v>
      </c>
      <c r="E177" s="5">
        <v>13479</v>
      </c>
      <c r="H177" s="5">
        <v>215</v>
      </c>
      <c r="I177" s="5">
        <v>322</v>
      </c>
      <c r="M177" s="5">
        <v>8479</v>
      </c>
      <c r="P177" s="5">
        <v>782</v>
      </c>
      <c r="AC177" s="5">
        <v>126560</v>
      </c>
      <c r="AK177" s="5">
        <v>149837</v>
      </c>
    </row>
    <row r="178" spans="1:37" x14ac:dyDescent="0.25">
      <c r="A178" s="488" t="s">
        <v>346</v>
      </c>
      <c r="K178" s="5">
        <v>285.13</v>
      </c>
      <c r="W178" s="5">
        <v>11958.1</v>
      </c>
      <c r="AK178" s="5">
        <v>12243.23</v>
      </c>
    </row>
    <row r="179" spans="1:37" x14ac:dyDescent="0.25">
      <c r="A179" s="489" t="s">
        <v>500</v>
      </c>
      <c r="W179" s="5">
        <v>6936</v>
      </c>
      <c r="AK179" s="5">
        <v>6936</v>
      </c>
    </row>
    <row r="180" spans="1:37" x14ac:dyDescent="0.25">
      <c r="A180" s="489" t="s">
        <v>308</v>
      </c>
      <c r="K180" s="5">
        <v>285.13</v>
      </c>
      <c r="W180" s="5">
        <v>5022.1000000000004</v>
      </c>
      <c r="AK180" s="5">
        <v>5307.2300000000005</v>
      </c>
    </row>
    <row r="181" spans="1:37" x14ac:dyDescent="0.25">
      <c r="A181" s="488" t="s">
        <v>265</v>
      </c>
      <c r="B181" s="5">
        <v>162.51</v>
      </c>
      <c r="K181" s="5">
        <v>13206.779999999999</v>
      </c>
      <c r="L181" s="5">
        <v>2516.69</v>
      </c>
      <c r="Q181" s="5">
        <v>107.89</v>
      </c>
      <c r="W181" s="5">
        <v>113413.36</v>
      </c>
      <c r="Y181" s="5">
        <v>5607.77</v>
      </c>
      <c r="AB181" s="5">
        <v>3487.59</v>
      </c>
      <c r="AE181" s="5">
        <v>3079.04</v>
      </c>
      <c r="AI181" s="5">
        <v>311.23</v>
      </c>
      <c r="AK181" s="5">
        <v>141892.86000000002</v>
      </c>
    </row>
    <row r="182" spans="1:37" x14ac:dyDescent="0.25">
      <c r="A182" s="489" t="s">
        <v>311</v>
      </c>
      <c r="K182" s="5">
        <v>1299.9499999999998</v>
      </c>
      <c r="L182" s="5">
        <v>47.400000000000006</v>
      </c>
      <c r="Q182" s="5">
        <v>107.89</v>
      </c>
      <c r="Y182" s="5">
        <v>5161.2400000000007</v>
      </c>
      <c r="AB182" s="5">
        <v>3303.59</v>
      </c>
      <c r="AE182" s="5">
        <v>369.85</v>
      </c>
      <c r="AI182" s="5">
        <v>311.23</v>
      </c>
      <c r="AK182" s="5">
        <v>10601.15</v>
      </c>
    </row>
    <row r="183" spans="1:37" x14ac:dyDescent="0.25">
      <c r="A183" s="489" t="s">
        <v>307</v>
      </c>
      <c r="AE183" s="5">
        <v>2709.19</v>
      </c>
      <c r="AK183" s="5">
        <v>2709.19</v>
      </c>
    </row>
    <row r="184" spans="1:37" x14ac:dyDescent="0.25">
      <c r="A184" s="489" t="s">
        <v>308</v>
      </c>
      <c r="B184" s="5">
        <v>162.51</v>
      </c>
      <c r="K184" s="5">
        <v>11906.83</v>
      </c>
      <c r="L184" s="5">
        <v>2469.29</v>
      </c>
      <c r="W184" s="5">
        <v>113413.36</v>
      </c>
      <c r="Y184" s="5">
        <v>446.53</v>
      </c>
      <c r="AK184" s="5">
        <v>128398.52</v>
      </c>
    </row>
    <row r="185" spans="1:37" x14ac:dyDescent="0.25">
      <c r="A185" s="489" t="s">
        <v>347</v>
      </c>
      <c r="AB185" s="5">
        <v>184</v>
      </c>
      <c r="AK185" s="5">
        <v>184</v>
      </c>
    </row>
    <row r="186" spans="1:37" x14ac:dyDescent="0.25">
      <c r="A186" s="488" t="s">
        <v>348</v>
      </c>
      <c r="U186" s="5">
        <v>3.94</v>
      </c>
      <c r="W186" s="5">
        <v>6079.67</v>
      </c>
      <c r="AK186" s="5">
        <v>6083.61</v>
      </c>
    </row>
    <row r="187" spans="1:37" x14ac:dyDescent="0.25">
      <c r="A187" s="489" t="s">
        <v>318</v>
      </c>
      <c r="U187" s="5">
        <v>3.94</v>
      </c>
      <c r="W187" s="5">
        <v>6079.67</v>
      </c>
      <c r="AK187" s="5">
        <v>6083.61</v>
      </c>
    </row>
    <row r="188" spans="1:37" x14ac:dyDescent="0.25">
      <c r="A188" s="488" t="s">
        <v>256</v>
      </c>
      <c r="B188" s="5">
        <v>1540.5400000000002</v>
      </c>
      <c r="E188" s="5">
        <v>1893</v>
      </c>
      <c r="J188" s="5">
        <v>59.010000000000005</v>
      </c>
      <c r="K188" s="5">
        <v>29903.450000000004</v>
      </c>
      <c r="L188" s="5">
        <v>10187.17</v>
      </c>
      <c r="M188" s="5">
        <v>52625.25</v>
      </c>
      <c r="N188" s="5">
        <v>647.58000000000004</v>
      </c>
      <c r="Q188" s="5">
        <v>23147.090000000004</v>
      </c>
      <c r="U188" s="5">
        <v>1.2</v>
      </c>
      <c r="W188" s="5">
        <v>554087.59</v>
      </c>
      <c r="Y188" s="5">
        <v>1200.68</v>
      </c>
      <c r="AB188" s="5">
        <v>17.16</v>
      </c>
      <c r="AC188" s="5">
        <v>89572.75</v>
      </c>
      <c r="AE188" s="5">
        <v>8314.01</v>
      </c>
      <c r="AI188" s="5">
        <v>230.72</v>
      </c>
      <c r="AK188" s="5">
        <v>773427.19999999995</v>
      </c>
    </row>
    <row r="189" spans="1:37" x14ac:dyDescent="0.25">
      <c r="A189" s="489" t="s">
        <v>416</v>
      </c>
      <c r="E189" s="5">
        <v>1893</v>
      </c>
      <c r="M189" s="5">
        <v>52625.25</v>
      </c>
      <c r="AC189" s="5">
        <v>89572.75</v>
      </c>
      <c r="AK189" s="5">
        <v>144091</v>
      </c>
    </row>
    <row r="190" spans="1:37" x14ac:dyDescent="0.25">
      <c r="A190" s="489" t="s">
        <v>430</v>
      </c>
      <c r="K190" s="5">
        <v>1405.29</v>
      </c>
      <c r="AK190" s="5">
        <v>1405.29</v>
      </c>
    </row>
    <row r="191" spans="1:37" x14ac:dyDescent="0.25">
      <c r="A191" s="489" t="s">
        <v>311</v>
      </c>
      <c r="B191" s="5">
        <v>1392.2300000000002</v>
      </c>
      <c r="J191" s="5">
        <v>59.010000000000005</v>
      </c>
      <c r="K191" s="5">
        <v>1254.43</v>
      </c>
      <c r="L191" s="5">
        <v>1362.59</v>
      </c>
      <c r="Q191" s="5">
        <v>4933.01</v>
      </c>
      <c r="W191" s="5">
        <v>27990.070000000003</v>
      </c>
      <c r="Y191" s="5">
        <v>653.91999999999996</v>
      </c>
      <c r="AE191" s="5">
        <v>141.56</v>
      </c>
      <c r="AI191" s="5">
        <v>24.970000000000002</v>
      </c>
      <c r="AK191" s="5">
        <v>37811.79</v>
      </c>
    </row>
    <row r="192" spans="1:37" x14ac:dyDescent="0.25">
      <c r="A192" s="489" t="s">
        <v>572</v>
      </c>
      <c r="K192" s="5">
        <v>8348.27</v>
      </c>
      <c r="AK192" s="5">
        <v>8348.27</v>
      </c>
    </row>
    <row r="193" spans="1:37" x14ac:dyDescent="0.25">
      <c r="A193" s="489" t="s">
        <v>398</v>
      </c>
      <c r="AB193" s="5">
        <v>17.16</v>
      </c>
      <c r="AK193" s="5">
        <v>17.16</v>
      </c>
    </row>
    <row r="194" spans="1:37" x14ac:dyDescent="0.25">
      <c r="A194" s="489" t="s">
        <v>312</v>
      </c>
      <c r="K194" s="5">
        <v>401.69</v>
      </c>
      <c r="Q194" s="5">
        <v>33.020000000000003</v>
      </c>
      <c r="AK194" s="5">
        <v>434.71</v>
      </c>
    </row>
    <row r="195" spans="1:37" x14ac:dyDescent="0.25">
      <c r="A195" s="489" t="s">
        <v>307</v>
      </c>
      <c r="K195" s="5">
        <v>11.45</v>
      </c>
      <c r="Y195" s="5">
        <v>91.35</v>
      </c>
      <c r="AE195" s="5">
        <v>8172.45</v>
      </c>
      <c r="AI195" s="5">
        <v>205.75</v>
      </c>
      <c r="AK195" s="5">
        <v>8481</v>
      </c>
    </row>
    <row r="196" spans="1:37" x14ac:dyDescent="0.25">
      <c r="A196" s="489" t="s">
        <v>308</v>
      </c>
      <c r="B196" s="5">
        <v>148.31</v>
      </c>
      <c r="K196" s="5">
        <v>18482.32</v>
      </c>
      <c r="L196" s="5">
        <v>8824.58</v>
      </c>
      <c r="N196" s="5">
        <v>647.58000000000004</v>
      </c>
      <c r="Q196" s="5">
        <v>18181.060000000001</v>
      </c>
      <c r="W196" s="5">
        <v>526097.52</v>
      </c>
      <c r="Y196" s="5">
        <v>455.41</v>
      </c>
      <c r="AK196" s="5">
        <v>572836.78</v>
      </c>
    </row>
    <row r="197" spans="1:37" x14ac:dyDescent="0.25">
      <c r="A197" s="489" t="s">
        <v>339</v>
      </c>
      <c r="U197" s="5">
        <v>1.2</v>
      </c>
      <c r="AK197" s="5">
        <v>1.2</v>
      </c>
    </row>
    <row r="198" spans="1:37" x14ac:dyDescent="0.25">
      <c r="A198" s="488" t="s">
        <v>230</v>
      </c>
      <c r="B198" s="5">
        <v>1760.15</v>
      </c>
      <c r="D198" s="5">
        <v>69413.350000000006</v>
      </c>
      <c r="E198" s="5">
        <v>88559.5</v>
      </c>
      <c r="H198" s="5">
        <v>3.5</v>
      </c>
      <c r="I198" s="5">
        <v>0.7</v>
      </c>
      <c r="J198" s="5">
        <v>6733</v>
      </c>
      <c r="K198" s="5">
        <v>96255.89</v>
      </c>
      <c r="L198" s="5">
        <v>0.5</v>
      </c>
      <c r="M198" s="5">
        <v>89819.5</v>
      </c>
      <c r="P198" s="5">
        <v>0.7</v>
      </c>
      <c r="Q198" s="5">
        <v>799.53</v>
      </c>
      <c r="R198" s="5">
        <v>11503.3</v>
      </c>
      <c r="U198" s="5">
        <v>4.96</v>
      </c>
      <c r="W198" s="5">
        <v>380863.32</v>
      </c>
      <c r="Y198" s="5">
        <v>22860.16</v>
      </c>
      <c r="AE198" s="5">
        <v>212.57</v>
      </c>
      <c r="AF198" s="5">
        <v>40300.959999999999</v>
      </c>
      <c r="AG198" s="5">
        <v>4119.16</v>
      </c>
      <c r="AK198" s="5">
        <v>813210.75</v>
      </c>
    </row>
    <row r="199" spans="1:37" x14ac:dyDescent="0.25">
      <c r="A199" s="489" t="s">
        <v>417</v>
      </c>
      <c r="E199" s="5">
        <v>50793.5</v>
      </c>
      <c r="M199" s="5">
        <v>50793.5</v>
      </c>
      <c r="AK199" s="5">
        <v>101587</v>
      </c>
    </row>
    <row r="200" spans="1:37" x14ac:dyDescent="0.25">
      <c r="A200" s="489" t="s">
        <v>349</v>
      </c>
      <c r="H200" s="5">
        <v>3.5</v>
      </c>
      <c r="I200" s="5">
        <v>0.7</v>
      </c>
      <c r="M200" s="5">
        <v>1260</v>
      </c>
      <c r="P200" s="5">
        <v>0.7</v>
      </c>
      <c r="AK200" s="5">
        <v>1264.9000000000001</v>
      </c>
    </row>
    <row r="201" spans="1:37" x14ac:dyDescent="0.25">
      <c r="A201" s="489" t="s">
        <v>430</v>
      </c>
      <c r="K201" s="5">
        <v>271.52</v>
      </c>
      <c r="AK201" s="5">
        <v>271.52</v>
      </c>
    </row>
    <row r="202" spans="1:37" x14ac:dyDescent="0.25">
      <c r="A202" s="489" t="s">
        <v>467</v>
      </c>
      <c r="E202" s="5">
        <v>30869.5</v>
      </c>
      <c r="M202" s="5">
        <v>30869.5</v>
      </c>
      <c r="AK202" s="5">
        <v>61739</v>
      </c>
    </row>
    <row r="203" spans="1:37" x14ac:dyDescent="0.25">
      <c r="A203" s="489" t="s">
        <v>560</v>
      </c>
      <c r="E203" s="5">
        <v>3366.5</v>
      </c>
      <c r="M203" s="5">
        <v>3366.5</v>
      </c>
      <c r="AK203" s="5">
        <v>6733</v>
      </c>
    </row>
    <row r="204" spans="1:37" x14ac:dyDescent="0.25">
      <c r="A204" s="489" t="s">
        <v>311</v>
      </c>
      <c r="Y204" s="5">
        <v>28.75</v>
      </c>
      <c r="AK204" s="5">
        <v>28.75</v>
      </c>
    </row>
    <row r="205" spans="1:37" x14ac:dyDescent="0.25">
      <c r="A205" s="489" t="s">
        <v>496</v>
      </c>
      <c r="E205" s="5">
        <v>3530</v>
      </c>
      <c r="M205" s="5">
        <v>3530</v>
      </c>
      <c r="AK205" s="5">
        <v>7060</v>
      </c>
    </row>
    <row r="206" spans="1:37" x14ac:dyDescent="0.25">
      <c r="A206" s="489" t="s">
        <v>572</v>
      </c>
      <c r="K206" s="5">
        <v>537.24</v>
      </c>
      <c r="AK206" s="5">
        <v>537.24</v>
      </c>
    </row>
    <row r="207" spans="1:37" x14ac:dyDescent="0.25">
      <c r="A207" s="489" t="s">
        <v>312</v>
      </c>
      <c r="L207" s="5">
        <v>0.5</v>
      </c>
      <c r="Q207" s="5">
        <v>16.350000000000001</v>
      </c>
      <c r="AK207" s="5">
        <v>16.850000000000001</v>
      </c>
    </row>
    <row r="208" spans="1:37" x14ac:dyDescent="0.25">
      <c r="A208" s="489" t="s">
        <v>306</v>
      </c>
      <c r="B208" s="5">
        <v>1760.15</v>
      </c>
      <c r="K208" s="5">
        <v>95447.13</v>
      </c>
      <c r="R208" s="5">
        <v>11503.3</v>
      </c>
      <c r="Y208" s="5">
        <v>22831.41</v>
      </c>
      <c r="AF208" s="5">
        <v>40300.959999999999</v>
      </c>
      <c r="AG208" s="5">
        <v>4119.16</v>
      </c>
      <c r="AK208" s="5">
        <v>175962.11</v>
      </c>
    </row>
    <row r="209" spans="1:37" x14ac:dyDescent="0.25">
      <c r="A209" s="489" t="s">
        <v>307</v>
      </c>
      <c r="W209" s="5">
        <v>86699.41</v>
      </c>
      <c r="AE209" s="5">
        <v>212.57</v>
      </c>
      <c r="AK209" s="5">
        <v>86911.98000000001</v>
      </c>
    </row>
    <row r="210" spans="1:37" x14ac:dyDescent="0.25">
      <c r="A210" s="489" t="s">
        <v>352</v>
      </c>
      <c r="J210" s="5">
        <v>6733</v>
      </c>
      <c r="AK210" s="5">
        <v>6733</v>
      </c>
    </row>
    <row r="211" spans="1:37" x14ac:dyDescent="0.25">
      <c r="A211" s="489" t="s">
        <v>354</v>
      </c>
      <c r="U211" s="5">
        <v>4.96</v>
      </c>
      <c r="W211" s="5">
        <v>9239.36</v>
      </c>
      <c r="AK211" s="5">
        <v>9244.32</v>
      </c>
    </row>
    <row r="212" spans="1:37" x14ac:dyDescent="0.25">
      <c r="A212" s="489" t="s">
        <v>574</v>
      </c>
      <c r="D212" s="5">
        <v>69413.350000000006</v>
      </c>
      <c r="AK212" s="5">
        <v>69413.350000000006</v>
      </c>
    </row>
    <row r="213" spans="1:37" x14ac:dyDescent="0.25">
      <c r="A213" s="489" t="s">
        <v>308</v>
      </c>
      <c r="Q213" s="5">
        <v>783.18</v>
      </c>
      <c r="W213" s="5">
        <v>36433.15</v>
      </c>
      <c r="AK213" s="5">
        <v>37216.33</v>
      </c>
    </row>
    <row r="214" spans="1:37" x14ac:dyDescent="0.25">
      <c r="A214" s="489" t="s">
        <v>339</v>
      </c>
      <c r="W214" s="5">
        <v>248491.4</v>
      </c>
      <c r="AK214" s="5">
        <v>248491.4</v>
      </c>
    </row>
    <row r="215" spans="1:37" x14ac:dyDescent="0.25">
      <c r="A215" s="488" t="s">
        <v>242</v>
      </c>
      <c r="B215" s="5">
        <v>32.89</v>
      </c>
      <c r="C215" s="5">
        <v>24011.89</v>
      </c>
      <c r="K215" s="5">
        <v>1782.07</v>
      </c>
      <c r="L215" s="5">
        <v>3032.39</v>
      </c>
      <c r="Q215" s="5">
        <v>9.25</v>
      </c>
      <c r="W215" s="5">
        <v>25535.52</v>
      </c>
      <c r="Y215" s="5">
        <v>293.39</v>
      </c>
      <c r="AE215" s="5">
        <v>0.64</v>
      </c>
      <c r="AI215" s="5">
        <v>1176.17</v>
      </c>
      <c r="AJ215" s="5">
        <v>484.94</v>
      </c>
      <c r="AK215" s="5">
        <v>56359.149999999994</v>
      </c>
    </row>
    <row r="216" spans="1:37" x14ac:dyDescent="0.25">
      <c r="A216" s="489" t="s">
        <v>356</v>
      </c>
      <c r="C216" s="5">
        <v>22358.7</v>
      </c>
      <c r="AK216" s="5">
        <v>22358.7</v>
      </c>
    </row>
    <row r="217" spans="1:37" x14ac:dyDescent="0.25">
      <c r="A217" s="489" t="s">
        <v>306</v>
      </c>
      <c r="B217" s="5">
        <v>25.58</v>
      </c>
      <c r="Y217" s="5">
        <v>86.09</v>
      </c>
      <c r="AK217" s="5">
        <v>111.67</v>
      </c>
    </row>
    <row r="218" spans="1:37" x14ac:dyDescent="0.25">
      <c r="A218" s="489" t="s">
        <v>339</v>
      </c>
      <c r="AE218" s="5">
        <v>0.64</v>
      </c>
      <c r="AK218" s="5">
        <v>0.64</v>
      </c>
    </row>
    <row r="219" spans="1:37" x14ac:dyDescent="0.25">
      <c r="A219" s="489" t="s">
        <v>479</v>
      </c>
      <c r="B219" s="5">
        <v>7.31</v>
      </c>
      <c r="C219" s="5">
        <v>1653.19</v>
      </c>
      <c r="K219" s="5">
        <v>1782.07</v>
      </c>
      <c r="L219" s="5">
        <v>3032.39</v>
      </c>
      <c r="Q219" s="5">
        <v>9.25</v>
      </c>
      <c r="W219" s="5">
        <v>25535.52</v>
      </c>
      <c r="Y219" s="5">
        <v>207.3</v>
      </c>
      <c r="AI219" s="5">
        <v>1176.17</v>
      </c>
      <c r="AJ219" s="5">
        <v>484.94</v>
      </c>
      <c r="AK219" s="5">
        <v>33888.14</v>
      </c>
    </row>
    <row r="220" spans="1:37" x14ac:dyDescent="0.25">
      <c r="A220" s="488" t="s">
        <v>357</v>
      </c>
      <c r="B220" s="5">
        <v>160.72</v>
      </c>
      <c r="K220" s="5">
        <v>761.6</v>
      </c>
      <c r="L220" s="5">
        <v>287.45000000000005</v>
      </c>
      <c r="Q220" s="5">
        <v>9.99</v>
      </c>
      <c r="U220" s="5">
        <v>11.87</v>
      </c>
      <c r="W220" s="5">
        <v>196421.39</v>
      </c>
      <c r="Y220" s="5">
        <v>1628.02</v>
      </c>
      <c r="AE220" s="5">
        <v>311.59000000000003</v>
      </c>
      <c r="AG220" s="5">
        <v>24.95</v>
      </c>
      <c r="AI220" s="5">
        <v>8.81</v>
      </c>
      <c r="AK220" s="5">
        <v>199626.38999999998</v>
      </c>
    </row>
    <row r="221" spans="1:37" x14ac:dyDescent="0.25">
      <c r="A221" s="489" t="s">
        <v>430</v>
      </c>
      <c r="K221" s="5">
        <v>39.200000000000003</v>
      </c>
      <c r="AK221" s="5">
        <v>39.200000000000003</v>
      </c>
    </row>
    <row r="222" spans="1:37" x14ac:dyDescent="0.25">
      <c r="A222" s="489" t="s">
        <v>311</v>
      </c>
      <c r="L222" s="5">
        <v>10.29</v>
      </c>
      <c r="AE222" s="5">
        <v>311.59000000000003</v>
      </c>
      <c r="AK222" s="5">
        <v>321.88000000000005</v>
      </c>
    </row>
    <row r="223" spans="1:37" x14ac:dyDescent="0.25">
      <c r="A223" s="489" t="s">
        <v>308</v>
      </c>
      <c r="B223" s="5">
        <v>160.72</v>
      </c>
      <c r="K223" s="5">
        <v>722.4</v>
      </c>
      <c r="L223" s="5">
        <v>277.16000000000003</v>
      </c>
      <c r="Q223" s="5">
        <v>9.99</v>
      </c>
      <c r="W223" s="5">
        <v>196421.39</v>
      </c>
      <c r="Y223" s="5">
        <v>1628.02</v>
      </c>
      <c r="AG223" s="5">
        <v>24.95</v>
      </c>
      <c r="AI223" s="5">
        <v>8.81</v>
      </c>
      <c r="AK223" s="5">
        <v>199253.44</v>
      </c>
    </row>
    <row r="224" spans="1:37" x14ac:dyDescent="0.25">
      <c r="A224" s="489" t="s">
        <v>339</v>
      </c>
      <c r="U224" s="5">
        <v>11.87</v>
      </c>
      <c r="AK224" s="5">
        <v>11.87</v>
      </c>
    </row>
    <row r="225" spans="1:37" x14ac:dyDescent="0.25">
      <c r="A225" s="488" t="s">
        <v>234</v>
      </c>
      <c r="B225" s="5">
        <v>79.669999999999987</v>
      </c>
      <c r="E225" s="5">
        <v>1866.9</v>
      </c>
      <c r="K225" s="5">
        <v>3189.19</v>
      </c>
      <c r="L225" s="5">
        <v>40.729999999999997</v>
      </c>
      <c r="M225" s="5">
        <v>738.5</v>
      </c>
      <c r="Q225" s="5">
        <v>569.80000000000007</v>
      </c>
      <c r="U225" s="5">
        <v>26.75</v>
      </c>
      <c r="V225" s="5">
        <v>1.81</v>
      </c>
      <c r="W225" s="5">
        <v>61990.720000000001</v>
      </c>
      <c r="Y225" s="5">
        <v>155.13999999999999</v>
      </c>
      <c r="AC225" s="5">
        <v>4680.0200000000004</v>
      </c>
      <c r="AE225" s="5">
        <v>20.8</v>
      </c>
      <c r="AG225" s="5">
        <v>14.48</v>
      </c>
      <c r="AI225" s="5">
        <v>124.6</v>
      </c>
      <c r="AK225" s="5">
        <v>73499.109999999986</v>
      </c>
    </row>
    <row r="226" spans="1:37" x14ac:dyDescent="0.25">
      <c r="A226" s="489" t="s">
        <v>561</v>
      </c>
      <c r="E226" s="5">
        <v>1866.9</v>
      </c>
      <c r="M226" s="5">
        <v>738.5</v>
      </c>
      <c r="AC226" s="5">
        <v>3246.75</v>
      </c>
      <c r="AK226" s="5">
        <v>5852.15</v>
      </c>
    </row>
    <row r="227" spans="1:37" x14ac:dyDescent="0.25">
      <c r="A227" s="489" t="s">
        <v>312</v>
      </c>
      <c r="B227" s="5">
        <v>0.52</v>
      </c>
      <c r="L227" s="5">
        <v>40.729999999999997</v>
      </c>
      <c r="Q227" s="5">
        <v>569.80000000000007</v>
      </c>
      <c r="W227" s="5">
        <v>13771.39</v>
      </c>
      <c r="AK227" s="5">
        <v>14382.439999999999</v>
      </c>
    </row>
    <row r="228" spans="1:37" x14ac:dyDescent="0.25">
      <c r="A228" s="489" t="s">
        <v>306</v>
      </c>
      <c r="B228" s="5">
        <v>12.8</v>
      </c>
      <c r="AE228" s="5">
        <v>20.8</v>
      </c>
      <c r="AK228" s="5">
        <v>33.6</v>
      </c>
    </row>
    <row r="229" spans="1:37" x14ac:dyDescent="0.25">
      <c r="A229" s="489" t="s">
        <v>339</v>
      </c>
      <c r="U229" s="5">
        <v>0.35</v>
      </c>
      <c r="AK229" s="5">
        <v>0.35</v>
      </c>
    </row>
    <row r="230" spans="1:37" x14ac:dyDescent="0.25">
      <c r="A230" s="489" t="s">
        <v>478</v>
      </c>
      <c r="B230" s="5">
        <v>66.349999999999994</v>
      </c>
      <c r="K230" s="5">
        <v>3189.19</v>
      </c>
      <c r="U230" s="5">
        <v>26.4</v>
      </c>
      <c r="V230" s="5">
        <v>1.81</v>
      </c>
      <c r="W230" s="5">
        <v>48219.33</v>
      </c>
      <c r="Y230" s="5">
        <v>155.13999999999999</v>
      </c>
      <c r="AC230" s="5">
        <v>1433.27</v>
      </c>
      <c r="AG230" s="5">
        <v>14.48</v>
      </c>
      <c r="AI230" s="5">
        <v>124.6</v>
      </c>
      <c r="AK230" s="5">
        <v>53230.57</v>
      </c>
    </row>
    <row r="231" spans="1:37" x14ac:dyDescent="0.25">
      <c r="A231" s="488" t="s">
        <v>257</v>
      </c>
      <c r="B231" s="5">
        <v>404.22999999999996</v>
      </c>
      <c r="H231" s="5">
        <v>15</v>
      </c>
      <c r="K231" s="5">
        <v>2250.0300000000002</v>
      </c>
      <c r="L231" s="5">
        <v>2926.87</v>
      </c>
      <c r="M231" s="5">
        <v>233.5</v>
      </c>
      <c r="N231" s="5">
        <v>7551.8900000000012</v>
      </c>
      <c r="Q231" s="5">
        <v>6220.71</v>
      </c>
      <c r="U231" s="5">
        <v>4.6100000000000003</v>
      </c>
      <c r="W231" s="5">
        <v>173176.46000000002</v>
      </c>
      <c r="Y231" s="5">
        <v>7332.35</v>
      </c>
      <c r="AB231" s="5">
        <v>863.9</v>
      </c>
      <c r="AC231" s="5">
        <v>849.5</v>
      </c>
      <c r="AD231" s="5">
        <v>30.03</v>
      </c>
      <c r="AE231" s="5">
        <v>19430.080000000002</v>
      </c>
      <c r="AI231" s="5">
        <v>19.940000000000001</v>
      </c>
      <c r="AK231" s="5">
        <v>221309.10000000003</v>
      </c>
    </row>
    <row r="232" spans="1:37" x14ac:dyDescent="0.25">
      <c r="A232" s="489" t="s">
        <v>360</v>
      </c>
      <c r="H232" s="5">
        <v>15</v>
      </c>
      <c r="M232" s="5">
        <v>233.5</v>
      </c>
      <c r="AC232" s="5">
        <v>849.5</v>
      </c>
      <c r="AK232" s="5">
        <v>1098</v>
      </c>
    </row>
    <row r="233" spans="1:37" x14ac:dyDescent="0.25">
      <c r="A233" s="489" t="s">
        <v>311</v>
      </c>
      <c r="B233" s="5">
        <v>3.94</v>
      </c>
      <c r="K233" s="5">
        <v>108.71000000000002</v>
      </c>
      <c r="L233" s="5">
        <v>60.14</v>
      </c>
      <c r="N233" s="5">
        <v>7551.8900000000012</v>
      </c>
      <c r="Q233" s="5">
        <v>15.11</v>
      </c>
      <c r="W233" s="5">
        <v>121972.87000000002</v>
      </c>
      <c r="Y233" s="5">
        <v>2502.54</v>
      </c>
      <c r="AD233" s="5">
        <v>30.03</v>
      </c>
      <c r="AE233" s="5">
        <v>228.43</v>
      </c>
      <c r="AI233" s="5">
        <v>19.940000000000001</v>
      </c>
      <c r="AK233" s="5">
        <v>132493.60000000003</v>
      </c>
    </row>
    <row r="234" spans="1:37" x14ac:dyDescent="0.25">
      <c r="A234" s="489" t="s">
        <v>500</v>
      </c>
      <c r="W234" s="5">
        <v>583</v>
      </c>
      <c r="AK234" s="5">
        <v>583</v>
      </c>
    </row>
    <row r="235" spans="1:37" x14ac:dyDescent="0.25">
      <c r="A235" s="489" t="s">
        <v>306</v>
      </c>
      <c r="AE235" s="5">
        <v>186.84</v>
      </c>
      <c r="AK235" s="5">
        <v>186.84</v>
      </c>
    </row>
    <row r="236" spans="1:37" x14ac:dyDescent="0.25">
      <c r="A236" s="489" t="s">
        <v>307</v>
      </c>
      <c r="B236" s="5">
        <v>81.89</v>
      </c>
      <c r="L236" s="5">
        <v>2866.73</v>
      </c>
      <c r="W236" s="5">
        <v>1322.38</v>
      </c>
      <c r="AE236" s="5">
        <v>19014.810000000001</v>
      </c>
      <c r="AK236" s="5">
        <v>23285.81</v>
      </c>
    </row>
    <row r="237" spans="1:37" x14ac:dyDescent="0.25">
      <c r="A237" s="489" t="s">
        <v>308</v>
      </c>
      <c r="B237" s="5">
        <v>318.39999999999998</v>
      </c>
      <c r="K237" s="5">
        <v>2141.3200000000002</v>
      </c>
      <c r="Q237" s="5">
        <v>6205.6</v>
      </c>
      <c r="W237" s="5">
        <v>49275.58</v>
      </c>
      <c r="Y237" s="5">
        <v>4829.8100000000004</v>
      </c>
      <c r="AB237" s="5">
        <v>863.9</v>
      </c>
      <c r="AK237" s="5">
        <v>63634.61</v>
      </c>
    </row>
    <row r="238" spans="1:37" x14ac:dyDescent="0.25">
      <c r="A238" s="489" t="s">
        <v>339</v>
      </c>
      <c r="U238" s="5">
        <v>4.6100000000000003</v>
      </c>
      <c r="W238" s="5">
        <v>22.63</v>
      </c>
      <c r="AK238" s="5">
        <v>27.24</v>
      </c>
    </row>
    <row r="239" spans="1:37" x14ac:dyDescent="0.25">
      <c r="A239" s="488" t="s">
        <v>258</v>
      </c>
      <c r="B239" s="5">
        <v>46.57</v>
      </c>
      <c r="E239" s="5">
        <v>801</v>
      </c>
      <c r="K239" s="5">
        <v>1501.14</v>
      </c>
      <c r="M239" s="5">
        <v>1300</v>
      </c>
      <c r="U239" s="5">
        <v>0.87</v>
      </c>
      <c r="W239" s="5">
        <v>29821.53</v>
      </c>
      <c r="Y239" s="5">
        <v>652.13</v>
      </c>
      <c r="AC239" s="5">
        <v>23449</v>
      </c>
      <c r="AE239" s="5">
        <v>17.21</v>
      </c>
      <c r="AK239" s="5">
        <v>57589.45</v>
      </c>
    </row>
    <row r="240" spans="1:37" x14ac:dyDescent="0.25">
      <c r="A240" s="489" t="s">
        <v>469</v>
      </c>
      <c r="E240" s="5">
        <v>801</v>
      </c>
      <c r="M240" s="5">
        <v>1300</v>
      </c>
      <c r="AC240" s="5">
        <v>23449</v>
      </c>
      <c r="AK240" s="5">
        <v>25550</v>
      </c>
    </row>
    <row r="241" spans="1:37" x14ac:dyDescent="0.25">
      <c r="A241" s="489" t="s">
        <v>312</v>
      </c>
      <c r="W241" s="5">
        <v>0.23</v>
      </c>
      <c r="AK241" s="5">
        <v>0.23</v>
      </c>
    </row>
    <row r="242" spans="1:37" x14ac:dyDescent="0.25">
      <c r="A242" s="489" t="s">
        <v>306</v>
      </c>
      <c r="B242" s="5">
        <v>18.600000000000001</v>
      </c>
      <c r="Y242" s="5">
        <v>652.13</v>
      </c>
      <c r="AE242" s="5">
        <v>1.21</v>
      </c>
      <c r="AK242" s="5">
        <v>671.94</v>
      </c>
    </row>
    <row r="243" spans="1:37" x14ac:dyDescent="0.25">
      <c r="A243" s="489" t="s">
        <v>307</v>
      </c>
      <c r="AE243" s="5">
        <v>15.75</v>
      </c>
      <c r="AK243" s="5">
        <v>15.75</v>
      </c>
    </row>
    <row r="244" spans="1:37" x14ac:dyDescent="0.25">
      <c r="A244" s="489" t="s">
        <v>308</v>
      </c>
      <c r="K244" s="5">
        <v>1112.71</v>
      </c>
      <c r="W244" s="5">
        <v>29821.3</v>
      </c>
      <c r="AK244" s="5">
        <v>30934.01</v>
      </c>
    </row>
    <row r="245" spans="1:37" x14ac:dyDescent="0.25">
      <c r="A245" s="489" t="s">
        <v>339</v>
      </c>
      <c r="U245" s="5">
        <v>0.87</v>
      </c>
      <c r="AE245" s="5">
        <v>0.25</v>
      </c>
      <c r="AK245" s="5">
        <v>1.1200000000000001</v>
      </c>
    </row>
    <row r="246" spans="1:37" x14ac:dyDescent="0.25">
      <c r="A246" s="489" t="s">
        <v>575</v>
      </c>
      <c r="B246" s="5">
        <v>27.97</v>
      </c>
      <c r="K246" s="5">
        <v>388.43</v>
      </c>
      <c r="AK246" s="5">
        <v>416.4</v>
      </c>
    </row>
    <row r="247" spans="1:37" x14ac:dyDescent="0.25">
      <c r="A247" s="488" t="s">
        <v>250</v>
      </c>
      <c r="B247" s="5">
        <v>372.45000000000005</v>
      </c>
      <c r="J247" s="5">
        <v>72.63</v>
      </c>
      <c r="K247" s="5">
        <v>23810.38</v>
      </c>
      <c r="L247" s="5">
        <v>67.3</v>
      </c>
      <c r="Q247" s="5">
        <v>3201.48</v>
      </c>
      <c r="R247" s="5">
        <v>7664.33</v>
      </c>
      <c r="T247" s="5">
        <v>170.5</v>
      </c>
      <c r="U247" s="5">
        <v>1.77</v>
      </c>
      <c r="W247" s="5">
        <v>279295.17</v>
      </c>
      <c r="Y247" s="5">
        <v>9278.9999999999982</v>
      </c>
      <c r="AC247" s="5">
        <v>6.21</v>
      </c>
      <c r="AE247" s="5">
        <v>22.32</v>
      </c>
      <c r="AG247" s="5">
        <v>785.63</v>
      </c>
      <c r="AI247" s="5">
        <v>3359.25</v>
      </c>
      <c r="AJ247" s="5">
        <v>285.47000000000003</v>
      </c>
      <c r="AK247" s="5">
        <v>328393.89</v>
      </c>
    </row>
    <row r="248" spans="1:37" x14ac:dyDescent="0.25">
      <c r="A248" s="489" t="s">
        <v>430</v>
      </c>
      <c r="K248" s="5">
        <v>1686.74</v>
      </c>
      <c r="R248" s="5">
        <v>7664.33</v>
      </c>
      <c r="T248" s="5">
        <v>7.5</v>
      </c>
      <c r="AI248" s="5">
        <v>1100.7</v>
      </c>
      <c r="AJ248" s="5">
        <v>285.47000000000003</v>
      </c>
      <c r="AK248" s="5">
        <v>10744.74</v>
      </c>
    </row>
    <row r="249" spans="1:37" x14ac:dyDescent="0.25">
      <c r="A249" s="489" t="s">
        <v>365</v>
      </c>
      <c r="W249" s="5">
        <v>90149.98</v>
      </c>
      <c r="AK249" s="5">
        <v>90149.98</v>
      </c>
    </row>
    <row r="250" spans="1:37" x14ac:dyDescent="0.25">
      <c r="A250" s="489" t="s">
        <v>311</v>
      </c>
      <c r="J250" s="5">
        <v>72.63</v>
      </c>
      <c r="Q250" s="5">
        <v>18.66</v>
      </c>
      <c r="Y250" s="5">
        <v>2830.9299999999994</v>
      </c>
      <c r="AK250" s="5">
        <v>2922.2199999999993</v>
      </c>
    </row>
    <row r="251" spans="1:37" x14ac:dyDescent="0.25">
      <c r="A251" s="489" t="s">
        <v>572</v>
      </c>
      <c r="K251" s="5">
        <v>22051.040000000001</v>
      </c>
      <c r="T251" s="5">
        <v>163</v>
      </c>
      <c r="Y251" s="5">
        <v>1665.07</v>
      </c>
      <c r="AI251" s="5">
        <v>2048.5500000000002</v>
      </c>
      <c r="AK251" s="5">
        <v>25927.66</v>
      </c>
    </row>
    <row r="252" spans="1:37" x14ac:dyDescent="0.25">
      <c r="A252" s="489" t="s">
        <v>312</v>
      </c>
      <c r="B252" s="5">
        <v>0.22</v>
      </c>
      <c r="L252" s="5">
        <v>67.3</v>
      </c>
      <c r="Q252" s="5">
        <v>45.69</v>
      </c>
      <c r="W252" s="5">
        <v>34.809999999999995</v>
      </c>
      <c r="AC252" s="5">
        <v>6.21</v>
      </c>
      <c r="AG252" s="5">
        <v>511.35</v>
      </c>
      <c r="AK252" s="5">
        <v>665.58</v>
      </c>
    </row>
    <row r="253" spans="1:37" x14ac:dyDescent="0.25">
      <c r="A253" s="489" t="s">
        <v>306</v>
      </c>
      <c r="B253" s="5">
        <v>2.78</v>
      </c>
      <c r="AK253" s="5">
        <v>2.78</v>
      </c>
    </row>
    <row r="254" spans="1:37" x14ac:dyDescent="0.25">
      <c r="A254" s="489" t="s">
        <v>307</v>
      </c>
      <c r="B254" s="5">
        <v>3.18</v>
      </c>
      <c r="Y254" s="5">
        <v>3489.02</v>
      </c>
      <c r="AE254" s="5">
        <v>22.32</v>
      </c>
      <c r="AK254" s="5">
        <v>3514.52</v>
      </c>
    </row>
    <row r="255" spans="1:37" x14ac:dyDescent="0.25">
      <c r="A255" s="489" t="s">
        <v>308</v>
      </c>
      <c r="B255" s="5">
        <v>3.61</v>
      </c>
      <c r="Q255" s="5">
        <v>3137.13</v>
      </c>
      <c r="Y255" s="5">
        <v>1293.98</v>
      </c>
      <c r="AG255" s="5">
        <v>274.27999999999997</v>
      </c>
      <c r="AK255" s="5">
        <v>4709</v>
      </c>
    </row>
    <row r="256" spans="1:37" x14ac:dyDescent="0.25">
      <c r="A256" s="489" t="s">
        <v>339</v>
      </c>
      <c r="U256" s="5">
        <v>1.77</v>
      </c>
      <c r="AK256" s="5">
        <v>1.77</v>
      </c>
    </row>
    <row r="257" spans="1:37" x14ac:dyDescent="0.25">
      <c r="A257" s="489" t="s">
        <v>366</v>
      </c>
      <c r="B257" s="5">
        <v>362.66</v>
      </c>
      <c r="W257" s="5">
        <v>189110.38</v>
      </c>
      <c r="AK257" s="5">
        <v>189473.04</v>
      </c>
    </row>
    <row r="258" spans="1:37" x14ac:dyDescent="0.25">
      <c r="A258" s="489" t="s">
        <v>484</v>
      </c>
      <c r="K258" s="5">
        <v>72.599999999999994</v>
      </c>
      <c r="AI258" s="5">
        <v>210</v>
      </c>
      <c r="AK258" s="5">
        <v>282.60000000000002</v>
      </c>
    </row>
    <row r="259" spans="1:37" x14ac:dyDescent="0.25">
      <c r="A259" s="488" t="s">
        <v>358</v>
      </c>
      <c r="W259" s="5">
        <v>341.95</v>
      </c>
      <c r="AK259" s="5">
        <v>341.95</v>
      </c>
    </row>
    <row r="260" spans="1:37" x14ac:dyDescent="0.25">
      <c r="A260" s="489" t="s">
        <v>500</v>
      </c>
      <c r="W260" s="5">
        <v>341.95</v>
      </c>
      <c r="AK260" s="5">
        <v>341.95</v>
      </c>
    </row>
    <row r="261" spans="1:37" x14ac:dyDescent="0.25">
      <c r="A261" s="488" t="s">
        <v>577</v>
      </c>
      <c r="B261" s="5">
        <v>10.54</v>
      </c>
      <c r="K261" s="5">
        <v>542.37</v>
      </c>
      <c r="L261" s="5">
        <v>4390</v>
      </c>
      <c r="Q261" s="5">
        <v>30.56</v>
      </c>
      <c r="W261" s="5">
        <v>29.23</v>
      </c>
      <c r="Z261" s="5">
        <v>64933</v>
      </c>
      <c r="AK261" s="5">
        <v>69935.7</v>
      </c>
    </row>
    <row r="262" spans="1:37" x14ac:dyDescent="0.25">
      <c r="A262" s="489" t="s">
        <v>500</v>
      </c>
      <c r="L262" s="5">
        <v>4390</v>
      </c>
      <c r="Z262" s="5">
        <v>64933</v>
      </c>
      <c r="AK262" s="5">
        <v>69323</v>
      </c>
    </row>
    <row r="263" spans="1:37" x14ac:dyDescent="0.25">
      <c r="A263" s="489" t="s">
        <v>312</v>
      </c>
      <c r="K263" s="5">
        <v>542.37</v>
      </c>
      <c r="Q263" s="5">
        <v>30.56</v>
      </c>
      <c r="W263" s="5">
        <v>29.23</v>
      </c>
      <c r="AK263" s="5">
        <v>602.16</v>
      </c>
    </row>
    <row r="264" spans="1:37" x14ac:dyDescent="0.25">
      <c r="A264" s="489" t="s">
        <v>308</v>
      </c>
      <c r="B264" s="5">
        <v>10.54</v>
      </c>
      <c r="AK264" s="5">
        <v>10.54</v>
      </c>
    </row>
    <row r="265" spans="1:37" x14ac:dyDescent="0.25">
      <c r="A265" s="488" t="s">
        <v>459</v>
      </c>
      <c r="B265" s="5">
        <v>12103.47</v>
      </c>
      <c r="C265" s="5">
        <v>167096.57</v>
      </c>
      <c r="D265" s="5">
        <v>69413.350000000006</v>
      </c>
      <c r="E265" s="5">
        <v>107733</v>
      </c>
      <c r="F265" s="5">
        <v>212559</v>
      </c>
      <c r="G265" s="5">
        <v>1667</v>
      </c>
      <c r="H265" s="5">
        <v>433.5</v>
      </c>
      <c r="I265" s="5">
        <v>322.7</v>
      </c>
      <c r="J265" s="5">
        <v>8602.0499999999993</v>
      </c>
      <c r="K265" s="5">
        <v>960488.11999999965</v>
      </c>
      <c r="L265" s="5">
        <v>224993.25000000003</v>
      </c>
      <c r="M265" s="5">
        <v>268351.7</v>
      </c>
      <c r="N265" s="5">
        <v>27346.940000000002</v>
      </c>
      <c r="O265" s="5">
        <v>1069.8800000000001</v>
      </c>
      <c r="P265" s="5">
        <v>783.7</v>
      </c>
      <c r="Q265" s="5">
        <v>385038.82999999984</v>
      </c>
      <c r="R265" s="5">
        <v>20356.919999999998</v>
      </c>
      <c r="S265" s="5">
        <v>55184.98</v>
      </c>
      <c r="T265" s="5">
        <v>170.5</v>
      </c>
      <c r="U265" s="5">
        <v>9175.6800000000021</v>
      </c>
      <c r="V265" s="5">
        <v>927.32999999999993</v>
      </c>
      <c r="W265" s="5">
        <v>5369115.3400000008</v>
      </c>
      <c r="X265" s="5">
        <v>24.949999999999996</v>
      </c>
      <c r="Y265" s="5">
        <v>714131.17000000027</v>
      </c>
      <c r="Z265" s="5">
        <v>90078.19</v>
      </c>
      <c r="AA265" s="5">
        <v>4702.16</v>
      </c>
      <c r="AB265" s="5">
        <v>12329.16</v>
      </c>
      <c r="AC265" s="5">
        <v>1306142.53</v>
      </c>
      <c r="AD265" s="5">
        <v>15983.220000000003</v>
      </c>
      <c r="AE265" s="5">
        <v>67877.710000000006</v>
      </c>
      <c r="AF265" s="5">
        <v>40300.959999999999</v>
      </c>
      <c r="AG265" s="5">
        <v>11701</v>
      </c>
      <c r="AH265" s="5">
        <v>22514.059999999998</v>
      </c>
      <c r="AI265" s="5">
        <v>17319.349999999999</v>
      </c>
      <c r="AJ265" s="5">
        <v>52607.12</v>
      </c>
      <c r="AK265" s="5">
        <v>10258645.389999995</v>
      </c>
    </row>
    <row r="266" spans="1:37" x14ac:dyDescent="0.2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37" x14ac:dyDescent="0.2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row>
    <row r="268" spans="1:37" x14ac:dyDescent="0.2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row>
    <row r="269" spans="1:37" x14ac:dyDescent="0.2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row>
    <row r="270" spans="1:37"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row>
    <row r="271" spans="1:37" x14ac:dyDescent="0.2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row>
    <row r="272" spans="1:37" x14ac:dyDescent="0.2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row>
    <row r="273" spans="1:37" x14ac:dyDescent="0.2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50"/>
  <sheetViews>
    <sheetView workbookViewId="0">
      <pane xSplit="1" ySplit="2" topLeftCell="AA135" activePane="bottomRight" state="frozen"/>
      <selection pane="topRight" activeCell="B1" sqref="B1"/>
      <selection pane="bottomLeft" activeCell="A3" sqref="A3"/>
      <selection pane="bottomRight"/>
    </sheetView>
  </sheetViews>
  <sheetFormatPr defaultRowHeight="13.2" x14ac:dyDescent="0.25"/>
  <cols>
    <col min="1" max="1" width="45" bestFit="1" customWidth="1"/>
    <col min="2" max="2" width="13" bestFit="1" customWidth="1"/>
    <col min="3" max="3" width="33.6640625" bestFit="1" customWidth="1"/>
    <col min="4" max="4" width="32.33203125" bestFit="1" customWidth="1"/>
    <col min="5" max="6" width="8.21875" bestFit="1" customWidth="1"/>
    <col min="7" max="7" width="16.44140625" bestFit="1" customWidth="1"/>
    <col min="8" max="8" width="15.77734375" bestFit="1" customWidth="1"/>
    <col min="9" max="9" width="10" bestFit="1" customWidth="1"/>
    <col min="10" max="10" width="28.33203125" bestFit="1" customWidth="1"/>
    <col min="11" max="11" width="22.88671875" bestFit="1" customWidth="1"/>
    <col min="12" max="12" width="14.109375" bestFit="1" customWidth="1"/>
    <col min="13" max="13" width="15.88671875" bestFit="1" customWidth="1"/>
    <col min="14" max="14" width="34.44140625" bestFit="1" customWidth="1"/>
    <col min="15" max="15" width="5.44140625" bestFit="1" customWidth="1"/>
    <col min="16" max="16" width="14.21875" bestFit="1" customWidth="1"/>
    <col min="17" max="17" width="10.44140625" bestFit="1" customWidth="1"/>
    <col min="18" max="18" width="17.5546875" bestFit="1" customWidth="1"/>
    <col min="19" max="19" width="7" bestFit="1" customWidth="1"/>
    <col min="20" max="20" width="13.109375" bestFit="1" customWidth="1"/>
    <col min="21" max="21" width="28.109375" bestFit="1" customWidth="1"/>
    <col min="22" max="22" width="29.77734375" bestFit="1" customWidth="1"/>
    <col min="23" max="23" width="7" bestFit="1" customWidth="1"/>
    <col min="24" max="24" width="25.6640625" bestFit="1" customWidth="1"/>
    <col min="25" max="25" width="17.5546875" bestFit="1" customWidth="1"/>
    <col min="26" max="26" width="15.109375" bestFit="1" customWidth="1"/>
    <col min="27" max="27" width="13.6640625" bestFit="1" customWidth="1"/>
    <col min="28" max="28" width="14.6640625" bestFit="1" customWidth="1"/>
    <col min="29" max="29" width="19.77734375" bestFit="1" customWidth="1"/>
    <col min="30" max="30" width="22.44140625" bestFit="1" customWidth="1"/>
    <col min="31" max="31" width="14.21875" bestFit="1" customWidth="1"/>
    <col min="32" max="32" width="27.21875" bestFit="1" customWidth="1"/>
    <col min="33" max="33" width="11.6640625" bestFit="1" customWidth="1"/>
    <col min="34" max="34" width="10.77734375" bestFit="1" customWidth="1"/>
    <col min="35" max="36" width="12" bestFit="1" customWidth="1"/>
  </cols>
  <sheetData>
    <row r="1" spans="1:35" x14ac:dyDescent="0.25">
      <c r="A1" s="503" t="s">
        <v>563</v>
      </c>
      <c r="B1" s="503" t="s">
        <v>564</v>
      </c>
    </row>
    <row r="2" spans="1:35" x14ac:dyDescent="0.25">
      <c r="A2" s="503" t="s">
        <v>514</v>
      </c>
      <c r="B2" s="504" t="s">
        <v>284</v>
      </c>
      <c r="C2" s="504" t="s">
        <v>447</v>
      </c>
      <c r="D2" s="504" t="s">
        <v>448</v>
      </c>
      <c r="E2" s="504" t="s">
        <v>424</v>
      </c>
      <c r="F2" s="504" t="s">
        <v>427</v>
      </c>
      <c r="G2" s="504" t="s">
        <v>296</v>
      </c>
      <c r="H2" s="504" t="s">
        <v>297</v>
      </c>
      <c r="I2" s="504" t="s">
        <v>298</v>
      </c>
      <c r="J2" s="504" t="s">
        <v>449</v>
      </c>
      <c r="K2" s="504" t="s">
        <v>425</v>
      </c>
      <c r="L2" s="504" t="s">
        <v>299</v>
      </c>
      <c r="M2" s="504" t="s">
        <v>382</v>
      </c>
      <c r="N2" s="504" t="s">
        <v>565</v>
      </c>
      <c r="O2" s="504" t="s">
        <v>300</v>
      </c>
      <c r="P2" s="504" t="s">
        <v>281</v>
      </c>
      <c r="Q2" s="504" t="s">
        <v>282</v>
      </c>
      <c r="R2" s="504" t="s">
        <v>289</v>
      </c>
      <c r="S2" s="504" t="s">
        <v>426</v>
      </c>
      <c r="T2" s="504" t="s">
        <v>288</v>
      </c>
      <c r="U2" s="504" t="s">
        <v>526</v>
      </c>
      <c r="V2" s="504" t="s">
        <v>452</v>
      </c>
      <c r="W2" s="504" t="s">
        <v>286</v>
      </c>
      <c r="X2" s="504" t="s">
        <v>453</v>
      </c>
      <c r="Y2" t="s">
        <v>536</v>
      </c>
      <c r="Z2" s="504" t="s">
        <v>499</v>
      </c>
      <c r="AA2" s="504" t="s">
        <v>287</v>
      </c>
      <c r="AB2" s="504" t="s">
        <v>379</v>
      </c>
      <c r="AC2" s="504" t="s">
        <v>378</v>
      </c>
      <c r="AD2" s="504" t="s">
        <v>456</v>
      </c>
      <c r="AE2" s="504" t="s">
        <v>457</v>
      </c>
      <c r="AF2" s="504" t="s">
        <v>458</v>
      </c>
      <c r="AG2" s="504" t="s">
        <v>285</v>
      </c>
      <c r="AH2" s="504" t="s">
        <v>290</v>
      </c>
      <c r="AI2" s="504" t="s">
        <v>459</v>
      </c>
    </row>
    <row r="3" spans="1:35" x14ac:dyDescent="0.25">
      <c r="A3" s="368" t="s">
        <v>566</v>
      </c>
      <c r="V3">
        <v>42.3</v>
      </c>
      <c r="AE3">
        <v>6588.869999999999</v>
      </c>
      <c r="AI3">
        <v>6631.1699999999992</v>
      </c>
    </row>
    <row r="4" spans="1:35" x14ac:dyDescent="0.25">
      <c r="A4" s="369" t="s">
        <v>312</v>
      </c>
      <c r="AE4">
        <v>6588.869999999999</v>
      </c>
      <c r="AI4">
        <v>6588.869999999999</v>
      </c>
    </row>
    <row r="5" spans="1:35" x14ac:dyDescent="0.25">
      <c r="A5" s="369" t="s">
        <v>339</v>
      </c>
      <c r="V5">
        <v>42.3</v>
      </c>
      <c r="AI5">
        <v>42.3</v>
      </c>
    </row>
    <row r="6" spans="1:35" x14ac:dyDescent="0.25">
      <c r="A6" s="368" t="s">
        <v>304</v>
      </c>
      <c r="B6">
        <v>79.460000000000008</v>
      </c>
      <c r="J6">
        <v>1</v>
      </c>
      <c r="P6">
        <v>451</v>
      </c>
      <c r="V6">
        <v>18001.359999999997</v>
      </c>
      <c r="X6">
        <v>57.120000000000005</v>
      </c>
      <c r="AD6">
        <v>6.67</v>
      </c>
      <c r="AI6">
        <v>18596.609999999997</v>
      </c>
    </row>
    <row r="7" spans="1:35" x14ac:dyDescent="0.25">
      <c r="A7" s="369" t="s">
        <v>311</v>
      </c>
      <c r="V7">
        <v>18001.359999999997</v>
      </c>
      <c r="AI7">
        <v>18001.359999999997</v>
      </c>
    </row>
    <row r="8" spans="1:35" x14ac:dyDescent="0.25">
      <c r="A8" s="369" t="s">
        <v>312</v>
      </c>
      <c r="X8">
        <v>31.32</v>
      </c>
      <c r="AI8">
        <v>31.32</v>
      </c>
    </row>
    <row r="9" spans="1:35" x14ac:dyDescent="0.25">
      <c r="A9" s="369" t="s">
        <v>306</v>
      </c>
      <c r="B9">
        <v>53.7</v>
      </c>
      <c r="J9">
        <v>1</v>
      </c>
      <c r="X9">
        <v>25.8</v>
      </c>
      <c r="AI9">
        <v>80.5</v>
      </c>
    </row>
    <row r="10" spans="1:35" x14ac:dyDescent="0.25">
      <c r="A10" s="369" t="s">
        <v>307</v>
      </c>
      <c r="B10">
        <v>25.76</v>
      </c>
      <c r="AD10">
        <v>6.67</v>
      </c>
      <c r="AI10">
        <v>32.43</v>
      </c>
    </row>
    <row r="11" spans="1:35" x14ac:dyDescent="0.25">
      <c r="A11" s="369" t="s">
        <v>308</v>
      </c>
      <c r="P11">
        <v>451</v>
      </c>
      <c r="AI11">
        <v>451</v>
      </c>
    </row>
    <row r="12" spans="1:35" x14ac:dyDescent="0.25">
      <c r="A12" s="368" t="s">
        <v>231</v>
      </c>
      <c r="B12">
        <v>1</v>
      </c>
      <c r="V12">
        <v>20160</v>
      </c>
      <c r="AI12">
        <v>20161</v>
      </c>
    </row>
    <row r="13" spans="1:35" x14ac:dyDescent="0.25">
      <c r="A13" s="369" t="s">
        <v>309</v>
      </c>
      <c r="V13">
        <v>20160</v>
      </c>
      <c r="AI13">
        <v>20160</v>
      </c>
    </row>
    <row r="14" spans="1:35" x14ac:dyDescent="0.25">
      <c r="A14" s="369" t="s">
        <v>306</v>
      </c>
      <c r="B14">
        <v>1</v>
      </c>
      <c r="AI14">
        <v>1</v>
      </c>
    </row>
    <row r="15" spans="1:35" x14ac:dyDescent="0.25">
      <c r="A15" s="368" t="s">
        <v>232</v>
      </c>
      <c r="B15">
        <v>187.29</v>
      </c>
      <c r="D15">
        <v>404.05</v>
      </c>
      <c r="I15">
        <v>350</v>
      </c>
      <c r="J15">
        <v>9031.84</v>
      </c>
      <c r="K15">
        <v>129.9</v>
      </c>
      <c r="L15">
        <v>851.7</v>
      </c>
      <c r="N15">
        <v>1641.81</v>
      </c>
      <c r="O15">
        <v>1</v>
      </c>
      <c r="P15">
        <v>2815.0299999999997</v>
      </c>
      <c r="V15">
        <v>184131.26999999996</v>
      </c>
      <c r="X15">
        <v>361.16</v>
      </c>
      <c r="AB15">
        <v>146.25</v>
      </c>
      <c r="AC15">
        <v>178</v>
      </c>
      <c r="AD15">
        <v>32.6</v>
      </c>
      <c r="AE15">
        <v>343.27</v>
      </c>
      <c r="AF15">
        <v>1188.5999999999999</v>
      </c>
      <c r="AI15">
        <v>201793.77</v>
      </c>
    </row>
    <row r="16" spans="1:35" x14ac:dyDescent="0.25">
      <c r="A16" s="369" t="s">
        <v>310</v>
      </c>
      <c r="D16">
        <v>168</v>
      </c>
      <c r="L16">
        <v>168</v>
      </c>
      <c r="AC16">
        <v>168</v>
      </c>
      <c r="AF16">
        <v>1139</v>
      </c>
      <c r="AI16">
        <v>1643</v>
      </c>
    </row>
    <row r="17" spans="1:35" x14ac:dyDescent="0.25">
      <c r="A17" s="369" t="s">
        <v>311</v>
      </c>
      <c r="B17">
        <v>31.939999999999998</v>
      </c>
      <c r="I17">
        <v>350</v>
      </c>
      <c r="K17">
        <v>129.9</v>
      </c>
      <c r="P17">
        <v>86.6</v>
      </c>
      <c r="V17">
        <v>93390.449999999968</v>
      </c>
      <c r="X17">
        <v>36.44</v>
      </c>
      <c r="AD17">
        <v>32.6</v>
      </c>
      <c r="AI17">
        <v>94057.929999999978</v>
      </c>
    </row>
    <row r="18" spans="1:35" x14ac:dyDescent="0.25">
      <c r="A18" s="369" t="s">
        <v>312</v>
      </c>
      <c r="B18">
        <v>59.44</v>
      </c>
      <c r="P18">
        <v>2673.43</v>
      </c>
      <c r="V18">
        <v>44008.04</v>
      </c>
      <c r="X18">
        <v>324.72000000000003</v>
      </c>
      <c r="AE18">
        <v>343.27</v>
      </c>
      <c r="AI18">
        <v>47408.9</v>
      </c>
    </row>
    <row r="19" spans="1:35" x14ac:dyDescent="0.25">
      <c r="A19" s="369" t="s">
        <v>306</v>
      </c>
      <c r="B19">
        <v>52.16</v>
      </c>
      <c r="J19">
        <v>3</v>
      </c>
      <c r="AI19">
        <v>55.16</v>
      </c>
    </row>
    <row r="20" spans="1:35" x14ac:dyDescent="0.25">
      <c r="A20" s="369" t="s">
        <v>307</v>
      </c>
      <c r="B20">
        <v>11.75</v>
      </c>
      <c r="AI20">
        <v>11.75</v>
      </c>
    </row>
    <row r="21" spans="1:35" x14ac:dyDescent="0.25">
      <c r="A21" s="369" t="s">
        <v>462</v>
      </c>
      <c r="J21">
        <v>9022.84</v>
      </c>
      <c r="N21">
        <v>1641.81</v>
      </c>
      <c r="V21">
        <v>46732.78</v>
      </c>
      <c r="AI21">
        <v>57397.43</v>
      </c>
    </row>
    <row r="22" spans="1:35" x14ac:dyDescent="0.25">
      <c r="A22" s="369" t="s">
        <v>527</v>
      </c>
      <c r="D22">
        <v>199</v>
      </c>
      <c r="L22">
        <v>678</v>
      </c>
      <c r="O22">
        <v>1</v>
      </c>
      <c r="AC22">
        <v>10</v>
      </c>
      <c r="AI22">
        <v>888</v>
      </c>
    </row>
    <row r="23" spans="1:35" x14ac:dyDescent="0.25">
      <c r="A23" s="369" t="s">
        <v>463</v>
      </c>
      <c r="D23">
        <v>37.049999999999997</v>
      </c>
      <c r="L23">
        <v>5.7</v>
      </c>
      <c r="AB23">
        <v>146.25</v>
      </c>
      <c r="AF23">
        <v>49.6</v>
      </c>
      <c r="AI23">
        <v>238.6</v>
      </c>
    </row>
    <row r="24" spans="1:35" x14ac:dyDescent="0.25">
      <c r="A24" s="369" t="s">
        <v>308</v>
      </c>
      <c r="B24">
        <v>32</v>
      </c>
      <c r="J24">
        <v>6</v>
      </c>
      <c r="P24">
        <v>55</v>
      </c>
      <c r="AI24">
        <v>93</v>
      </c>
    </row>
    <row r="25" spans="1:35" x14ac:dyDescent="0.25">
      <c r="A25" s="368" t="s">
        <v>235</v>
      </c>
      <c r="B25">
        <v>255.81</v>
      </c>
      <c r="D25">
        <v>2851</v>
      </c>
      <c r="G25">
        <v>300</v>
      </c>
      <c r="I25">
        <v>7682</v>
      </c>
      <c r="J25">
        <v>5277.05</v>
      </c>
      <c r="L25">
        <v>2000</v>
      </c>
      <c r="Q25">
        <v>808.70999999999992</v>
      </c>
      <c r="U25">
        <v>1.96</v>
      </c>
      <c r="V25">
        <v>82680.7</v>
      </c>
      <c r="X25">
        <v>1345.0900000000001</v>
      </c>
      <c r="AB25">
        <v>600</v>
      </c>
      <c r="AD25">
        <v>5084.96</v>
      </c>
      <c r="AE25">
        <v>1.73</v>
      </c>
      <c r="AI25">
        <v>108889.01</v>
      </c>
    </row>
    <row r="26" spans="1:35" x14ac:dyDescent="0.25">
      <c r="A26" s="369" t="s">
        <v>567</v>
      </c>
      <c r="D26">
        <v>1</v>
      </c>
      <c r="I26">
        <v>2</v>
      </c>
      <c r="Q26">
        <v>0.41</v>
      </c>
      <c r="AI26">
        <v>3.41</v>
      </c>
    </row>
    <row r="27" spans="1:35" x14ac:dyDescent="0.25">
      <c r="A27" s="369" t="s">
        <v>311</v>
      </c>
      <c r="J27">
        <v>43.239999999999995</v>
      </c>
      <c r="AI27">
        <v>43.239999999999995</v>
      </c>
    </row>
    <row r="28" spans="1:35" x14ac:dyDescent="0.25">
      <c r="A28" s="369" t="s">
        <v>314</v>
      </c>
      <c r="D28">
        <v>850</v>
      </c>
      <c r="G28">
        <v>300</v>
      </c>
      <c r="I28">
        <v>7680</v>
      </c>
      <c r="AB28">
        <v>600</v>
      </c>
      <c r="AI28">
        <v>9430</v>
      </c>
    </row>
    <row r="29" spans="1:35" x14ac:dyDescent="0.25">
      <c r="A29" s="369" t="s">
        <v>306</v>
      </c>
      <c r="B29">
        <v>12.75</v>
      </c>
      <c r="AD29">
        <v>0.55000000000000004</v>
      </c>
      <c r="AI29">
        <v>13.3</v>
      </c>
    </row>
    <row r="30" spans="1:35" x14ac:dyDescent="0.25">
      <c r="A30" s="369" t="s">
        <v>307</v>
      </c>
      <c r="B30">
        <v>243.06</v>
      </c>
      <c r="J30">
        <v>5233.8100000000004</v>
      </c>
      <c r="Q30">
        <v>808.3</v>
      </c>
      <c r="U30">
        <v>1.96</v>
      </c>
      <c r="V30">
        <v>82680.7</v>
      </c>
      <c r="X30">
        <v>939.09</v>
      </c>
      <c r="AD30">
        <v>5084.41</v>
      </c>
      <c r="AE30">
        <v>1.73</v>
      </c>
      <c r="AI30">
        <v>94993.06</v>
      </c>
    </row>
    <row r="31" spans="1:35" x14ac:dyDescent="0.25">
      <c r="A31" s="369" t="s">
        <v>308</v>
      </c>
      <c r="X31">
        <v>406</v>
      </c>
      <c r="AI31">
        <v>406</v>
      </c>
    </row>
    <row r="32" spans="1:35" x14ac:dyDescent="0.25">
      <c r="A32" s="369" t="s">
        <v>489</v>
      </c>
      <c r="D32">
        <v>2000</v>
      </c>
      <c r="L32">
        <v>2000</v>
      </c>
      <c r="AI32">
        <v>4000</v>
      </c>
    </row>
    <row r="33" spans="1:35" x14ac:dyDescent="0.25">
      <c r="A33" s="368" t="s">
        <v>236</v>
      </c>
      <c r="B33">
        <v>726.7</v>
      </c>
      <c r="C33">
        <v>3220</v>
      </c>
      <c r="J33">
        <v>30.16</v>
      </c>
      <c r="P33">
        <v>20150</v>
      </c>
      <c r="V33">
        <v>38966.71</v>
      </c>
      <c r="X33">
        <v>4291.51</v>
      </c>
      <c r="Y33">
        <v>642.68999999999994</v>
      </c>
      <c r="AD33">
        <v>159.63000000000002</v>
      </c>
      <c r="AI33">
        <v>68187.399999999994</v>
      </c>
    </row>
    <row r="34" spans="1:35" x14ac:dyDescent="0.25">
      <c r="A34" s="369" t="s">
        <v>311</v>
      </c>
      <c r="X34">
        <v>996.51</v>
      </c>
      <c r="Y34">
        <v>642.68999999999994</v>
      </c>
      <c r="AD34">
        <v>159.52000000000001</v>
      </c>
      <c r="AI34">
        <v>1798.7199999999998</v>
      </c>
    </row>
    <row r="35" spans="1:35" x14ac:dyDescent="0.25">
      <c r="A35" s="369" t="s">
        <v>500</v>
      </c>
      <c r="P35">
        <v>20150</v>
      </c>
      <c r="X35">
        <v>3295</v>
      </c>
      <c r="AI35">
        <v>23445</v>
      </c>
    </row>
    <row r="36" spans="1:35" x14ac:dyDescent="0.25">
      <c r="A36" s="369" t="s">
        <v>312</v>
      </c>
      <c r="B36">
        <v>676.7</v>
      </c>
      <c r="J36">
        <v>30.16</v>
      </c>
      <c r="V36">
        <v>9090.7099999999991</v>
      </c>
      <c r="AI36">
        <v>9797.57</v>
      </c>
    </row>
    <row r="37" spans="1:35" x14ac:dyDescent="0.25">
      <c r="A37" s="369" t="s">
        <v>307</v>
      </c>
      <c r="AD37">
        <v>0.11</v>
      </c>
      <c r="AI37">
        <v>0.11</v>
      </c>
    </row>
    <row r="38" spans="1:35" x14ac:dyDescent="0.25">
      <c r="A38" s="369" t="s">
        <v>555</v>
      </c>
      <c r="C38">
        <v>3220</v>
      </c>
      <c r="AI38">
        <v>3220</v>
      </c>
    </row>
    <row r="39" spans="1:35" x14ac:dyDescent="0.25">
      <c r="A39" s="369" t="s">
        <v>308</v>
      </c>
      <c r="B39">
        <v>50</v>
      </c>
      <c r="V39">
        <v>29876</v>
      </c>
      <c r="AI39">
        <v>29926</v>
      </c>
    </row>
    <row r="40" spans="1:35" x14ac:dyDescent="0.25">
      <c r="A40" s="368" t="s">
        <v>239</v>
      </c>
      <c r="B40">
        <v>0.95</v>
      </c>
      <c r="J40">
        <v>1293.17</v>
      </c>
      <c r="P40">
        <v>2819.67</v>
      </c>
      <c r="Q40">
        <v>2638</v>
      </c>
      <c r="V40">
        <v>293880.25</v>
      </c>
      <c r="X40">
        <v>5288.67</v>
      </c>
      <c r="AD40">
        <v>678.26</v>
      </c>
      <c r="AE40">
        <v>171.05</v>
      </c>
      <c r="AG40">
        <v>9228</v>
      </c>
      <c r="AH40">
        <v>22.78</v>
      </c>
      <c r="AI40">
        <v>316020.80000000005</v>
      </c>
    </row>
    <row r="41" spans="1:35" x14ac:dyDescent="0.25">
      <c r="A41" s="369" t="s">
        <v>311</v>
      </c>
      <c r="P41">
        <v>585.25</v>
      </c>
      <c r="AD41">
        <v>487.01999999999992</v>
      </c>
      <c r="AI41">
        <v>1072.27</v>
      </c>
    </row>
    <row r="42" spans="1:35" x14ac:dyDescent="0.25">
      <c r="A42" s="369" t="s">
        <v>500</v>
      </c>
      <c r="J42">
        <v>1234</v>
      </c>
      <c r="X42">
        <v>5288</v>
      </c>
      <c r="AI42">
        <v>6522</v>
      </c>
    </row>
    <row r="43" spans="1:35" x14ac:dyDescent="0.25">
      <c r="A43" s="369" t="s">
        <v>312</v>
      </c>
      <c r="B43">
        <v>0.95</v>
      </c>
      <c r="J43">
        <v>59.17</v>
      </c>
      <c r="P43">
        <v>2234.42</v>
      </c>
      <c r="V43">
        <v>260491</v>
      </c>
      <c r="X43">
        <v>0.67</v>
      </c>
      <c r="AD43">
        <v>191.15</v>
      </c>
      <c r="AE43">
        <v>171.05</v>
      </c>
      <c r="AI43">
        <v>263148.40999999997</v>
      </c>
    </row>
    <row r="44" spans="1:35" x14ac:dyDescent="0.25">
      <c r="A44" s="369" t="s">
        <v>307</v>
      </c>
      <c r="AD44">
        <v>0.09</v>
      </c>
      <c r="AI44">
        <v>0.09</v>
      </c>
    </row>
    <row r="45" spans="1:35" x14ac:dyDescent="0.25">
      <c r="A45" s="369" t="s">
        <v>317</v>
      </c>
      <c r="Q45">
        <v>2638</v>
      </c>
      <c r="AG45">
        <v>9228</v>
      </c>
      <c r="AI45">
        <v>11866</v>
      </c>
    </row>
    <row r="46" spans="1:35" x14ac:dyDescent="0.25">
      <c r="A46" s="369" t="s">
        <v>318</v>
      </c>
      <c r="V46">
        <v>33389.25</v>
      </c>
      <c r="AH46">
        <v>22.78</v>
      </c>
      <c r="AI46">
        <v>33412.03</v>
      </c>
    </row>
    <row r="47" spans="1:35" x14ac:dyDescent="0.25">
      <c r="A47" s="368" t="s">
        <v>320</v>
      </c>
      <c r="B47">
        <v>3.83</v>
      </c>
      <c r="P47">
        <v>563.75</v>
      </c>
      <c r="V47">
        <v>5739.4</v>
      </c>
      <c r="AE47">
        <v>19.64</v>
      </c>
      <c r="AI47">
        <v>6326.62</v>
      </c>
    </row>
    <row r="48" spans="1:35" x14ac:dyDescent="0.25">
      <c r="A48" s="369" t="s">
        <v>312</v>
      </c>
      <c r="P48">
        <v>563.75</v>
      </c>
      <c r="V48">
        <v>5739.4</v>
      </c>
      <c r="AE48">
        <v>19.64</v>
      </c>
      <c r="AI48">
        <v>6322.79</v>
      </c>
    </row>
    <row r="49" spans="1:35" x14ac:dyDescent="0.25">
      <c r="A49" s="369" t="s">
        <v>306</v>
      </c>
      <c r="B49">
        <v>3.83</v>
      </c>
      <c r="AI49">
        <v>3.83</v>
      </c>
    </row>
    <row r="50" spans="1:35" x14ac:dyDescent="0.25">
      <c r="A50" s="368" t="s">
        <v>238</v>
      </c>
      <c r="B50">
        <v>45.1</v>
      </c>
      <c r="J50">
        <v>9243.5400000000009</v>
      </c>
      <c r="P50">
        <v>207133</v>
      </c>
      <c r="V50">
        <v>128665.67</v>
      </c>
      <c r="AF50">
        <v>124</v>
      </c>
      <c r="AI50">
        <v>345211.31</v>
      </c>
    </row>
    <row r="51" spans="1:35" x14ac:dyDescent="0.25">
      <c r="A51" s="369" t="s">
        <v>311</v>
      </c>
      <c r="B51">
        <v>9.1</v>
      </c>
      <c r="J51">
        <v>18.54</v>
      </c>
      <c r="AI51">
        <v>27.64</v>
      </c>
    </row>
    <row r="52" spans="1:35" x14ac:dyDescent="0.25">
      <c r="A52" s="369" t="s">
        <v>500</v>
      </c>
      <c r="J52">
        <v>9220</v>
      </c>
      <c r="P52">
        <v>193364</v>
      </c>
      <c r="V52">
        <v>128276.67</v>
      </c>
      <c r="AF52">
        <v>124</v>
      </c>
      <c r="AI52">
        <v>330984.67</v>
      </c>
    </row>
    <row r="53" spans="1:35" x14ac:dyDescent="0.25">
      <c r="A53" s="369" t="s">
        <v>308</v>
      </c>
      <c r="B53">
        <v>36</v>
      </c>
      <c r="J53">
        <v>5</v>
      </c>
      <c r="P53">
        <v>13769</v>
      </c>
      <c r="V53">
        <v>389</v>
      </c>
      <c r="AI53">
        <v>14199</v>
      </c>
    </row>
    <row r="54" spans="1:35" x14ac:dyDescent="0.25">
      <c r="A54" s="368" t="s">
        <v>233</v>
      </c>
      <c r="B54">
        <v>86.84</v>
      </c>
      <c r="D54">
        <v>2000</v>
      </c>
      <c r="G54">
        <v>2665</v>
      </c>
      <c r="J54">
        <v>991.06</v>
      </c>
      <c r="L54">
        <v>9985</v>
      </c>
      <c r="Q54">
        <v>434.63</v>
      </c>
      <c r="U54">
        <v>3.54</v>
      </c>
      <c r="V54">
        <v>26781.440000000002</v>
      </c>
      <c r="X54">
        <v>762.39</v>
      </c>
      <c r="AD54">
        <v>727.03</v>
      </c>
      <c r="AE54">
        <v>2.4</v>
      </c>
      <c r="AG54">
        <v>6.89</v>
      </c>
      <c r="AI54">
        <v>44446.22</v>
      </c>
    </row>
    <row r="55" spans="1:35" x14ac:dyDescent="0.25">
      <c r="A55" s="369" t="s">
        <v>306</v>
      </c>
      <c r="B55">
        <v>0.98</v>
      </c>
      <c r="AI55">
        <v>0.98</v>
      </c>
    </row>
    <row r="56" spans="1:35" x14ac:dyDescent="0.25">
      <c r="A56" s="369" t="s">
        <v>307</v>
      </c>
      <c r="B56">
        <v>85.86</v>
      </c>
      <c r="J56">
        <v>991.06</v>
      </c>
      <c r="Q56">
        <v>434.63</v>
      </c>
      <c r="U56">
        <v>3.54</v>
      </c>
      <c r="V56">
        <v>24759.200000000001</v>
      </c>
      <c r="X56">
        <v>762.39</v>
      </c>
      <c r="AD56">
        <v>727.03</v>
      </c>
      <c r="AE56">
        <v>2.4</v>
      </c>
      <c r="AG56">
        <v>6.89</v>
      </c>
      <c r="AI56">
        <v>27773</v>
      </c>
    </row>
    <row r="57" spans="1:35" x14ac:dyDescent="0.25">
      <c r="A57" s="369" t="s">
        <v>323</v>
      </c>
      <c r="V57">
        <v>2022.24</v>
      </c>
      <c r="AI57">
        <v>2022.24</v>
      </c>
    </row>
    <row r="58" spans="1:35" x14ac:dyDescent="0.25">
      <c r="A58" s="369" t="s">
        <v>556</v>
      </c>
      <c r="L58">
        <v>5077</v>
      </c>
      <c r="AI58">
        <v>5077</v>
      </c>
    </row>
    <row r="59" spans="1:35" x14ac:dyDescent="0.25">
      <c r="A59" s="369" t="s">
        <v>432</v>
      </c>
      <c r="L59">
        <v>208</v>
      </c>
      <c r="AI59">
        <v>208</v>
      </c>
    </row>
    <row r="60" spans="1:35" x14ac:dyDescent="0.25">
      <c r="A60" s="369" t="s">
        <v>489</v>
      </c>
      <c r="D60">
        <v>2000</v>
      </c>
      <c r="G60">
        <v>2665</v>
      </c>
      <c r="L60">
        <v>4700</v>
      </c>
      <c r="AI60">
        <v>9365</v>
      </c>
    </row>
    <row r="61" spans="1:35" x14ac:dyDescent="0.25">
      <c r="A61" s="368" t="s">
        <v>325</v>
      </c>
      <c r="B61">
        <v>7.35</v>
      </c>
      <c r="V61">
        <v>3129.93</v>
      </c>
      <c r="AI61">
        <v>3137.2799999999997</v>
      </c>
    </row>
    <row r="62" spans="1:35" x14ac:dyDescent="0.25">
      <c r="A62" s="369" t="s">
        <v>306</v>
      </c>
      <c r="B62">
        <v>7.35</v>
      </c>
      <c r="AI62">
        <v>7.35</v>
      </c>
    </row>
    <row r="63" spans="1:35" x14ac:dyDescent="0.25">
      <c r="A63" s="369" t="s">
        <v>308</v>
      </c>
      <c r="V63">
        <v>2570</v>
      </c>
      <c r="AI63">
        <v>2570</v>
      </c>
    </row>
    <row r="64" spans="1:35" x14ac:dyDescent="0.25">
      <c r="A64" s="369" t="s">
        <v>479</v>
      </c>
      <c r="V64">
        <v>559.92999999999995</v>
      </c>
      <c r="AI64">
        <v>559.92999999999995</v>
      </c>
    </row>
    <row r="65" spans="1:35" x14ac:dyDescent="0.25">
      <c r="A65" s="368" t="s">
        <v>243</v>
      </c>
      <c r="B65">
        <v>27.77</v>
      </c>
      <c r="J65">
        <v>3.38</v>
      </c>
      <c r="N65">
        <v>10</v>
      </c>
      <c r="P65">
        <v>6650.78</v>
      </c>
      <c r="V65">
        <v>104004.8</v>
      </c>
      <c r="X65">
        <v>1435.0699999999997</v>
      </c>
      <c r="AD65">
        <v>490.54</v>
      </c>
      <c r="AE65">
        <v>683.07</v>
      </c>
      <c r="AI65">
        <v>113305.41</v>
      </c>
    </row>
    <row r="66" spans="1:35" x14ac:dyDescent="0.25">
      <c r="A66" s="369" t="s">
        <v>311</v>
      </c>
      <c r="P66">
        <v>146.69999999999999</v>
      </c>
      <c r="X66">
        <v>1372.4399999999996</v>
      </c>
      <c r="AI66">
        <v>1519.1399999999996</v>
      </c>
    </row>
    <row r="67" spans="1:35" x14ac:dyDescent="0.25">
      <c r="A67" s="369" t="s">
        <v>312</v>
      </c>
      <c r="B67">
        <v>1.54</v>
      </c>
      <c r="P67">
        <v>4930.08</v>
      </c>
      <c r="V67">
        <v>103979.8</v>
      </c>
      <c r="X67">
        <v>62.63</v>
      </c>
      <c r="AD67">
        <v>338.16</v>
      </c>
      <c r="AE67">
        <v>683.07</v>
      </c>
      <c r="AI67">
        <v>109995.28000000001</v>
      </c>
    </row>
    <row r="68" spans="1:35" x14ac:dyDescent="0.25">
      <c r="A68" s="369" t="s">
        <v>306</v>
      </c>
      <c r="B68">
        <v>26.13</v>
      </c>
      <c r="J68">
        <v>3.38</v>
      </c>
      <c r="AD68">
        <v>29.64</v>
      </c>
      <c r="AI68">
        <v>59.15</v>
      </c>
    </row>
    <row r="69" spans="1:35" x14ac:dyDescent="0.25">
      <c r="A69" s="369" t="s">
        <v>307</v>
      </c>
      <c r="B69">
        <v>0.1</v>
      </c>
      <c r="AD69">
        <v>122.74</v>
      </c>
      <c r="AI69">
        <v>122.83999999999999</v>
      </c>
    </row>
    <row r="70" spans="1:35" x14ac:dyDescent="0.25">
      <c r="A70" s="369" t="s">
        <v>462</v>
      </c>
      <c r="N70">
        <v>10</v>
      </c>
      <c r="V70">
        <v>25</v>
      </c>
      <c r="AI70">
        <v>35</v>
      </c>
    </row>
    <row r="71" spans="1:35" x14ac:dyDescent="0.25">
      <c r="A71" s="369" t="s">
        <v>308</v>
      </c>
      <c r="P71">
        <v>1574</v>
      </c>
      <c r="AI71">
        <v>1574</v>
      </c>
    </row>
    <row r="72" spans="1:35" x14ac:dyDescent="0.25">
      <c r="A72" s="368" t="s">
        <v>328</v>
      </c>
      <c r="B72">
        <v>6.5</v>
      </c>
      <c r="V72">
        <v>2240</v>
      </c>
      <c r="AD72">
        <v>12.54</v>
      </c>
      <c r="AI72">
        <v>2259.04</v>
      </c>
    </row>
    <row r="73" spans="1:35" x14ac:dyDescent="0.25">
      <c r="A73" s="369" t="s">
        <v>309</v>
      </c>
      <c r="V73">
        <v>2240</v>
      </c>
      <c r="AI73">
        <v>2240</v>
      </c>
    </row>
    <row r="74" spans="1:35" x14ac:dyDescent="0.25">
      <c r="A74" s="369" t="s">
        <v>306</v>
      </c>
      <c r="B74">
        <v>6.5</v>
      </c>
      <c r="AD74">
        <v>12.54</v>
      </c>
      <c r="AI74">
        <v>19.04</v>
      </c>
    </row>
    <row r="75" spans="1:35" x14ac:dyDescent="0.25">
      <c r="A75" s="368" t="s">
        <v>241</v>
      </c>
      <c r="B75">
        <v>69.290000000000006</v>
      </c>
      <c r="J75">
        <v>44.95</v>
      </c>
      <c r="P75">
        <v>3104.84</v>
      </c>
      <c r="V75">
        <v>114872.33</v>
      </c>
      <c r="X75">
        <v>1541.66</v>
      </c>
      <c r="AD75">
        <v>10173.41</v>
      </c>
      <c r="AI75">
        <v>129806.48</v>
      </c>
    </row>
    <row r="76" spans="1:35" x14ac:dyDescent="0.25">
      <c r="A76" s="369" t="s">
        <v>311</v>
      </c>
      <c r="X76">
        <v>26.14</v>
      </c>
      <c r="AD76">
        <v>4.41</v>
      </c>
      <c r="AI76">
        <v>30.55</v>
      </c>
    </row>
    <row r="77" spans="1:35" x14ac:dyDescent="0.25">
      <c r="A77" s="369" t="s">
        <v>47</v>
      </c>
      <c r="B77">
        <v>45.84</v>
      </c>
      <c r="V77">
        <v>114863.45</v>
      </c>
      <c r="AI77">
        <v>114909.29</v>
      </c>
    </row>
    <row r="78" spans="1:35" x14ac:dyDescent="0.25">
      <c r="A78" s="369" t="s">
        <v>312</v>
      </c>
      <c r="P78">
        <v>2119.84</v>
      </c>
      <c r="AI78">
        <v>2119.84</v>
      </c>
    </row>
    <row r="79" spans="1:35" x14ac:dyDescent="0.25">
      <c r="A79" s="369" t="s">
        <v>306</v>
      </c>
      <c r="B79">
        <v>11.25</v>
      </c>
      <c r="AI79">
        <v>11.25</v>
      </c>
    </row>
    <row r="80" spans="1:35" x14ac:dyDescent="0.25">
      <c r="A80" s="369" t="s">
        <v>307</v>
      </c>
      <c r="B80">
        <v>12.2</v>
      </c>
      <c r="J80">
        <v>44.95</v>
      </c>
      <c r="V80">
        <v>8.8800000000000008</v>
      </c>
      <c r="X80">
        <v>1515.52</v>
      </c>
      <c r="AD80">
        <v>10169</v>
      </c>
      <c r="AI80">
        <v>11750.55</v>
      </c>
    </row>
    <row r="81" spans="1:35" x14ac:dyDescent="0.25">
      <c r="A81" s="369" t="s">
        <v>308</v>
      </c>
      <c r="P81">
        <v>985</v>
      </c>
      <c r="AI81">
        <v>985</v>
      </c>
    </row>
    <row r="82" spans="1:35" x14ac:dyDescent="0.25">
      <c r="A82" s="368" t="s">
        <v>245</v>
      </c>
      <c r="B82">
        <v>100.77</v>
      </c>
      <c r="D82">
        <v>138.22999999999999</v>
      </c>
      <c r="I82">
        <v>333.75</v>
      </c>
      <c r="J82">
        <v>9873.5</v>
      </c>
      <c r="P82">
        <v>171</v>
      </c>
      <c r="V82">
        <v>53673.32</v>
      </c>
      <c r="X82">
        <v>402</v>
      </c>
      <c r="Z82">
        <v>4399.5200000000004</v>
      </c>
      <c r="AC82">
        <v>3545</v>
      </c>
      <c r="AD82">
        <v>52.25</v>
      </c>
      <c r="AG82">
        <v>10639.281000000001</v>
      </c>
      <c r="AI82">
        <v>83328.620999999999</v>
      </c>
    </row>
    <row r="83" spans="1:35" x14ac:dyDescent="0.25">
      <c r="A83" s="369" t="s">
        <v>557</v>
      </c>
      <c r="D83">
        <v>138.22999999999999</v>
      </c>
      <c r="I83">
        <v>333.75</v>
      </c>
      <c r="AC83">
        <v>212.5</v>
      </c>
      <c r="AI83">
        <v>684.48</v>
      </c>
    </row>
    <row r="84" spans="1:35" x14ac:dyDescent="0.25">
      <c r="A84" s="369" t="s">
        <v>311</v>
      </c>
      <c r="AG84">
        <v>528.68099999999993</v>
      </c>
      <c r="AI84">
        <v>528.68099999999993</v>
      </c>
    </row>
    <row r="85" spans="1:35" x14ac:dyDescent="0.25">
      <c r="A85" s="369" t="s">
        <v>500</v>
      </c>
      <c r="J85">
        <v>10</v>
      </c>
      <c r="X85">
        <v>225</v>
      </c>
      <c r="AI85">
        <v>235</v>
      </c>
    </row>
    <row r="86" spans="1:35" x14ac:dyDescent="0.25">
      <c r="A86" s="369" t="s">
        <v>307</v>
      </c>
      <c r="AD86">
        <v>52.25</v>
      </c>
      <c r="AI86">
        <v>52.25</v>
      </c>
    </row>
    <row r="87" spans="1:35" x14ac:dyDescent="0.25">
      <c r="A87" s="369" t="s">
        <v>308</v>
      </c>
      <c r="B87">
        <v>73</v>
      </c>
      <c r="J87">
        <v>207</v>
      </c>
      <c r="P87">
        <v>171</v>
      </c>
      <c r="X87">
        <v>177</v>
      </c>
      <c r="AI87">
        <v>628</v>
      </c>
    </row>
    <row r="88" spans="1:35" x14ac:dyDescent="0.25">
      <c r="A88" s="369" t="s">
        <v>330</v>
      </c>
      <c r="J88">
        <v>9656.5</v>
      </c>
      <c r="Z88">
        <v>4399.5200000000004</v>
      </c>
      <c r="AC88">
        <v>3332.5</v>
      </c>
      <c r="AG88">
        <v>10110.6</v>
      </c>
      <c r="AI88">
        <v>27499.120000000003</v>
      </c>
    </row>
    <row r="89" spans="1:35" x14ac:dyDescent="0.25">
      <c r="A89" s="369" t="s">
        <v>318</v>
      </c>
      <c r="B89">
        <v>27.77</v>
      </c>
      <c r="V89">
        <v>53673.32</v>
      </c>
      <c r="AI89">
        <v>53701.09</v>
      </c>
    </row>
    <row r="90" spans="1:35" x14ac:dyDescent="0.25">
      <c r="A90" s="368" t="s">
        <v>246</v>
      </c>
      <c r="B90">
        <v>28.71</v>
      </c>
      <c r="J90">
        <v>1161.73</v>
      </c>
      <c r="K90">
        <v>93</v>
      </c>
      <c r="V90">
        <v>50449</v>
      </c>
      <c r="AD90">
        <v>280.70999999999998</v>
      </c>
      <c r="AI90">
        <v>52013.15</v>
      </c>
    </row>
    <row r="91" spans="1:35" x14ac:dyDescent="0.25">
      <c r="A91" s="369" t="s">
        <v>311</v>
      </c>
      <c r="B91">
        <v>20.71</v>
      </c>
      <c r="J91">
        <v>177.73</v>
      </c>
      <c r="AI91">
        <v>198.44</v>
      </c>
    </row>
    <row r="92" spans="1:35" x14ac:dyDescent="0.25">
      <c r="A92" s="369" t="s">
        <v>307</v>
      </c>
      <c r="AD92">
        <v>280.70999999999998</v>
      </c>
      <c r="AI92">
        <v>280.70999999999998</v>
      </c>
    </row>
    <row r="93" spans="1:35" x14ac:dyDescent="0.25">
      <c r="A93" s="369" t="s">
        <v>308</v>
      </c>
      <c r="B93">
        <v>8</v>
      </c>
      <c r="J93">
        <v>984</v>
      </c>
      <c r="K93">
        <v>93</v>
      </c>
      <c r="V93">
        <v>50449</v>
      </c>
      <c r="AI93">
        <v>51534</v>
      </c>
    </row>
    <row r="94" spans="1:35" x14ac:dyDescent="0.25">
      <c r="A94" s="368" t="s">
        <v>247</v>
      </c>
      <c r="C94">
        <v>4439.3999999999996</v>
      </c>
      <c r="P94">
        <v>12383</v>
      </c>
      <c r="Q94">
        <v>18.75</v>
      </c>
      <c r="S94">
        <v>262.5</v>
      </c>
      <c r="V94">
        <v>21015</v>
      </c>
      <c r="X94">
        <v>35</v>
      </c>
      <c r="AI94">
        <v>38153.65</v>
      </c>
    </row>
    <row r="95" spans="1:35" x14ac:dyDescent="0.25">
      <c r="A95" s="369" t="s">
        <v>311</v>
      </c>
      <c r="X95">
        <v>35</v>
      </c>
      <c r="AI95">
        <v>35</v>
      </c>
    </row>
    <row r="96" spans="1:35" x14ac:dyDescent="0.25">
      <c r="A96" s="369" t="s">
        <v>506</v>
      </c>
      <c r="C96">
        <v>4439.3999999999996</v>
      </c>
      <c r="Q96">
        <v>18.75</v>
      </c>
      <c r="S96">
        <v>262.5</v>
      </c>
      <c r="AI96">
        <v>4720.6499999999996</v>
      </c>
    </row>
    <row r="97" spans="1:35" x14ac:dyDescent="0.25">
      <c r="A97" s="369" t="s">
        <v>308</v>
      </c>
      <c r="P97">
        <v>12383</v>
      </c>
      <c r="V97">
        <v>21015</v>
      </c>
      <c r="AI97">
        <v>33398</v>
      </c>
    </row>
    <row r="98" spans="1:35" x14ac:dyDescent="0.25">
      <c r="A98" s="368" t="s">
        <v>248</v>
      </c>
      <c r="B98">
        <v>6884</v>
      </c>
      <c r="D98">
        <v>3197</v>
      </c>
      <c r="E98">
        <v>51292</v>
      </c>
      <c r="I98">
        <v>41385.78</v>
      </c>
      <c r="J98">
        <v>551332.75</v>
      </c>
      <c r="K98">
        <v>74182.029999999912</v>
      </c>
      <c r="L98">
        <v>500</v>
      </c>
      <c r="M98">
        <v>16741.349999999999</v>
      </c>
      <c r="P98">
        <v>58830.81</v>
      </c>
      <c r="R98">
        <v>31446.36</v>
      </c>
      <c r="T98">
        <v>2779.9300000000003</v>
      </c>
      <c r="V98">
        <v>1281450.52</v>
      </c>
      <c r="W98">
        <v>128.34</v>
      </c>
      <c r="X98">
        <v>753928.93000000017</v>
      </c>
      <c r="Y98">
        <v>41729</v>
      </c>
      <c r="AA98">
        <v>7217.65</v>
      </c>
      <c r="AC98">
        <v>1001889.25</v>
      </c>
      <c r="AD98">
        <v>10183.31</v>
      </c>
      <c r="AF98">
        <v>33698.93</v>
      </c>
      <c r="AG98">
        <v>457.96999999999991</v>
      </c>
      <c r="AI98">
        <v>3969255.9099999992</v>
      </c>
    </row>
    <row r="99" spans="1:35" x14ac:dyDescent="0.25">
      <c r="A99" s="369" t="s">
        <v>416</v>
      </c>
      <c r="D99">
        <v>3197</v>
      </c>
      <c r="I99">
        <v>33570</v>
      </c>
      <c r="AC99">
        <v>327433</v>
      </c>
      <c r="AI99">
        <v>364200</v>
      </c>
    </row>
    <row r="100" spans="1:35" x14ac:dyDescent="0.25">
      <c r="A100" s="369" t="s">
        <v>414</v>
      </c>
      <c r="J100">
        <v>24075</v>
      </c>
      <c r="AI100">
        <v>24075</v>
      </c>
    </row>
    <row r="101" spans="1:35" x14ac:dyDescent="0.25">
      <c r="A101" s="369" t="s">
        <v>430</v>
      </c>
      <c r="J101">
        <v>3836</v>
      </c>
      <c r="R101">
        <v>31446.36</v>
      </c>
      <c r="AI101">
        <v>35282.36</v>
      </c>
    </row>
    <row r="102" spans="1:35" x14ac:dyDescent="0.25">
      <c r="A102" s="369" t="s">
        <v>465</v>
      </c>
      <c r="B102">
        <v>369</v>
      </c>
      <c r="K102">
        <v>47</v>
      </c>
      <c r="P102">
        <v>904.5</v>
      </c>
      <c r="T102">
        <v>1215</v>
      </c>
      <c r="V102">
        <v>927274</v>
      </c>
      <c r="X102">
        <v>16</v>
      </c>
      <c r="AA102">
        <v>1352</v>
      </c>
      <c r="AI102">
        <v>931177.5</v>
      </c>
    </row>
    <row r="103" spans="1:35" x14ac:dyDescent="0.25">
      <c r="A103" s="369" t="s">
        <v>311</v>
      </c>
      <c r="B103">
        <v>1982.7799999999995</v>
      </c>
      <c r="I103">
        <v>7815.78</v>
      </c>
      <c r="J103">
        <v>273089.57999999996</v>
      </c>
      <c r="K103">
        <v>47967.139999999919</v>
      </c>
      <c r="M103">
        <v>2917.3499999999995</v>
      </c>
      <c r="P103">
        <v>10228.289999999997</v>
      </c>
      <c r="T103">
        <v>1564.93</v>
      </c>
      <c r="V103">
        <v>354017.02000000008</v>
      </c>
      <c r="W103">
        <v>128.34</v>
      </c>
      <c r="X103">
        <v>434728.93000000011</v>
      </c>
      <c r="AA103">
        <v>5865.65</v>
      </c>
      <c r="AD103">
        <v>5392.17</v>
      </c>
      <c r="AF103">
        <v>33698.93</v>
      </c>
      <c r="AG103">
        <v>457.96999999999991</v>
      </c>
      <c r="AI103">
        <v>1179854.8599999996</v>
      </c>
    </row>
    <row r="104" spans="1:35" x14ac:dyDescent="0.25">
      <c r="A104" s="369" t="s">
        <v>500</v>
      </c>
      <c r="E104">
        <v>51292</v>
      </c>
      <c r="J104">
        <v>30869</v>
      </c>
      <c r="X104">
        <v>8594</v>
      </c>
      <c r="Y104">
        <v>41729</v>
      </c>
      <c r="AI104">
        <v>132484</v>
      </c>
    </row>
    <row r="105" spans="1:35" x14ac:dyDescent="0.25">
      <c r="A105" s="369" t="s">
        <v>312</v>
      </c>
      <c r="B105">
        <v>21.47</v>
      </c>
      <c r="J105">
        <v>9151.33</v>
      </c>
      <c r="P105">
        <v>0.02</v>
      </c>
      <c r="AI105">
        <v>9172.82</v>
      </c>
    </row>
    <row r="106" spans="1:35" x14ac:dyDescent="0.25">
      <c r="A106" s="369" t="s">
        <v>306</v>
      </c>
      <c r="B106">
        <v>0.75</v>
      </c>
      <c r="AD106">
        <v>628.28</v>
      </c>
      <c r="AI106">
        <v>629.03</v>
      </c>
    </row>
    <row r="107" spans="1:35" x14ac:dyDescent="0.25">
      <c r="A107" s="369" t="s">
        <v>307</v>
      </c>
      <c r="J107">
        <v>6922.84</v>
      </c>
      <c r="K107">
        <v>102.89</v>
      </c>
      <c r="AD107">
        <v>4162.8599999999997</v>
      </c>
      <c r="AI107">
        <v>11188.59</v>
      </c>
    </row>
    <row r="108" spans="1:35" x14ac:dyDescent="0.25">
      <c r="A108" s="369" t="s">
        <v>558</v>
      </c>
      <c r="AC108">
        <v>665456.25</v>
      </c>
      <c r="AI108">
        <v>665456.25</v>
      </c>
    </row>
    <row r="109" spans="1:35" x14ac:dyDescent="0.25">
      <c r="A109" s="369" t="s">
        <v>308</v>
      </c>
      <c r="B109">
        <v>4510</v>
      </c>
      <c r="J109">
        <v>203389</v>
      </c>
      <c r="K109">
        <v>26065</v>
      </c>
      <c r="M109">
        <v>13824</v>
      </c>
      <c r="P109">
        <v>47698</v>
      </c>
      <c r="X109">
        <v>310590</v>
      </c>
      <c r="AI109">
        <v>606076</v>
      </c>
    </row>
    <row r="110" spans="1:35" x14ac:dyDescent="0.25">
      <c r="A110" s="369" t="s">
        <v>339</v>
      </c>
      <c r="V110">
        <v>159.5</v>
      </c>
      <c r="AI110">
        <v>159.5</v>
      </c>
    </row>
    <row r="111" spans="1:35" x14ac:dyDescent="0.25">
      <c r="A111" s="369" t="s">
        <v>394</v>
      </c>
      <c r="L111">
        <v>500</v>
      </c>
      <c r="AC111">
        <v>9000</v>
      </c>
      <c r="AI111">
        <v>9500</v>
      </c>
    </row>
    <row r="112" spans="1:35" x14ac:dyDescent="0.25">
      <c r="A112" s="368" t="s">
        <v>253</v>
      </c>
      <c r="B112">
        <v>652.79</v>
      </c>
      <c r="J112">
        <v>4319.18</v>
      </c>
      <c r="K112">
        <v>2653.11</v>
      </c>
      <c r="L112">
        <v>200</v>
      </c>
      <c r="P112">
        <v>1113</v>
      </c>
      <c r="T112">
        <v>3</v>
      </c>
      <c r="V112">
        <v>184489.50999999998</v>
      </c>
      <c r="X112">
        <v>178327.18000000005</v>
      </c>
      <c r="AD112">
        <v>589.1099999999999</v>
      </c>
      <c r="AF112">
        <v>1574.22</v>
      </c>
      <c r="AG112">
        <v>1414.7999999999997</v>
      </c>
      <c r="AI112">
        <v>375335.89999999997</v>
      </c>
    </row>
    <row r="113" spans="1:35" x14ac:dyDescent="0.25">
      <c r="A113" s="369" t="s">
        <v>311</v>
      </c>
      <c r="B113">
        <v>357.02</v>
      </c>
      <c r="J113">
        <v>2408.9400000000005</v>
      </c>
      <c r="K113">
        <v>2360.11</v>
      </c>
      <c r="T113">
        <v>3</v>
      </c>
      <c r="V113">
        <v>184489.50999999998</v>
      </c>
      <c r="X113">
        <v>178255.18000000005</v>
      </c>
      <c r="AD113">
        <v>557.89999999999986</v>
      </c>
      <c r="AF113">
        <v>1574.22</v>
      </c>
      <c r="AG113">
        <v>1414.7999999999997</v>
      </c>
      <c r="AI113">
        <v>371420.68</v>
      </c>
    </row>
    <row r="114" spans="1:35" x14ac:dyDescent="0.25">
      <c r="A114" s="369" t="s">
        <v>312</v>
      </c>
      <c r="J114">
        <v>947.24</v>
      </c>
      <c r="AI114">
        <v>947.24</v>
      </c>
    </row>
    <row r="115" spans="1:35" x14ac:dyDescent="0.25">
      <c r="A115" s="369" t="s">
        <v>307</v>
      </c>
      <c r="B115">
        <v>62.77</v>
      </c>
      <c r="AD115">
        <v>31.21</v>
      </c>
      <c r="AI115">
        <v>93.98</v>
      </c>
    </row>
    <row r="116" spans="1:35" x14ac:dyDescent="0.25">
      <c r="A116" s="369" t="s">
        <v>308</v>
      </c>
      <c r="B116">
        <v>233</v>
      </c>
      <c r="J116">
        <v>963</v>
      </c>
      <c r="K116">
        <v>293</v>
      </c>
      <c r="P116">
        <v>1113</v>
      </c>
      <c r="X116">
        <v>72</v>
      </c>
      <c r="AI116">
        <v>2674</v>
      </c>
    </row>
    <row r="117" spans="1:35" x14ac:dyDescent="0.25">
      <c r="A117" s="369" t="s">
        <v>394</v>
      </c>
      <c r="L117">
        <v>200</v>
      </c>
      <c r="AI117">
        <v>200</v>
      </c>
    </row>
    <row r="118" spans="1:35" x14ac:dyDescent="0.25">
      <c r="A118" s="368" t="s">
        <v>251</v>
      </c>
      <c r="B118">
        <v>125.84</v>
      </c>
      <c r="J118">
        <v>50561.63</v>
      </c>
      <c r="P118">
        <v>16.989999999999998</v>
      </c>
      <c r="Q118">
        <v>0.21</v>
      </c>
      <c r="V118">
        <v>35865.599999999999</v>
      </c>
      <c r="X118">
        <v>1578.88</v>
      </c>
      <c r="AD118">
        <v>1230.9100000000001</v>
      </c>
      <c r="AI118">
        <v>89380.06</v>
      </c>
    </row>
    <row r="119" spans="1:35" x14ac:dyDescent="0.25">
      <c r="A119" s="369" t="s">
        <v>430</v>
      </c>
      <c r="J119">
        <v>1553</v>
      </c>
      <c r="AI119">
        <v>1553</v>
      </c>
    </row>
    <row r="120" spans="1:35" x14ac:dyDescent="0.25">
      <c r="A120" s="369" t="s">
        <v>312</v>
      </c>
      <c r="P120">
        <v>16.989999999999998</v>
      </c>
      <c r="AI120">
        <v>16.989999999999998</v>
      </c>
    </row>
    <row r="121" spans="1:35" x14ac:dyDescent="0.25">
      <c r="A121" s="369" t="s">
        <v>306</v>
      </c>
      <c r="B121">
        <v>30.08</v>
      </c>
      <c r="J121">
        <v>26.63</v>
      </c>
      <c r="AI121">
        <v>56.709999999999994</v>
      </c>
    </row>
    <row r="122" spans="1:35" x14ac:dyDescent="0.25">
      <c r="A122" s="369" t="s">
        <v>307</v>
      </c>
      <c r="B122">
        <v>95.76</v>
      </c>
      <c r="Q122">
        <v>0.21</v>
      </c>
      <c r="V122">
        <v>35865.599999999999</v>
      </c>
      <c r="X122">
        <v>1578.88</v>
      </c>
      <c r="AD122">
        <v>1230.9100000000001</v>
      </c>
      <c r="AI122">
        <v>38771.360000000001</v>
      </c>
    </row>
    <row r="123" spans="1:35" x14ac:dyDescent="0.25">
      <c r="A123" s="369" t="s">
        <v>495</v>
      </c>
      <c r="J123">
        <v>48982</v>
      </c>
      <c r="AI123">
        <v>48982</v>
      </c>
    </row>
    <row r="124" spans="1:35" x14ac:dyDescent="0.25">
      <c r="A124" s="368" t="s">
        <v>228</v>
      </c>
      <c r="B124">
        <v>3.77</v>
      </c>
      <c r="J124">
        <v>149.44999999999999</v>
      </c>
      <c r="P124">
        <v>1542.29</v>
      </c>
      <c r="V124">
        <v>22995</v>
      </c>
      <c r="X124">
        <v>2956.76</v>
      </c>
      <c r="AD124">
        <v>36.29</v>
      </c>
      <c r="AE124">
        <v>12.68</v>
      </c>
      <c r="AI124">
        <v>27696.240000000002</v>
      </c>
    </row>
    <row r="125" spans="1:35" x14ac:dyDescent="0.25">
      <c r="A125" s="369" t="s">
        <v>311</v>
      </c>
      <c r="J125">
        <v>7.45</v>
      </c>
      <c r="X125">
        <v>551.76</v>
      </c>
      <c r="AD125">
        <v>36.29</v>
      </c>
      <c r="AI125">
        <v>595.5</v>
      </c>
    </row>
    <row r="126" spans="1:35" x14ac:dyDescent="0.25">
      <c r="A126" s="369" t="s">
        <v>312</v>
      </c>
      <c r="P126">
        <v>22.29</v>
      </c>
      <c r="AE126">
        <v>12.68</v>
      </c>
      <c r="AI126">
        <v>34.97</v>
      </c>
    </row>
    <row r="127" spans="1:35" x14ac:dyDescent="0.25">
      <c r="A127" s="369" t="s">
        <v>307</v>
      </c>
      <c r="B127">
        <v>0.77</v>
      </c>
      <c r="AI127">
        <v>0.77</v>
      </c>
    </row>
    <row r="128" spans="1:35" x14ac:dyDescent="0.25">
      <c r="A128" s="369" t="s">
        <v>308</v>
      </c>
      <c r="B128">
        <v>3</v>
      </c>
      <c r="J128">
        <v>142</v>
      </c>
      <c r="P128">
        <v>1520</v>
      </c>
      <c r="V128">
        <v>22995</v>
      </c>
      <c r="X128">
        <v>2405</v>
      </c>
      <c r="AI128">
        <v>27065</v>
      </c>
    </row>
    <row r="129" spans="1:35" x14ac:dyDescent="0.25">
      <c r="A129" s="368" t="s">
        <v>252</v>
      </c>
      <c r="B129">
        <v>133</v>
      </c>
      <c r="J129">
        <v>7810</v>
      </c>
      <c r="P129">
        <v>2849</v>
      </c>
      <c r="T129">
        <v>6677</v>
      </c>
      <c r="V129">
        <v>69470.87</v>
      </c>
      <c r="X129">
        <v>317</v>
      </c>
      <c r="AI129">
        <v>87256.87</v>
      </c>
    </row>
    <row r="130" spans="1:35" x14ac:dyDescent="0.25">
      <c r="A130" s="369" t="s">
        <v>500</v>
      </c>
      <c r="J130">
        <v>578</v>
      </c>
      <c r="P130">
        <v>2551</v>
      </c>
      <c r="X130">
        <v>317</v>
      </c>
      <c r="AI130">
        <v>3446</v>
      </c>
    </row>
    <row r="131" spans="1:35" x14ac:dyDescent="0.25">
      <c r="A131" s="369" t="s">
        <v>308</v>
      </c>
      <c r="B131">
        <v>133</v>
      </c>
      <c r="J131">
        <v>7232</v>
      </c>
      <c r="P131">
        <v>298</v>
      </c>
      <c r="T131">
        <v>6677</v>
      </c>
      <c r="V131">
        <v>23546</v>
      </c>
      <c r="AI131">
        <v>37886</v>
      </c>
    </row>
    <row r="132" spans="1:35" x14ac:dyDescent="0.25">
      <c r="A132" s="369" t="s">
        <v>318</v>
      </c>
      <c r="V132">
        <v>45924.87</v>
      </c>
      <c r="AI132">
        <v>45924.87</v>
      </c>
    </row>
    <row r="133" spans="1:35" x14ac:dyDescent="0.25">
      <c r="A133" s="368" t="s">
        <v>338</v>
      </c>
      <c r="B133">
        <v>11.540000000000001</v>
      </c>
      <c r="J133">
        <v>43.5</v>
      </c>
      <c r="Q133">
        <v>4.8</v>
      </c>
      <c r="V133">
        <v>2927</v>
      </c>
      <c r="X133">
        <v>54.73</v>
      </c>
      <c r="AD133">
        <v>22.03</v>
      </c>
      <c r="AI133">
        <v>3063.6</v>
      </c>
    </row>
    <row r="134" spans="1:35" x14ac:dyDescent="0.25">
      <c r="A134" s="369" t="s">
        <v>306</v>
      </c>
      <c r="B134">
        <v>10.65</v>
      </c>
      <c r="J134">
        <v>43.5</v>
      </c>
      <c r="Q134">
        <v>4.8</v>
      </c>
      <c r="X134">
        <v>54.73</v>
      </c>
      <c r="AD134">
        <v>22.03</v>
      </c>
      <c r="AI134">
        <v>135.70999999999998</v>
      </c>
    </row>
    <row r="135" spans="1:35" x14ac:dyDescent="0.25">
      <c r="A135" s="369" t="s">
        <v>307</v>
      </c>
      <c r="B135">
        <v>0.89</v>
      </c>
      <c r="AI135">
        <v>0.89</v>
      </c>
    </row>
    <row r="136" spans="1:35" x14ac:dyDescent="0.25">
      <c r="A136" s="369" t="s">
        <v>308</v>
      </c>
      <c r="V136">
        <v>2927</v>
      </c>
      <c r="AI136">
        <v>2927</v>
      </c>
    </row>
    <row r="137" spans="1:35" x14ac:dyDescent="0.25">
      <c r="A137" s="368" t="s">
        <v>254</v>
      </c>
      <c r="B137">
        <v>101.15</v>
      </c>
      <c r="J137">
        <v>13100.389999999998</v>
      </c>
      <c r="P137">
        <v>18</v>
      </c>
      <c r="V137">
        <v>55529.07</v>
      </c>
      <c r="W137">
        <v>171.38</v>
      </c>
      <c r="X137">
        <v>266.06</v>
      </c>
      <c r="AI137">
        <v>69186.05</v>
      </c>
    </row>
    <row r="138" spans="1:35" x14ac:dyDescent="0.25">
      <c r="A138" s="369" t="s">
        <v>311</v>
      </c>
      <c r="B138">
        <v>18.149999999999999</v>
      </c>
      <c r="J138">
        <v>12384.389999999998</v>
      </c>
      <c r="V138">
        <v>19315.07</v>
      </c>
      <c r="W138">
        <v>171.38</v>
      </c>
      <c r="X138">
        <v>16.059999999999999</v>
      </c>
      <c r="AI138">
        <v>31905.05</v>
      </c>
    </row>
    <row r="139" spans="1:35" x14ac:dyDescent="0.25">
      <c r="A139" s="369" t="s">
        <v>500</v>
      </c>
      <c r="J139">
        <v>91</v>
      </c>
      <c r="X139">
        <v>250</v>
      </c>
      <c r="AI139">
        <v>341</v>
      </c>
    </row>
    <row r="140" spans="1:35" x14ac:dyDescent="0.25">
      <c r="A140" s="369" t="s">
        <v>308</v>
      </c>
      <c r="B140">
        <v>83</v>
      </c>
      <c r="J140">
        <v>625</v>
      </c>
      <c r="P140">
        <v>18</v>
      </c>
      <c r="V140">
        <v>36214</v>
      </c>
      <c r="AI140">
        <v>36940</v>
      </c>
    </row>
    <row r="141" spans="1:35" x14ac:dyDescent="0.25">
      <c r="A141" s="368" t="s">
        <v>240</v>
      </c>
      <c r="B141">
        <v>22.4</v>
      </c>
      <c r="J141">
        <v>26.44</v>
      </c>
      <c r="V141">
        <v>32754.36</v>
      </c>
      <c r="X141">
        <v>214.77</v>
      </c>
      <c r="AD141">
        <v>12.93</v>
      </c>
      <c r="AI141">
        <v>33030.9</v>
      </c>
    </row>
    <row r="142" spans="1:35" x14ac:dyDescent="0.25">
      <c r="A142" s="369" t="s">
        <v>306</v>
      </c>
      <c r="B142">
        <v>3.08</v>
      </c>
      <c r="AI142">
        <v>3.08</v>
      </c>
    </row>
    <row r="143" spans="1:35" x14ac:dyDescent="0.25">
      <c r="A143" s="369" t="s">
        <v>307</v>
      </c>
      <c r="B143">
        <v>6.69</v>
      </c>
      <c r="J143">
        <v>26.44</v>
      </c>
      <c r="AD143">
        <v>12.93</v>
      </c>
      <c r="AI143">
        <v>46.06</v>
      </c>
    </row>
    <row r="144" spans="1:35" x14ac:dyDescent="0.25">
      <c r="A144" s="369" t="s">
        <v>323</v>
      </c>
      <c r="B144">
        <v>12.63</v>
      </c>
      <c r="V144">
        <v>32754.36</v>
      </c>
      <c r="X144">
        <v>214.77</v>
      </c>
      <c r="AI144">
        <v>32981.760000000002</v>
      </c>
    </row>
    <row r="145" spans="1:35" x14ac:dyDescent="0.25">
      <c r="A145" s="368" t="s">
        <v>568</v>
      </c>
      <c r="B145">
        <v>527.84</v>
      </c>
      <c r="D145">
        <v>634</v>
      </c>
      <c r="E145">
        <v>75899</v>
      </c>
      <c r="I145">
        <v>656</v>
      </c>
      <c r="J145">
        <v>122358.76</v>
      </c>
      <c r="K145">
        <v>26</v>
      </c>
      <c r="P145">
        <v>61323</v>
      </c>
      <c r="Q145">
        <v>4</v>
      </c>
      <c r="T145">
        <v>3992</v>
      </c>
      <c r="V145">
        <v>347970.3</v>
      </c>
      <c r="X145">
        <v>9669.74</v>
      </c>
      <c r="Y145">
        <v>81</v>
      </c>
      <c r="AA145">
        <v>697</v>
      </c>
      <c r="AC145">
        <v>7337</v>
      </c>
      <c r="AD145">
        <v>7880.88</v>
      </c>
      <c r="AE145">
        <v>2717</v>
      </c>
      <c r="AI145">
        <v>641773.52</v>
      </c>
    </row>
    <row r="146" spans="1:35" x14ac:dyDescent="0.25">
      <c r="A146" s="369" t="s">
        <v>309</v>
      </c>
      <c r="V146">
        <v>33600</v>
      </c>
      <c r="AI146">
        <v>33600</v>
      </c>
    </row>
    <row r="147" spans="1:35" x14ac:dyDescent="0.25">
      <c r="A147" s="369" t="s">
        <v>469</v>
      </c>
      <c r="D147">
        <v>634</v>
      </c>
      <c r="I147">
        <v>656</v>
      </c>
      <c r="AC147">
        <v>7337</v>
      </c>
      <c r="AI147">
        <v>8627</v>
      </c>
    </row>
    <row r="148" spans="1:35" x14ac:dyDescent="0.25">
      <c r="A148" s="369" t="s">
        <v>418</v>
      </c>
      <c r="B148">
        <v>56.48</v>
      </c>
      <c r="AI148">
        <v>56.48</v>
      </c>
    </row>
    <row r="149" spans="1:35" x14ac:dyDescent="0.25">
      <c r="A149" s="369" t="s">
        <v>500</v>
      </c>
      <c r="E149">
        <v>75899</v>
      </c>
      <c r="J149">
        <v>144</v>
      </c>
      <c r="P149">
        <v>29724</v>
      </c>
      <c r="V149">
        <v>28560</v>
      </c>
      <c r="X149">
        <v>470</v>
      </c>
      <c r="Y149">
        <v>81</v>
      </c>
      <c r="AD149">
        <v>1885</v>
      </c>
      <c r="AI149">
        <v>136763</v>
      </c>
    </row>
    <row r="150" spans="1:35" x14ac:dyDescent="0.25">
      <c r="A150" s="369" t="s">
        <v>306</v>
      </c>
      <c r="B150">
        <v>199.36</v>
      </c>
      <c r="J150">
        <v>1995.76</v>
      </c>
      <c r="Q150">
        <v>4</v>
      </c>
      <c r="X150">
        <v>625.74</v>
      </c>
      <c r="AD150">
        <v>2643.25</v>
      </c>
      <c r="AI150">
        <v>5468.11</v>
      </c>
    </row>
    <row r="151" spans="1:35" x14ac:dyDescent="0.25">
      <c r="A151" s="369" t="s">
        <v>307</v>
      </c>
      <c r="AD151">
        <v>3352.63</v>
      </c>
      <c r="AI151">
        <v>3352.63</v>
      </c>
    </row>
    <row r="152" spans="1:35" x14ac:dyDescent="0.25">
      <c r="A152" s="369" t="s">
        <v>308</v>
      </c>
      <c r="B152">
        <v>272</v>
      </c>
      <c r="J152">
        <v>120219</v>
      </c>
      <c r="K152">
        <v>26</v>
      </c>
      <c r="P152">
        <v>31599</v>
      </c>
      <c r="T152">
        <v>3992</v>
      </c>
      <c r="V152">
        <v>285299</v>
      </c>
      <c r="X152">
        <v>8574</v>
      </c>
      <c r="AA152">
        <v>697</v>
      </c>
      <c r="AE152">
        <v>2717</v>
      </c>
      <c r="AI152">
        <v>453395</v>
      </c>
    </row>
    <row r="153" spans="1:35" x14ac:dyDescent="0.25">
      <c r="A153" s="369" t="s">
        <v>339</v>
      </c>
      <c r="V153">
        <v>511.29999999999995</v>
      </c>
      <c r="AI153">
        <v>511.29999999999995</v>
      </c>
    </row>
    <row r="154" spans="1:35" x14ac:dyDescent="0.25">
      <c r="A154" s="368" t="s">
        <v>341</v>
      </c>
      <c r="J154">
        <v>107</v>
      </c>
      <c r="V154">
        <v>17441.900000000001</v>
      </c>
      <c r="X154">
        <v>1291</v>
      </c>
      <c r="AI154">
        <v>18839.900000000001</v>
      </c>
    </row>
    <row r="155" spans="1:35" x14ac:dyDescent="0.25">
      <c r="A155" s="369" t="s">
        <v>500</v>
      </c>
      <c r="J155">
        <v>17</v>
      </c>
      <c r="V155">
        <v>13540</v>
      </c>
      <c r="X155">
        <v>1272</v>
      </c>
      <c r="AI155">
        <v>14829</v>
      </c>
    </row>
    <row r="156" spans="1:35" x14ac:dyDescent="0.25">
      <c r="A156" s="369" t="s">
        <v>308</v>
      </c>
      <c r="X156">
        <v>19</v>
      </c>
      <c r="AI156">
        <v>19</v>
      </c>
    </row>
    <row r="157" spans="1:35" x14ac:dyDescent="0.25">
      <c r="A157" s="369" t="s">
        <v>330</v>
      </c>
      <c r="J157">
        <v>90</v>
      </c>
      <c r="AI157">
        <v>90</v>
      </c>
    </row>
    <row r="158" spans="1:35" x14ac:dyDescent="0.25">
      <c r="A158" s="369" t="s">
        <v>318</v>
      </c>
      <c r="V158">
        <v>3901.9</v>
      </c>
      <c r="AI158">
        <v>3901.9</v>
      </c>
    </row>
    <row r="159" spans="1:35" x14ac:dyDescent="0.25">
      <c r="A159" s="368" t="s">
        <v>255</v>
      </c>
      <c r="B159">
        <v>22.05</v>
      </c>
      <c r="J159">
        <v>31.5</v>
      </c>
      <c r="V159">
        <v>7098</v>
      </c>
      <c r="X159">
        <v>12.78</v>
      </c>
      <c r="AD159">
        <v>729.07</v>
      </c>
      <c r="AI159">
        <v>7893.4</v>
      </c>
    </row>
    <row r="160" spans="1:35" x14ac:dyDescent="0.25">
      <c r="A160" s="369" t="s">
        <v>311</v>
      </c>
      <c r="AD160">
        <v>10.62</v>
      </c>
      <c r="AI160">
        <v>10.62</v>
      </c>
    </row>
    <row r="161" spans="1:35" x14ac:dyDescent="0.25">
      <c r="A161" s="369" t="s">
        <v>306</v>
      </c>
      <c r="B161">
        <v>22.05</v>
      </c>
      <c r="J161">
        <v>31.5</v>
      </c>
      <c r="X161">
        <v>12.78</v>
      </c>
      <c r="AD161">
        <v>718.45</v>
      </c>
      <c r="AI161">
        <v>784.78000000000009</v>
      </c>
    </row>
    <row r="162" spans="1:35" x14ac:dyDescent="0.25">
      <c r="A162" s="369" t="s">
        <v>308</v>
      </c>
      <c r="V162">
        <v>7098</v>
      </c>
      <c r="AI162">
        <v>7098</v>
      </c>
    </row>
    <row r="163" spans="1:35" x14ac:dyDescent="0.25">
      <c r="A163" s="368" t="s">
        <v>237</v>
      </c>
      <c r="B163">
        <v>3248.8199999999997</v>
      </c>
      <c r="C163">
        <v>27854</v>
      </c>
      <c r="D163">
        <v>100</v>
      </c>
      <c r="E163">
        <v>138513</v>
      </c>
      <c r="G163">
        <v>182</v>
      </c>
      <c r="H163">
        <v>272</v>
      </c>
      <c r="J163">
        <v>40940.99</v>
      </c>
      <c r="K163">
        <v>284579.74</v>
      </c>
      <c r="L163">
        <v>200</v>
      </c>
      <c r="M163">
        <v>2705</v>
      </c>
      <c r="O163">
        <v>176</v>
      </c>
      <c r="P163">
        <v>26410.07</v>
      </c>
      <c r="R163">
        <v>11</v>
      </c>
      <c r="S163">
        <v>431.36999999999995</v>
      </c>
      <c r="T163">
        <v>1207</v>
      </c>
      <c r="V163">
        <v>612764.59</v>
      </c>
      <c r="X163">
        <v>3820.81</v>
      </c>
      <c r="Y163">
        <v>23340.629999999997</v>
      </c>
      <c r="AA163">
        <v>1058.1999999999998</v>
      </c>
      <c r="AB163">
        <v>1362</v>
      </c>
      <c r="AC163">
        <v>86740</v>
      </c>
      <c r="AD163">
        <v>160.93</v>
      </c>
      <c r="AE163">
        <v>7300</v>
      </c>
      <c r="AG163">
        <v>49654.18</v>
      </c>
      <c r="AH163">
        <v>11891</v>
      </c>
      <c r="AI163">
        <v>1324923.33</v>
      </c>
    </row>
    <row r="164" spans="1:35" x14ac:dyDescent="0.25">
      <c r="A164" s="369" t="s">
        <v>414</v>
      </c>
      <c r="J164">
        <v>2400</v>
      </c>
      <c r="AI164">
        <v>2400</v>
      </c>
    </row>
    <row r="165" spans="1:35" x14ac:dyDescent="0.25">
      <c r="A165" s="369" t="s">
        <v>430</v>
      </c>
      <c r="J165">
        <v>5621</v>
      </c>
      <c r="AI165">
        <v>5621</v>
      </c>
    </row>
    <row r="166" spans="1:35" x14ac:dyDescent="0.25">
      <c r="A166" s="369" t="s">
        <v>311</v>
      </c>
      <c r="B166">
        <v>1610.32</v>
      </c>
      <c r="J166">
        <v>1374.0799999999997</v>
      </c>
      <c r="K166">
        <v>118.73999999999998</v>
      </c>
      <c r="P166">
        <v>317.69</v>
      </c>
      <c r="S166">
        <v>431.36999999999995</v>
      </c>
      <c r="V166">
        <v>10730.59</v>
      </c>
      <c r="X166">
        <v>589.81000000000006</v>
      </c>
      <c r="Y166">
        <v>14209.629999999997</v>
      </c>
      <c r="AA166">
        <v>348.19999999999993</v>
      </c>
      <c r="AD166">
        <v>55.599999999999994</v>
      </c>
      <c r="AG166">
        <v>339.18</v>
      </c>
      <c r="AI166">
        <v>30125.209999999995</v>
      </c>
    </row>
    <row r="167" spans="1:35" x14ac:dyDescent="0.25">
      <c r="A167" s="369" t="s">
        <v>500</v>
      </c>
      <c r="J167">
        <v>3742</v>
      </c>
      <c r="X167">
        <v>304</v>
      </c>
      <c r="Y167">
        <v>9131</v>
      </c>
      <c r="AI167">
        <v>13177</v>
      </c>
    </row>
    <row r="168" spans="1:35" x14ac:dyDescent="0.25">
      <c r="A168" s="369" t="s">
        <v>480</v>
      </c>
      <c r="AC168">
        <v>12</v>
      </c>
      <c r="AI168">
        <v>12</v>
      </c>
    </row>
    <row r="169" spans="1:35" x14ac:dyDescent="0.25">
      <c r="A169" s="369" t="s">
        <v>312</v>
      </c>
      <c r="B169">
        <v>521.5</v>
      </c>
      <c r="J169">
        <v>5229.91</v>
      </c>
      <c r="P169">
        <v>13.38</v>
      </c>
      <c r="AI169">
        <v>5764.79</v>
      </c>
    </row>
    <row r="170" spans="1:35" x14ac:dyDescent="0.25">
      <c r="A170" s="369" t="s">
        <v>307</v>
      </c>
      <c r="AD170">
        <v>105.33</v>
      </c>
      <c r="AI170">
        <v>105.33</v>
      </c>
    </row>
    <row r="171" spans="1:35" x14ac:dyDescent="0.25">
      <c r="A171" s="369" t="s">
        <v>344</v>
      </c>
      <c r="B171">
        <v>645</v>
      </c>
      <c r="C171">
        <v>27854</v>
      </c>
      <c r="E171">
        <v>138513</v>
      </c>
      <c r="J171">
        <v>9786</v>
      </c>
      <c r="K171">
        <v>284461</v>
      </c>
      <c r="P171">
        <v>25303</v>
      </c>
      <c r="R171">
        <v>11</v>
      </c>
      <c r="T171">
        <v>1207</v>
      </c>
      <c r="V171">
        <v>601959</v>
      </c>
      <c r="AA171">
        <v>710</v>
      </c>
      <c r="AE171">
        <v>7300</v>
      </c>
      <c r="AG171">
        <v>49315</v>
      </c>
      <c r="AH171">
        <v>11891</v>
      </c>
      <c r="AI171">
        <v>1158955</v>
      </c>
    </row>
    <row r="172" spans="1:35" x14ac:dyDescent="0.25">
      <c r="A172" s="369" t="s">
        <v>308</v>
      </c>
      <c r="B172">
        <v>472</v>
      </c>
      <c r="J172">
        <v>12788</v>
      </c>
      <c r="M172">
        <v>2705</v>
      </c>
      <c r="P172">
        <v>776</v>
      </c>
      <c r="V172">
        <v>53</v>
      </c>
      <c r="X172">
        <v>2927</v>
      </c>
      <c r="AI172">
        <v>19721</v>
      </c>
    </row>
    <row r="173" spans="1:35" x14ac:dyDescent="0.25">
      <c r="A173" s="369" t="s">
        <v>339</v>
      </c>
      <c r="V173">
        <v>22</v>
      </c>
      <c r="AI173">
        <v>22</v>
      </c>
    </row>
    <row r="174" spans="1:35" x14ac:dyDescent="0.25">
      <c r="A174" s="369" t="s">
        <v>394</v>
      </c>
      <c r="D174">
        <v>100</v>
      </c>
      <c r="G174">
        <v>182</v>
      </c>
      <c r="H174">
        <v>272</v>
      </c>
      <c r="L174">
        <v>200</v>
      </c>
      <c r="O174">
        <v>176</v>
      </c>
      <c r="AB174">
        <v>1362</v>
      </c>
      <c r="AC174">
        <v>86728</v>
      </c>
      <c r="AI174">
        <v>89020</v>
      </c>
    </row>
    <row r="175" spans="1:35" x14ac:dyDescent="0.25">
      <c r="A175" s="368" t="s">
        <v>346</v>
      </c>
      <c r="J175">
        <v>86</v>
      </c>
      <c r="V175">
        <v>11821</v>
      </c>
      <c r="X175">
        <v>11</v>
      </c>
      <c r="AI175">
        <v>11918</v>
      </c>
    </row>
    <row r="176" spans="1:35" x14ac:dyDescent="0.25">
      <c r="A176" s="369" t="s">
        <v>500</v>
      </c>
      <c r="V176">
        <v>6849</v>
      </c>
      <c r="AI176">
        <v>6849</v>
      </c>
    </row>
    <row r="177" spans="1:35" x14ac:dyDescent="0.25">
      <c r="A177" s="369" t="s">
        <v>308</v>
      </c>
      <c r="J177">
        <v>86</v>
      </c>
      <c r="V177">
        <v>4972</v>
      </c>
      <c r="X177">
        <v>11</v>
      </c>
      <c r="AI177">
        <v>5069</v>
      </c>
    </row>
    <row r="178" spans="1:35" x14ac:dyDescent="0.25">
      <c r="A178" s="368" t="s">
        <v>265</v>
      </c>
      <c r="B178">
        <v>744.93000000000006</v>
      </c>
      <c r="F178">
        <v>148</v>
      </c>
      <c r="J178">
        <v>11427.130000000001</v>
      </c>
      <c r="K178">
        <v>1284</v>
      </c>
      <c r="M178">
        <v>2531.13</v>
      </c>
      <c r="P178">
        <v>138.32</v>
      </c>
      <c r="V178">
        <v>106568</v>
      </c>
      <c r="X178">
        <v>7783.130000000001</v>
      </c>
      <c r="AA178">
        <v>1401.5300000000002</v>
      </c>
      <c r="AD178">
        <v>1647.22</v>
      </c>
      <c r="AG178">
        <v>270.70000000000005</v>
      </c>
      <c r="AI178">
        <v>133944.09</v>
      </c>
    </row>
    <row r="179" spans="1:35" x14ac:dyDescent="0.25">
      <c r="A179" s="369" t="s">
        <v>430</v>
      </c>
      <c r="J179">
        <v>2660</v>
      </c>
      <c r="AI179">
        <v>2660</v>
      </c>
    </row>
    <row r="180" spans="1:35" x14ac:dyDescent="0.25">
      <c r="A180" s="369" t="s">
        <v>311</v>
      </c>
      <c r="B180">
        <v>61.33</v>
      </c>
      <c r="J180">
        <v>817.13</v>
      </c>
      <c r="M180">
        <v>474.13</v>
      </c>
      <c r="P180">
        <v>138.32</v>
      </c>
      <c r="X180">
        <v>5807.130000000001</v>
      </c>
      <c r="AA180">
        <v>1222.5300000000002</v>
      </c>
      <c r="AG180">
        <v>270.70000000000005</v>
      </c>
      <c r="AI180">
        <v>8791.2700000000023</v>
      </c>
    </row>
    <row r="181" spans="1:35" x14ac:dyDescent="0.25">
      <c r="A181" s="369" t="s">
        <v>307</v>
      </c>
      <c r="B181">
        <v>36.6</v>
      </c>
      <c r="AD181">
        <v>1647.22</v>
      </c>
      <c r="AI181">
        <v>1683.82</v>
      </c>
    </row>
    <row r="182" spans="1:35" x14ac:dyDescent="0.25">
      <c r="A182" s="369" t="s">
        <v>308</v>
      </c>
      <c r="B182">
        <v>647</v>
      </c>
      <c r="J182">
        <v>7950</v>
      </c>
      <c r="K182">
        <v>1284</v>
      </c>
      <c r="M182">
        <v>2057</v>
      </c>
      <c r="V182">
        <v>106568</v>
      </c>
      <c r="X182">
        <v>1976</v>
      </c>
      <c r="AI182">
        <v>120482</v>
      </c>
    </row>
    <row r="183" spans="1:35" x14ac:dyDescent="0.25">
      <c r="A183" s="369" t="s">
        <v>415</v>
      </c>
      <c r="AA183">
        <v>179</v>
      </c>
      <c r="AI183">
        <v>179</v>
      </c>
    </row>
    <row r="184" spans="1:35" x14ac:dyDescent="0.25">
      <c r="A184" s="369" t="s">
        <v>347</v>
      </c>
      <c r="F184">
        <v>148</v>
      </c>
      <c r="AI184">
        <v>148</v>
      </c>
    </row>
    <row r="185" spans="1:35" x14ac:dyDescent="0.25">
      <c r="A185" s="368" t="s">
        <v>348</v>
      </c>
      <c r="T185">
        <v>0.1</v>
      </c>
      <c r="V185">
        <v>6460.98</v>
      </c>
      <c r="AI185">
        <v>6461.08</v>
      </c>
    </row>
    <row r="186" spans="1:35" x14ac:dyDescent="0.25">
      <c r="A186" s="369" t="s">
        <v>318</v>
      </c>
      <c r="T186">
        <v>0.1</v>
      </c>
      <c r="V186">
        <v>6460.98</v>
      </c>
      <c r="AI186">
        <v>6461.08</v>
      </c>
    </row>
    <row r="187" spans="1:35" x14ac:dyDescent="0.25">
      <c r="A187" s="368" t="s">
        <v>256</v>
      </c>
      <c r="B187">
        <v>319.10999999999996</v>
      </c>
      <c r="D187">
        <v>1648</v>
      </c>
      <c r="I187">
        <v>17295</v>
      </c>
      <c r="J187">
        <v>85237.08</v>
      </c>
      <c r="K187">
        <v>1576</v>
      </c>
      <c r="P187">
        <v>12072.81</v>
      </c>
      <c r="V187">
        <v>531531.21</v>
      </c>
      <c r="X187">
        <v>20446.170000000002</v>
      </c>
      <c r="AC187">
        <v>168679</v>
      </c>
      <c r="AD187">
        <v>5841.6100000000006</v>
      </c>
      <c r="AG187">
        <v>447.6</v>
      </c>
      <c r="AI187">
        <v>845093.59</v>
      </c>
    </row>
    <row r="188" spans="1:35" x14ac:dyDescent="0.25">
      <c r="A188" s="369" t="s">
        <v>416</v>
      </c>
      <c r="D188">
        <v>1648</v>
      </c>
      <c r="I188">
        <v>17295</v>
      </c>
      <c r="AC188">
        <v>168679</v>
      </c>
      <c r="AI188">
        <v>187622</v>
      </c>
    </row>
    <row r="189" spans="1:35" x14ac:dyDescent="0.25">
      <c r="A189" s="369" t="s">
        <v>414</v>
      </c>
      <c r="J189">
        <v>19800</v>
      </c>
      <c r="AI189">
        <v>19800</v>
      </c>
    </row>
    <row r="190" spans="1:35" x14ac:dyDescent="0.25">
      <c r="A190" s="369" t="s">
        <v>311</v>
      </c>
      <c r="B190">
        <v>193.10999999999996</v>
      </c>
      <c r="J190">
        <v>381.3</v>
      </c>
      <c r="P190">
        <v>2449.59</v>
      </c>
      <c r="V190">
        <v>24554.21</v>
      </c>
      <c r="X190">
        <v>18471.120000000003</v>
      </c>
      <c r="AD190">
        <v>15.349999999999998</v>
      </c>
      <c r="AG190">
        <v>150.55999999999997</v>
      </c>
      <c r="AI190">
        <v>46215.24</v>
      </c>
    </row>
    <row r="191" spans="1:35" x14ac:dyDescent="0.25">
      <c r="A191" s="369" t="s">
        <v>500</v>
      </c>
      <c r="X191">
        <v>1011</v>
      </c>
      <c r="AI191">
        <v>1011</v>
      </c>
    </row>
    <row r="192" spans="1:35" x14ac:dyDescent="0.25">
      <c r="A192" s="369" t="s">
        <v>312</v>
      </c>
      <c r="J192">
        <v>658.78</v>
      </c>
      <c r="P192">
        <v>114.22</v>
      </c>
      <c r="AI192">
        <v>773</v>
      </c>
    </row>
    <row r="193" spans="1:35" x14ac:dyDescent="0.25">
      <c r="A193" s="369" t="s">
        <v>306</v>
      </c>
      <c r="J193">
        <v>4</v>
      </c>
      <c r="AI193">
        <v>4</v>
      </c>
    </row>
    <row r="194" spans="1:35" x14ac:dyDescent="0.25">
      <c r="A194" s="369" t="s">
        <v>307</v>
      </c>
      <c r="X194">
        <v>122.05</v>
      </c>
      <c r="AD194">
        <v>5826.26</v>
      </c>
      <c r="AG194">
        <v>297.04000000000002</v>
      </c>
      <c r="AI194">
        <v>6245.35</v>
      </c>
    </row>
    <row r="195" spans="1:35" x14ac:dyDescent="0.25">
      <c r="A195" s="369" t="s">
        <v>308</v>
      </c>
      <c r="B195">
        <v>126</v>
      </c>
      <c r="J195">
        <v>64393</v>
      </c>
      <c r="K195">
        <v>1576</v>
      </c>
      <c r="P195">
        <v>9509</v>
      </c>
      <c r="V195">
        <v>506977</v>
      </c>
      <c r="X195">
        <v>842</v>
      </c>
      <c r="AI195">
        <v>583423</v>
      </c>
    </row>
    <row r="196" spans="1:35" x14ac:dyDescent="0.25">
      <c r="A196" s="368" t="s">
        <v>230</v>
      </c>
      <c r="B196">
        <v>1509.16</v>
      </c>
      <c r="D196">
        <v>1992.78</v>
      </c>
      <c r="G196">
        <v>10</v>
      </c>
      <c r="H196">
        <v>1</v>
      </c>
      <c r="I196">
        <v>110784.6</v>
      </c>
      <c r="J196">
        <v>87513.06</v>
      </c>
      <c r="O196">
        <v>1</v>
      </c>
      <c r="P196">
        <v>3241.02</v>
      </c>
      <c r="Q196">
        <v>20924.72</v>
      </c>
      <c r="R196">
        <v>296.18</v>
      </c>
      <c r="T196">
        <v>102.94</v>
      </c>
      <c r="V196">
        <v>382390.77</v>
      </c>
      <c r="X196">
        <v>19666</v>
      </c>
      <c r="AC196">
        <v>716.95</v>
      </c>
      <c r="AD196">
        <v>47810.9</v>
      </c>
      <c r="AE196">
        <v>3436.75</v>
      </c>
      <c r="AG196">
        <v>2171.96</v>
      </c>
      <c r="AI196">
        <v>682569.79</v>
      </c>
    </row>
    <row r="197" spans="1:35" x14ac:dyDescent="0.25">
      <c r="A197" s="369" t="s">
        <v>414</v>
      </c>
      <c r="J197">
        <v>312</v>
      </c>
      <c r="AI197">
        <v>312</v>
      </c>
    </row>
    <row r="198" spans="1:35" x14ac:dyDescent="0.25">
      <c r="A198" s="369" t="s">
        <v>349</v>
      </c>
      <c r="G198">
        <v>10</v>
      </c>
      <c r="H198">
        <v>1</v>
      </c>
      <c r="I198">
        <v>5500</v>
      </c>
      <c r="O198">
        <v>1</v>
      </c>
      <c r="AI198">
        <v>5512</v>
      </c>
    </row>
    <row r="199" spans="1:35" x14ac:dyDescent="0.25">
      <c r="A199" s="369" t="s">
        <v>467</v>
      </c>
      <c r="I199">
        <v>66947</v>
      </c>
      <c r="AI199">
        <v>66947</v>
      </c>
    </row>
    <row r="200" spans="1:35" x14ac:dyDescent="0.25">
      <c r="A200" s="369" t="s">
        <v>496</v>
      </c>
      <c r="I200">
        <v>30656</v>
      </c>
      <c r="AI200">
        <v>30656</v>
      </c>
    </row>
    <row r="201" spans="1:35" x14ac:dyDescent="0.25">
      <c r="A201" s="369" t="s">
        <v>312</v>
      </c>
      <c r="P201">
        <v>0.02</v>
      </c>
      <c r="AI201">
        <v>0.02</v>
      </c>
    </row>
    <row r="202" spans="1:35" x14ac:dyDescent="0.25">
      <c r="A202" s="369" t="s">
        <v>306</v>
      </c>
      <c r="B202">
        <v>1509.16</v>
      </c>
      <c r="D202">
        <v>1992.78</v>
      </c>
      <c r="I202">
        <v>21.6</v>
      </c>
      <c r="J202">
        <v>87201.06</v>
      </c>
      <c r="Q202">
        <v>20924.72</v>
      </c>
      <c r="R202">
        <v>296.18</v>
      </c>
      <c r="X202">
        <v>19659.21</v>
      </c>
      <c r="AC202">
        <v>716.95</v>
      </c>
      <c r="AD202">
        <v>47059.43</v>
      </c>
      <c r="AE202">
        <v>3180.75</v>
      </c>
      <c r="AG202">
        <v>2171.96</v>
      </c>
      <c r="AI202">
        <v>184733.8</v>
      </c>
    </row>
    <row r="203" spans="1:35" x14ac:dyDescent="0.25">
      <c r="A203" s="369" t="s">
        <v>307</v>
      </c>
      <c r="V203">
        <v>94548.800000000003</v>
      </c>
      <c r="X203">
        <v>6.79</v>
      </c>
      <c r="AD203">
        <v>751.47</v>
      </c>
      <c r="AI203">
        <v>95307.06</v>
      </c>
    </row>
    <row r="204" spans="1:35" x14ac:dyDescent="0.25">
      <c r="A204" s="369" t="s">
        <v>352</v>
      </c>
      <c r="I204">
        <v>7660</v>
      </c>
      <c r="AI204">
        <v>7660</v>
      </c>
    </row>
    <row r="205" spans="1:35" x14ac:dyDescent="0.25">
      <c r="A205" s="369" t="s">
        <v>354</v>
      </c>
      <c r="T205">
        <v>4.8899999999999997</v>
      </c>
      <c r="V205">
        <v>4433.7700000000004</v>
      </c>
      <c r="AI205">
        <v>4438.6600000000008</v>
      </c>
    </row>
    <row r="206" spans="1:35" x14ac:dyDescent="0.25">
      <c r="A206" s="369" t="s">
        <v>308</v>
      </c>
      <c r="P206">
        <v>3241</v>
      </c>
      <c r="V206">
        <v>32411</v>
      </c>
      <c r="AE206">
        <v>256</v>
      </c>
      <c r="AI206">
        <v>35908</v>
      </c>
    </row>
    <row r="207" spans="1:35" x14ac:dyDescent="0.25">
      <c r="A207" s="369" t="s">
        <v>339</v>
      </c>
      <c r="T207">
        <v>98.05</v>
      </c>
      <c r="V207">
        <v>250997.2</v>
      </c>
      <c r="AI207">
        <v>251095.25</v>
      </c>
    </row>
    <row r="208" spans="1:35" x14ac:dyDescent="0.25">
      <c r="A208" s="368" t="s">
        <v>242</v>
      </c>
      <c r="B208">
        <v>38.67</v>
      </c>
      <c r="C208">
        <v>22433.609999999997</v>
      </c>
      <c r="J208">
        <v>1867.64</v>
      </c>
      <c r="K208">
        <v>314.72000000000003</v>
      </c>
      <c r="V208">
        <v>23178.76</v>
      </c>
      <c r="X208">
        <v>112.08</v>
      </c>
      <c r="AD208">
        <v>9.3699999999999992</v>
      </c>
      <c r="AH208">
        <v>332.39</v>
      </c>
      <c r="AI208">
        <v>48287.24</v>
      </c>
    </row>
    <row r="209" spans="1:35" x14ac:dyDescent="0.25">
      <c r="A209" s="369" t="s">
        <v>356</v>
      </c>
      <c r="C209">
        <v>21082.6</v>
      </c>
      <c r="AI209">
        <v>21082.6</v>
      </c>
    </row>
    <row r="210" spans="1:35" x14ac:dyDescent="0.25">
      <c r="A210" s="369" t="s">
        <v>306</v>
      </c>
      <c r="B210">
        <v>17.329999999999998</v>
      </c>
      <c r="J210">
        <v>8.15</v>
      </c>
      <c r="AD210">
        <v>9.3699999999999992</v>
      </c>
      <c r="AI210">
        <v>34.849999999999994</v>
      </c>
    </row>
    <row r="211" spans="1:35" x14ac:dyDescent="0.25">
      <c r="A211" s="369" t="s">
        <v>479</v>
      </c>
      <c r="B211">
        <v>21.34</v>
      </c>
      <c r="C211">
        <v>1351.01</v>
      </c>
      <c r="J211">
        <v>1859.49</v>
      </c>
      <c r="K211">
        <v>314.72000000000003</v>
      </c>
      <c r="V211">
        <v>23178.76</v>
      </c>
      <c r="X211">
        <v>112.08</v>
      </c>
      <c r="AH211">
        <v>332.39</v>
      </c>
      <c r="AI211">
        <v>27169.79</v>
      </c>
    </row>
    <row r="212" spans="1:35" x14ac:dyDescent="0.25">
      <c r="A212" s="368" t="s">
        <v>357</v>
      </c>
      <c r="B212">
        <v>121</v>
      </c>
      <c r="J212">
        <v>481.3</v>
      </c>
      <c r="L212">
        <v>100</v>
      </c>
      <c r="P212">
        <v>295.53999999999996</v>
      </c>
      <c r="V212">
        <v>196211</v>
      </c>
      <c r="X212">
        <v>2724</v>
      </c>
      <c r="AA212">
        <v>8</v>
      </c>
      <c r="AC212">
        <v>200</v>
      </c>
      <c r="AD212">
        <v>35.520000000000003</v>
      </c>
      <c r="AE212">
        <v>57</v>
      </c>
      <c r="AI212">
        <v>200233.36</v>
      </c>
    </row>
    <row r="213" spans="1:35" x14ac:dyDescent="0.25">
      <c r="A213" s="369" t="s">
        <v>430</v>
      </c>
      <c r="J213">
        <v>379</v>
      </c>
      <c r="AI213">
        <v>379</v>
      </c>
    </row>
    <row r="214" spans="1:35" x14ac:dyDescent="0.25">
      <c r="A214" s="369" t="s">
        <v>311</v>
      </c>
      <c r="J214">
        <v>19.299999999999997</v>
      </c>
      <c r="P214">
        <v>255.54</v>
      </c>
      <c r="AD214">
        <v>35.520000000000003</v>
      </c>
      <c r="AI214">
        <v>310.35999999999996</v>
      </c>
    </row>
    <row r="215" spans="1:35" x14ac:dyDescent="0.25">
      <c r="A215" s="369" t="s">
        <v>500</v>
      </c>
      <c r="X215">
        <v>2514</v>
      </c>
      <c r="AI215">
        <v>2514</v>
      </c>
    </row>
    <row r="216" spans="1:35" x14ac:dyDescent="0.25">
      <c r="A216" s="369" t="s">
        <v>308</v>
      </c>
      <c r="B216">
        <v>121</v>
      </c>
      <c r="J216">
        <v>83</v>
      </c>
      <c r="P216">
        <v>40</v>
      </c>
      <c r="V216">
        <v>196211</v>
      </c>
      <c r="X216">
        <v>210</v>
      </c>
      <c r="AA216">
        <v>8</v>
      </c>
      <c r="AE216">
        <v>57</v>
      </c>
      <c r="AI216">
        <v>196730</v>
      </c>
    </row>
    <row r="217" spans="1:35" x14ac:dyDescent="0.25">
      <c r="A217" s="369" t="s">
        <v>394</v>
      </c>
      <c r="L217">
        <v>100</v>
      </c>
      <c r="AC217">
        <v>200</v>
      </c>
      <c r="AI217">
        <v>300</v>
      </c>
    </row>
    <row r="218" spans="1:35" x14ac:dyDescent="0.25">
      <c r="A218" s="368" t="s">
        <v>358</v>
      </c>
      <c r="V218">
        <v>1572.33</v>
      </c>
      <c r="AI218">
        <v>1572.33</v>
      </c>
    </row>
    <row r="219" spans="1:35" x14ac:dyDescent="0.25">
      <c r="A219" s="369" t="s">
        <v>500</v>
      </c>
      <c r="V219">
        <v>1572.33</v>
      </c>
      <c r="AI219">
        <v>1572.33</v>
      </c>
    </row>
    <row r="220" spans="1:35" x14ac:dyDescent="0.25">
      <c r="A220" s="368" t="s">
        <v>234</v>
      </c>
      <c r="B220">
        <v>175.43</v>
      </c>
      <c r="D220">
        <v>29643.75</v>
      </c>
      <c r="I220">
        <v>4375</v>
      </c>
      <c r="J220">
        <v>435.29</v>
      </c>
      <c r="K220">
        <v>7.23</v>
      </c>
      <c r="P220">
        <v>550.9</v>
      </c>
      <c r="T220">
        <v>33.29</v>
      </c>
      <c r="U220">
        <v>19.12</v>
      </c>
      <c r="V220">
        <v>63234.67</v>
      </c>
      <c r="AB220">
        <v>21771.25</v>
      </c>
      <c r="AG220">
        <v>10.01</v>
      </c>
      <c r="AI220">
        <v>120255.94</v>
      </c>
    </row>
    <row r="221" spans="1:35" x14ac:dyDescent="0.25">
      <c r="A221" s="369" t="s">
        <v>561</v>
      </c>
      <c r="D221">
        <v>29643.75</v>
      </c>
      <c r="I221">
        <v>4375</v>
      </c>
      <c r="AB221">
        <v>21771.25</v>
      </c>
      <c r="AI221">
        <v>55790</v>
      </c>
    </row>
    <row r="222" spans="1:35" x14ac:dyDescent="0.25">
      <c r="A222" s="369" t="s">
        <v>312</v>
      </c>
      <c r="B222">
        <v>122.73</v>
      </c>
      <c r="K222">
        <v>7.23</v>
      </c>
      <c r="P222">
        <v>550.9</v>
      </c>
      <c r="V222">
        <v>13167.9</v>
      </c>
      <c r="AI222">
        <v>13848.76</v>
      </c>
    </row>
    <row r="223" spans="1:35" x14ac:dyDescent="0.25">
      <c r="A223" s="369" t="s">
        <v>306</v>
      </c>
      <c r="B223">
        <v>11.6</v>
      </c>
      <c r="AI223">
        <v>11.6</v>
      </c>
    </row>
    <row r="224" spans="1:35" x14ac:dyDescent="0.25">
      <c r="A224" s="369" t="s">
        <v>478</v>
      </c>
      <c r="B224">
        <v>41.1</v>
      </c>
      <c r="J224">
        <v>435.29</v>
      </c>
      <c r="T224">
        <v>33.29</v>
      </c>
      <c r="U224">
        <v>19.12</v>
      </c>
      <c r="V224">
        <v>50066.77</v>
      </c>
      <c r="AG224">
        <v>10.01</v>
      </c>
      <c r="AI224">
        <v>50605.58</v>
      </c>
    </row>
    <row r="225" spans="1:35" x14ac:dyDescent="0.25">
      <c r="A225" s="368" t="s">
        <v>257</v>
      </c>
      <c r="B225">
        <v>333.76000000000005</v>
      </c>
      <c r="G225">
        <v>258.10000000000002</v>
      </c>
      <c r="I225">
        <v>238.5</v>
      </c>
      <c r="J225">
        <v>2708.63</v>
      </c>
      <c r="K225">
        <v>9277.5299999999988</v>
      </c>
      <c r="M225">
        <v>6401.65</v>
      </c>
      <c r="P225">
        <v>2685.24</v>
      </c>
      <c r="V225">
        <v>165922.41999999998</v>
      </c>
      <c r="X225">
        <v>3275.0099999999998</v>
      </c>
      <c r="AB225">
        <v>2</v>
      </c>
      <c r="AC225">
        <v>2604.1999999999998</v>
      </c>
      <c r="AD225">
        <v>17083.710000000003</v>
      </c>
      <c r="AG225">
        <v>566.75</v>
      </c>
      <c r="AI225">
        <v>211357.5</v>
      </c>
    </row>
    <row r="226" spans="1:35" x14ac:dyDescent="0.25">
      <c r="A226" s="369" t="s">
        <v>360</v>
      </c>
      <c r="G226">
        <v>258.10000000000002</v>
      </c>
      <c r="I226">
        <v>238.5</v>
      </c>
      <c r="AB226">
        <v>2</v>
      </c>
      <c r="AC226">
        <v>2604.1999999999998</v>
      </c>
      <c r="AI226">
        <v>3102.7999999999997</v>
      </c>
    </row>
    <row r="227" spans="1:35" x14ac:dyDescent="0.25">
      <c r="A227" s="369" t="s">
        <v>311</v>
      </c>
      <c r="B227">
        <v>170.49000000000004</v>
      </c>
      <c r="J227">
        <v>784.63</v>
      </c>
      <c r="K227">
        <v>2.6200000000000006</v>
      </c>
      <c r="M227">
        <v>6401.65</v>
      </c>
      <c r="P227">
        <v>698.24</v>
      </c>
      <c r="V227">
        <v>114658.29999999999</v>
      </c>
      <c r="X227">
        <v>2293.0099999999998</v>
      </c>
      <c r="AD227">
        <v>442.28</v>
      </c>
      <c r="AG227">
        <v>566.75</v>
      </c>
      <c r="AI227">
        <v>126017.96999999999</v>
      </c>
    </row>
    <row r="228" spans="1:35" x14ac:dyDescent="0.25">
      <c r="A228" s="369" t="s">
        <v>500</v>
      </c>
      <c r="V228">
        <v>595</v>
      </c>
      <c r="AI228">
        <v>595</v>
      </c>
    </row>
    <row r="229" spans="1:35" x14ac:dyDescent="0.25">
      <c r="A229" s="369" t="s">
        <v>306</v>
      </c>
      <c r="AD229">
        <v>239.53</v>
      </c>
      <c r="AI229">
        <v>239.53</v>
      </c>
    </row>
    <row r="230" spans="1:35" x14ac:dyDescent="0.25">
      <c r="A230" s="369" t="s">
        <v>307</v>
      </c>
      <c r="B230">
        <v>70.27</v>
      </c>
      <c r="K230">
        <v>5487.91</v>
      </c>
      <c r="V230">
        <v>2275.92</v>
      </c>
      <c r="AD230">
        <v>16401.900000000001</v>
      </c>
      <c r="AI230">
        <v>24236</v>
      </c>
    </row>
    <row r="231" spans="1:35" x14ac:dyDescent="0.25">
      <c r="A231" s="369" t="s">
        <v>308</v>
      </c>
      <c r="B231">
        <v>93</v>
      </c>
      <c r="J231">
        <v>1924</v>
      </c>
      <c r="K231">
        <v>3787</v>
      </c>
      <c r="P231">
        <v>1987</v>
      </c>
      <c r="V231">
        <v>48355</v>
      </c>
      <c r="X231">
        <v>982</v>
      </c>
      <c r="AI231">
        <v>57128</v>
      </c>
    </row>
    <row r="232" spans="1:35" x14ac:dyDescent="0.25">
      <c r="A232" s="369" t="s">
        <v>339</v>
      </c>
      <c r="V232">
        <v>38.200000000000003</v>
      </c>
      <c r="AI232">
        <v>38.200000000000003</v>
      </c>
    </row>
    <row r="233" spans="1:35" x14ac:dyDescent="0.25">
      <c r="A233" s="368" t="s">
        <v>258</v>
      </c>
      <c r="B233">
        <v>210.28</v>
      </c>
      <c r="D233">
        <v>948</v>
      </c>
      <c r="I233">
        <v>2294</v>
      </c>
      <c r="J233">
        <v>467.75</v>
      </c>
      <c r="Q233">
        <v>6.4</v>
      </c>
      <c r="V233">
        <v>28328</v>
      </c>
      <c r="X233">
        <v>17.600000000000001</v>
      </c>
      <c r="AC233">
        <v>41572</v>
      </c>
      <c r="AD233">
        <v>280.87</v>
      </c>
      <c r="AI233">
        <v>74124.899999999994</v>
      </c>
    </row>
    <row r="234" spans="1:35" x14ac:dyDescent="0.25">
      <c r="A234" s="369" t="s">
        <v>469</v>
      </c>
      <c r="D234">
        <v>948</v>
      </c>
      <c r="I234">
        <v>2294</v>
      </c>
      <c r="AC234">
        <v>41572</v>
      </c>
      <c r="AI234">
        <v>44814</v>
      </c>
    </row>
    <row r="235" spans="1:35" x14ac:dyDescent="0.25">
      <c r="A235" s="369" t="s">
        <v>418</v>
      </c>
      <c r="B235">
        <v>200</v>
      </c>
      <c r="J235">
        <v>454.62</v>
      </c>
      <c r="AI235">
        <v>654.62</v>
      </c>
    </row>
    <row r="236" spans="1:35" x14ac:dyDescent="0.25">
      <c r="A236" s="369" t="s">
        <v>306</v>
      </c>
      <c r="B236">
        <v>10.28</v>
      </c>
      <c r="J236">
        <v>13.13</v>
      </c>
      <c r="Q236">
        <v>6.4</v>
      </c>
      <c r="X236">
        <v>17.600000000000001</v>
      </c>
      <c r="AD236">
        <v>280.87</v>
      </c>
      <c r="AI236">
        <v>328.28000000000003</v>
      </c>
    </row>
    <row r="237" spans="1:35" x14ac:dyDescent="0.25">
      <c r="A237" s="369" t="s">
        <v>308</v>
      </c>
      <c r="V237">
        <v>28328</v>
      </c>
      <c r="AI237">
        <v>28328</v>
      </c>
    </row>
    <row r="238" spans="1:35" x14ac:dyDescent="0.25">
      <c r="A238" s="368" t="s">
        <v>250</v>
      </c>
      <c r="B238">
        <v>537.47</v>
      </c>
      <c r="J238">
        <v>97882</v>
      </c>
      <c r="P238">
        <v>5915.36</v>
      </c>
      <c r="Q238">
        <v>8168.75</v>
      </c>
      <c r="R238">
        <v>3525.12</v>
      </c>
      <c r="S238">
        <v>60</v>
      </c>
      <c r="V238">
        <v>274816.7</v>
      </c>
      <c r="X238">
        <v>1368.5</v>
      </c>
      <c r="AD238">
        <v>55.92</v>
      </c>
      <c r="AE238">
        <v>552.30999999999995</v>
      </c>
      <c r="AG238">
        <v>8580.0300000000007</v>
      </c>
      <c r="AH238">
        <v>55.65</v>
      </c>
      <c r="AI238">
        <v>401517.81000000006</v>
      </c>
    </row>
    <row r="239" spans="1:35" x14ac:dyDescent="0.25">
      <c r="A239" s="369" t="s">
        <v>414</v>
      </c>
      <c r="J239">
        <v>90829</v>
      </c>
      <c r="S239">
        <v>60</v>
      </c>
      <c r="X239">
        <v>290.05</v>
      </c>
      <c r="AG239">
        <v>4645.8</v>
      </c>
      <c r="AI239">
        <v>95824.85</v>
      </c>
    </row>
    <row r="240" spans="1:35" x14ac:dyDescent="0.25">
      <c r="A240" s="369" t="s">
        <v>430</v>
      </c>
      <c r="J240">
        <v>7053</v>
      </c>
      <c r="Q240">
        <v>8168.75</v>
      </c>
      <c r="R240">
        <v>3525.12</v>
      </c>
      <c r="AG240">
        <v>3782.4</v>
      </c>
      <c r="AH240">
        <v>55.65</v>
      </c>
      <c r="AI240">
        <v>22584.920000000002</v>
      </c>
    </row>
    <row r="241" spans="1:35" x14ac:dyDescent="0.25">
      <c r="A241" s="369" t="s">
        <v>365</v>
      </c>
      <c r="V241">
        <v>84636</v>
      </c>
      <c r="AI241">
        <v>84636</v>
      </c>
    </row>
    <row r="242" spans="1:35" x14ac:dyDescent="0.25">
      <c r="A242" s="369" t="s">
        <v>311</v>
      </c>
      <c r="X242">
        <v>928.81</v>
      </c>
      <c r="AI242">
        <v>928.81</v>
      </c>
    </row>
    <row r="243" spans="1:35" x14ac:dyDescent="0.25">
      <c r="A243" s="369" t="s">
        <v>312</v>
      </c>
      <c r="P243">
        <v>9.36</v>
      </c>
      <c r="AE243">
        <v>552.30999999999995</v>
      </c>
      <c r="AI243">
        <v>561.66999999999996</v>
      </c>
    </row>
    <row r="244" spans="1:35" x14ac:dyDescent="0.25">
      <c r="A244" s="369" t="s">
        <v>306</v>
      </c>
      <c r="B244">
        <v>4.13</v>
      </c>
      <c r="AD244">
        <v>55.92</v>
      </c>
      <c r="AI244">
        <v>60.050000000000004</v>
      </c>
    </row>
    <row r="245" spans="1:35" x14ac:dyDescent="0.25">
      <c r="A245" s="369" t="s">
        <v>307</v>
      </c>
      <c r="B245">
        <v>9.34</v>
      </c>
      <c r="X245">
        <v>149.63999999999999</v>
      </c>
      <c r="AI245">
        <v>158.97999999999999</v>
      </c>
    </row>
    <row r="246" spans="1:35" x14ac:dyDescent="0.25">
      <c r="A246" s="369" t="s">
        <v>308</v>
      </c>
      <c r="P246">
        <v>5906</v>
      </c>
      <c r="AI246">
        <v>5906</v>
      </c>
    </row>
    <row r="247" spans="1:35" x14ac:dyDescent="0.25">
      <c r="A247" s="369" t="s">
        <v>339</v>
      </c>
      <c r="V247">
        <v>10.7</v>
      </c>
      <c r="AI247">
        <v>10.7</v>
      </c>
    </row>
    <row r="248" spans="1:35" x14ac:dyDescent="0.25">
      <c r="A248" s="369" t="s">
        <v>366</v>
      </c>
      <c r="B248">
        <v>524</v>
      </c>
      <c r="V248">
        <v>190170</v>
      </c>
      <c r="AI248">
        <v>190694</v>
      </c>
    </row>
    <row r="249" spans="1:35" x14ac:dyDescent="0.25">
      <c r="A249" s="369" t="s">
        <v>484</v>
      </c>
      <c r="AG249">
        <v>151.83000000000001</v>
      </c>
      <c r="AI249">
        <v>151.83000000000001</v>
      </c>
    </row>
    <row r="250" spans="1:35" x14ac:dyDescent="0.25">
      <c r="A250" s="368" t="s">
        <v>459</v>
      </c>
      <c r="B250">
        <v>17350.38</v>
      </c>
      <c r="C250">
        <v>57947.01</v>
      </c>
      <c r="D250">
        <v>43556.81</v>
      </c>
      <c r="E250">
        <v>265704</v>
      </c>
      <c r="F250">
        <v>148</v>
      </c>
      <c r="G250">
        <v>3415.1</v>
      </c>
      <c r="H250">
        <v>273</v>
      </c>
      <c r="I250">
        <v>185394.63</v>
      </c>
      <c r="J250">
        <v>1115838.8500000001</v>
      </c>
      <c r="K250">
        <v>374123.25999999983</v>
      </c>
      <c r="L250">
        <v>13836.7</v>
      </c>
      <c r="M250">
        <v>28379.129999999997</v>
      </c>
      <c r="N250">
        <v>1651.81</v>
      </c>
      <c r="O250">
        <v>178</v>
      </c>
      <c r="P250">
        <v>433244.42</v>
      </c>
      <c r="Q250">
        <v>33008.97</v>
      </c>
      <c r="R250">
        <v>35278.660000000003</v>
      </c>
      <c r="S250">
        <v>753.86999999999989</v>
      </c>
      <c r="T250">
        <v>14795.26</v>
      </c>
      <c r="U250">
        <v>24.62</v>
      </c>
      <c r="V250">
        <v>5611226.0399999982</v>
      </c>
      <c r="W250">
        <v>299.72000000000003</v>
      </c>
      <c r="X250">
        <v>1023361.8000000004</v>
      </c>
      <c r="Y250">
        <v>65793.320000000007</v>
      </c>
      <c r="Z250">
        <v>4399.5200000000004</v>
      </c>
      <c r="AA250">
        <v>10382.380000000001</v>
      </c>
      <c r="AB250">
        <v>23881.5</v>
      </c>
      <c r="AC250">
        <v>1313461.3999999999</v>
      </c>
      <c r="AD250">
        <v>111309.17999999998</v>
      </c>
      <c r="AE250">
        <v>21885.77</v>
      </c>
      <c r="AF250">
        <v>36585.75</v>
      </c>
      <c r="AG250">
        <v>83448.170999999988</v>
      </c>
      <c r="AH250">
        <v>12301.82</v>
      </c>
      <c r="AI250">
        <v>10943238.850999998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O245"/>
  <sheetViews>
    <sheetView workbookViewId="0">
      <pane xSplit="1" ySplit="3" topLeftCell="B127" activePane="bottomRight" state="frozen"/>
      <selection pane="topRight" activeCell="B1" sqref="B1"/>
      <selection pane="bottomLeft" activeCell="A4" sqref="A4"/>
      <selection pane="bottomRight" activeCell="D3" sqref="D3"/>
    </sheetView>
  </sheetViews>
  <sheetFormatPr defaultColWidth="30.44140625" defaultRowHeight="13.2" x14ac:dyDescent="0.25"/>
  <cols>
    <col min="1" max="1" width="46.109375" bestFit="1" customWidth="1"/>
    <col min="2" max="2" width="22" bestFit="1" customWidth="1"/>
    <col min="3" max="3" width="9" bestFit="1" customWidth="1"/>
    <col min="4" max="4" width="20.44140625" bestFit="1" customWidth="1"/>
    <col min="5" max="5" width="17" bestFit="1" customWidth="1"/>
    <col min="6" max="6" width="16.88671875" bestFit="1" customWidth="1"/>
    <col min="7" max="7" width="8.109375" bestFit="1" customWidth="1"/>
    <col min="8" max="8" width="25.33203125" bestFit="1" customWidth="1"/>
    <col min="9" max="9" width="16.6640625" bestFit="1" customWidth="1"/>
    <col min="10" max="10" width="16.109375" bestFit="1" customWidth="1"/>
    <col min="11" max="11" width="9" bestFit="1" customWidth="1"/>
    <col min="12" max="12" width="29" bestFit="1" customWidth="1"/>
    <col min="13" max="13" width="23.44140625" bestFit="1" customWidth="1"/>
    <col min="14" max="14" width="14" bestFit="1" customWidth="1"/>
    <col min="15" max="15" width="16.109375" bestFit="1" customWidth="1"/>
    <col min="16" max="16" width="22.5546875" bestFit="1" customWidth="1"/>
    <col min="17" max="17" width="7" bestFit="1" customWidth="1"/>
    <col min="18" max="18" width="14.5546875" bestFit="1" customWidth="1"/>
    <col min="19" max="19" width="10.5546875" bestFit="1" customWidth="1"/>
    <col min="20" max="20" width="17.5546875" bestFit="1" customWidth="1"/>
    <col min="21" max="21" width="6" bestFit="1" customWidth="1"/>
    <col min="22" max="23" width="13.5546875" bestFit="1" customWidth="1"/>
    <col min="24" max="24" width="29.109375" bestFit="1" customWidth="1"/>
    <col min="25" max="25" width="19.5546875" bestFit="1" customWidth="1"/>
    <col min="26" max="26" width="6" bestFit="1" customWidth="1"/>
    <col min="27" max="27" width="26.6640625" bestFit="1" customWidth="1"/>
    <col min="28" max="28" width="18.109375" bestFit="1" customWidth="1"/>
    <col min="29" max="29" width="15.44140625" bestFit="1" customWidth="1"/>
    <col min="30" max="30" width="14.88671875" bestFit="1" customWidth="1"/>
    <col min="31" max="31" width="20.33203125" bestFit="1" customWidth="1"/>
    <col min="32" max="32" width="13.33203125" bestFit="1" customWidth="1"/>
    <col min="33" max="33" width="14.33203125" bestFit="1" customWidth="1"/>
    <col min="34" max="34" width="28.109375" bestFit="1" customWidth="1"/>
    <col min="35" max="35" width="11.88671875" bestFit="1" customWidth="1"/>
    <col min="36" max="36" width="10.6640625" bestFit="1" customWidth="1"/>
    <col min="37" max="37" width="12" bestFit="1" customWidth="1"/>
    <col min="38" max="38" width="43.44140625" customWidth="1"/>
  </cols>
  <sheetData>
    <row r="2" spans="1:41" s="479" customFormat="1" x14ac:dyDescent="0.25">
      <c r="A2" s="481" t="s">
        <v>551</v>
      </c>
      <c r="B2" s="480" t="s">
        <v>546</v>
      </c>
      <c r="C2"/>
      <c r="D2"/>
      <c r="E2"/>
      <c r="F2"/>
      <c r="G2"/>
      <c r="H2"/>
      <c r="I2"/>
      <c r="J2"/>
      <c r="K2"/>
      <c r="L2"/>
      <c r="M2"/>
      <c r="N2"/>
      <c r="O2"/>
      <c r="P2"/>
      <c r="Q2"/>
      <c r="R2"/>
      <c r="S2"/>
      <c r="T2"/>
      <c r="U2"/>
      <c r="V2"/>
      <c r="W2"/>
      <c r="X2"/>
      <c r="Y2"/>
      <c r="Z2"/>
      <c r="AA2"/>
      <c r="AB2"/>
      <c r="AC2"/>
      <c r="AD2"/>
      <c r="AE2"/>
      <c r="AF2"/>
      <c r="AG2"/>
      <c r="AH2"/>
      <c r="AI2"/>
      <c r="AJ2"/>
      <c r="AK2"/>
      <c r="AL2"/>
      <c r="AM2"/>
      <c r="AN2"/>
      <c r="AO2"/>
    </row>
    <row r="3" spans="1:41" s="479" customFormat="1" ht="26.4" x14ac:dyDescent="0.25">
      <c r="A3" s="482" t="s">
        <v>514</v>
      </c>
      <c r="B3" s="483" t="s">
        <v>524</v>
      </c>
      <c r="C3" s="483" t="s">
        <v>284</v>
      </c>
      <c r="D3" s="483" t="s">
        <v>447</v>
      </c>
      <c r="E3" s="483" t="s">
        <v>448</v>
      </c>
      <c r="F3" s="483" t="s">
        <v>552</v>
      </c>
      <c r="G3" s="483" t="s">
        <v>424</v>
      </c>
      <c r="H3" s="483" t="s">
        <v>553</v>
      </c>
      <c r="I3" s="483" t="s">
        <v>296</v>
      </c>
      <c r="J3" s="483" t="s">
        <v>297</v>
      </c>
      <c r="K3" s="483" t="s">
        <v>298</v>
      </c>
      <c r="L3" s="483" t="s">
        <v>449</v>
      </c>
      <c r="M3" s="483" t="s">
        <v>425</v>
      </c>
      <c r="N3" s="483" t="s">
        <v>299</v>
      </c>
      <c r="O3" s="483" t="s">
        <v>382</v>
      </c>
      <c r="P3" s="483" t="s">
        <v>554</v>
      </c>
      <c r="Q3" s="483" t="s">
        <v>300</v>
      </c>
      <c r="R3" s="483" t="s">
        <v>281</v>
      </c>
      <c r="S3" s="483" t="s">
        <v>282</v>
      </c>
      <c r="T3" s="483" t="s">
        <v>289</v>
      </c>
      <c r="U3" s="483" t="s">
        <v>426</v>
      </c>
      <c r="V3" s="483" t="s">
        <v>288</v>
      </c>
      <c r="W3" s="483" t="s">
        <v>451</v>
      </c>
      <c r="X3" s="483" t="s">
        <v>526</v>
      </c>
      <c r="Y3" s="483" t="s">
        <v>452</v>
      </c>
      <c r="Z3" s="483" t="s">
        <v>286</v>
      </c>
      <c r="AA3" s="483" t="s">
        <v>453</v>
      </c>
      <c r="AB3" s="483" t="s">
        <v>536</v>
      </c>
      <c r="AC3" s="483" t="s">
        <v>499</v>
      </c>
      <c r="AD3" s="483" t="s">
        <v>379</v>
      </c>
      <c r="AE3" s="483" t="s">
        <v>378</v>
      </c>
      <c r="AF3" s="483" t="s">
        <v>548</v>
      </c>
      <c r="AG3" s="483" t="s">
        <v>457</v>
      </c>
      <c r="AH3" s="483" t="s">
        <v>458</v>
      </c>
      <c r="AI3" s="483" t="s">
        <v>285</v>
      </c>
      <c r="AJ3" s="483" t="s">
        <v>290</v>
      </c>
      <c r="AK3" s="483" t="s">
        <v>459</v>
      </c>
      <c r="AL3"/>
      <c r="AM3"/>
      <c r="AN3"/>
      <c r="AO3"/>
    </row>
    <row r="4" spans="1:41" x14ac:dyDescent="0.25">
      <c r="A4" s="368" t="s">
        <v>304</v>
      </c>
      <c r="C4">
        <v>12.270000000000001</v>
      </c>
      <c r="L4">
        <v>10.25</v>
      </c>
      <c r="R4">
        <v>1584</v>
      </c>
      <c r="Y4">
        <v>18110.75</v>
      </c>
      <c r="AA4">
        <v>11815.84</v>
      </c>
      <c r="AK4">
        <v>31533.11</v>
      </c>
    </row>
    <row r="5" spans="1:41" x14ac:dyDescent="0.25">
      <c r="A5" s="369" t="s">
        <v>550</v>
      </c>
      <c r="Y5">
        <v>18110.75</v>
      </c>
      <c r="AA5">
        <v>14.43</v>
      </c>
      <c r="AK5">
        <v>18125.18</v>
      </c>
    </row>
    <row r="6" spans="1:41" x14ac:dyDescent="0.25">
      <c r="A6" s="369" t="s">
        <v>312</v>
      </c>
      <c r="AA6">
        <v>19.670000000000002</v>
      </c>
      <c r="AK6">
        <v>19.670000000000002</v>
      </c>
    </row>
    <row r="7" spans="1:41" x14ac:dyDescent="0.25">
      <c r="A7" s="369" t="s">
        <v>306</v>
      </c>
      <c r="C7">
        <v>10.88</v>
      </c>
      <c r="L7">
        <v>10.25</v>
      </c>
      <c r="AK7">
        <v>21.130000000000003</v>
      </c>
    </row>
    <row r="8" spans="1:41" x14ac:dyDescent="0.25">
      <c r="A8" s="369" t="s">
        <v>307</v>
      </c>
      <c r="C8">
        <v>1.39</v>
      </c>
      <c r="AA8">
        <v>11781.74</v>
      </c>
      <c r="AK8">
        <v>11783.13</v>
      </c>
    </row>
    <row r="9" spans="1:41" x14ac:dyDescent="0.25">
      <c r="A9" s="369" t="s">
        <v>308</v>
      </c>
      <c r="R9">
        <v>1584</v>
      </c>
      <c r="AK9">
        <v>1584</v>
      </c>
    </row>
    <row r="10" spans="1:41" x14ac:dyDescent="0.25">
      <c r="A10" s="368" t="s">
        <v>231</v>
      </c>
      <c r="C10">
        <v>1.73</v>
      </c>
      <c r="L10">
        <v>5</v>
      </c>
      <c r="Y10">
        <v>19020.240000000002</v>
      </c>
      <c r="AK10">
        <v>19026.97</v>
      </c>
    </row>
    <row r="11" spans="1:41" x14ac:dyDescent="0.25">
      <c r="A11" s="369" t="s">
        <v>309</v>
      </c>
      <c r="Y11">
        <v>19020.240000000002</v>
      </c>
      <c r="AK11">
        <v>19020.240000000002</v>
      </c>
    </row>
    <row r="12" spans="1:41" x14ac:dyDescent="0.25">
      <c r="A12" s="369" t="s">
        <v>306</v>
      </c>
      <c r="C12">
        <v>1.73</v>
      </c>
      <c r="L12">
        <v>5</v>
      </c>
      <c r="AK12">
        <v>6.73</v>
      </c>
    </row>
    <row r="13" spans="1:41" x14ac:dyDescent="0.25">
      <c r="A13" s="368" t="s">
        <v>232</v>
      </c>
      <c r="C13">
        <v>372.42</v>
      </c>
      <c r="E13">
        <v>547.75</v>
      </c>
      <c r="L13">
        <v>9197.2099999999991</v>
      </c>
      <c r="N13">
        <v>1526.5</v>
      </c>
      <c r="P13">
        <v>1253.06</v>
      </c>
      <c r="Q13">
        <v>2</v>
      </c>
      <c r="R13">
        <v>2091.27</v>
      </c>
      <c r="X13">
        <v>17.73</v>
      </c>
      <c r="Y13">
        <v>175559.78999999998</v>
      </c>
      <c r="AA13">
        <v>53.8</v>
      </c>
      <c r="AD13">
        <v>1274.5</v>
      </c>
      <c r="AE13">
        <v>314.39</v>
      </c>
      <c r="AF13">
        <v>1035.68</v>
      </c>
      <c r="AG13">
        <v>102.58000000000001</v>
      </c>
      <c r="AH13">
        <v>524</v>
      </c>
      <c r="AK13">
        <v>193872.68</v>
      </c>
    </row>
    <row r="14" spans="1:41" x14ac:dyDescent="0.25">
      <c r="A14" s="369" t="s">
        <v>430</v>
      </c>
      <c r="L14">
        <v>32</v>
      </c>
      <c r="AK14">
        <v>32</v>
      </c>
    </row>
    <row r="15" spans="1:41" x14ac:dyDescent="0.25">
      <c r="A15" s="369" t="s">
        <v>310</v>
      </c>
      <c r="E15">
        <v>92</v>
      </c>
      <c r="N15">
        <v>38</v>
      </c>
      <c r="AD15">
        <v>1074.5</v>
      </c>
      <c r="AH15">
        <v>480</v>
      </c>
      <c r="AK15">
        <v>1684.5</v>
      </c>
    </row>
    <row r="16" spans="1:41" x14ac:dyDescent="0.25">
      <c r="A16" s="369" t="s">
        <v>550</v>
      </c>
      <c r="R16">
        <v>404.46999999999997</v>
      </c>
      <c r="Y16">
        <v>90071.909999999989</v>
      </c>
      <c r="AF16">
        <v>1035.68</v>
      </c>
      <c r="AK16">
        <v>91512.059999999983</v>
      </c>
    </row>
    <row r="17" spans="1:37" x14ac:dyDescent="0.25">
      <c r="A17" s="369" t="s">
        <v>312</v>
      </c>
      <c r="C17">
        <v>316.47000000000003</v>
      </c>
      <c r="L17">
        <v>10.62</v>
      </c>
      <c r="R17">
        <v>1647.8</v>
      </c>
      <c r="X17">
        <v>17.73</v>
      </c>
      <c r="Y17">
        <v>38166.36</v>
      </c>
      <c r="AA17">
        <v>53.8</v>
      </c>
      <c r="AE17">
        <v>36.39</v>
      </c>
      <c r="AG17">
        <v>102.58000000000001</v>
      </c>
      <c r="AK17">
        <v>40351.750000000007</v>
      </c>
    </row>
    <row r="18" spans="1:37" x14ac:dyDescent="0.25">
      <c r="A18" s="369" t="s">
        <v>306</v>
      </c>
      <c r="C18">
        <v>48.9</v>
      </c>
      <c r="L18">
        <v>4.63</v>
      </c>
      <c r="AK18">
        <v>53.53</v>
      </c>
    </row>
    <row r="19" spans="1:37" x14ac:dyDescent="0.25">
      <c r="A19" s="369" t="s">
        <v>307</v>
      </c>
      <c r="C19">
        <v>7.05</v>
      </c>
      <c r="AK19">
        <v>7.05</v>
      </c>
    </row>
    <row r="20" spans="1:37" x14ac:dyDescent="0.25">
      <c r="A20" s="369" t="s">
        <v>462</v>
      </c>
      <c r="L20">
        <v>8872.9599999999991</v>
      </c>
      <c r="P20">
        <v>1253.06</v>
      </c>
      <c r="Y20">
        <v>47311.519999999997</v>
      </c>
      <c r="AK20">
        <v>57437.539999999994</v>
      </c>
    </row>
    <row r="21" spans="1:37" x14ac:dyDescent="0.25">
      <c r="A21" s="369" t="s">
        <v>527</v>
      </c>
      <c r="E21">
        <v>387</v>
      </c>
      <c r="N21">
        <v>1326</v>
      </c>
      <c r="Q21">
        <v>2</v>
      </c>
      <c r="AE21">
        <v>278</v>
      </c>
      <c r="AK21">
        <v>1993</v>
      </c>
    </row>
    <row r="22" spans="1:37" x14ac:dyDescent="0.25">
      <c r="A22" s="369" t="s">
        <v>463</v>
      </c>
      <c r="E22">
        <v>68.75</v>
      </c>
      <c r="N22">
        <v>162.5</v>
      </c>
      <c r="AD22">
        <v>200</v>
      </c>
      <c r="AH22">
        <v>44</v>
      </c>
      <c r="AK22">
        <v>475.25</v>
      </c>
    </row>
    <row r="23" spans="1:37" x14ac:dyDescent="0.25">
      <c r="A23" s="369" t="s">
        <v>308</v>
      </c>
      <c r="L23">
        <v>277</v>
      </c>
      <c r="R23">
        <v>39</v>
      </c>
      <c r="AK23">
        <v>316</v>
      </c>
    </row>
    <row r="24" spans="1:37" x14ac:dyDescent="0.25">
      <c r="A24" s="369" t="s">
        <v>339</v>
      </c>
      <c r="Y24">
        <v>10</v>
      </c>
      <c r="AK24">
        <v>10</v>
      </c>
    </row>
    <row r="25" spans="1:37" x14ac:dyDescent="0.25">
      <c r="A25" s="368" t="s">
        <v>235</v>
      </c>
      <c r="C25">
        <v>296.52999999999997</v>
      </c>
      <c r="E25">
        <v>110</v>
      </c>
      <c r="I25">
        <v>210</v>
      </c>
      <c r="K25">
        <v>1290</v>
      </c>
      <c r="L25">
        <v>6782.05</v>
      </c>
      <c r="N25">
        <v>1000</v>
      </c>
      <c r="S25">
        <v>1421.28</v>
      </c>
      <c r="Y25">
        <v>82529.38</v>
      </c>
      <c r="AA25">
        <v>1783.88</v>
      </c>
      <c r="AD25">
        <v>900</v>
      </c>
      <c r="AF25">
        <v>2573.67</v>
      </c>
      <c r="AG25">
        <v>7.6</v>
      </c>
      <c r="AI25">
        <v>6.95</v>
      </c>
      <c r="AK25">
        <v>98911.340000000011</v>
      </c>
    </row>
    <row r="26" spans="1:37" x14ac:dyDescent="0.25">
      <c r="A26" s="369" t="s">
        <v>550</v>
      </c>
      <c r="C26">
        <v>47.96</v>
      </c>
      <c r="AK26">
        <v>47.96</v>
      </c>
    </row>
    <row r="27" spans="1:37" x14ac:dyDescent="0.25">
      <c r="A27" s="369" t="s">
        <v>314</v>
      </c>
      <c r="E27">
        <v>110</v>
      </c>
      <c r="I27">
        <v>210</v>
      </c>
      <c r="K27">
        <v>1290</v>
      </c>
      <c r="AD27">
        <v>900</v>
      </c>
      <c r="AK27">
        <v>2510</v>
      </c>
    </row>
    <row r="28" spans="1:37" x14ac:dyDescent="0.25">
      <c r="A28" s="369" t="s">
        <v>306</v>
      </c>
      <c r="C28">
        <v>5.63</v>
      </c>
      <c r="L28">
        <v>1</v>
      </c>
      <c r="AK28">
        <v>6.63</v>
      </c>
    </row>
    <row r="29" spans="1:37" x14ac:dyDescent="0.25">
      <c r="A29" s="369" t="s">
        <v>307</v>
      </c>
      <c r="C29">
        <v>242.94</v>
      </c>
      <c r="L29">
        <v>6781.05</v>
      </c>
      <c r="S29">
        <v>1421.28</v>
      </c>
      <c r="Y29">
        <v>82529.38</v>
      </c>
      <c r="AA29">
        <v>1520.88</v>
      </c>
      <c r="AF29">
        <v>2573.67</v>
      </c>
      <c r="AG29">
        <v>7.6</v>
      </c>
      <c r="AI29">
        <v>6.95</v>
      </c>
      <c r="AK29">
        <v>95083.750000000015</v>
      </c>
    </row>
    <row r="30" spans="1:37" x14ac:dyDescent="0.25">
      <c r="A30" s="369" t="s">
        <v>308</v>
      </c>
      <c r="AA30">
        <v>263</v>
      </c>
      <c r="AK30">
        <v>263</v>
      </c>
    </row>
    <row r="31" spans="1:37" x14ac:dyDescent="0.25">
      <c r="A31" s="369" t="s">
        <v>489</v>
      </c>
      <c r="N31">
        <v>1000</v>
      </c>
      <c r="AK31">
        <v>1000</v>
      </c>
    </row>
    <row r="32" spans="1:37" x14ac:dyDescent="0.25">
      <c r="A32" s="368" t="s">
        <v>236</v>
      </c>
      <c r="C32">
        <v>84</v>
      </c>
      <c r="D32">
        <v>9471.7000000000007</v>
      </c>
      <c r="L32">
        <v>180.34</v>
      </c>
      <c r="R32">
        <v>4283.32</v>
      </c>
      <c r="Y32">
        <v>41670.36</v>
      </c>
      <c r="AA32">
        <v>5758.81</v>
      </c>
      <c r="AI32">
        <v>0</v>
      </c>
      <c r="AK32">
        <v>61448.53</v>
      </c>
    </row>
    <row r="33" spans="1:37" x14ac:dyDescent="0.25">
      <c r="A33" s="369" t="s">
        <v>550</v>
      </c>
      <c r="D33">
        <v>312.69999999999993</v>
      </c>
      <c r="L33">
        <v>64.34</v>
      </c>
      <c r="R33">
        <v>4283.32</v>
      </c>
      <c r="AA33">
        <v>5206.8100000000004</v>
      </c>
      <c r="AI33">
        <v>0</v>
      </c>
      <c r="AK33">
        <v>9867.17</v>
      </c>
    </row>
    <row r="34" spans="1:37" x14ac:dyDescent="0.25">
      <c r="A34" s="369" t="s">
        <v>312</v>
      </c>
      <c r="Y34">
        <v>1728.36</v>
      </c>
      <c r="AK34">
        <v>1728.36</v>
      </c>
    </row>
    <row r="35" spans="1:37" x14ac:dyDescent="0.25">
      <c r="A35" s="369" t="s">
        <v>555</v>
      </c>
      <c r="D35">
        <v>9159</v>
      </c>
      <c r="AK35">
        <v>9159</v>
      </c>
    </row>
    <row r="36" spans="1:37" x14ac:dyDescent="0.25">
      <c r="A36" s="369" t="s">
        <v>308</v>
      </c>
      <c r="C36">
        <v>84</v>
      </c>
      <c r="L36">
        <v>116</v>
      </c>
      <c r="Y36">
        <v>39942</v>
      </c>
      <c r="AA36">
        <v>552</v>
      </c>
      <c r="AK36">
        <v>40694</v>
      </c>
    </row>
    <row r="37" spans="1:37" x14ac:dyDescent="0.25">
      <c r="A37" s="368" t="s">
        <v>239</v>
      </c>
      <c r="C37">
        <v>2.27</v>
      </c>
      <c r="L37">
        <v>998.20999999999992</v>
      </c>
      <c r="R37">
        <v>3054.34</v>
      </c>
      <c r="S37">
        <v>2189</v>
      </c>
      <c r="X37">
        <v>207.77</v>
      </c>
      <c r="Y37">
        <v>321386.78000000003</v>
      </c>
      <c r="AA37">
        <v>2415.21</v>
      </c>
      <c r="AF37">
        <v>1033.77</v>
      </c>
      <c r="AG37">
        <v>131.86000000000001</v>
      </c>
      <c r="AI37">
        <v>13172</v>
      </c>
      <c r="AJ37">
        <v>10.19</v>
      </c>
      <c r="AK37">
        <v>344601.39999999997</v>
      </c>
    </row>
    <row r="38" spans="1:37" x14ac:dyDescent="0.25">
      <c r="A38" s="369" t="s">
        <v>550</v>
      </c>
      <c r="L38">
        <v>0.8</v>
      </c>
      <c r="R38">
        <v>482.0100000000001</v>
      </c>
      <c r="AA38">
        <v>174.39</v>
      </c>
      <c r="AF38">
        <v>1033.77</v>
      </c>
      <c r="AK38">
        <v>1690.97</v>
      </c>
    </row>
    <row r="39" spans="1:37" x14ac:dyDescent="0.25">
      <c r="A39" s="369" t="s">
        <v>500</v>
      </c>
      <c r="L39">
        <v>939</v>
      </c>
      <c r="AA39">
        <v>2237</v>
      </c>
      <c r="AK39">
        <v>3176</v>
      </c>
    </row>
    <row r="40" spans="1:37" x14ac:dyDescent="0.25">
      <c r="A40" s="369" t="s">
        <v>312</v>
      </c>
      <c r="C40">
        <v>2.2200000000000002</v>
      </c>
      <c r="L40">
        <v>58.41</v>
      </c>
      <c r="R40">
        <v>2572.33</v>
      </c>
      <c r="X40">
        <v>207.77</v>
      </c>
      <c r="Y40">
        <v>290025.81</v>
      </c>
      <c r="AA40">
        <v>3.82</v>
      </c>
      <c r="AG40">
        <v>131.86000000000001</v>
      </c>
      <c r="AK40">
        <v>293002.21999999997</v>
      </c>
    </row>
    <row r="41" spans="1:37" x14ac:dyDescent="0.25">
      <c r="A41" s="369" t="s">
        <v>317</v>
      </c>
      <c r="S41">
        <v>2189</v>
      </c>
      <c r="AI41">
        <v>13172</v>
      </c>
      <c r="AK41">
        <v>15361</v>
      </c>
    </row>
    <row r="42" spans="1:37" x14ac:dyDescent="0.25">
      <c r="A42" s="369" t="s">
        <v>318</v>
      </c>
      <c r="C42">
        <v>0.05</v>
      </c>
      <c r="Y42">
        <v>31360.97</v>
      </c>
      <c r="AJ42">
        <v>10.19</v>
      </c>
      <c r="AK42">
        <v>31371.21</v>
      </c>
    </row>
    <row r="43" spans="1:37" x14ac:dyDescent="0.25">
      <c r="A43" s="368" t="s">
        <v>320</v>
      </c>
      <c r="C43">
        <v>215.06</v>
      </c>
      <c r="L43">
        <v>24.97</v>
      </c>
      <c r="R43">
        <v>28.31</v>
      </c>
      <c r="Y43">
        <v>1906.76</v>
      </c>
      <c r="AA43">
        <v>20.07</v>
      </c>
      <c r="AG43">
        <v>25.07</v>
      </c>
      <c r="AK43">
        <v>2220.2400000000007</v>
      </c>
    </row>
    <row r="44" spans="1:37" x14ac:dyDescent="0.25">
      <c r="A44" s="369" t="s">
        <v>312</v>
      </c>
      <c r="C44">
        <v>213.03</v>
      </c>
      <c r="L44">
        <v>22.47</v>
      </c>
      <c r="R44">
        <v>28.31</v>
      </c>
      <c r="Y44">
        <v>1906.76</v>
      </c>
      <c r="AG44">
        <v>25.07</v>
      </c>
      <c r="AK44">
        <v>2195.6400000000003</v>
      </c>
    </row>
    <row r="45" spans="1:37" x14ac:dyDescent="0.25">
      <c r="A45" s="369" t="s">
        <v>306</v>
      </c>
      <c r="C45">
        <v>2.0299999999999998</v>
      </c>
      <c r="L45">
        <v>2.5</v>
      </c>
      <c r="AK45">
        <v>4.5299999999999994</v>
      </c>
    </row>
    <row r="46" spans="1:37" x14ac:dyDescent="0.25">
      <c r="A46" s="369" t="s">
        <v>307</v>
      </c>
      <c r="AA46">
        <v>20.07</v>
      </c>
      <c r="AK46">
        <v>20.07</v>
      </c>
    </row>
    <row r="47" spans="1:37" x14ac:dyDescent="0.25">
      <c r="A47" s="368" t="s">
        <v>238</v>
      </c>
      <c r="C47">
        <v>298.75000000000006</v>
      </c>
      <c r="D47">
        <v>82835</v>
      </c>
      <c r="L47">
        <v>5244</v>
      </c>
      <c r="M47">
        <v>4815</v>
      </c>
      <c r="R47">
        <v>118880</v>
      </c>
      <c r="Y47">
        <v>130308</v>
      </c>
      <c r="AA47">
        <v>9608.41</v>
      </c>
      <c r="AB47">
        <v>3922</v>
      </c>
      <c r="AF47">
        <v>1646.9</v>
      </c>
      <c r="AK47">
        <v>357558.06</v>
      </c>
    </row>
    <row r="48" spans="1:37" x14ac:dyDescent="0.25">
      <c r="A48" s="369" t="s">
        <v>550</v>
      </c>
      <c r="C48">
        <v>289.75000000000006</v>
      </c>
      <c r="AA48">
        <v>47.41</v>
      </c>
      <c r="AF48">
        <v>1646.9</v>
      </c>
      <c r="AK48">
        <v>1984.0600000000002</v>
      </c>
    </row>
    <row r="49" spans="1:37" x14ac:dyDescent="0.25">
      <c r="A49" s="369" t="s">
        <v>500</v>
      </c>
      <c r="D49">
        <v>82835</v>
      </c>
      <c r="L49">
        <v>5244</v>
      </c>
      <c r="M49">
        <v>4815</v>
      </c>
      <c r="R49">
        <v>96211</v>
      </c>
      <c r="Y49">
        <v>129886</v>
      </c>
      <c r="AA49">
        <v>9561</v>
      </c>
      <c r="AB49">
        <v>3922</v>
      </c>
      <c r="AK49">
        <v>332474</v>
      </c>
    </row>
    <row r="50" spans="1:37" x14ac:dyDescent="0.25">
      <c r="A50" s="369" t="s">
        <v>308</v>
      </c>
      <c r="C50">
        <v>9</v>
      </c>
      <c r="R50">
        <v>22669</v>
      </c>
      <c r="Y50">
        <v>422</v>
      </c>
      <c r="AK50">
        <v>23100</v>
      </c>
    </row>
    <row r="51" spans="1:37" x14ac:dyDescent="0.25">
      <c r="A51" s="368" t="s">
        <v>233</v>
      </c>
      <c r="C51">
        <v>86.79</v>
      </c>
      <c r="E51">
        <v>765</v>
      </c>
      <c r="L51">
        <v>2414.06</v>
      </c>
      <c r="N51">
        <v>10011</v>
      </c>
      <c r="S51">
        <v>719.09</v>
      </c>
      <c r="X51">
        <v>3.27</v>
      </c>
      <c r="Y51">
        <v>28206.12</v>
      </c>
      <c r="AD51">
        <v>590</v>
      </c>
      <c r="AF51">
        <v>235.44</v>
      </c>
      <c r="AG51">
        <v>32.340000000000003</v>
      </c>
      <c r="AI51">
        <v>238.07</v>
      </c>
      <c r="AK51">
        <v>43301.18</v>
      </c>
    </row>
    <row r="52" spans="1:37" x14ac:dyDescent="0.25">
      <c r="A52" s="369" t="s">
        <v>322</v>
      </c>
      <c r="AD52">
        <v>590</v>
      </c>
      <c r="AK52">
        <v>590</v>
      </c>
    </row>
    <row r="53" spans="1:37" x14ac:dyDescent="0.25">
      <c r="A53" s="369" t="s">
        <v>306</v>
      </c>
      <c r="C53">
        <v>2.4</v>
      </c>
      <c r="L53">
        <v>26.75</v>
      </c>
      <c r="AK53">
        <v>29.15</v>
      </c>
    </row>
    <row r="54" spans="1:37" x14ac:dyDescent="0.25">
      <c r="A54" s="369" t="s">
        <v>307</v>
      </c>
      <c r="C54">
        <v>84.39</v>
      </c>
      <c r="L54">
        <v>2387.31</v>
      </c>
      <c r="S54">
        <v>719.09</v>
      </c>
      <c r="X54">
        <v>3.27</v>
      </c>
      <c r="Y54">
        <v>21613.119999999999</v>
      </c>
      <c r="AF54">
        <v>235.44</v>
      </c>
      <c r="AG54">
        <v>32.340000000000003</v>
      </c>
      <c r="AI54">
        <v>238.07</v>
      </c>
      <c r="AK54">
        <v>25313.03</v>
      </c>
    </row>
    <row r="55" spans="1:37" x14ac:dyDescent="0.25">
      <c r="A55" s="369" t="s">
        <v>323</v>
      </c>
      <c r="Y55">
        <v>6593</v>
      </c>
      <c r="AK55">
        <v>6593</v>
      </c>
    </row>
    <row r="56" spans="1:37" x14ac:dyDescent="0.25">
      <c r="A56" s="369" t="s">
        <v>556</v>
      </c>
      <c r="N56">
        <v>7865</v>
      </c>
      <c r="AK56">
        <v>7865</v>
      </c>
    </row>
    <row r="57" spans="1:37" x14ac:dyDescent="0.25">
      <c r="A57" s="369" t="s">
        <v>432</v>
      </c>
      <c r="N57">
        <v>851</v>
      </c>
      <c r="AK57">
        <v>851</v>
      </c>
    </row>
    <row r="58" spans="1:37" x14ac:dyDescent="0.25">
      <c r="A58" s="369" t="s">
        <v>489</v>
      </c>
      <c r="E58">
        <v>765</v>
      </c>
      <c r="N58">
        <v>1295</v>
      </c>
      <c r="AK58">
        <v>2060</v>
      </c>
    </row>
    <row r="59" spans="1:37" x14ac:dyDescent="0.25">
      <c r="A59" s="368" t="s">
        <v>325</v>
      </c>
      <c r="C59">
        <v>1.92</v>
      </c>
      <c r="R59">
        <v>4.63</v>
      </c>
      <c r="Y59">
        <v>3155.24</v>
      </c>
      <c r="AK59">
        <v>3161.79</v>
      </c>
    </row>
    <row r="60" spans="1:37" x14ac:dyDescent="0.25">
      <c r="A60" s="369" t="s">
        <v>312</v>
      </c>
      <c r="R60">
        <v>4.63</v>
      </c>
      <c r="AK60">
        <v>4.63</v>
      </c>
    </row>
    <row r="61" spans="1:37" x14ac:dyDescent="0.25">
      <c r="A61" s="369" t="s">
        <v>306</v>
      </c>
      <c r="C61">
        <v>1.5</v>
      </c>
      <c r="AK61">
        <v>1.5</v>
      </c>
    </row>
    <row r="62" spans="1:37" x14ac:dyDescent="0.25">
      <c r="A62" s="369" t="s">
        <v>307</v>
      </c>
      <c r="C62">
        <v>0.42</v>
      </c>
      <c r="AK62">
        <v>0.42</v>
      </c>
    </row>
    <row r="63" spans="1:37" x14ac:dyDescent="0.25">
      <c r="A63" s="369" t="s">
        <v>308</v>
      </c>
      <c r="Y63">
        <v>2331</v>
      </c>
      <c r="AK63">
        <v>2331</v>
      </c>
    </row>
    <row r="64" spans="1:37" x14ac:dyDescent="0.25">
      <c r="A64" s="369" t="s">
        <v>479</v>
      </c>
      <c r="Y64">
        <v>824.24</v>
      </c>
      <c r="AK64">
        <v>824.24</v>
      </c>
    </row>
    <row r="65" spans="1:37" x14ac:dyDescent="0.25">
      <c r="A65" s="368" t="s">
        <v>243</v>
      </c>
      <c r="C65">
        <v>7.51</v>
      </c>
      <c r="L65">
        <v>135</v>
      </c>
      <c r="P65">
        <v>10</v>
      </c>
      <c r="R65">
        <v>9306.8499999999985</v>
      </c>
      <c r="X65">
        <v>615.25</v>
      </c>
      <c r="Y65">
        <v>98968.930000000008</v>
      </c>
      <c r="AA65">
        <v>656.9</v>
      </c>
      <c r="AE65">
        <v>74.78</v>
      </c>
      <c r="AF65">
        <v>174.81</v>
      </c>
      <c r="AG65">
        <v>654.83999999999992</v>
      </c>
      <c r="AH65">
        <v>29.45</v>
      </c>
      <c r="AK65">
        <v>110634.32</v>
      </c>
    </row>
    <row r="66" spans="1:37" x14ac:dyDescent="0.25">
      <c r="A66" s="369" t="s">
        <v>430</v>
      </c>
      <c r="L66">
        <v>117</v>
      </c>
      <c r="AK66">
        <v>117</v>
      </c>
    </row>
    <row r="67" spans="1:37" x14ac:dyDescent="0.25">
      <c r="A67" s="369" t="s">
        <v>550</v>
      </c>
      <c r="X67">
        <v>26.559999999999995</v>
      </c>
      <c r="AA67">
        <v>7.41</v>
      </c>
      <c r="AF67">
        <v>13.11</v>
      </c>
      <c r="AH67">
        <v>29.45</v>
      </c>
      <c r="AK67">
        <v>76.53</v>
      </c>
    </row>
    <row r="68" spans="1:37" x14ac:dyDescent="0.25">
      <c r="A68" s="369" t="s">
        <v>312</v>
      </c>
      <c r="C68">
        <v>1.21</v>
      </c>
      <c r="L68">
        <v>8</v>
      </c>
      <c r="R68">
        <v>5240.8499999999995</v>
      </c>
      <c r="X68">
        <v>588.69000000000005</v>
      </c>
      <c r="Y68">
        <v>98943.930000000008</v>
      </c>
      <c r="AA68">
        <v>616.49</v>
      </c>
      <c r="AE68">
        <v>74.78</v>
      </c>
      <c r="AG68">
        <v>654.83999999999992</v>
      </c>
      <c r="AK68">
        <v>106128.79000000001</v>
      </c>
    </row>
    <row r="69" spans="1:37" x14ac:dyDescent="0.25">
      <c r="A69" s="369" t="s">
        <v>306</v>
      </c>
      <c r="C69">
        <v>5.24</v>
      </c>
      <c r="L69">
        <v>10</v>
      </c>
      <c r="AF69">
        <v>51.82</v>
      </c>
      <c r="AK69">
        <v>67.06</v>
      </c>
    </row>
    <row r="70" spans="1:37" x14ac:dyDescent="0.25">
      <c r="A70" s="369" t="s">
        <v>307</v>
      </c>
      <c r="C70">
        <v>1.06</v>
      </c>
      <c r="AF70">
        <v>109.88</v>
      </c>
      <c r="AK70">
        <v>110.94</v>
      </c>
    </row>
    <row r="71" spans="1:37" x14ac:dyDescent="0.25">
      <c r="A71" s="369" t="s">
        <v>462</v>
      </c>
      <c r="P71">
        <v>10</v>
      </c>
      <c r="Y71">
        <v>25</v>
      </c>
      <c r="AK71">
        <v>35</v>
      </c>
    </row>
    <row r="72" spans="1:37" x14ac:dyDescent="0.25">
      <c r="A72" s="369" t="s">
        <v>308</v>
      </c>
      <c r="R72">
        <v>4066</v>
      </c>
      <c r="AA72">
        <v>33</v>
      </c>
      <c r="AK72">
        <v>4099</v>
      </c>
    </row>
    <row r="73" spans="1:37" x14ac:dyDescent="0.25">
      <c r="A73" s="368" t="s">
        <v>328</v>
      </c>
      <c r="R73">
        <v>3.35</v>
      </c>
      <c r="Y73">
        <v>2113.36</v>
      </c>
      <c r="AK73">
        <v>2116.71</v>
      </c>
    </row>
    <row r="74" spans="1:37" x14ac:dyDescent="0.25">
      <c r="A74" s="369" t="s">
        <v>309</v>
      </c>
      <c r="Y74">
        <v>2113.36</v>
      </c>
      <c r="AK74">
        <v>2113.36</v>
      </c>
    </row>
    <row r="75" spans="1:37" x14ac:dyDescent="0.25">
      <c r="A75" s="369" t="s">
        <v>550</v>
      </c>
      <c r="R75">
        <v>3.35</v>
      </c>
      <c r="AK75">
        <v>3.35</v>
      </c>
    </row>
    <row r="76" spans="1:37" x14ac:dyDescent="0.25">
      <c r="A76" s="368" t="s">
        <v>241</v>
      </c>
      <c r="C76">
        <v>59</v>
      </c>
      <c r="L76">
        <v>26.2</v>
      </c>
      <c r="R76">
        <v>1106.5999999999999</v>
      </c>
      <c r="S76">
        <v>323.93</v>
      </c>
      <c r="Y76">
        <v>112542.2</v>
      </c>
      <c r="AA76">
        <v>1306.8899999999999</v>
      </c>
      <c r="AF76">
        <v>6338.9</v>
      </c>
      <c r="AK76">
        <v>121703.72</v>
      </c>
    </row>
    <row r="77" spans="1:37" x14ac:dyDescent="0.25">
      <c r="A77" s="369" t="s">
        <v>550</v>
      </c>
      <c r="AA77">
        <v>17.920000000000002</v>
      </c>
      <c r="AF77">
        <v>1218.1799999999998</v>
      </c>
      <c r="AK77">
        <v>1236.0999999999999</v>
      </c>
    </row>
    <row r="78" spans="1:37" x14ac:dyDescent="0.25">
      <c r="A78" s="369" t="s">
        <v>47</v>
      </c>
      <c r="C78">
        <v>31.16</v>
      </c>
      <c r="Y78">
        <v>112453.51</v>
      </c>
      <c r="AK78">
        <v>112484.67</v>
      </c>
    </row>
    <row r="79" spans="1:37" x14ac:dyDescent="0.25">
      <c r="A79" s="369" t="s">
        <v>312</v>
      </c>
      <c r="R79">
        <v>6.6</v>
      </c>
      <c r="AK79">
        <v>6.6</v>
      </c>
    </row>
    <row r="80" spans="1:37" x14ac:dyDescent="0.25">
      <c r="A80" s="369" t="s">
        <v>306</v>
      </c>
      <c r="C80">
        <v>10.52</v>
      </c>
      <c r="L80">
        <v>9</v>
      </c>
      <c r="AA80">
        <v>16.920000000000002</v>
      </c>
      <c r="AF80">
        <v>34.65</v>
      </c>
      <c r="AK80">
        <v>71.09</v>
      </c>
    </row>
    <row r="81" spans="1:37" x14ac:dyDescent="0.25">
      <c r="A81" s="369" t="s">
        <v>307</v>
      </c>
      <c r="C81">
        <v>17.32</v>
      </c>
      <c r="L81">
        <v>17.2</v>
      </c>
      <c r="S81">
        <v>323.93</v>
      </c>
      <c r="Y81">
        <v>88.69</v>
      </c>
      <c r="AA81">
        <v>1272.05</v>
      </c>
      <c r="AF81">
        <v>5086.07</v>
      </c>
      <c r="AK81">
        <v>6805.26</v>
      </c>
    </row>
    <row r="82" spans="1:37" x14ac:dyDescent="0.25">
      <c r="A82" s="369" t="s">
        <v>308</v>
      </c>
      <c r="R82">
        <v>1100</v>
      </c>
      <c r="AK82">
        <v>1100</v>
      </c>
    </row>
    <row r="83" spans="1:37" x14ac:dyDescent="0.25">
      <c r="A83" s="368" t="s">
        <v>245</v>
      </c>
      <c r="C83">
        <v>86.17</v>
      </c>
      <c r="E83">
        <v>8</v>
      </c>
      <c r="L83">
        <v>8771</v>
      </c>
      <c r="M83">
        <v>3.5500000000000003</v>
      </c>
      <c r="N83">
        <v>68</v>
      </c>
      <c r="R83">
        <v>2274</v>
      </c>
      <c r="Y83">
        <v>51654.8</v>
      </c>
      <c r="AA83">
        <v>226</v>
      </c>
      <c r="AC83">
        <v>2312</v>
      </c>
      <c r="AD83">
        <v>1099</v>
      </c>
      <c r="AE83">
        <v>175</v>
      </c>
      <c r="AF83">
        <v>34.64</v>
      </c>
      <c r="AI83">
        <v>9356.4</v>
      </c>
      <c r="AK83">
        <v>76068.56</v>
      </c>
    </row>
    <row r="84" spans="1:37" x14ac:dyDescent="0.25">
      <c r="A84" s="369" t="s">
        <v>557</v>
      </c>
      <c r="E84">
        <v>8</v>
      </c>
      <c r="N84">
        <v>68</v>
      </c>
      <c r="AE84">
        <v>175</v>
      </c>
      <c r="AK84">
        <v>251</v>
      </c>
    </row>
    <row r="85" spans="1:37" x14ac:dyDescent="0.25">
      <c r="A85" s="369" t="s">
        <v>550</v>
      </c>
      <c r="C85">
        <v>19.45</v>
      </c>
      <c r="M85">
        <v>3.5500000000000003</v>
      </c>
      <c r="AK85">
        <v>23</v>
      </c>
    </row>
    <row r="86" spans="1:37" x14ac:dyDescent="0.25">
      <c r="A86" s="369" t="s">
        <v>500</v>
      </c>
      <c r="L86">
        <v>9</v>
      </c>
      <c r="AA86">
        <v>226</v>
      </c>
      <c r="AK86">
        <v>235</v>
      </c>
    </row>
    <row r="87" spans="1:37" x14ac:dyDescent="0.25">
      <c r="A87" s="369" t="s">
        <v>307</v>
      </c>
      <c r="AF87">
        <v>34.64</v>
      </c>
      <c r="AK87">
        <v>34.64</v>
      </c>
    </row>
    <row r="88" spans="1:37" x14ac:dyDescent="0.25">
      <c r="A88" s="369" t="s">
        <v>308</v>
      </c>
      <c r="C88">
        <v>47</v>
      </c>
      <c r="L88">
        <v>194</v>
      </c>
      <c r="R88">
        <v>2274</v>
      </c>
      <c r="AK88">
        <v>2515</v>
      </c>
    </row>
    <row r="89" spans="1:37" x14ac:dyDescent="0.25">
      <c r="A89" s="369" t="s">
        <v>330</v>
      </c>
      <c r="L89">
        <v>8568</v>
      </c>
      <c r="AC89">
        <v>2312</v>
      </c>
      <c r="AD89">
        <v>1099</v>
      </c>
      <c r="AI89">
        <v>9356.4</v>
      </c>
      <c r="AK89">
        <v>21335.4</v>
      </c>
    </row>
    <row r="90" spans="1:37" x14ac:dyDescent="0.25">
      <c r="A90" s="369" t="s">
        <v>318</v>
      </c>
      <c r="C90">
        <v>19.72</v>
      </c>
      <c r="Y90">
        <v>51654.8</v>
      </c>
      <c r="AK90">
        <v>51674.520000000004</v>
      </c>
    </row>
    <row r="91" spans="1:37" x14ac:dyDescent="0.25">
      <c r="A91" s="368" t="s">
        <v>246</v>
      </c>
      <c r="C91">
        <v>73.3</v>
      </c>
      <c r="L91">
        <v>634.6</v>
      </c>
      <c r="M91">
        <v>34</v>
      </c>
      <c r="Y91">
        <v>46640</v>
      </c>
      <c r="AK91">
        <v>47381.9</v>
      </c>
    </row>
    <row r="92" spans="1:37" x14ac:dyDescent="0.25">
      <c r="A92" s="369" t="s">
        <v>550</v>
      </c>
      <c r="C92">
        <v>26.3</v>
      </c>
      <c r="L92">
        <v>127.60000000000001</v>
      </c>
      <c r="AK92">
        <v>153.9</v>
      </c>
    </row>
    <row r="93" spans="1:37" x14ac:dyDescent="0.25">
      <c r="A93" s="369" t="s">
        <v>308</v>
      </c>
      <c r="C93">
        <v>47</v>
      </c>
      <c r="L93">
        <v>507</v>
      </c>
      <c r="M93">
        <v>34</v>
      </c>
      <c r="Y93">
        <v>46640</v>
      </c>
      <c r="AK93">
        <v>47228</v>
      </c>
    </row>
    <row r="94" spans="1:37" x14ac:dyDescent="0.25">
      <c r="A94" s="368" t="s">
        <v>247</v>
      </c>
      <c r="D94">
        <v>4864.3</v>
      </c>
      <c r="M94">
        <v>1.51</v>
      </c>
      <c r="R94">
        <v>18238</v>
      </c>
      <c r="U94">
        <v>293.5</v>
      </c>
      <c r="Y94">
        <v>20475</v>
      </c>
      <c r="AA94">
        <v>378.39</v>
      </c>
      <c r="AF94">
        <v>0.56000000000000005</v>
      </c>
      <c r="AK94">
        <v>44251.259999999995</v>
      </c>
    </row>
    <row r="95" spans="1:37" x14ac:dyDescent="0.25">
      <c r="A95" s="369" t="s">
        <v>550</v>
      </c>
      <c r="M95">
        <v>1.51</v>
      </c>
      <c r="AA95">
        <v>329.39</v>
      </c>
      <c r="AK95">
        <v>330.9</v>
      </c>
    </row>
    <row r="96" spans="1:37" x14ac:dyDescent="0.25">
      <c r="A96" s="369" t="s">
        <v>500</v>
      </c>
      <c r="R96">
        <v>11749</v>
      </c>
      <c r="AK96">
        <v>11749</v>
      </c>
    </row>
    <row r="97" spans="1:37" x14ac:dyDescent="0.25">
      <c r="A97" s="369" t="s">
        <v>307</v>
      </c>
      <c r="AF97">
        <v>0.56000000000000005</v>
      </c>
      <c r="AK97">
        <v>0.56000000000000005</v>
      </c>
    </row>
    <row r="98" spans="1:37" x14ac:dyDescent="0.25">
      <c r="A98" s="369" t="s">
        <v>506</v>
      </c>
      <c r="D98">
        <v>4864.3</v>
      </c>
      <c r="U98">
        <v>293.5</v>
      </c>
      <c r="AK98">
        <v>5157.8</v>
      </c>
    </row>
    <row r="99" spans="1:37" x14ac:dyDescent="0.25">
      <c r="A99" s="369" t="s">
        <v>308</v>
      </c>
      <c r="R99">
        <v>6489</v>
      </c>
      <c r="Y99">
        <v>20475</v>
      </c>
      <c r="AA99">
        <v>49</v>
      </c>
      <c r="AK99">
        <v>27013</v>
      </c>
    </row>
    <row r="100" spans="1:37" x14ac:dyDescent="0.25">
      <c r="A100" s="368" t="s">
        <v>248</v>
      </c>
      <c r="C100">
        <v>3879.26</v>
      </c>
      <c r="D100">
        <v>0.1</v>
      </c>
      <c r="F100">
        <v>7.3299999999999992</v>
      </c>
      <c r="G100">
        <v>50099</v>
      </c>
      <c r="H100">
        <v>2556.6999999999998</v>
      </c>
      <c r="K100">
        <v>5885.6100000000006</v>
      </c>
      <c r="L100">
        <v>641821.51</v>
      </c>
      <c r="M100">
        <v>49709.29</v>
      </c>
      <c r="Q100">
        <v>8881</v>
      </c>
      <c r="R100">
        <v>26871.830000000013</v>
      </c>
      <c r="S100">
        <v>1067</v>
      </c>
      <c r="V100">
        <v>1694.46</v>
      </c>
      <c r="W100">
        <v>1.4</v>
      </c>
      <c r="Y100">
        <v>1226249.0199999998</v>
      </c>
      <c r="AA100">
        <v>553786.04000000027</v>
      </c>
      <c r="AB100">
        <v>27064.62</v>
      </c>
      <c r="AE100">
        <v>1088750</v>
      </c>
      <c r="AF100">
        <v>19833.19999999999</v>
      </c>
      <c r="AH100">
        <v>15633.919999999995</v>
      </c>
      <c r="AI100">
        <v>296.88</v>
      </c>
      <c r="AK100">
        <v>3724088.1700000004</v>
      </c>
    </row>
    <row r="101" spans="1:37" x14ac:dyDescent="0.25">
      <c r="A101" s="369" t="s">
        <v>416</v>
      </c>
      <c r="AE101">
        <v>500000</v>
      </c>
      <c r="AK101">
        <v>500000</v>
      </c>
    </row>
    <row r="102" spans="1:37" x14ac:dyDescent="0.25">
      <c r="A102" s="369" t="s">
        <v>414</v>
      </c>
      <c r="L102">
        <v>76350</v>
      </c>
      <c r="AK102">
        <v>76350</v>
      </c>
    </row>
    <row r="103" spans="1:37" x14ac:dyDescent="0.25">
      <c r="A103" s="369" t="s">
        <v>430</v>
      </c>
      <c r="L103">
        <v>5250</v>
      </c>
      <c r="S103">
        <v>1067</v>
      </c>
      <c r="AK103">
        <v>6317</v>
      </c>
    </row>
    <row r="104" spans="1:37" x14ac:dyDescent="0.25">
      <c r="A104" s="369" t="s">
        <v>465</v>
      </c>
      <c r="C104">
        <v>257.73</v>
      </c>
      <c r="H104">
        <v>2556.6999999999998</v>
      </c>
      <c r="M104">
        <v>625.53</v>
      </c>
      <c r="R104">
        <v>18.399999999999999</v>
      </c>
      <c r="W104">
        <v>1.4</v>
      </c>
      <c r="Y104">
        <v>918546.44</v>
      </c>
      <c r="AA104">
        <v>1.8</v>
      </c>
      <c r="AK104">
        <v>922008</v>
      </c>
    </row>
    <row r="105" spans="1:37" x14ac:dyDescent="0.25">
      <c r="A105" s="369" t="s">
        <v>550</v>
      </c>
      <c r="C105">
        <v>671.57000000000016</v>
      </c>
      <c r="D105">
        <v>0.1</v>
      </c>
      <c r="F105">
        <v>7.3299999999999992</v>
      </c>
      <c r="K105">
        <v>1885.6100000000001</v>
      </c>
      <c r="L105">
        <v>301507.52999999991</v>
      </c>
      <c r="M105">
        <v>11548.760000000002</v>
      </c>
      <c r="R105">
        <v>17480.430000000011</v>
      </c>
      <c r="V105">
        <v>1694.46</v>
      </c>
      <c r="Y105">
        <v>307586.68</v>
      </c>
      <c r="AA105">
        <v>315055.02000000025</v>
      </c>
      <c r="AB105">
        <v>19.62</v>
      </c>
      <c r="AF105">
        <v>14700.96999999999</v>
      </c>
      <c r="AH105">
        <v>15633.919999999995</v>
      </c>
      <c r="AI105">
        <v>296.88</v>
      </c>
      <c r="AK105">
        <v>988088.88000000024</v>
      </c>
    </row>
    <row r="106" spans="1:37" x14ac:dyDescent="0.25">
      <c r="A106" s="369" t="s">
        <v>500</v>
      </c>
      <c r="G106">
        <v>50099</v>
      </c>
      <c r="L106">
        <v>19739</v>
      </c>
      <c r="M106">
        <v>3206</v>
      </c>
      <c r="Q106">
        <v>8881</v>
      </c>
      <c r="AA106">
        <v>2358</v>
      </c>
      <c r="AB106">
        <v>27045</v>
      </c>
      <c r="AK106">
        <v>111328</v>
      </c>
    </row>
    <row r="107" spans="1:37" x14ac:dyDescent="0.25">
      <c r="A107" s="369" t="s">
        <v>312</v>
      </c>
      <c r="C107">
        <v>24.87</v>
      </c>
      <c r="L107">
        <v>1060.52</v>
      </c>
      <c r="AK107">
        <v>1085.3899999999999</v>
      </c>
    </row>
    <row r="108" spans="1:37" x14ac:dyDescent="0.25">
      <c r="A108" s="369" t="s">
        <v>306</v>
      </c>
      <c r="C108">
        <v>0.3</v>
      </c>
      <c r="L108">
        <v>22.5</v>
      </c>
      <c r="AF108">
        <v>100.01</v>
      </c>
      <c r="AK108">
        <v>122.81</v>
      </c>
    </row>
    <row r="109" spans="1:37" x14ac:dyDescent="0.25">
      <c r="A109" s="369" t="s">
        <v>307</v>
      </c>
      <c r="C109">
        <v>0.79</v>
      </c>
      <c r="L109">
        <v>20439.96</v>
      </c>
      <c r="AA109">
        <v>3173.22</v>
      </c>
      <c r="AF109">
        <v>5032.22</v>
      </c>
      <c r="AK109">
        <v>28646.190000000002</v>
      </c>
    </row>
    <row r="110" spans="1:37" x14ac:dyDescent="0.25">
      <c r="A110" s="369" t="s">
        <v>558</v>
      </c>
      <c r="AE110">
        <v>568750</v>
      </c>
      <c r="AK110">
        <v>568750</v>
      </c>
    </row>
    <row r="111" spans="1:37" x14ac:dyDescent="0.25">
      <c r="A111" s="369" t="s">
        <v>308</v>
      </c>
      <c r="C111">
        <v>2924</v>
      </c>
      <c r="L111">
        <v>217452</v>
      </c>
      <c r="M111">
        <v>34329</v>
      </c>
      <c r="R111">
        <v>9373</v>
      </c>
      <c r="AA111">
        <v>233198</v>
      </c>
      <c r="AK111">
        <v>497276</v>
      </c>
    </row>
    <row r="112" spans="1:37" x14ac:dyDescent="0.25">
      <c r="A112" s="369" t="s">
        <v>339</v>
      </c>
      <c r="Y112">
        <v>115.9</v>
      </c>
      <c r="AK112">
        <v>115.9</v>
      </c>
    </row>
    <row r="113" spans="1:37" x14ac:dyDescent="0.25">
      <c r="A113" s="369" t="s">
        <v>394</v>
      </c>
      <c r="K113">
        <v>4000</v>
      </c>
      <c r="AE113">
        <v>20000</v>
      </c>
      <c r="AK113">
        <v>24000</v>
      </c>
    </row>
    <row r="114" spans="1:37" x14ac:dyDescent="0.25">
      <c r="A114" s="368" t="s">
        <v>253</v>
      </c>
      <c r="C114">
        <v>901.71</v>
      </c>
      <c r="K114">
        <v>300</v>
      </c>
      <c r="L114">
        <v>7179.88</v>
      </c>
      <c r="M114">
        <v>15382.659999999998</v>
      </c>
      <c r="R114">
        <v>1059</v>
      </c>
      <c r="V114">
        <v>3</v>
      </c>
      <c r="Y114">
        <v>188370.72000000003</v>
      </c>
      <c r="AA114">
        <v>117034.73</v>
      </c>
      <c r="AE114">
        <v>5500</v>
      </c>
      <c r="AF114">
        <v>46658.959999999977</v>
      </c>
      <c r="AH114">
        <v>578.20999999999992</v>
      </c>
      <c r="AI114">
        <v>4475.2799999999988</v>
      </c>
      <c r="AK114">
        <v>387444.14999999997</v>
      </c>
    </row>
    <row r="115" spans="1:37" x14ac:dyDescent="0.25">
      <c r="A115" s="369" t="s">
        <v>550</v>
      </c>
      <c r="C115">
        <v>708.53</v>
      </c>
      <c r="L115">
        <v>1609.88</v>
      </c>
      <c r="M115">
        <v>15382.659999999998</v>
      </c>
      <c r="V115">
        <v>3</v>
      </c>
      <c r="Y115">
        <v>188370.72000000003</v>
      </c>
      <c r="AA115">
        <v>115864.73</v>
      </c>
      <c r="AF115">
        <v>46658.959999999977</v>
      </c>
      <c r="AH115">
        <v>578.20999999999992</v>
      </c>
      <c r="AI115">
        <v>4475.2799999999988</v>
      </c>
      <c r="AK115">
        <v>373651.97</v>
      </c>
    </row>
    <row r="116" spans="1:37" x14ac:dyDescent="0.25">
      <c r="A116" s="369" t="s">
        <v>500</v>
      </c>
      <c r="L116">
        <v>2307</v>
      </c>
      <c r="AA116">
        <v>1044</v>
      </c>
      <c r="AK116">
        <v>3351</v>
      </c>
    </row>
    <row r="117" spans="1:37" x14ac:dyDescent="0.25">
      <c r="A117" s="369" t="s">
        <v>312</v>
      </c>
      <c r="L117">
        <v>2790</v>
      </c>
      <c r="AK117">
        <v>2790</v>
      </c>
    </row>
    <row r="118" spans="1:37" x14ac:dyDescent="0.25">
      <c r="A118" s="369" t="s">
        <v>306</v>
      </c>
      <c r="C118">
        <v>4.58</v>
      </c>
      <c r="AK118">
        <v>4.58</v>
      </c>
    </row>
    <row r="119" spans="1:37" x14ac:dyDescent="0.25">
      <c r="A119" s="369" t="s">
        <v>307</v>
      </c>
      <c r="C119">
        <v>14.6</v>
      </c>
      <c r="AK119">
        <v>14.6</v>
      </c>
    </row>
    <row r="120" spans="1:37" x14ac:dyDescent="0.25">
      <c r="A120" s="369" t="s">
        <v>308</v>
      </c>
      <c r="C120">
        <v>174</v>
      </c>
      <c r="L120">
        <v>473</v>
      </c>
      <c r="R120">
        <v>1059</v>
      </c>
      <c r="AA120">
        <v>126</v>
      </c>
      <c r="AK120">
        <v>1832</v>
      </c>
    </row>
    <row r="121" spans="1:37" x14ac:dyDescent="0.25">
      <c r="A121" s="369" t="s">
        <v>394</v>
      </c>
      <c r="K121">
        <v>300</v>
      </c>
      <c r="AE121">
        <v>5500</v>
      </c>
      <c r="AK121">
        <v>5800</v>
      </c>
    </row>
    <row r="122" spans="1:37" x14ac:dyDescent="0.25">
      <c r="A122" s="368" t="s">
        <v>251</v>
      </c>
      <c r="C122">
        <v>118.84</v>
      </c>
      <c r="L122">
        <v>46162.34</v>
      </c>
      <c r="Y122">
        <v>32323.3</v>
      </c>
      <c r="AA122">
        <v>339.49</v>
      </c>
      <c r="AF122">
        <v>3881.38</v>
      </c>
      <c r="AK122">
        <v>82825.350000000006</v>
      </c>
    </row>
    <row r="123" spans="1:37" x14ac:dyDescent="0.25">
      <c r="A123" s="369" t="s">
        <v>430</v>
      </c>
      <c r="L123">
        <v>2546</v>
      </c>
      <c r="AK123">
        <v>2546</v>
      </c>
    </row>
    <row r="124" spans="1:37" x14ac:dyDescent="0.25">
      <c r="A124" s="369" t="s">
        <v>306</v>
      </c>
      <c r="C124">
        <v>10.199999999999999</v>
      </c>
      <c r="AK124">
        <v>10.199999999999999</v>
      </c>
    </row>
    <row r="125" spans="1:37" x14ac:dyDescent="0.25">
      <c r="A125" s="369" t="s">
        <v>307</v>
      </c>
      <c r="C125">
        <v>108.64</v>
      </c>
      <c r="L125">
        <v>6.34</v>
      </c>
      <c r="Y125">
        <v>32323.3</v>
      </c>
      <c r="AA125">
        <v>199.49</v>
      </c>
      <c r="AF125">
        <v>3881.38</v>
      </c>
      <c r="AK125">
        <v>36519.15</v>
      </c>
    </row>
    <row r="126" spans="1:37" x14ac:dyDescent="0.25">
      <c r="A126" s="369" t="s">
        <v>308</v>
      </c>
      <c r="AA126">
        <v>140</v>
      </c>
      <c r="AK126">
        <v>140</v>
      </c>
    </row>
    <row r="127" spans="1:37" x14ac:dyDescent="0.25">
      <c r="A127" s="369" t="s">
        <v>495</v>
      </c>
      <c r="L127">
        <v>43610</v>
      </c>
      <c r="AK127">
        <v>43610</v>
      </c>
    </row>
    <row r="128" spans="1:37" x14ac:dyDescent="0.25">
      <c r="A128" s="368" t="s">
        <v>228</v>
      </c>
      <c r="C128">
        <v>8</v>
      </c>
      <c r="L128">
        <v>10</v>
      </c>
      <c r="R128">
        <v>2658.71</v>
      </c>
      <c r="Y128">
        <v>20727</v>
      </c>
      <c r="AA128">
        <v>12148.2</v>
      </c>
      <c r="AF128">
        <v>39.53</v>
      </c>
      <c r="AI128">
        <v>97.359999999999985</v>
      </c>
      <c r="AK128">
        <v>35688.800000000003</v>
      </c>
    </row>
    <row r="129" spans="1:37" x14ac:dyDescent="0.25">
      <c r="A129" s="369" t="s">
        <v>550</v>
      </c>
      <c r="AA129">
        <v>39.200000000000003</v>
      </c>
      <c r="AF129">
        <v>39.53</v>
      </c>
      <c r="AI129">
        <v>97.359999999999985</v>
      </c>
      <c r="AK129">
        <v>176.08999999999997</v>
      </c>
    </row>
    <row r="130" spans="1:37" x14ac:dyDescent="0.25">
      <c r="A130" s="369" t="s">
        <v>312</v>
      </c>
      <c r="R130">
        <v>26.71</v>
      </c>
      <c r="AK130">
        <v>26.71</v>
      </c>
    </row>
    <row r="131" spans="1:37" x14ac:dyDescent="0.25">
      <c r="A131" s="369" t="s">
        <v>308</v>
      </c>
      <c r="C131">
        <v>8</v>
      </c>
      <c r="L131">
        <v>10</v>
      </c>
      <c r="R131">
        <v>2632</v>
      </c>
      <c r="Y131">
        <v>20727</v>
      </c>
      <c r="AA131">
        <v>12109</v>
      </c>
      <c r="AK131">
        <v>35486</v>
      </c>
    </row>
    <row r="132" spans="1:37" x14ac:dyDescent="0.25">
      <c r="A132" s="368" t="s">
        <v>252</v>
      </c>
      <c r="C132">
        <v>42</v>
      </c>
      <c r="L132">
        <v>4011</v>
      </c>
      <c r="R132">
        <v>8046</v>
      </c>
      <c r="Y132">
        <v>68958</v>
      </c>
      <c r="AA132">
        <v>3485</v>
      </c>
      <c r="AK132">
        <v>84542</v>
      </c>
    </row>
    <row r="133" spans="1:37" x14ac:dyDescent="0.25">
      <c r="A133" s="369" t="s">
        <v>500</v>
      </c>
      <c r="L133">
        <v>460</v>
      </c>
      <c r="R133">
        <v>1138</v>
      </c>
      <c r="AA133">
        <v>3485</v>
      </c>
      <c r="AK133">
        <v>5083</v>
      </c>
    </row>
    <row r="134" spans="1:37" x14ac:dyDescent="0.25">
      <c r="A134" s="369" t="s">
        <v>308</v>
      </c>
      <c r="C134">
        <v>42</v>
      </c>
      <c r="L134">
        <v>3551</v>
      </c>
      <c r="R134">
        <v>6908</v>
      </c>
      <c r="Y134">
        <v>68958</v>
      </c>
      <c r="AK134">
        <v>79459</v>
      </c>
    </row>
    <row r="135" spans="1:37" x14ac:dyDescent="0.25">
      <c r="A135" s="368" t="s">
        <v>338</v>
      </c>
      <c r="C135">
        <v>3.36</v>
      </c>
      <c r="L135">
        <v>63.93</v>
      </c>
      <c r="Y135">
        <v>2346</v>
      </c>
      <c r="AA135">
        <v>627</v>
      </c>
      <c r="AF135">
        <v>5.97</v>
      </c>
      <c r="AK135">
        <v>3046.26</v>
      </c>
    </row>
    <row r="136" spans="1:37" x14ac:dyDescent="0.25">
      <c r="A136" s="369" t="s">
        <v>306</v>
      </c>
      <c r="C136">
        <v>2.9</v>
      </c>
      <c r="L136">
        <v>63.93</v>
      </c>
      <c r="AF136">
        <v>5.97</v>
      </c>
      <c r="AK136">
        <v>72.8</v>
      </c>
    </row>
    <row r="137" spans="1:37" x14ac:dyDescent="0.25">
      <c r="A137" s="369" t="s">
        <v>307</v>
      </c>
      <c r="C137">
        <v>0.46</v>
      </c>
      <c r="AK137">
        <v>0.46</v>
      </c>
    </row>
    <row r="138" spans="1:37" x14ac:dyDescent="0.25">
      <c r="A138" s="369" t="s">
        <v>308</v>
      </c>
      <c r="Y138">
        <v>2346</v>
      </c>
      <c r="AA138">
        <v>627</v>
      </c>
      <c r="AK138">
        <v>2973</v>
      </c>
    </row>
    <row r="139" spans="1:37" x14ac:dyDescent="0.25">
      <c r="A139" s="368" t="s">
        <v>254</v>
      </c>
      <c r="C139">
        <v>68</v>
      </c>
      <c r="L139">
        <v>14726.870000000003</v>
      </c>
      <c r="R139">
        <v>28</v>
      </c>
      <c r="Y139">
        <v>53205.43</v>
      </c>
      <c r="AA139">
        <v>4.47</v>
      </c>
      <c r="AK139">
        <v>68032.77</v>
      </c>
    </row>
    <row r="140" spans="1:37" x14ac:dyDescent="0.25">
      <c r="A140" s="369" t="s">
        <v>550</v>
      </c>
      <c r="C140">
        <v>0</v>
      </c>
      <c r="L140">
        <v>9313.8700000000026</v>
      </c>
      <c r="Y140">
        <v>18633.43</v>
      </c>
      <c r="AA140">
        <v>4.47</v>
      </c>
      <c r="AK140">
        <v>27951.770000000004</v>
      </c>
    </row>
    <row r="141" spans="1:37" x14ac:dyDescent="0.25">
      <c r="A141" s="369" t="s">
        <v>308</v>
      </c>
      <c r="C141">
        <v>68</v>
      </c>
      <c r="L141">
        <v>5413</v>
      </c>
      <c r="R141">
        <v>28</v>
      </c>
      <c r="Y141">
        <v>34572</v>
      </c>
      <c r="AK141">
        <v>40081</v>
      </c>
    </row>
    <row r="142" spans="1:37" x14ac:dyDescent="0.25">
      <c r="A142" s="368" t="s">
        <v>240</v>
      </c>
      <c r="B142">
        <v>39.950000000000003</v>
      </c>
      <c r="C142">
        <v>44.150000000000006</v>
      </c>
      <c r="L142">
        <v>17.010000000000002</v>
      </c>
      <c r="M142">
        <v>604.95000000000005</v>
      </c>
      <c r="Y142">
        <v>30484.17</v>
      </c>
      <c r="AF142">
        <v>159.88999999999999</v>
      </c>
      <c r="AG142">
        <v>5.59</v>
      </c>
      <c r="AK142">
        <v>31355.71</v>
      </c>
    </row>
    <row r="143" spans="1:37" x14ac:dyDescent="0.25">
      <c r="A143" s="369" t="s">
        <v>306</v>
      </c>
      <c r="C143">
        <v>13.82</v>
      </c>
      <c r="AF143">
        <v>15.23</v>
      </c>
      <c r="AK143">
        <v>29.05</v>
      </c>
    </row>
    <row r="144" spans="1:37" x14ac:dyDescent="0.25">
      <c r="A144" s="369" t="s">
        <v>307</v>
      </c>
      <c r="C144">
        <v>14.38</v>
      </c>
      <c r="L144">
        <v>17.010000000000002</v>
      </c>
      <c r="Y144">
        <v>5.17</v>
      </c>
      <c r="AK144">
        <v>36.56</v>
      </c>
    </row>
    <row r="145" spans="1:37" x14ac:dyDescent="0.25">
      <c r="A145" s="369" t="s">
        <v>323</v>
      </c>
      <c r="B145">
        <v>39.950000000000003</v>
      </c>
      <c r="C145">
        <v>15.95</v>
      </c>
      <c r="M145">
        <v>604.95000000000005</v>
      </c>
      <c r="Y145">
        <v>30479</v>
      </c>
      <c r="AF145">
        <v>144.66</v>
      </c>
      <c r="AG145">
        <v>5.59</v>
      </c>
      <c r="AK145">
        <v>31290.1</v>
      </c>
    </row>
    <row r="146" spans="1:37" x14ac:dyDescent="0.25">
      <c r="A146" s="368" t="s">
        <v>341</v>
      </c>
      <c r="Y146">
        <v>15899.29</v>
      </c>
      <c r="AK146">
        <v>15899.29</v>
      </c>
    </row>
    <row r="147" spans="1:37" x14ac:dyDescent="0.25">
      <c r="A147" s="369" t="s">
        <v>500</v>
      </c>
      <c r="Y147">
        <v>11923</v>
      </c>
      <c r="AK147">
        <v>11923</v>
      </c>
    </row>
    <row r="148" spans="1:37" x14ac:dyDescent="0.25">
      <c r="A148" s="369" t="s">
        <v>318</v>
      </c>
      <c r="Y148">
        <v>3976.29</v>
      </c>
      <c r="AK148">
        <v>3976.29</v>
      </c>
    </row>
    <row r="149" spans="1:37" x14ac:dyDescent="0.25">
      <c r="A149" s="368" t="s">
        <v>255</v>
      </c>
      <c r="C149">
        <v>15.23</v>
      </c>
      <c r="L149">
        <v>73</v>
      </c>
      <c r="Y149">
        <v>7366</v>
      </c>
      <c r="AA149">
        <v>25.68</v>
      </c>
      <c r="AF149">
        <v>478.38</v>
      </c>
      <c r="AK149">
        <v>7958.29</v>
      </c>
    </row>
    <row r="150" spans="1:37" x14ac:dyDescent="0.25">
      <c r="A150" s="369" t="s">
        <v>550</v>
      </c>
      <c r="AF150">
        <v>13.240000000000002</v>
      </c>
      <c r="AK150">
        <v>13.240000000000002</v>
      </c>
    </row>
    <row r="151" spans="1:37" x14ac:dyDescent="0.25">
      <c r="A151" s="369" t="s">
        <v>306</v>
      </c>
      <c r="C151">
        <v>15.23</v>
      </c>
      <c r="L151">
        <v>73</v>
      </c>
      <c r="AA151">
        <v>25.68</v>
      </c>
      <c r="AF151">
        <v>465.14</v>
      </c>
      <c r="AK151">
        <v>579.04999999999995</v>
      </c>
    </row>
    <row r="152" spans="1:37" x14ac:dyDescent="0.25">
      <c r="A152" s="369" t="s">
        <v>308</v>
      </c>
      <c r="Y152">
        <v>7366</v>
      </c>
      <c r="AK152">
        <v>7366</v>
      </c>
    </row>
    <row r="153" spans="1:37" x14ac:dyDescent="0.25">
      <c r="A153" s="368" t="s">
        <v>237</v>
      </c>
      <c r="C153">
        <v>1889.5900000000001</v>
      </c>
      <c r="E153">
        <v>9498</v>
      </c>
      <c r="G153">
        <v>121964</v>
      </c>
      <c r="H153">
        <v>575</v>
      </c>
      <c r="I153">
        <v>483</v>
      </c>
      <c r="J153">
        <v>725</v>
      </c>
      <c r="L153">
        <v>60160.76</v>
      </c>
      <c r="M153">
        <v>232290.29</v>
      </c>
      <c r="N153">
        <v>4844</v>
      </c>
      <c r="Q153">
        <v>187</v>
      </c>
      <c r="R153">
        <v>49864.05</v>
      </c>
      <c r="S153">
        <v>2150</v>
      </c>
      <c r="W153">
        <v>1176</v>
      </c>
      <c r="Y153">
        <v>580356.5</v>
      </c>
      <c r="AA153">
        <v>3551.26</v>
      </c>
      <c r="AB153">
        <v>16962.099999999999</v>
      </c>
      <c r="AD153">
        <v>3648</v>
      </c>
      <c r="AE153">
        <v>61540</v>
      </c>
      <c r="AF153">
        <v>817.84999999999991</v>
      </c>
      <c r="AI153">
        <v>49000.25</v>
      </c>
      <c r="AJ153">
        <v>3714</v>
      </c>
      <c r="AK153">
        <v>1205396.6499999999</v>
      </c>
    </row>
    <row r="154" spans="1:37" x14ac:dyDescent="0.25">
      <c r="A154" s="369" t="s">
        <v>414</v>
      </c>
      <c r="L154">
        <v>3225</v>
      </c>
      <c r="AK154">
        <v>3225</v>
      </c>
    </row>
    <row r="155" spans="1:37" x14ac:dyDescent="0.25">
      <c r="A155" s="369" t="s">
        <v>430</v>
      </c>
      <c r="L155">
        <v>10366</v>
      </c>
      <c r="S155">
        <v>2150</v>
      </c>
      <c r="AK155">
        <v>12516</v>
      </c>
    </row>
    <row r="156" spans="1:37" x14ac:dyDescent="0.25">
      <c r="A156" s="369" t="s">
        <v>550</v>
      </c>
      <c r="C156">
        <v>510.72</v>
      </c>
      <c r="L156">
        <v>869.53999999999985</v>
      </c>
      <c r="M156">
        <v>141.29</v>
      </c>
      <c r="R156">
        <v>263.05</v>
      </c>
      <c r="AA156">
        <v>78.260000000000005</v>
      </c>
      <c r="AB156">
        <v>10054.1</v>
      </c>
      <c r="AF156">
        <v>762.9899999999999</v>
      </c>
      <c r="AI156">
        <v>19.25</v>
      </c>
      <c r="AK156">
        <v>12699.199999999999</v>
      </c>
    </row>
    <row r="157" spans="1:37" x14ac:dyDescent="0.25">
      <c r="A157" s="369" t="s">
        <v>500</v>
      </c>
      <c r="L157">
        <v>6110</v>
      </c>
      <c r="M157">
        <v>63</v>
      </c>
      <c r="AA157">
        <v>2776</v>
      </c>
      <c r="AB157">
        <v>6908</v>
      </c>
      <c r="AK157">
        <v>15857</v>
      </c>
    </row>
    <row r="158" spans="1:37" x14ac:dyDescent="0.25">
      <c r="A158" s="369" t="s">
        <v>480</v>
      </c>
      <c r="N158">
        <v>145</v>
      </c>
      <c r="AD158">
        <v>25</v>
      </c>
      <c r="AE158">
        <v>5021</v>
      </c>
      <c r="AK158">
        <v>5191</v>
      </c>
    </row>
    <row r="159" spans="1:37" x14ac:dyDescent="0.25">
      <c r="A159" s="369" t="s">
        <v>312</v>
      </c>
      <c r="C159">
        <v>1.87</v>
      </c>
      <c r="L159">
        <v>2516.2199999999998</v>
      </c>
      <c r="AK159">
        <v>2518.0899999999997</v>
      </c>
    </row>
    <row r="160" spans="1:37" x14ac:dyDescent="0.25">
      <c r="A160" s="369" t="s">
        <v>306</v>
      </c>
      <c r="AF160">
        <v>5.45</v>
      </c>
      <c r="AK160">
        <v>5.45</v>
      </c>
    </row>
    <row r="161" spans="1:37" x14ac:dyDescent="0.25">
      <c r="A161" s="369" t="s">
        <v>307</v>
      </c>
      <c r="AF161">
        <v>49.41</v>
      </c>
      <c r="AK161">
        <v>49.41</v>
      </c>
    </row>
    <row r="162" spans="1:37" x14ac:dyDescent="0.25">
      <c r="A162" s="369" t="s">
        <v>344</v>
      </c>
      <c r="C162">
        <v>730</v>
      </c>
      <c r="G162">
        <v>121964</v>
      </c>
      <c r="H162">
        <v>575</v>
      </c>
      <c r="L162">
        <v>20663</v>
      </c>
      <c r="M162">
        <v>232028</v>
      </c>
      <c r="R162">
        <v>48885</v>
      </c>
      <c r="W162">
        <v>1176</v>
      </c>
      <c r="Y162">
        <v>580295</v>
      </c>
      <c r="AI162">
        <v>48981</v>
      </c>
      <c r="AJ162">
        <v>3714</v>
      </c>
      <c r="AK162">
        <v>1059011</v>
      </c>
    </row>
    <row r="163" spans="1:37" x14ac:dyDescent="0.25">
      <c r="A163" s="369" t="s">
        <v>308</v>
      </c>
      <c r="C163">
        <v>647</v>
      </c>
      <c r="L163">
        <v>16411</v>
      </c>
      <c r="M163">
        <v>58</v>
      </c>
      <c r="R163">
        <v>716</v>
      </c>
      <c r="Y163">
        <v>29</v>
      </c>
      <c r="AA163">
        <v>697</v>
      </c>
      <c r="AK163">
        <v>18558</v>
      </c>
    </row>
    <row r="164" spans="1:37" x14ac:dyDescent="0.25">
      <c r="A164" s="369" t="s">
        <v>339</v>
      </c>
      <c r="Y164">
        <v>32.5</v>
      </c>
      <c r="AK164">
        <v>32.5</v>
      </c>
    </row>
    <row r="165" spans="1:37" x14ac:dyDescent="0.25">
      <c r="A165" s="369" t="s">
        <v>394</v>
      </c>
      <c r="E165">
        <v>9498</v>
      </c>
      <c r="I165">
        <v>483</v>
      </c>
      <c r="J165">
        <v>725</v>
      </c>
      <c r="N165">
        <v>4699</v>
      </c>
      <c r="Q165">
        <v>187</v>
      </c>
      <c r="AD165">
        <v>3623</v>
      </c>
      <c r="AE165">
        <v>56519</v>
      </c>
      <c r="AK165">
        <v>75734</v>
      </c>
    </row>
    <row r="166" spans="1:37" x14ac:dyDescent="0.25">
      <c r="A166" s="368" t="s">
        <v>346</v>
      </c>
      <c r="L166">
        <v>91</v>
      </c>
      <c r="Y166">
        <v>11063</v>
      </c>
      <c r="AA166">
        <v>123</v>
      </c>
      <c r="AK166">
        <v>11277</v>
      </c>
    </row>
    <row r="167" spans="1:37" x14ac:dyDescent="0.25">
      <c r="A167" s="369" t="s">
        <v>500</v>
      </c>
      <c r="Y167">
        <v>6563</v>
      </c>
      <c r="AK167">
        <v>6563</v>
      </c>
    </row>
    <row r="168" spans="1:37" x14ac:dyDescent="0.25">
      <c r="A168" s="369" t="s">
        <v>308</v>
      </c>
      <c r="L168">
        <v>91</v>
      </c>
      <c r="Y168">
        <v>4500</v>
      </c>
      <c r="AA168">
        <v>123</v>
      </c>
      <c r="AK168">
        <v>4714</v>
      </c>
    </row>
    <row r="169" spans="1:37" x14ac:dyDescent="0.25">
      <c r="A169" s="368" t="s">
        <v>265</v>
      </c>
      <c r="C169">
        <v>82.089999999999989</v>
      </c>
      <c r="H169">
        <v>204</v>
      </c>
      <c r="L169">
        <v>8475.31</v>
      </c>
      <c r="M169">
        <v>4755</v>
      </c>
      <c r="O169">
        <v>1076</v>
      </c>
      <c r="R169">
        <v>154.4</v>
      </c>
      <c r="Y169">
        <v>101666</v>
      </c>
      <c r="AA169">
        <v>5218.8</v>
      </c>
      <c r="AF169">
        <v>1980.26</v>
      </c>
      <c r="AI169">
        <v>112.51</v>
      </c>
      <c r="AK169">
        <v>123724.37</v>
      </c>
    </row>
    <row r="170" spans="1:37" x14ac:dyDescent="0.25">
      <c r="A170" s="369" t="s">
        <v>550</v>
      </c>
      <c r="C170">
        <v>54.459999999999994</v>
      </c>
      <c r="L170">
        <v>1375.3100000000002</v>
      </c>
      <c r="R170">
        <v>9.4</v>
      </c>
      <c r="AA170">
        <v>4909.8</v>
      </c>
      <c r="AF170">
        <v>640.32999999999993</v>
      </c>
      <c r="AI170">
        <v>112.51</v>
      </c>
      <c r="AK170">
        <v>7101.81</v>
      </c>
    </row>
    <row r="171" spans="1:37" x14ac:dyDescent="0.25">
      <c r="A171" s="369" t="s">
        <v>307</v>
      </c>
      <c r="C171">
        <v>27.63</v>
      </c>
      <c r="AF171">
        <v>1339.93</v>
      </c>
      <c r="AK171">
        <v>1367.5600000000002</v>
      </c>
    </row>
    <row r="172" spans="1:37" x14ac:dyDescent="0.25">
      <c r="A172" s="369" t="s">
        <v>308</v>
      </c>
      <c r="L172">
        <v>7100</v>
      </c>
      <c r="M172">
        <v>4755</v>
      </c>
      <c r="O172">
        <v>1076</v>
      </c>
      <c r="R172">
        <v>145</v>
      </c>
      <c r="Y172">
        <v>101666</v>
      </c>
      <c r="AA172">
        <v>309</v>
      </c>
      <c r="AK172">
        <v>115051</v>
      </c>
    </row>
    <row r="173" spans="1:37" x14ac:dyDescent="0.25">
      <c r="A173" s="369" t="s">
        <v>347</v>
      </c>
      <c r="H173">
        <v>204</v>
      </c>
      <c r="AK173">
        <v>204</v>
      </c>
    </row>
    <row r="174" spans="1:37" x14ac:dyDescent="0.25">
      <c r="A174" s="368" t="s">
        <v>348</v>
      </c>
      <c r="W174">
        <v>0.1</v>
      </c>
      <c r="Y174">
        <v>5749.57</v>
      </c>
      <c r="AK174">
        <v>5749.67</v>
      </c>
    </row>
    <row r="175" spans="1:37" x14ac:dyDescent="0.25">
      <c r="A175" s="369" t="s">
        <v>318</v>
      </c>
      <c r="W175">
        <v>0.1</v>
      </c>
      <c r="Y175">
        <v>5749.57</v>
      </c>
      <c r="AK175">
        <v>5749.67</v>
      </c>
    </row>
    <row r="176" spans="1:37" x14ac:dyDescent="0.25">
      <c r="A176" s="368" t="s">
        <v>256</v>
      </c>
      <c r="C176">
        <v>161.81</v>
      </c>
      <c r="E176">
        <v>199872.26</v>
      </c>
      <c r="K176">
        <v>8095.32</v>
      </c>
      <c r="L176">
        <v>43103.55</v>
      </c>
      <c r="M176">
        <v>14800.93</v>
      </c>
      <c r="N176">
        <v>26055.78</v>
      </c>
      <c r="O176">
        <v>22952</v>
      </c>
      <c r="R176">
        <v>13811.19</v>
      </c>
      <c r="Y176">
        <v>509594.86</v>
      </c>
      <c r="Z176">
        <v>543.29999999999995</v>
      </c>
      <c r="AA176">
        <v>10703.36</v>
      </c>
      <c r="AE176">
        <v>111811.85</v>
      </c>
      <c r="AF176">
        <v>4195.6900000000005</v>
      </c>
      <c r="AI176">
        <v>202.2</v>
      </c>
      <c r="AK176">
        <v>965904.1</v>
      </c>
    </row>
    <row r="177" spans="1:37" x14ac:dyDescent="0.25">
      <c r="A177" s="369" t="s">
        <v>416</v>
      </c>
      <c r="E177">
        <v>199772</v>
      </c>
      <c r="K177">
        <v>6677</v>
      </c>
      <c r="AE177">
        <v>108234</v>
      </c>
      <c r="AK177">
        <v>314683</v>
      </c>
    </row>
    <row r="178" spans="1:37" x14ac:dyDescent="0.25">
      <c r="A178" s="369" t="s">
        <v>414</v>
      </c>
      <c r="L178">
        <v>2592</v>
      </c>
      <c r="AK178">
        <v>2592</v>
      </c>
    </row>
    <row r="179" spans="1:37" x14ac:dyDescent="0.25">
      <c r="A179" s="369" t="s">
        <v>550</v>
      </c>
      <c r="C179">
        <v>18.569999999999997</v>
      </c>
      <c r="K179">
        <v>1218.3200000000002</v>
      </c>
      <c r="L179">
        <v>526.24</v>
      </c>
      <c r="M179">
        <v>573.93000000000006</v>
      </c>
      <c r="R179">
        <v>429.18999999999988</v>
      </c>
      <c r="Y179">
        <v>25164.86</v>
      </c>
      <c r="AA179">
        <v>968.49</v>
      </c>
      <c r="AF179">
        <v>3333.9600000000005</v>
      </c>
      <c r="AI179">
        <v>202.2</v>
      </c>
      <c r="AK179">
        <v>32435.760000000002</v>
      </c>
    </row>
    <row r="180" spans="1:37" x14ac:dyDescent="0.25">
      <c r="A180" s="369" t="s">
        <v>500</v>
      </c>
      <c r="AA180">
        <v>3273</v>
      </c>
      <c r="AK180">
        <v>3273</v>
      </c>
    </row>
    <row r="181" spans="1:37" x14ac:dyDescent="0.25">
      <c r="A181" s="369" t="s">
        <v>398</v>
      </c>
      <c r="Z181">
        <v>543.29999999999995</v>
      </c>
      <c r="AK181">
        <v>543.29999999999995</v>
      </c>
    </row>
    <row r="182" spans="1:37" x14ac:dyDescent="0.25">
      <c r="A182" s="369" t="s">
        <v>306</v>
      </c>
      <c r="C182">
        <v>2.1</v>
      </c>
      <c r="AK182">
        <v>2.1</v>
      </c>
    </row>
    <row r="183" spans="1:37" x14ac:dyDescent="0.25">
      <c r="A183" s="369" t="s">
        <v>307</v>
      </c>
      <c r="C183">
        <v>7.14</v>
      </c>
      <c r="L183">
        <v>205.31</v>
      </c>
      <c r="AA183">
        <v>3975.87</v>
      </c>
      <c r="AF183">
        <v>861.73</v>
      </c>
      <c r="AK183">
        <v>5050.0499999999993</v>
      </c>
    </row>
    <row r="184" spans="1:37" x14ac:dyDescent="0.25">
      <c r="A184" s="369" t="s">
        <v>559</v>
      </c>
      <c r="E184">
        <v>100.26</v>
      </c>
      <c r="N184">
        <v>26055.78</v>
      </c>
      <c r="AE184">
        <v>577.85</v>
      </c>
      <c r="AK184">
        <v>26733.889999999996</v>
      </c>
    </row>
    <row r="185" spans="1:37" x14ac:dyDescent="0.25">
      <c r="A185" s="369" t="s">
        <v>308</v>
      </c>
      <c r="C185">
        <v>134</v>
      </c>
      <c r="L185">
        <v>39780</v>
      </c>
      <c r="M185">
        <v>14227</v>
      </c>
      <c r="O185">
        <v>22952</v>
      </c>
      <c r="R185">
        <v>13382</v>
      </c>
      <c r="Y185">
        <v>484430</v>
      </c>
      <c r="AA185">
        <v>2486</v>
      </c>
      <c r="AK185">
        <v>577391</v>
      </c>
    </row>
    <row r="186" spans="1:37" x14ac:dyDescent="0.25">
      <c r="A186" s="369" t="s">
        <v>394</v>
      </c>
      <c r="K186">
        <v>200</v>
      </c>
      <c r="AE186">
        <v>3000</v>
      </c>
      <c r="AK186">
        <v>3200</v>
      </c>
    </row>
    <row r="187" spans="1:37" x14ac:dyDescent="0.25">
      <c r="A187" s="368" t="s">
        <v>230</v>
      </c>
      <c r="C187">
        <v>1488.29</v>
      </c>
      <c r="E187">
        <v>3204</v>
      </c>
      <c r="I187">
        <v>12</v>
      </c>
      <c r="J187">
        <v>0.5</v>
      </c>
      <c r="K187">
        <v>1041</v>
      </c>
      <c r="L187">
        <v>91110.76</v>
      </c>
      <c r="N187">
        <v>51053</v>
      </c>
      <c r="Q187">
        <v>0.5</v>
      </c>
      <c r="R187">
        <v>3775</v>
      </c>
      <c r="S187">
        <v>3960.94</v>
      </c>
      <c r="W187">
        <v>74.240000000000009</v>
      </c>
      <c r="Y187">
        <v>370294.94</v>
      </c>
      <c r="AA187">
        <v>40064.780000000006</v>
      </c>
      <c r="AF187">
        <v>51308.92</v>
      </c>
      <c r="AG187">
        <v>1824.15</v>
      </c>
      <c r="AK187">
        <v>619213.0199999999</v>
      </c>
    </row>
    <row r="188" spans="1:37" x14ac:dyDescent="0.25">
      <c r="A188" s="369" t="s">
        <v>417</v>
      </c>
      <c r="E188">
        <v>1604</v>
      </c>
      <c r="K188">
        <v>1041</v>
      </c>
      <c r="AK188">
        <v>2645</v>
      </c>
    </row>
    <row r="189" spans="1:37" x14ac:dyDescent="0.25">
      <c r="A189" s="369" t="s">
        <v>414</v>
      </c>
      <c r="L189">
        <v>2856</v>
      </c>
      <c r="AK189">
        <v>2856</v>
      </c>
    </row>
    <row r="190" spans="1:37" x14ac:dyDescent="0.25">
      <c r="A190" s="369" t="s">
        <v>349</v>
      </c>
      <c r="E190">
        <v>1600</v>
      </c>
      <c r="I190">
        <v>12</v>
      </c>
      <c r="J190">
        <v>0.5</v>
      </c>
      <c r="N190">
        <v>6000</v>
      </c>
      <c r="Q190">
        <v>0.5</v>
      </c>
      <c r="AK190">
        <v>7613</v>
      </c>
    </row>
    <row r="191" spans="1:37" x14ac:dyDescent="0.25">
      <c r="A191" s="369" t="s">
        <v>430</v>
      </c>
      <c r="L191">
        <v>432</v>
      </c>
      <c r="AK191">
        <v>432</v>
      </c>
    </row>
    <row r="192" spans="1:37" x14ac:dyDescent="0.25">
      <c r="A192" s="369" t="s">
        <v>467</v>
      </c>
      <c r="N192">
        <v>38350</v>
      </c>
      <c r="AK192">
        <v>38350</v>
      </c>
    </row>
    <row r="193" spans="1:37" x14ac:dyDescent="0.25">
      <c r="A193" s="369" t="s">
        <v>560</v>
      </c>
      <c r="N193">
        <v>2702</v>
      </c>
      <c r="AK193">
        <v>2702</v>
      </c>
    </row>
    <row r="194" spans="1:37" x14ac:dyDescent="0.25">
      <c r="A194" s="369" t="s">
        <v>550</v>
      </c>
      <c r="AF194">
        <v>49.28</v>
      </c>
      <c r="AK194">
        <v>49.28</v>
      </c>
    </row>
    <row r="195" spans="1:37" x14ac:dyDescent="0.25">
      <c r="A195" s="369" t="s">
        <v>496</v>
      </c>
      <c r="N195">
        <v>4001</v>
      </c>
      <c r="AK195">
        <v>4001</v>
      </c>
    </row>
    <row r="196" spans="1:37" x14ac:dyDescent="0.25">
      <c r="A196" s="369" t="s">
        <v>306</v>
      </c>
      <c r="C196">
        <v>1465.29</v>
      </c>
      <c r="L196">
        <v>86819.76</v>
      </c>
      <c r="S196">
        <v>3960.94</v>
      </c>
      <c r="AA196">
        <v>40022.300000000003</v>
      </c>
      <c r="AF196">
        <v>51253.72</v>
      </c>
      <c r="AG196">
        <v>866.15</v>
      </c>
      <c r="AK196">
        <v>184388.15999999997</v>
      </c>
    </row>
    <row r="197" spans="1:37" x14ac:dyDescent="0.25">
      <c r="A197" s="369" t="s">
        <v>307</v>
      </c>
      <c r="Y197">
        <v>95952.72</v>
      </c>
      <c r="AA197">
        <v>42.48</v>
      </c>
      <c r="AF197">
        <v>5.92</v>
      </c>
      <c r="AK197">
        <v>96001.12</v>
      </c>
    </row>
    <row r="198" spans="1:37" x14ac:dyDescent="0.25">
      <c r="A198" s="369" t="s">
        <v>354</v>
      </c>
      <c r="W198">
        <v>5.04</v>
      </c>
      <c r="Y198">
        <v>6920.44</v>
      </c>
      <c r="AK198">
        <v>6925.48</v>
      </c>
    </row>
    <row r="199" spans="1:37" x14ac:dyDescent="0.25">
      <c r="A199" s="369" t="s">
        <v>308</v>
      </c>
      <c r="C199">
        <v>23</v>
      </c>
      <c r="L199">
        <v>1003</v>
      </c>
      <c r="R199">
        <v>3775</v>
      </c>
      <c r="Y199">
        <v>13433</v>
      </c>
      <c r="AG199">
        <v>958</v>
      </c>
      <c r="AK199">
        <v>19192</v>
      </c>
    </row>
    <row r="200" spans="1:37" x14ac:dyDescent="0.25">
      <c r="A200" s="369" t="s">
        <v>339</v>
      </c>
      <c r="W200">
        <v>69.2</v>
      </c>
      <c r="Y200">
        <v>253988.78</v>
      </c>
      <c r="AK200">
        <v>254057.98</v>
      </c>
    </row>
    <row r="201" spans="1:37" x14ac:dyDescent="0.25">
      <c r="A201" s="368" t="s">
        <v>242</v>
      </c>
      <c r="C201">
        <v>0.91</v>
      </c>
      <c r="D201">
        <v>23439.64</v>
      </c>
      <c r="L201">
        <v>1126.3499999999999</v>
      </c>
      <c r="M201">
        <v>381.92</v>
      </c>
      <c r="Y201">
        <v>25753.200000000001</v>
      </c>
      <c r="AA201">
        <v>185.82</v>
      </c>
      <c r="AF201">
        <v>270.91000000000003</v>
      </c>
      <c r="AG201">
        <v>27.74</v>
      </c>
      <c r="AJ201">
        <v>635.25</v>
      </c>
      <c r="AK201">
        <v>51821.740000000005</v>
      </c>
    </row>
    <row r="202" spans="1:37" x14ac:dyDescent="0.25">
      <c r="A202" s="369" t="s">
        <v>356</v>
      </c>
      <c r="D202">
        <v>21530.6</v>
      </c>
      <c r="AK202">
        <v>21530.6</v>
      </c>
    </row>
    <row r="203" spans="1:37" x14ac:dyDescent="0.25">
      <c r="A203" s="369" t="s">
        <v>306</v>
      </c>
      <c r="L203">
        <v>9.8000000000000007</v>
      </c>
      <c r="AA203">
        <v>9.39</v>
      </c>
      <c r="AF203">
        <v>270.91000000000003</v>
      </c>
      <c r="AK203">
        <v>290.10000000000002</v>
      </c>
    </row>
    <row r="204" spans="1:37" x14ac:dyDescent="0.25">
      <c r="A204" s="369" t="s">
        <v>479</v>
      </c>
      <c r="C204">
        <v>0.91</v>
      </c>
      <c r="D204">
        <v>1909.04</v>
      </c>
      <c r="L204">
        <v>1116.55</v>
      </c>
      <c r="M204">
        <v>381.92</v>
      </c>
      <c r="Y204">
        <v>25753.200000000001</v>
      </c>
      <c r="AA204">
        <v>176.43</v>
      </c>
      <c r="AG204">
        <v>27.74</v>
      </c>
      <c r="AJ204">
        <v>635.25</v>
      </c>
      <c r="AK204">
        <v>30001.040000000005</v>
      </c>
    </row>
    <row r="205" spans="1:37" x14ac:dyDescent="0.25">
      <c r="A205" s="368" t="s">
        <v>357</v>
      </c>
      <c r="C205">
        <v>95</v>
      </c>
      <c r="K205">
        <v>300</v>
      </c>
      <c r="L205">
        <v>8694.48</v>
      </c>
      <c r="M205">
        <v>14</v>
      </c>
      <c r="R205">
        <v>1021</v>
      </c>
      <c r="Y205">
        <v>179803</v>
      </c>
      <c r="AA205">
        <v>635.28</v>
      </c>
      <c r="AE205">
        <v>10000</v>
      </c>
      <c r="AF205">
        <v>35.739999999999995</v>
      </c>
      <c r="AK205">
        <v>200598.5</v>
      </c>
    </row>
    <row r="206" spans="1:37" x14ac:dyDescent="0.25">
      <c r="A206" s="369" t="s">
        <v>430</v>
      </c>
      <c r="L206">
        <v>67</v>
      </c>
      <c r="AK206">
        <v>67</v>
      </c>
    </row>
    <row r="207" spans="1:37" x14ac:dyDescent="0.25">
      <c r="A207" s="369" t="s">
        <v>550</v>
      </c>
      <c r="L207">
        <v>134.47999999999999</v>
      </c>
      <c r="AA207">
        <v>341.28000000000003</v>
      </c>
      <c r="AF207">
        <v>35.739999999999995</v>
      </c>
      <c r="AK207">
        <v>511.5</v>
      </c>
    </row>
    <row r="208" spans="1:37" x14ac:dyDescent="0.25">
      <c r="A208" s="369" t="s">
        <v>500</v>
      </c>
      <c r="L208">
        <v>8274</v>
      </c>
      <c r="AA208">
        <v>228</v>
      </c>
      <c r="AK208">
        <v>8502</v>
      </c>
    </row>
    <row r="209" spans="1:37" x14ac:dyDescent="0.25">
      <c r="A209" s="369" t="s">
        <v>308</v>
      </c>
      <c r="C209">
        <v>95</v>
      </c>
      <c r="L209">
        <v>219</v>
      </c>
      <c r="M209">
        <v>14</v>
      </c>
      <c r="R209">
        <v>1021</v>
      </c>
      <c r="Y209">
        <v>179803</v>
      </c>
      <c r="AA209">
        <v>66</v>
      </c>
      <c r="AK209">
        <v>181218</v>
      </c>
    </row>
    <row r="210" spans="1:37" x14ac:dyDescent="0.25">
      <c r="A210" s="369" t="s">
        <v>394</v>
      </c>
      <c r="K210">
        <v>300</v>
      </c>
      <c r="AE210">
        <v>10000</v>
      </c>
      <c r="AK210">
        <v>10300</v>
      </c>
    </row>
    <row r="211" spans="1:37" x14ac:dyDescent="0.25">
      <c r="A211" s="368" t="s">
        <v>358</v>
      </c>
      <c r="Y211">
        <v>1522</v>
      </c>
      <c r="AA211">
        <v>186</v>
      </c>
      <c r="AK211">
        <v>1708</v>
      </c>
    </row>
    <row r="212" spans="1:37" x14ac:dyDescent="0.25">
      <c r="A212" s="369" t="s">
        <v>500</v>
      </c>
      <c r="Y212">
        <v>1522</v>
      </c>
      <c r="AA212">
        <v>186</v>
      </c>
      <c r="AK212">
        <v>1708</v>
      </c>
    </row>
    <row r="213" spans="1:37" x14ac:dyDescent="0.25">
      <c r="A213" s="368" t="s">
        <v>234</v>
      </c>
      <c r="C213">
        <v>82.53</v>
      </c>
      <c r="E213">
        <v>230</v>
      </c>
      <c r="L213">
        <v>266.01</v>
      </c>
      <c r="R213">
        <v>324.53000000000003</v>
      </c>
      <c r="W213">
        <v>35.32</v>
      </c>
      <c r="X213">
        <v>345.32000000000005</v>
      </c>
      <c r="Y213">
        <v>66893.459999999992</v>
      </c>
      <c r="AA213">
        <v>4.7300000000000004</v>
      </c>
      <c r="AD213">
        <v>964</v>
      </c>
      <c r="AE213">
        <v>69.010000000000005</v>
      </c>
      <c r="AI213">
        <v>0.23</v>
      </c>
      <c r="AJ213">
        <v>0.42</v>
      </c>
      <c r="AK213">
        <v>69215.56</v>
      </c>
    </row>
    <row r="214" spans="1:37" x14ac:dyDescent="0.25">
      <c r="A214" s="369" t="s">
        <v>550</v>
      </c>
      <c r="AA214">
        <v>4.7300000000000004</v>
      </c>
      <c r="AK214">
        <v>4.7300000000000004</v>
      </c>
    </row>
    <row r="215" spans="1:37" x14ac:dyDescent="0.25">
      <c r="A215" s="369" t="s">
        <v>561</v>
      </c>
      <c r="E215">
        <v>230</v>
      </c>
      <c r="AD215">
        <v>964</v>
      </c>
      <c r="AK215">
        <v>1194</v>
      </c>
    </row>
    <row r="216" spans="1:37" x14ac:dyDescent="0.25">
      <c r="A216" s="369" t="s">
        <v>312</v>
      </c>
      <c r="R216">
        <v>324.53000000000003</v>
      </c>
      <c r="X216">
        <v>333.41</v>
      </c>
      <c r="Y216">
        <v>17608.46</v>
      </c>
      <c r="AE216">
        <v>69.010000000000005</v>
      </c>
      <c r="AK216">
        <v>18335.409999999996</v>
      </c>
    </row>
    <row r="217" spans="1:37" x14ac:dyDescent="0.25">
      <c r="A217" s="369" t="s">
        <v>306</v>
      </c>
      <c r="C217">
        <v>29.24</v>
      </c>
      <c r="AK217">
        <v>29.24</v>
      </c>
    </row>
    <row r="218" spans="1:37" x14ac:dyDescent="0.25">
      <c r="A218" s="369" t="s">
        <v>478</v>
      </c>
      <c r="C218">
        <v>53.29</v>
      </c>
      <c r="L218">
        <v>266.01</v>
      </c>
      <c r="W218">
        <v>35.32</v>
      </c>
      <c r="X218">
        <v>11.91</v>
      </c>
      <c r="Y218">
        <v>49285</v>
      </c>
      <c r="AI218">
        <v>0.23</v>
      </c>
      <c r="AJ218">
        <v>0.42</v>
      </c>
      <c r="AK218">
        <v>49652.18</v>
      </c>
    </row>
    <row r="219" spans="1:37" x14ac:dyDescent="0.25">
      <c r="A219" s="368" t="s">
        <v>257</v>
      </c>
      <c r="C219">
        <v>346.23</v>
      </c>
      <c r="I219">
        <v>0.5</v>
      </c>
      <c r="L219">
        <v>577.66999999999996</v>
      </c>
      <c r="M219">
        <v>1765</v>
      </c>
      <c r="N219">
        <v>39.799999999999997</v>
      </c>
      <c r="R219">
        <v>2879</v>
      </c>
      <c r="Y219">
        <v>149293.82999999999</v>
      </c>
      <c r="AA219">
        <v>31576.700000000004</v>
      </c>
      <c r="AD219">
        <v>1853.5</v>
      </c>
      <c r="AE219">
        <v>1853.5</v>
      </c>
      <c r="AF219">
        <v>89193.990000000122</v>
      </c>
      <c r="AK219">
        <v>279379.72000000015</v>
      </c>
    </row>
    <row r="220" spans="1:37" x14ac:dyDescent="0.25">
      <c r="A220" s="369" t="s">
        <v>360</v>
      </c>
      <c r="I220">
        <v>0.5</v>
      </c>
      <c r="N220">
        <v>39.799999999999997</v>
      </c>
      <c r="AD220">
        <v>1853.5</v>
      </c>
      <c r="AE220">
        <v>1853.5</v>
      </c>
      <c r="AK220">
        <v>3747.3</v>
      </c>
    </row>
    <row r="221" spans="1:37" x14ac:dyDescent="0.25">
      <c r="A221" s="369" t="s">
        <v>550</v>
      </c>
      <c r="C221">
        <v>258.60000000000002</v>
      </c>
      <c r="L221">
        <v>42.67</v>
      </c>
      <c r="Y221">
        <v>106307.53</v>
      </c>
      <c r="AA221">
        <v>16991.050000000003</v>
      </c>
      <c r="AF221">
        <v>78493.300000000119</v>
      </c>
      <c r="AK221">
        <v>202093.15000000014</v>
      </c>
    </row>
    <row r="222" spans="1:37" x14ac:dyDescent="0.25">
      <c r="A222" s="369" t="s">
        <v>306</v>
      </c>
      <c r="AF222">
        <v>158.91</v>
      </c>
      <c r="AK222">
        <v>158.91</v>
      </c>
    </row>
    <row r="223" spans="1:37" x14ac:dyDescent="0.25">
      <c r="A223" s="369" t="s">
        <v>307</v>
      </c>
      <c r="C223">
        <v>16.63</v>
      </c>
      <c r="AA223">
        <v>10727.65</v>
      </c>
      <c r="AF223">
        <v>10541.78</v>
      </c>
      <c r="AK223">
        <v>21286.059999999998</v>
      </c>
    </row>
    <row r="224" spans="1:37" x14ac:dyDescent="0.25">
      <c r="A224" s="369" t="s">
        <v>308</v>
      </c>
      <c r="C224">
        <v>71</v>
      </c>
      <c r="L224">
        <v>535</v>
      </c>
      <c r="M224">
        <v>1765</v>
      </c>
      <c r="R224">
        <v>2879</v>
      </c>
      <c r="Y224">
        <v>42956</v>
      </c>
      <c r="AA224">
        <v>3858</v>
      </c>
      <c r="AK224">
        <v>52064</v>
      </c>
    </row>
    <row r="225" spans="1:37" x14ac:dyDescent="0.25">
      <c r="A225" s="369" t="s">
        <v>339</v>
      </c>
      <c r="Y225">
        <v>30.3</v>
      </c>
      <c r="AK225">
        <v>30.3</v>
      </c>
    </row>
    <row r="226" spans="1:37" x14ac:dyDescent="0.25">
      <c r="A226" s="368" t="s">
        <v>258</v>
      </c>
      <c r="C226">
        <v>284.14</v>
      </c>
      <c r="E226">
        <v>683</v>
      </c>
      <c r="L226">
        <v>775.14</v>
      </c>
      <c r="N226">
        <v>6143</v>
      </c>
      <c r="Y226">
        <v>27439</v>
      </c>
      <c r="AD226">
        <v>83284</v>
      </c>
      <c r="AF226">
        <v>18.53</v>
      </c>
      <c r="AK226">
        <v>118626.81</v>
      </c>
    </row>
    <row r="227" spans="1:37" x14ac:dyDescent="0.25">
      <c r="A227" s="369" t="s">
        <v>469</v>
      </c>
      <c r="E227">
        <v>683</v>
      </c>
      <c r="N227">
        <v>6143</v>
      </c>
      <c r="AD227">
        <v>83284</v>
      </c>
      <c r="AK227">
        <v>90110</v>
      </c>
    </row>
    <row r="228" spans="1:37" x14ac:dyDescent="0.25">
      <c r="A228" s="369" t="s">
        <v>418</v>
      </c>
      <c r="C228">
        <v>233.87</v>
      </c>
      <c r="L228">
        <v>507.39</v>
      </c>
      <c r="AK228">
        <v>741.26</v>
      </c>
    </row>
    <row r="229" spans="1:37" x14ac:dyDescent="0.25">
      <c r="A229" s="369" t="s">
        <v>550</v>
      </c>
      <c r="AF229">
        <v>7.0000000000000007E-2</v>
      </c>
      <c r="AK229">
        <v>7.0000000000000007E-2</v>
      </c>
    </row>
    <row r="230" spans="1:37" x14ac:dyDescent="0.25">
      <c r="A230" s="369" t="s">
        <v>306</v>
      </c>
      <c r="C230">
        <v>50.27</v>
      </c>
      <c r="L230">
        <v>4.75</v>
      </c>
      <c r="AF230">
        <v>18.46</v>
      </c>
      <c r="AK230">
        <v>73.48</v>
      </c>
    </row>
    <row r="231" spans="1:37" x14ac:dyDescent="0.25">
      <c r="A231" s="369" t="s">
        <v>308</v>
      </c>
      <c r="L231">
        <v>263</v>
      </c>
      <c r="Y231">
        <v>27439</v>
      </c>
      <c r="AK231">
        <v>27702</v>
      </c>
    </row>
    <row r="232" spans="1:37" x14ac:dyDescent="0.25">
      <c r="A232" s="368" t="s">
        <v>250</v>
      </c>
      <c r="C232">
        <v>911.88</v>
      </c>
      <c r="L232">
        <v>107000.62</v>
      </c>
      <c r="M232">
        <v>0</v>
      </c>
      <c r="R232">
        <v>7113.8099999999995</v>
      </c>
      <c r="S232">
        <v>12431</v>
      </c>
      <c r="T232">
        <v>1452</v>
      </c>
      <c r="U232">
        <v>519</v>
      </c>
      <c r="Y232">
        <v>261814.31</v>
      </c>
      <c r="AA232">
        <v>12560.5</v>
      </c>
      <c r="AE232">
        <v>9.3800000000000008</v>
      </c>
      <c r="AF232">
        <v>505.92999999999995</v>
      </c>
      <c r="AG232">
        <v>767.08</v>
      </c>
      <c r="AI232">
        <v>11148</v>
      </c>
      <c r="AJ232">
        <v>36</v>
      </c>
      <c r="AK232">
        <v>416269.51</v>
      </c>
    </row>
    <row r="233" spans="1:37" x14ac:dyDescent="0.25">
      <c r="A233" s="369" t="s">
        <v>414</v>
      </c>
      <c r="L233">
        <v>98404</v>
      </c>
      <c r="U233">
        <v>99</v>
      </c>
      <c r="AA233">
        <v>10555.03</v>
      </c>
      <c r="AI233">
        <v>8622</v>
      </c>
      <c r="AK233">
        <v>117680.03</v>
      </c>
    </row>
    <row r="234" spans="1:37" x14ac:dyDescent="0.25">
      <c r="A234" s="369" t="s">
        <v>430</v>
      </c>
      <c r="L234">
        <v>8535</v>
      </c>
      <c r="S234">
        <v>12431</v>
      </c>
      <c r="T234">
        <v>1452</v>
      </c>
      <c r="U234">
        <v>420</v>
      </c>
      <c r="AI234">
        <v>1870</v>
      </c>
      <c r="AJ234">
        <v>36</v>
      </c>
      <c r="AK234">
        <v>24744</v>
      </c>
    </row>
    <row r="235" spans="1:37" x14ac:dyDescent="0.25">
      <c r="A235" s="369" t="s">
        <v>365</v>
      </c>
      <c r="Y235">
        <v>81609</v>
      </c>
      <c r="AK235">
        <v>81609</v>
      </c>
    </row>
    <row r="236" spans="1:37" x14ac:dyDescent="0.25">
      <c r="A236" s="369" t="s">
        <v>550</v>
      </c>
      <c r="L236">
        <v>22.87</v>
      </c>
      <c r="M236">
        <v>0</v>
      </c>
      <c r="R236">
        <v>2558.2999999999997</v>
      </c>
      <c r="AA236">
        <v>1871.3499999999995</v>
      </c>
      <c r="AF236">
        <v>349.14</v>
      </c>
      <c r="AK236">
        <v>4801.6599999999989</v>
      </c>
    </row>
    <row r="237" spans="1:37" x14ac:dyDescent="0.25">
      <c r="A237" s="369" t="s">
        <v>312</v>
      </c>
      <c r="R237">
        <v>53.51</v>
      </c>
      <c r="Y237">
        <v>347.31</v>
      </c>
      <c r="AA237">
        <v>117.38</v>
      </c>
      <c r="AE237">
        <v>9.3800000000000008</v>
      </c>
      <c r="AG237">
        <v>564.08000000000004</v>
      </c>
      <c r="AK237">
        <v>1091.6600000000001</v>
      </c>
    </row>
    <row r="238" spans="1:37" x14ac:dyDescent="0.25">
      <c r="A238" s="369" t="s">
        <v>306</v>
      </c>
      <c r="L238">
        <v>26.75</v>
      </c>
      <c r="AK238">
        <v>26.75</v>
      </c>
    </row>
    <row r="239" spans="1:37" x14ac:dyDescent="0.25">
      <c r="A239" s="369" t="s">
        <v>307</v>
      </c>
      <c r="C239">
        <v>2.88</v>
      </c>
      <c r="AA239">
        <v>16.739999999999998</v>
      </c>
      <c r="AF239">
        <v>156.79</v>
      </c>
      <c r="AK239">
        <v>176.41</v>
      </c>
    </row>
    <row r="240" spans="1:37" x14ac:dyDescent="0.25">
      <c r="A240" s="369" t="s">
        <v>308</v>
      </c>
      <c r="L240">
        <v>12</v>
      </c>
      <c r="R240">
        <v>4502</v>
      </c>
      <c r="AG240">
        <v>203</v>
      </c>
      <c r="AK240">
        <v>4717</v>
      </c>
    </row>
    <row r="241" spans="1:37" x14ac:dyDescent="0.25">
      <c r="A241" s="369" t="s">
        <v>366</v>
      </c>
      <c r="C241">
        <v>909</v>
      </c>
      <c r="Y241">
        <v>179858</v>
      </c>
      <c r="AK241">
        <v>180767</v>
      </c>
    </row>
    <row r="242" spans="1:37" x14ac:dyDescent="0.25">
      <c r="A242" s="369" t="s">
        <v>484</v>
      </c>
      <c r="AI242">
        <v>656</v>
      </c>
      <c r="AK242">
        <v>656</v>
      </c>
    </row>
    <row r="243" spans="1:37" x14ac:dyDescent="0.25">
      <c r="A243" s="368" t="s">
        <v>562</v>
      </c>
      <c r="Y243">
        <v>34.200000000000003</v>
      </c>
      <c r="AK243">
        <v>34.200000000000003</v>
      </c>
    </row>
    <row r="244" spans="1:37" x14ac:dyDescent="0.25">
      <c r="A244" s="369" t="s">
        <v>339</v>
      </c>
      <c r="Y244">
        <v>34.200000000000003</v>
      </c>
      <c r="AK244">
        <v>34.200000000000003</v>
      </c>
    </row>
    <row r="245" spans="1:37" x14ac:dyDescent="0.25">
      <c r="A245" s="368" t="s">
        <v>459</v>
      </c>
      <c r="B245">
        <v>39.950000000000003</v>
      </c>
      <c r="C245">
        <v>12020.74</v>
      </c>
      <c r="D245">
        <v>120610.74</v>
      </c>
      <c r="E245">
        <v>214918.01</v>
      </c>
      <c r="F245">
        <v>7.3299999999999992</v>
      </c>
      <c r="G245">
        <v>172063</v>
      </c>
      <c r="H245">
        <v>3335.7</v>
      </c>
      <c r="I245">
        <v>705.5</v>
      </c>
      <c r="J245">
        <v>725.5</v>
      </c>
      <c r="K245">
        <v>16911.93</v>
      </c>
      <c r="L245">
        <v>1069870.0800000003</v>
      </c>
      <c r="M245">
        <v>324558.09999999998</v>
      </c>
      <c r="N245">
        <v>100741.08</v>
      </c>
      <c r="O245">
        <v>24028</v>
      </c>
      <c r="P245">
        <v>1263.06</v>
      </c>
      <c r="Q245">
        <v>9070.5</v>
      </c>
      <c r="R245">
        <v>278461.19</v>
      </c>
      <c r="S245">
        <v>24262.239999999998</v>
      </c>
      <c r="T245">
        <v>1452</v>
      </c>
      <c r="U245">
        <v>812.5</v>
      </c>
      <c r="V245">
        <v>1697.46</v>
      </c>
      <c r="W245">
        <v>1287.06</v>
      </c>
      <c r="X245">
        <v>1189.3400000000001</v>
      </c>
      <c r="Y245">
        <v>5091454.51</v>
      </c>
      <c r="Z245">
        <v>543.29999999999995</v>
      </c>
      <c r="AA245">
        <v>826285.04000000039</v>
      </c>
      <c r="AB245">
        <v>47948.72</v>
      </c>
      <c r="AC245">
        <v>2312</v>
      </c>
      <c r="AD245">
        <v>93613</v>
      </c>
      <c r="AE245">
        <v>1280097.9099999999</v>
      </c>
      <c r="AF245">
        <v>232459.50000000012</v>
      </c>
      <c r="AG245">
        <v>3578.8499999999995</v>
      </c>
      <c r="AH245">
        <v>16765.579999999994</v>
      </c>
      <c r="AI245">
        <v>88106.12999999999</v>
      </c>
      <c r="AJ245">
        <v>4395.8600000000006</v>
      </c>
      <c r="AK245">
        <v>10067591.409999998</v>
      </c>
    </row>
  </sheetData>
  <pageMargins left="0.7" right="0.7" top="0.75" bottom="0.75" header="0.3" footer="0.3"/>
  <pageSetup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231"/>
  <sheetViews>
    <sheetView topLeftCell="A118" workbookViewId="0">
      <selection activeCell="A35" sqref="A35"/>
    </sheetView>
  </sheetViews>
  <sheetFormatPr defaultColWidth="17" defaultRowHeight="13.2" x14ac:dyDescent="0.25"/>
  <cols>
    <col min="1" max="1" width="48.6640625" bestFit="1" customWidth="1"/>
    <col min="2" max="2" width="17.33203125" bestFit="1" customWidth="1"/>
    <col min="3" max="3" width="9" bestFit="1" customWidth="1"/>
    <col min="4" max="4" width="21.6640625" bestFit="1" customWidth="1"/>
    <col min="5" max="5" width="16.6640625" bestFit="1" customWidth="1"/>
    <col min="6" max="6" width="18.109375" bestFit="1" customWidth="1"/>
    <col min="7" max="7" width="9.5546875" bestFit="1" customWidth="1"/>
    <col min="8" max="8" width="16.88671875" bestFit="1" customWidth="1"/>
    <col min="9" max="9" width="10.44140625" customWidth="1"/>
    <col min="10" max="10" width="13.109375" customWidth="1"/>
    <col min="11" max="11" width="10" bestFit="1" customWidth="1"/>
    <col min="12" max="12" width="17.44140625" bestFit="1" customWidth="1"/>
    <col min="13" max="13" width="15.109375" customWidth="1"/>
    <col min="14" max="14" width="13.5546875" customWidth="1"/>
    <col min="15" max="15" width="15.6640625" customWidth="1"/>
    <col min="16" max="16" width="5.5546875" bestFit="1" customWidth="1"/>
    <col min="17" max="17" width="13.6640625" customWidth="1"/>
    <col min="18" max="18" width="10.109375" customWidth="1"/>
    <col min="19" max="19" width="14.5546875" customWidth="1"/>
    <col min="20" max="20" width="5.33203125" bestFit="1" customWidth="1"/>
    <col min="21" max="21" width="12" customWidth="1"/>
    <col min="22" max="22" width="20" bestFit="1" customWidth="1"/>
    <col min="23" max="23" width="21.5546875" bestFit="1" customWidth="1"/>
    <col min="24" max="24" width="9" bestFit="1" customWidth="1"/>
    <col min="25" max="25" width="18.44140625" bestFit="1" customWidth="1"/>
    <col min="26" max="26" width="14.88671875" customWidth="1"/>
    <col min="27" max="27" width="13.88671875" customWidth="1"/>
    <col min="28" max="28" width="12.109375" customWidth="1"/>
    <col min="29" max="29" width="17.33203125" bestFit="1" customWidth="1"/>
    <col min="30" max="30" width="13.44140625" bestFit="1" customWidth="1"/>
    <col min="31" max="31" width="15.33203125" bestFit="1" customWidth="1"/>
    <col min="32" max="32" width="13.109375" bestFit="1" customWidth="1"/>
    <col min="33" max="33" width="12.33203125" bestFit="1" customWidth="1"/>
    <col min="34" max="34" width="11" bestFit="1" customWidth="1"/>
    <col min="35" max="35" width="12" bestFit="1" customWidth="1"/>
  </cols>
  <sheetData>
    <row r="2" spans="1:35" ht="14.4" x14ac:dyDescent="0.3">
      <c r="A2" s="478" t="s">
        <v>545</v>
      </c>
      <c r="B2" s="478" t="s">
        <v>546</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row>
    <row r="3" spans="1:35" ht="36.75" customHeight="1" x14ac:dyDescent="0.3">
      <c r="A3" s="477" t="s">
        <v>514</v>
      </c>
      <c r="B3" s="474" t="s">
        <v>524</v>
      </c>
      <c r="C3" s="474" t="s">
        <v>284</v>
      </c>
      <c r="D3" s="474" t="s">
        <v>447</v>
      </c>
      <c r="E3" s="474" t="s">
        <v>547</v>
      </c>
      <c r="F3" s="474" t="s">
        <v>448</v>
      </c>
      <c r="G3" s="474" t="s">
        <v>424</v>
      </c>
      <c r="H3" s="474" t="s">
        <v>525</v>
      </c>
      <c r="I3" s="474" t="s">
        <v>296</v>
      </c>
      <c r="J3" s="474" t="s">
        <v>297</v>
      </c>
      <c r="K3" s="474" t="s">
        <v>298</v>
      </c>
      <c r="L3" s="474" t="s">
        <v>449</v>
      </c>
      <c r="M3" s="474" t="s">
        <v>425</v>
      </c>
      <c r="N3" s="474" t="s">
        <v>382</v>
      </c>
      <c r="O3" s="474" t="s">
        <v>450</v>
      </c>
      <c r="P3" s="474" t="s">
        <v>300</v>
      </c>
      <c r="Q3" s="474" t="s">
        <v>281</v>
      </c>
      <c r="R3" s="474" t="s">
        <v>282</v>
      </c>
      <c r="S3" s="474" t="s">
        <v>289</v>
      </c>
      <c r="T3" s="474" t="s">
        <v>426</v>
      </c>
      <c r="U3" s="474" t="s">
        <v>288</v>
      </c>
      <c r="V3" s="474" t="s">
        <v>526</v>
      </c>
      <c r="W3" s="474" t="s">
        <v>452</v>
      </c>
      <c r="X3" s="474" t="s">
        <v>286</v>
      </c>
      <c r="Y3" s="474" t="s">
        <v>453</v>
      </c>
      <c r="Z3" s="474" t="s">
        <v>536</v>
      </c>
      <c r="AA3" s="474" t="s">
        <v>499</v>
      </c>
      <c r="AB3" s="474" t="s">
        <v>379</v>
      </c>
      <c r="AC3" s="474" t="s">
        <v>378</v>
      </c>
      <c r="AD3" s="474" t="s">
        <v>548</v>
      </c>
      <c r="AE3" s="474" t="s">
        <v>457</v>
      </c>
      <c r="AF3" s="474" t="s">
        <v>549</v>
      </c>
      <c r="AG3" s="474" t="s">
        <v>285</v>
      </c>
      <c r="AH3" s="474" t="s">
        <v>290</v>
      </c>
      <c r="AI3" s="474" t="s">
        <v>459</v>
      </c>
    </row>
    <row r="4" spans="1:35" ht="14.4" x14ac:dyDescent="0.3">
      <c r="A4" s="475" t="s">
        <v>304</v>
      </c>
      <c r="B4" s="473"/>
      <c r="C4" s="473">
        <v>16.350000000000001</v>
      </c>
      <c r="D4" s="473"/>
      <c r="E4" s="473"/>
      <c r="F4" s="473"/>
      <c r="G4" s="473"/>
      <c r="H4" s="473"/>
      <c r="I4" s="473"/>
      <c r="J4" s="473"/>
      <c r="K4" s="473"/>
      <c r="L4" s="473">
        <v>12.33</v>
      </c>
      <c r="M4" s="473"/>
      <c r="N4" s="473"/>
      <c r="O4" s="473"/>
      <c r="P4" s="473"/>
      <c r="Q4" s="473">
        <v>240.24</v>
      </c>
      <c r="R4" s="473"/>
      <c r="S4" s="473"/>
      <c r="T4" s="473"/>
      <c r="U4" s="473"/>
      <c r="V4" s="473"/>
      <c r="W4" s="473">
        <v>16696.939999999999</v>
      </c>
      <c r="X4" s="473"/>
      <c r="Y4" s="473">
        <v>12.6</v>
      </c>
      <c r="Z4" s="473"/>
      <c r="AA4" s="473"/>
      <c r="AB4" s="473"/>
      <c r="AC4" s="473"/>
      <c r="AD4" s="473">
        <v>107.63</v>
      </c>
      <c r="AE4" s="473"/>
      <c r="AF4" s="473"/>
      <c r="AG4" s="473"/>
      <c r="AH4" s="473"/>
      <c r="AI4" s="473">
        <v>17086.09</v>
      </c>
    </row>
    <row r="5" spans="1:35" ht="14.4" x14ac:dyDescent="0.3">
      <c r="A5" s="476" t="s">
        <v>550</v>
      </c>
      <c r="B5" s="473"/>
      <c r="C5" s="473"/>
      <c r="D5" s="473"/>
      <c r="E5" s="473"/>
      <c r="F5" s="473"/>
      <c r="G5" s="473"/>
      <c r="H5" s="473"/>
      <c r="I5" s="473"/>
      <c r="J5" s="473"/>
      <c r="K5" s="473"/>
      <c r="L5" s="473"/>
      <c r="M5" s="473"/>
      <c r="N5" s="473"/>
      <c r="O5" s="473"/>
      <c r="P5" s="473"/>
      <c r="Q5" s="473"/>
      <c r="R5" s="473"/>
      <c r="S5" s="473"/>
      <c r="T5" s="473"/>
      <c r="U5" s="473"/>
      <c r="V5" s="473"/>
      <c r="W5" s="473">
        <v>16696.939999999999</v>
      </c>
      <c r="X5" s="473"/>
      <c r="Y5" s="473"/>
      <c r="Z5" s="473"/>
      <c r="AA5" s="473"/>
      <c r="AB5" s="473"/>
      <c r="AC5" s="473"/>
      <c r="AD5" s="473"/>
      <c r="AE5" s="473"/>
      <c r="AF5" s="473"/>
      <c r="AG5" s="473"/>
      <c r="AH5" s="473"/>
      <c r="AI5" s="473">
        <v>16696.939999999999</v>
      </c>
    </row>
    <row r="6" spans="1:35" ht="14.4" x14ac:dyDescent="0.3">
      <c r="A6" s="476" t="s">
        <v>306</v>
      </c>
      <c r="B6" s="473"/>
      <c r="C6" s="473">
        <v>16.350000000000001</v>
      </c>
      <c r="D6" s="473"/>
      <c r="E6" s="473"/>
      <c r="F6" s="473"/>
      <c r="G6" s="473"/>
      <c r="H6" s="473"/>
      <c r="I6" s="473"/>
      <c r="J6" s="473"/>
      <c r="K6" s="473"/>
      <c r="L6" s="473">
        <v>12.33</v>
      </c>
      <c r="M6" s="473"/>
      <c r="N6" s="473"/>
      <c r="O6" s="473"/>
      <c r="P6" s="473"/>
      <c r="Q6" s="473"/>
      <c r="R6" s="473"/>
      <c r="S6" s="473"/>
      <c r="T6" s="473"/>
      <c r="U6" s="473"/>
      <c r="V6" s="473"/>
      <c r="W6" s="473"/>
      <c r="X6" s="473"/>
      <c r="Y6" s="473">
        <v>12.6</v>
      </c>
      <c r="Z6" s="473"/>
      <c r="AA6" s="473"/>
      <c r="AB6" s="473"/>
      <c r="AC6" s="473"/>
      <c r="AD6" s="473">
        <v>43.27</v>
      </c>
      <c r="AE6" s="473"/>
      <c r="AF6" s="473"/>
      <c r="AG6" s="473"/>
      <c r="AH6" s="473"/>
      <c r="AI6" s="473">
        <v>84.550000000000011</v>
      </c>
    </row>
    <row r="7" spans="1:35" ht="14.4" x14ac:dyDescent="0.3">
      <c r="A7" s="476" t="s">
        <v>307</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v>64.36</v>
      </c>
      <c r="AE7" s="473"/>
      <c r="AF7" s="473"/>
      <c r="AG7" s="473"/>
      <c r="AH7" s="473"/>
      <c r="AI7" s="473">
        <v>64.36</v>
      </c>
    </row>
    <row r="8" spans="1:35" ht="14.4" x14ac:dyDescent="0.3">
      <c r="A8" s="476" t="s">
        <v>308</v>
      </c>
      <c r="B8" s="473"/>
      <c r="C8" s="473"/>
      <c r="D8" s="473"/>
      <c r="E8" s="473"/>
      <c r="F8" s="473"/>
      <c r="G8" s="473"/>
      <c r="H8" s="473"/>
      <c r="I8" s="473"/>
      <c r="J8" s="473"/>
      <c r="K8" s="473"/>
      <c r="L8" s="473"/>
      <c r="M8" s="473"/>
      <c r="N8" s="473"/>
      <c r="O8" s="473"/>
      <c r="P8" s="473"/>
      <c r="Q8" s="473">
        <v>240.24</v>
      </c>
      <c r="R8" s="473"/>
      <c r="S8" s="473"/>
      <c r="T8" s="473"/>
      <c r="U8" s="473"/>
      <c r="V8" s="473"/>
      <c r="W8" s="473"/>
      <c r="X8" s="473"/>
      <c r="Y8" s="473"/>
      <c r="Z8" s="473"/>
      <c r="AA8" s="473"/>
      <c r="AB8" s="473"/>
      <c r="AC8" s="473"/>
      <c r="AD8" s="473"/>
      <c r="AE8" s="473"/>
      <c r="AF8" s="473"/>
      <c r="AG8" s="473"/>
      <c r="AH8" s="473"/>
      <c r="AI8" s="473">
        <v>240.24</v>
      </c>
    </row>
    <row r="9" spans="1:35" ht="14.4" x14ac:dyDescent="0.3">
      <c r="A9" s="475" t="s">
        <v>231</v>
      </c>
      <c r="B9" s="473"/>
      <c r="C9" s="473">
        <v>1.35</v>
      </c>
      <c r="D9" s="473"/>
      <c r="E9" s="473"/>
      <c r="F9" s="473"/>
      <c r="G9" s="473"/>
      <c r="H9" s="473"/>
      <c r="I9" s="473"/>
      <c r="J9" s="473"/>
      <c r="K9" s="473"/>
      <c r="L9" s="473"/>
      <c r="M9" s="473"/>
      <c r="N9" s="473"/>
      <c r="O9" s="473"/>
      <c r="P9" s="473"/>
      <c r="Q9" s="473"/>
      <c r="R9" s="473"/>
      <c r="S9" s="473"/>
      <c r="T9" s="473"/>
      <c r="U9" s="473"/>
      <c r="V9" s="473"/>
      <c r="W9" s="473">
        <v>18739.080000000002</v>
      </c>
      <c r="X9" s="473"/>
      <c r="Y9" s="473"/>
      <c r="Z9" s="473"/>
      <c r="AA9" s="473"/>
      <c r="AB9" s="473"/>
      <c r="AC9" s="473"/>
      <c r="AD9" s="473">
        <v>2.16</v>
      </c>
      <c r="AE9" s="473"/>
      <c r="AF9" s="473"/>
      <c r="AG9" s="473"/>
      <c r="AH9" s="473"/>
      <c r="AI9" s="473">
        <v>18742.59</v>
      </c>
    </row>
    <row r="10" spans="1:35" ht="14.4" x14ac:dyDescent="0.3">
      <c r="A10" s="476" t="s">
        <v>309</v>
      </c>
      <c r="B10" s="473"/>
      <c r="C10" s="473"/>
      <c r="D10" s="473"/>
      <c r="E10" s="473"/>
      <c r="F10" s="473"/>
      <c r="G10" s="473"/>
      <c r="H10" s="473"/>
      <c r="I10" s="473"/>
      <c r="J10" s="473"/>
      <c r="K10" s="473"/>
      <c r="L10" s="473"/>
      <c r="M10" s="473"/>
      <c r="N10" s="473"/>
      <c r="O10" s="473"/>
      <c r="P10" s="473"/>
      <c r="Q10" s="473"/>
      <c r="R10" s="473"/>
      <c r="S10" s="473"/>
      <c r="T10" s="473"/>
      <c r="U10" s="473"/>
      <c r="V10" s="473"/>
      <c r="W10" s="473">
        <v>18739.080000000002</v>
      </c>
      <c r="X10" s="473"/>
      <c r="Y10" s="473"/>
      <c r="Z10" s="473"/>
      <c r="AA10" s="473"/>
      <c r="AB10" s="473"/>
      <c r="AC10" s="473"/>
      <c r="AD10" s="473"/>
      <c r="AE10" s="473"/>
      <c r="AF10" s="473"/>
      <c r="AG10" s="473"/>
      <c r="AH10" s="473"/>
      <c r="AI10" s="473">
        <v>18739.080000000002</v>
      </c>
    </row>
    <row r="11" spans="1:35" ht="14.4" x14ac:dyDescent="0.3">
      <c r="A11" s="476" t="s">
        <v>550</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v>2.16</v>
      </c>
      <c r="AE11" s="473"/>
      <c r="AF11" s="473"/>
      <c r="AG11" s="473"/>
      <c r="AH11" s="473"/>
      <c r="AI11" s="473">
        <v>2.16</v>
      </c>
    </row>
    <row r="12" spans="1:35" ht="14.4" x14ac:dyDescent="0.3">
      <c r="A12" s="476" t="s">
        <v>306</v>
      </c>
      <c r="B12" s="473"/>
      <c r="C12" s="473">
        <v>1.35</v>
      </c>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v>1.35</v>
      </c>
    </row>
    <row r="13" spans="1:35" ht="14.4" x14ac:dyDescent="0.3">
      <c r="A13" s="475" t="s">
        <v>232</v>
      </c>
      <c r="B13" s="473"/>
      <c r="C13" s="473">
        <v>26.22</v>
      </c>
      <c r="D13" s="473"/>
      <c r="E13" s="473"/>
      <c r="F13" s="473">
        <v>354.5</v>
      </c>
      <c r="G13" s="473"/>
      <c r="H13" s="473"/>
      <c r="I13" s="473"/>
      <c r="J13" s="473"/>
      <c r="K13" s="473">
        <v>126.5</v>
      </c>
      <c r="L13" s="473">
        <v>8993.92</v>
      </c>
      <c r="M13" s="473">
        <v>16.419999999999998</v>
      </c>
      <c r="N13" s="473"/>
      <c r="O13" s="473">
        <v>1772.88</v>
      </c>
      <c r="P13" s="473"/>
      <c r="Q13" s="473">
        <v>19.16</v>
      </c>
      <c r="R13" s="473"/>
      <c r="S13" s="473"/>
      <c r="T13" s="473"/>
      <c r="U13" s="473"/>
      <c r="V13" s="473"/>
      <c r="W13" s="473">
        <v>168532.90000000002</v>
      </c>
      <c r="X13" s="473"/>
      <c r="Y13" s="473">
        <v>549.70000000000005</v>
      </c>
      <c r="Z13" s="473"/>
      <c r="AA13" s="473"/>
      <c r="AB13" s="473">
        <v>473.63</v>
      </c>
      <c r="AC13" s="473">
        <v>3</v>
      </c>
      <c r="AD13" s="473">
        <v>1163.45</v>
      </c>
      <c r="AE13" s="473"/>
      <c r="AF13" s="473">
        <v>1098</v>
      </c>
      <c r="AG13" s="473"/>
      <c r="AH13" s="473"/>
      <c r="AI13" s="473">
        <v>183130.28</v>
      </c>
    </row>
    <row r="14" spans="1:35" ht="14.4" x14ac:dyDescent="0.3">
      <c r="A14" s="476" t="s">
        <v>310</v>
      </c>
      <c r="B14" s="473"/>
      <c r="C14" s="473"/>
      <c r="D14" s="473"/>
      <c r="E14" s="473"/>
      <c r="F14" s="473">
        <v>110</v>
      </c>
      <c r="G14" s="473"/>
      <c r="H14" s="473"/>
      <c r="I14" s="473"/>
      <c r="J14" s="473"/>
      <c r="K14" s="473">
        <v>18.5</v>
      </c>
      <c r="L14" s="473"/>
      <c r="M14" s="473"/>
      <c r="N14" s="473"/>
      <c r="O14" s="473"/>
      <c r="P14" s="473"/>
      <c r="Q14" s="473"/>
      <c r="R14" s="473"/>
      <c r="S14" s="473"/>
      <c r="T14" s="473"/>
      <c r="U14" s="473"/>
      <c r="V14" s="473"/>
      <c r="W14" s="473"/>
      <c r="X14" s="473"/>
      <c r="Y14" s="473"/>
      <c r="Z14" s="473"/>
      <c r="AA14" s="473"/>
      <c r="AB14" s="473">
        <v>438</v>
      </c>
      <c r="AC14" s="473"/>
      <c r="AD14" s="473"/>
      <c r="AE14" s="473"/>
      <c r="AF14" s="473">
        <v>1086</v>
      </c>
      <c r="AG14" s="473"/>
      <c r="AH14" s="473"/>
      <c r="AI14" s="473">
        <v>1652.5</v>
      </c>
    </row>
    <row r="15" spans="1:35" ht="14.4" x14ac:dyDescent="0.3">
      <c r="A15" s="476" t="s">
        <v>550</v>
      </c>
      <c r="B15" s="473"/>
      <c r="C15" s="473"/>
      <c r="D15" s="473"/>
      <c r="E15" s="473"/>
      <c r="F15" s="473"/>
      <c r="G15" s="473"/>
      <c r="H15" s="473"/>
      <c r="I15" s="473"/>
      <c r="J15" s="473"/>
      <c r="K15" s="473"/>
      <c r="L15" s="473"/>
      <c r="M15" s="473">
        <v>6.2999999999999989</v>
      </c>
      <c r="N15" s="473"/>
      <c r="O15" s="473"/>
      <c r="P15" s="473"/>
      <c r="Q15" s="473"/>
      <c r="R15" s="473"/>
      <c r="S15" s="473"/>
      <c r="T15" s="473"/>
      <c r="U15" s="473"/>
      <c r="V15" s="473"/>
      <c r="W15" s="473">
        <v>85722.690000000017</v>
      </c>
      <c r="X15" s="473"/>
      <c r="Y15" s="473">
        <v>27.759999999999998</v>
      </c>
      <c r="Z15" s="473"/>
      <c r="AA15" s="473"/>
      <c r="AB15" s="473"/>
      <c r="AC15" s="473"/>
      <c r="AD15" s="473">
        <v>1150.77</v>
      </c>
      <c r="AE15" s="473"/>
      <c r="AF15" s="473"/>
      <c r="AG15" s="473"/>
      <c r="AH15" s="473"/>
      <c r="AI15" s="473">
        <v>86907.520000000019</v>
      </c>
    </row>
    <row r="16" spans="1:35" ht="14.4" x14ac:dyDescent="0.3">
      <c r="A16" s="476" t="s">
        <v>312</v>
      </c>
      <c r="B16" s="473"/>
      <c r="C16" s="473"/>
      <c r="D16" s="473"/>
      <c r="E16" s="473"/>
      <c r="F16" s="473"/>
      <c r="G16" s="473"/>
      <c r="H16" s="473"/>
      <c r="I16" s="473"/>
      <c r="J16" s="473"/>
      <c r="K16" s="473"/>
      <c r="L16" s="473"/>
      <c r="M16" s="473"/>
      <c r="N16" s="473"/>
      <c r="O16" s="473"/>
      <c r="P16" s="473"/>
      <c r="Q16" s="473"/>
      <c r="R16" s="473"/>
      <c r="S16" s="473"/>
      <c r="T16" s="473"/>
      <c r="U16" s="473"/>
      <c r="V16" s="473"/>
      <c r="W16" s="473">
        <v>38155.43</v>
      </c>
      <c r="X16" s="473"/>
      <c r="Y16" s="473"/>
      <c r="Z16" s="473"/>
      <c r="AA16" s="473"/>
      <c r="AB16" s="473"/>
      <c r="AC16" s="473"/>
      <c r="AD16" s="473"/>
      <c r="AE16" s="473"/>
      <c r="AF16" s="473"/>
      <c r="AG16" s="473"/>
      <c r="AH16" s="473"/>
      <c r="AI16" s="473">
        <v>38155.43</v>
      </c>
    </row>
    <row r="17" spans="1:35" ht="14.4" x14ac:dyDescent="0.3">
      <c r="A17" s="476" t="s">
        <v>306</v>
      </c>
      <c r="B17" s="473"/>
      <c r="C17" s="473">
        <v>26.22</v>
      </c>
      <c r="D17" s="473"/>
      <c r="E17" s="473"/>
      <c r="F17" s="473"/>
      <c r="G17" s="473"/>
      <c r="H17" s="473"/>
      <c r="I17" s="473"/>
      <c r="J17" s="473"/>
      <c r="K17" s="473"/>
      <c r="L17" s="473">
        <v>0.88</v>
      </c>
      <c r="M17" s="473"/>
      <c r="N17" s="473"/>
      <c r="O17" s="473"/>
      <c r="P17" s="473"/>
      <c r="Q17" s="473"/>
      <c r="R17" s="473"/>
      <c r="S17" s="473"/>
      <c r="T17" s="473"/>
      <c r="U17" s="473"/>
      <c r="V17" s="473"/>
      <c r="W17" s="473"/>
      <c r="X17" s="473"/>
      <c r="Y17" s="473"/>
      <c r="Z17" s="473"/>
      <c r="AA17" s="473"/>
      <c r="AB17" s="473"/>
      <c r="AC17" s="473"/>
      <c r="AD17" s="473">
        <v>12.68</v>
      </c>
      <c r="AE17" s="473"/>
      <c r="AF17" s="473"/>
      <c r="AG17" s="473"/>
      <c r="AH17" s="473"/>
      <c r="AI17" s="473">
        <v>39.78</v>
      </c>
    </row>
    <row r="18" spans="1:35" ht="14.4" x14ac:dyDescent="0.3">
      <c r="A18" s="476" t="s">
        <v>462</v>
      </c>
      <c r="B18" s="473"/>
      <c r="C18" s="473"/>
      <c r="D18" s="473"/>
      <c r="E18" s="473"/>
      <c r="F18" s="473"/>
      <c r="G18" s="473"/>
      <c r="H18" s="473"/>
      <c r="I18" s="473"/>
      <c r="J18" s="473"/>
      <c r="K18" s="473"/>
      <c r="L18" s="473">
        <v>8993.0300000000007</v>
      </c>
      <c r="M18" s="473"/>
      <c r="N18" s="473"/>
      <c r="O18" s="473">
        <v>1772.88</v>
      </c>
      <c r="P18" s="473"/>
      <c r="Q18" s="473"/>
      <c r="R18" s="473"/>
      <c r="S18" s="473"/>
      <c r="T18" s="473"/>
      <c r="U18" s="473"/>
      <c r="V18" s="473"/>
      <c r="W18" s="473">
        <v>44654.78</v>
      </c>
      <c r="X18" s="473"/>
      <c r="Y18" s="473">
        <v>24.99</v>
      </c>
      <c r="Z18" s="473"/>
      <c r="AA18" s="473"/>
      <c r="AB18" s="473"/>
      <c r="AC18" s="473"/>
      <c r="AD18" s="473"/>
      <c r="AE18" s="473"/>
      <c r="AF18" s="473"/>
      <c r="AG18" s="473"/>
      <c r="AH18" s="473"/>
      <c r="AI18" s="473">
        <v>55445.68</v>
      </c>
    </row>
    <row r="19" spans="1:35" ht="14.4" x14ac:dyDescent="0.3">
      <c r="A19" s="476" t="s">
        <v>527</v>
      </c>
      <c r="B19" s="473"/>
      <c r="C19" s="473"/>
      <c r="D19" s="473"/>
      <c r="E19" s="473"/>
      <c r="F19" s="473">
        <v>216</v>
      </c>
      <c r="G19" s="473"/>
      <c r="H19" s="473"/>
      <c r="I19" s="473"/>
      <c r="J19" s="473"/>
      <c r="K19" s="473">
        <v>108</v>
      </c>
      <c r="L19" s="473"/>
      <c r="M19" s="473"/>
      <c r="N19" s="473"/>
      <c r="O19" s="473"/>
      <c r="P19" s="473"/>
      <c r="Q19" s="473"/>
      <c r="R19" s="473"/>
      <c r="S19" s="473"/>
      <c r="T19" s="473"/>
      <c r="U19" s="473"/>
      <c r="V19" s="473"/>
      <c r="W19" s="473"/>
      <c r="X19" s="473"/>
      <c r="Y19" s="473"/>
      <c r="Z19" s="473"/>
      <c r="AA19" s="473"/>
      <c r="AB19" s="473"/>
      <c r="AC19" s="473">
        <v>3</v>
      </c>
      <c r="AD19" s="473"/>
      <c r="AE19" s="473"/>
      <c r="AF19" s="473"/>
      <c r="AG19" s="473"/>
      <c r="AH19" s="473"/>
      <c r="AI19" s="473">
        <v>327</v>
      </c>
    </row>
    <row r="20" spans="1:35" ht="14.4" x14ac:dyDescent="0.3">
      <c r="A20" s="476" t="s">
        <v>463</v>
      </c>
      <c r="B20" s="473"/>
      <c r="C20" s="473"/>
      <c r="D20" s="473"/>
      <c r="E20" s="473"/>
      <c r="F20" s="473">
        <v>28.5</v>
      </c>
      <c r="G20" s="473"/>
      <c r="H20" s="473"/>
      <c r="I20" s="473"/>
      <c r="J20" s="473"/>
      <c r="K20" s="473"/>
      <c r="L20" s="473"/>
      <c r="M20" s="473"/>
      <c r="N20" s="473"/>
      <c r="O20" s="473"/>
      <c r="P20" s="473"/>
      <c r="Q20" s="473"/>
      <c r="R20" s="473"/>
      <c r="S20" s="473"/>
      <c r="T20" s="473"/>
      <c r="U20" s="473"/>
      <c r="V20" s="473"/>
      <c r="W20" s="473"/>
      <c r="X20" s="473"/>
      <c r="Y20" s="473"/>
      <c r="Z20" s="473"/>
      <c r="AA20" s="473"/>
      <c r="AB20" s="473">
        <v>35.630000000000003</v>
      </c>
      <c r="AC20" s="473"/>
      <c r="AD20" s="473"/>
      <c r="AE20" s="473"/>
      <c r="AF20" s="473">
        <v>12</v>
      </c>
      <c r="AG20" s="473"/>
      <c r="AH20" s="473"/>
      <c r="AI20" s="473">
        <v>76.13</v>
      </c>
    </row>
    <row r="21" spans="1:35" ht="14.4" x14ac:dyDescent="0.3">
      <c r="A21" s="476" t="s">
        <v>308</v>
      </c>
      <c r="B21" s="473"/>
      <c r="C21" s="473"/>
      <c r="D21" s="473"/>
      <c r="E21" s="473"/>
      <c r="F21" s="473"/>
      <c r="G21" s="473"/>
      <c r="H21" s="473"/>
      <c r="I21" s="473"/>
      <c r="J21" s="473"/>
      <c r="K21" s="473"/>
      <c r="L21" s="473">
        <v>0.01</v>
      </c>
      <c r="M21" s="473">
        <v>10.119999999999999</v>
      </c>
      <c r="N21" s="473"/>
      <c r="O21" s="473"/>
      <c r="P21" s="473"/>
      <c r="Q21" s="473">
        <v>19.16</v>
      </c>
      <c r="R21" s="473"/>
      <c r="S21" s="473"/>
      <c r="T21" s="473"/>
      <c r="U21" s="473"/>
      <c r="V21" s="473"/>
      <c r="W21" s="473"/>
      <c r="X21" s="473"/>
      <c r="Y21" s="473">
        <v>496.95</v>
      </c>
      <c r="Z21" s="473"/>
      <c r="AA21" s="473"/>
      <c r="AB21" s="473"/>
      <c r="AC21" s="473"/>
      <c r="AD21" s="473"/>
      <c r="AE21" s="473"/>
      <c r="AF21" s="473"/>
      <c r="AG21" s="473"/>
      <c r="AH21" s="473"/>
      <c r="AI21" s="473">
        <v>526.24</v>
      </c>
    </row>
    <row r="22" spans="1:35" ht="14.4" x14ac:dyDescent="0.3">
      <c r="A22" s="475" t="s">
        <v>235</v>
      </c>
      <c r="B22" s="473"/>
      <c r="C22" s="473">
        <v>689.13</v>
      </c>
      <c r="D22" s="473"/>
      <c r="E22" s="473"/>
      <c r="F22" s="473">
        <v>1108</v>
      </c>
      <c r="G22" s="473"/>
      <c r="H22" s="473"/>
      <c r="I22" s="473">
        <v>30</v>
      </c>
      <c r="J22" s="473"/>
      <c r="K22" s="473">
        <v>12610.83</v>
      </c>
      <c r="L22" s="473">
        <v>8356.16</v>
      </c>
      <c r="M22" s="473"/>
      <c r="N22" s="473"/>
      <c r="O22" s="473"/>
      <c r="P22" s="473"/>
      <c r="Q22" s="473"/>
      <c r="R22" s="473"/>
      <c r="S22" s="473"/>
      <c r="T22" s="473"/>
      <c r="U22" s="473"/>
      <c r="V22" s="473"/>
      <c r="W22" s="473">
        <v>78763.149999999994</v>
      </c>
      <c r="X22" s="473"/>
      <c r="Y22" s="473">
        <v>33391.89</v>
      </c>
      <c r="Z22" s="473"/>
      <c r="AA22" s="473"/>
      <c r="AB22" s="473">
        <v>320</v>
      </c>
      <c r="AC22" s="473"/>
      <c r="AD22" s="473">
        <v>15140.130000000001</v>
      </c>
      <c r="AE22" s="473"/>
      <c r="AF22" s="473"/>
      <c r="AG22" s="473"/>
      <c r="AH22" s="473"/>
      <c r="AI22" s="473">
        <v>150409.28999999998</v>
      </c>
    </row>
    <row r="23" spans="1:35" ht="14.4" x14ac:dyDescent="0.3">
      <c r="A23" s="476" t="s">
        <v>550</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v>1.19</v>
      </c>
      <c r="AE23" s="473"/>
      <c r="AF23" s="473"/>
      <c r="AG23" s="473"/>
      <c r="AH23" s="473"/>
      <c r="AI23" s="473">
        <v>1.19</v>
      </c>
    </row>
    <row r="24" spans="1:35" ht="14.4" x14ac:dyDescent="0.3">
      <c r="A24" s="476" t="s">
        <v>314</v>
      </c>
      <c r="B24" s="473"/>
      <c r="C24" s="473"/>
      <c r="D24" s="473"/>
      <c r="E24" s="473"/>
      <c r="F24" s="473">
        <v>300</v>
      </c>
      <c r="G24" s="473"/>
      <c r="H24" s="473"/>
      <c r="I24" s="473">
        <v>30</v>
      </c>
      <c r="J24" s="473"/>
      <c r="K24" s="473">
        <v>10690</v>
      </c>
      <c r="L24" s="473"/>
      <c r="M24" s="473"/>
      <c r="N24" s="473"/>
      <c r="O24" s="473"/>
      <c r="P24" s="473"/>
      <c r="Q24" s="473"/>
      <c r="R24" s="473"/>
      <c r="S24" s="473"/>
      <c r="T24" s="473"/>
      <c r="U24" s="473"/>
      <c r="V24" s="473"/>
      <c r="W24" s="473"/>
      <c r="X24" s="473"/>
      <c r="Y24" s="473"/>
      <c r="Z24" s="473"/>
      <c r="AA24" s="473"/>
      <c r="AB24" s="473">
        <v>320</v>
      </c>
      <c r="AC24" s="473"/>
      <c r="AD24" s="473"/>
      <c r="AE24" s="473"/>
      <c r="AF24" s="473"/>
      <c r="AG24" s="473"/>
      <c r="AH24" s="473"/>
      <c r="AI24" s="473">
        <v>11340</v>
      </c>
    </row>
    <row r="25" spans="1:35" ht="14.4" x14ac:dyDescent="0.3">
      <c r="A25" s="476" t="s">
        <v>306</v>
      </c>
      <c r="B25" s="473"/>
      <c r="C25" s="473">
        <v>5.18</v>
      </c>
      <c r="D25" s="473"/>
      <c r="E25" s="473"/>
      <c r="F25" s="473"/>
      <c r="G25" s="473"/>
      <c r="H25" s="473"/>
      <c r="I25" s="473"/>
      <c r="J25" s="473"/>
      <c r="K25" s="473"/>
      <c r="L25" s="473">
        <v>9.5</v>
      </c>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v>14.68</v>
      </c>
    </row>
    <row r="26" spans="1:35" ht="14.4" x14ac:dyDescent="0.3">
      <c r="A26" s="476" t="s">
        <v>307</v>
      </c>
      <c r="B26" s="473"/>
      <c r="C26" s="473">
        <v>683.95</v>
      </c>
      <c r="D26" s="473"/>
      <c r="E26" s="473"/>
      <c r="F26" s="473"/>
      <c r="G26" s="473"/>
      <c r="H26" s="473"/>
      <c r="I26" s="473"/>
      <c r="J26" s="473"/>
      <c r="K26" s="473">
        <v>621.70000000000005</v>
      </c>
      <c r="L26" s="473">
        <v>8346.66</v>
      </c>
      <c r="M26" s="473"/>
      <c r="N26" s="473"/>
      <c r="O26" s="473"/>
      <c r="P26" s="473"/>
      <c r="Q26" s="473"/>
      <c r="R26" s="473"/>
      <c r="S26" s="473"/>
      <c r="T26" s="473"/>
      <c r="U26" s="473"/>
      <c r="V26" s="473"/>
      <c r="W26" s="473">
        <v>78763.149999999994</v>
      </c>
      <c r="X26" s="473"/>
      <c r="Y26" s="473">
        <v>33150.89</v>
      </c>
      <c r="Z26" s="473"/>
      <c r="AA26" s="473"/>
      <c r="AB26" s="473"/>
      <c r="AC26" s="473"/>
      <c r="AD26" s="473">
        <v>15138.94</v>
      </c>
      <c r="AE26" s="473"/>
      <c r="AF26" s="473"/>
      <c r="AG26" s="473"/>
      <c r="AH26" s="473"/>
      <c r="AI26" s="473">
        <v>136705.28999999998</v>
      </c>
    </row>
    <row r="27" spans="1:35" ht="14.4" x14ac:dyDescent="0.3">
      <c r="A27" s="476" t="s">
        <v>463</v>
      </c>
      <c r="B27" s="473"/>
      <c r="C27" s="473"/>
      <c r="D27" s="473"/>
      <c r="E27" s="473"/>
      <c r="F27" s="473"/>
      <c r="G27" s="473"/>
      <c r="H27" s="473"/>
      <c r="I27" s="473"/>
      <c r="J27" s="473"/>
      <c r="K27" s="473">
        <v>7.13</v>
      </c>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v>7.13</v>
      </c>
    </row>
    <row r="28" spans="1:35" ht="14.4" x14ac:dyDescent="0.3">
      <c r="A28" s="476" t="s">
        <v>308</v>
      </c>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v>241</v>
      </c>
      <c r="Z28" s="473"/>
      <c r="AA28" s="473"/>
      <c r="AB28" s="473"/>
      <c r="AC28" s="473"/>
      <c r="AD28" s="473"/>
      <c r="AE28" s="473"/>
      <c r="AF28" s="473"/>
      <c r="AG28" s="473"/>
      <c r="AH28" s="473"/>
      <c r="AI28" s="473">
        <v>241</v>
      </c>
    </row>
    <row r="29" spans="1:35" ht="14.4" x14ac:dyDescent="0.3">
      <c r="A29" s="476" t="s">
        <v>489</v>
      </c>
      <c r="B29" s="473"/>
      <c r="C29" s="473"/>
      <c r="D29" s="473"/>
      <c r="E29" s="473"/>
      <c r="F29" s="473">
        <v>808</v>
      </c>
      <c r="G29" s="473"/>
      <c r="H29" s="473"/>
      <c r="I29" s="473"/>
      <c r="J29" s="473"/>
      <c r="K29" s="473">
        <v>1292</v>
      </c>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v>2100</v>
      </c>
    </row>
    <row r="30" spans="1:35" ht="14.4" x14ac:dyDescent="0.3">
      <c r="A30" s="475" t="s">
        <v>236</v>
      </c>
      <c r="B30" s="473"/>
      <c r="C30" s="473">
        <v>11.62</v>
      </c>
      <c r="D30" s="473">
        <v>10121.700000000001</v>
      </c>
      <c r="E30" s="473"/>
      <c r="F30" s="473"/>
      <c r="G30" s="473"/>
      <c r="H30" s="473"/>
      <c r="I30" s="473"/>
      <c r="J30" s="473"/>
      <c r="K30" s="473"/>
      <c r="L30" s="473">
        <v>130.97999999999999</v>
      </c>
      <c r="M30" s="473"/>
      <c r="N30" s="473"/>
      <c r="O30" s="473"/>
      <c r="P30" s="473"/>
      <c r="Q30" s="473">
        <v>2863.8599999999997</v>
      </c>
      <c r="R30" s="473"/>
      <c r="S30" s="473"/>
      <c r="T30" s="473"/>
      <c r="U30" s="473"/>
      <c r="V30" s="473"/>
      <c r="W30" s="473">
        <v>43221.63</v>
      </c>
      <c r="X30" s="473"/>
      <c r="Y30" s="473">
        <v>47468.209999999992</v>
      </c>
      <c r="Z30" s="473"/>
      <c r="AA30" s="473"/>
      <c r="AB30" s="473"/>
      <c r="AC30" s="473"/>
      <c r="AD30" s="473">
        <v>3.02</v>
      </c>
      <c r="AE30" s="473"/>
      <c r="AF30" s="473"/>
      <c r="AG30" s="473"/>
      <c r="AH30" s="473"/>
      <c r="AI30" s="473">
        <v>103821.01999999999</v>
      </c>
    </row>
    <row r="31" spans="1:35" ht="14.4" x14ac:dyDescent="0.3">
      <c r="A31" s="476" t="s">
        <v>550</v>
      </c>
      <c r="B31" s="473"/>
      <c r="C31" s="473"/>
      <c r="D31" s="473">
        <v>312.7</v>
      </c>
      <c r="E31" s="473"/>
      <c r="F31" s="473"/>
      <c r="G31" s="473"/>
      <c r="H31" s="473"/>
      <c r="I31" s="473"/>
      <c r="J31" s="473"/>
      <c r="K31" s="473"/>
      <c r="L31" s="473"/>
      <c r="M31" s="473"/>
      <c r="N31" s="473"/>
      <c r="O31" s="473"/>
      <c r="P31" s="473"/>
      <c r="Q31" s="473">
        <v>2862.12</v>
      </c>
      <c r="R31" s="473"/>
      <c r="S31" s="473"/>
      <c r="T31" s="473"/>
      <c r="U31" s="473"/>
      <c r="V31" s="473"/>
      <c r="W31" s="473"/>
      <c r="X31" s="473"/>
      <c r="Y31" s="473">
        <v>47468.209999999992</v>
      </c>
      <c r="Z31" s="473"/>
      <c r="AA31" s="473"/>
      <c r="AB31" s="473"/>
      <c r="AC31" s="473"/>
      <c r="AD31" s="473">
        <v>3.02</v>
      </c>
      <c r="AE31" s="473"/>
      <c r="AF31" s="473"/>
      <c r="AG31" s="473"/>
      <c r="AH31" s="473"/>
      <c r="AI31" s="473">
        <v>50646.049999999988</v>
      </c>
    </row>
    <row r="32" spans="1:35" ht="14.4" x14ac:dyDescent="0.3">
      <c r="A32" s="476" t="s">
        <v>388</v>
      </c>
      <c r="B32" s="473"/>
      <c r="C32" s="473"/>
      <c r="D32" s="473">
        <v>9809</v>
      </c>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v>9809</v>
      </c>
    </row>
    <row r="33" spans="1:35" ht="14.4" x14ac:dyDescent="0.3">
      <c r="A33" s="476" t="s">
        <v>308</v>
      </c>
      <c r="B33" s="473"/>
      <c r="C33" s="473">
        <v>11.62</v>
      </c>
      <c r="D33" s="473"/>
      <c r="E33" s="473"/>
      <c r="F33" s="473"/>
      <c r="G33" s="473"/>
      <c r="H33" s="473"/>
      <c r="I33" s="473"/>
      <c r="J33" s="473"/>
      <c r="K33" s="473"/>
      <c r="L33" s="473">
        <v>130.97999999999999</v>
      </c>
      <c r="M33" s="473"/>
      <c r="N33" s="473"/>
      <c r="O33" s="473"/>
      <c r="P33" s="473"/>
      <c r="Q33" s="473">
        <v>1.74</v>
      </c>
      <c r="R33" s="473"/>
      <c r="S33" s="473"/>
      <c r="T33" s="473"/>
      <c r="U33" s="473"/>
      <c r="V33" s="473"/>
      <c r="W33" s="473">
        <v>43221.63</v>
      </c>
      <c r="X33" s="473"/>
      <c r="Y33" s="473"/>
      <c r="Z33" s="473"/>
      <c r="AA33" s="473"/>
      <c r="AB33" s="473"/>
      <c r="AC33" s="473"/>
      <c r="AD33" s="473"/>
      <c r="AE33" s="473"/>
      <c r="AF33" s="473"/>
      <c r="AG33" s="473"/>
      <c r="AH33" s="473"/>
      <c r="AI33" s="473">
        <v>43365.969999999994</v>
      </c>
    </row>
    <row r="34" spans="1:35" ht="14.4" x14ac:dyDescent="0.3">
      <c r="A34" s="475" t="s">
        <v>239</v>
      </c>
      <c r="B34" s="473"/>
      <c r="C34" s="473">
        <v>5.7900000000000009</v>
      </c>
      <c r="D34" s="473">
        <v>1659.17</v>
      </c>
      <c r="E34" s="473"/>
      <c r="F34" s="473"/>
      <c r="G34" s="473"/>
      <c r="H34" s="473"/>
      <c r="I34" s="473"/>
      <c r="J34" s="473"/>
      <c r="K34" s="473"/>
      <c r="L34" s="473">
        <v>1974.46</v>
      </c>
      <c r="M34" s="473">
        <v>2976</v>
      </c>
      <c r="N34" s="473"/>
      <c r="O34" s="473"/>
      <c r="P34" s="473"/>
      <c r="Q34" s="473">
        <v>3308.94</v>
      </c>
      <c r="R34" s="473">
        <v>2692.5</v>
      </c>
      <c r="S34" s="473"/>
      <c r="T34" s="473"/>
      <c r="U34" s="473"/>
      <c r="V34" s="473"/>
      <c r="W34" s="473">
        <v>287307.2</v>
      </c>
      <c r="X34" s="473"/>
      <c r="Y34" s="473">
        <v>1105.3899999999999</v>
      </c>
      <c r="Z34" s="473"/>
      <c r="AA34" s="473"/>
      <c r="AB34" s="473"/>
      <c r="AC34" s="473"/>
      <c r="AD34" s="473">
        <v>168.85</v>
      </c>
      <c r="AE34" s="473">
        <v>20.34</v>
      </c>
      <c r="AF34" s="473"/>
      <c r="AG34" s="473">
        <v>720</v>
      </c>
      <c r="AH34" s="473"/>
      <c r="AI34" s="473">
        <v>301938.64</v>
      </c>
    </row>
    <row r="35" spans="1:35" ht="14.4" x14ac:dyDescent="0.3">
      <c r="A35" s="476" t="s">
        <v>430</v>
      </c>
      <c r="B35" s="473"/>
      <c r="C35" s="473"/>
      <c r="D35" s="473"/>
      <c r="E35" s="473"/>
      <c r="F35" s="473"/>
      <c r="G35" s="473"/>
      <c r="H35" s="473"/>
      <c r="I35" s="473"/>
      <c r="J35" s="473"/>
      <c r="K35" s="473"/>
      <c r="L35" s="473">
        <v>1093</v>
      </c>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v>1093</v>
      </c>
    </row>
    <row r="36" spans="1:35" ht="14.4" x14ac:dyDescent="0.3">
      <c r="A36" s="476" t="s">
        <v>550</v>
      </c>
      <c r="B36" s="473"/>
      <c r="C36" s="473"/>
      <c r="D36" s="473"/>
      <c r="E36" s="473"/>
      <c r="F36" s="473"/>
      <c r="G36" s="473"/>
      <c r="H36" s="473"/>
      <c r="I36" s="473"/>
      <c r="J36" s="473"/>
      <c r="K36" s="473"/>
      <c r="L36" s="473">
        <v>14.46</v>
      </c>
      <c r="M36" s="473"/>
      <c r="N36" s="473"/>
      <c r="O36" s="473"/>
      <c r="P36" s="473"/>
      <c r="Q36" s="473">
        <v>686.20999999999992</v>
      </c>
      <c r="R36" s="473"/>
      <c r="S36" s="473"/>
      <c r="T36" s="473"/>
      <c r="U36" s="473"/>
      <c r="V36" s="473"/>
      <c r="W36" s="473"/>
      <c r="X36" s="473"/>
      <c r="Y36" s="473">
        <v>19.05</v>
      </c>
      <c r="Z36" s="473"/>
      <c r="AA36" s="473"/>
      <c r="AB36" s="473"/>
      <c r="AC36" s="473"/>
      <c r="AD36" s="473">
        <v>168.85</v>
      </c>
      <c r="AE36" s="473"/>
      <c r="AF36" s="473"/>
      <c r="AG36" s="473"/>
      <c r="AH36" s="473"/>
      <c r="AI36" s="473">
        <v>888.56999999999994</v>
      </c>
    </row>
    <row r="37" spans="1:35" ht="14.4" x14ac:dyDescent="0.3">
      <c r="A37" s="476" t="s">
        <v>500</v>
      </c>
      <c r="B37" s="473"/>
      <c r="C37" s="473"/>
      <c r="D37" s="473"/>
      <c r="E37" s="473"/>
      <c r="F37" s="473"/>
      <c r="G37" s="473"/>
      <c r="H37" s="473"/>
      <c r="I37" s="473"/>
      <c r="J37" s="473"/>
      <c r="K37" s="473"/>
      <c r="L37" s="473">
        <v>867</v>
      </c>
      <c r="M37" s="473">
        <v>2976</v>
      </c>
      <c r="N37" s="473"/>
      <c r="O37" s="473"/>
      <c r="P37" s="473"/>
      <c r="Q37" s="473">
        <v>81</v>
      </c>
      <c r="R37" s="473"/>
      <c r="S37" s="473"/>
      <c r="T37" s="473"/>
      <c r="U37" s="473"/>
      <c r="V37" s="473"/>
      <c r="W37" s="473"/>
      <c r="X37" s="473"/>
      <c r="Y37" s="473">
        <v>1073</v>
      </c>
      <c r="Z37" s="473"/>
      <c r="AA37" s="473"/>
      <c r="AB37" s="473"/>
      <c r="AC37" s="473"/>
      <c r="AD37" s="473"/>
      <c r="AE37" s="473"/>
      <c r="AF37" s="473"/>
      <c r="AG37" s="473"/>
      <c r="AH37" s="473"/>
      <c r="AI37" s="473">
        <v>4997</v>
      </c>
    </row>
    <row r="38" spans="1:35" ht="14.4" x14ac:dyDescent="0.3">
      <c r="A38" s="476" t="s">
        <v>312</v>
      </c>
      <c r="B38" s="473"/>
      <c r="C38" s="473">
        <v>3.1300000000000003</v>
      </c>
      <c r="D38" s="473">
        <v>1659.17</v>
      </c>
      <c r="E38" s="473"/>
      <c r="F38" s="473"/>
      <c r="G38" s="473"/>
      <c r="H38" s="473"/>
      <c r="I38" s="473"/>
      <c r="J38" s="473"/>
      <c r="K38" s="473"/>
      <c r="L38" s="473"/>
      <c r="M38" s="473"/>
      <c r="N38" s="473"/>
      <c r="O38" s="473"/>
      <c r="P38" s="473"/>
      <c r="Q38" s="473">
        <v>2541.73</v>
      </c>
      <c r="R38" s="473"/>
      <c r="S38" s="473"/>
      <c r="T38" s="473"/>
      <c r="U38" s="473"/>
      <c r="V38" s="473"/>
      <c r="W38" s="473">
        <v>258065.34</v>
      </c>
      <c r="X38" s="473"/>
      <c r="Y38" s="473">
        <v>11.98</v>
      </c>
      <c r="Z38" s="473"/>
      <c r="AA38" s="473"/>
      <c r="AB38" s="473"/>
      <c r="AC38" s="473"/>
      <c r="AD38" s="473"/>
      <c r="AE38" s="473">
        <v>20.34</v>
      </c>
      <c r="AF38" s="473"/>
      <c r="AG38" s="473"/>
      <c r="AH38" s="473"/>
      <c r="AI38" s="473">
        <v>262301.69</v>
      </c>
    </row>
    <row r="39" spans="1:35" ht="14.4" x14ac:dyDescent="0.3">
      <c r="A39" s="476" t="s">
        <v>317</v>
      </c>
      <c r="B39" s="473"/>
      <c r="C39" s="473"/>
      <c r="D39" s="473"/>
      <c r="E39" s="473"/>
      <c r="F39" s="473"/>
      <c r="G39" s="473"/>
      <c r="H39" s="473"/>
      <c r="I39" s="473"/>
      <c r="J39" s="473"/>
      <c r="K39" s="473"/>
      <c r="L39" s="473"/>
      <c r="M39" s="473"/>
      <c r="N39" s="473"/>
      <c r="O39" s="473"/>
      <c r="P39" s="473"/>
      <c r="Q39" s="473"/>
      <c r="R39" s="473">
        <v>2692.5</v>
      </c>
      <c r="S39" s="473"/>
      <c r="T39" s="473"/>
      <c r="U39" s="473"/>
      <c r="V39" s="473"/>
      <c r="W39" s="473"/>
      <c r="X39" s="473"/>
      <c r="Y39" s="473"/>
      <c r="Z39" s="473"/>
      <c r="AA39" s="473"/>
      <c r="AB39" s="473"/>
      <c r="AC39" s="473"/>
      <c r="AD39" s="473"/>
      <c r="AE39" s="473"/>
      <c r="AF39" s="473"/>
      <c r="AG39" s="473">
        <v>720</v>
      </c>
      <c r="AH39" s="473"/>
      <c r="AI39" s="473">
        <v>3412.5</v>
      </c>
    </row>
    <row r="40" spans="1:35" ht="14.4" x14ac:dyDescent="0.3">
      <c r="A40" s="476" t="s">
        <v>308</v>
      </c>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v>1.36</v>
      </c>
      <c r="Z40" s="473"/>
      <c r="AA40" s="473"/>
      <c r="AB40" s="473"/>
      <c r="AC40" s="473"/>
      <c r="AD40" s="473"/>
      <c r="AE40" s="473"/>
      <c r="AF40" s="473"/>
      <c r="AG40" s="473"/>
      <c r="AH40" s="473"/>
      <c r="AI40" s="473">
        <v>1.36</v>
      </c>
    </row>
    <row r="41" spans="1:35" ht="14.4" x14ac:dyDescent="0.3">
      <c r="A41" s="476" t="s">
        <v>318</v>
      </c>
      <c r="B41" s="473"/>
      <c r="C41" s="473">
        <v>2.66</v>
      </c>
      <c r="D41" s="473"/>
      <c r="E41" s="473"/>
      <c r="F41" s="473"/>
      <c r="G41" s="473"/>
      <c r="H41" s="473"/>
      <c r="I41" s="473"/>
      <c r="J41" s="473"/>
      <c r="K41" s="473"/>
      <c r="L41" s="473"/>
      <c r="M41" s="473"/>
      <c r="N41" s="473"/>
      <c r="O41" s="473"/>
      <c r="P41" s="473"/>
      <c r="Q41" s="473"/>
      <c r="R41" s="473"/>
      <c r="S41" s="473"/>
      <c r="T41" s="473"/>
      <c r="U41" s="473"/>
      <c r="V41" s="473"/>
      <c r="W41" s="473">
        <v>29241.86</v>
      </c>
      <c r="X41" s="473"/>
      <c r="Y41" s="473"/>
      <c r="Z41" s="473"/>
      <c r="AA41" s="473"/>
      <c r="AB41" s="473"/>
      <c r="AC41" s="473"/>
      <c r="AD41" s="473"/>
      <c r="AE41" s="473"/>
      <c r="AF41" s="473"/>
      <c r="AG41" s="473"/>
      <c r="AH41" s="473"/>
      <c r="AI41" s="473">
        <v>29244.52</v>
      </c>
    </row>
    <row r="42" spans="1:35" ht="14.4" x14ac:dyDescent="0.3">
      <c r="A42" s="475" t="s">
        <v>320</v>
      </c>
      <c r="B42" s="473"/>
      <c r="C42" s="473">
        <v>0.38</v>
      </c>
      <c r="D42" s="473"/>
      <c r="E42" s="473"/>
      <c r="F42" s="473"/>
      <c r="G42" s="473"/>
      <c r="H42" s="473"/>
      <c r="I42" s="473"/>
      <c r="J42" s="473"/>
      <c r="K42" s="473"/>
      <c r="L42" s="473"/>
      <c r="M42" s="473"/>
      <c r="N42" s="473"/>
      <c r="O42" s="473"/>
      <c r="P42" s="473"/>
      <c r="Q42" s="473"/>
      <c r="R42" s="473"/>
      <c r="S42" s="473"/>
      <c r="T42" s="473"/>
      <c r="U42" s="473"/>
      <c r="V42" s="473"/>
      <c r="W42" s="473">
        <v>709.05</v>
      </c>
      <c r="X42" s="473"/>
      <c r="Y42" s="473"/>
      <c r="Z42" s="473"/>
      <c r="AA42" s="473"/>
      <c r="AB42" s="473"/>
      <c r="AC42" s="473"/>
      <c r="AD42" s="473"/>
      <c r="AE42" s="473"/>
      <c r="AF42" s="473"/>
      <c r="AG42" s="473"/>
      <c r="AH42" s="473"/>
      <c r="AI42" s="473">
        <v>709.43</v>
      </c>
    </row>
    <row r="43" spans="1:35" ht="14.4" x14ac:dyDescent="0.3">
      <c r="A43" s="476" t="s">
        <v>312</v>
      </c>
      <c r="B43" s="473"/>
      <c r="C43" s="473"/>
      <c r="D43" s="473"/>
      <c r="E43" s="473"/>
      <c r="F43" s="473"/>
      <c r="G43" s="473"/>
      <c r="H43" s="473"/>
      <c r="I43" s="473"/>
      <c r="J43" s="473"/>
      <c r="K43" s="473"/>
      <c r="L43" s="473"/>
      <c r="M43" s="473"/>
      <c r="N43" s="473"/>
      <c r="O43" s="473"/>
      <c r="P43" s="473"/>
      <c r="Q43" s="473"/>
      <c r="R43" s="473"/>
      <c r="S43" s="473"/>
      <c r="T43" s="473"/>
      <c r="U43" s="473"/>
      <c r="V43" s="473"/>
      <c r="W43" s="473">
        <v>709.05</v>
      </c>
      <c r="X43" s="473"/>
      <c r="Y43" s="473"/>
      <c r="Z43" s="473"/>
      <c r="AA43" s="473"/>
      <c r="AB43" s="473"/>
      <c r="AC43" s="473"/>
      <c r="AD43" s="473"/>
      <c r="AE43" s="473"/>
      <c r="AF43" s="473"/>
      <c r="AG43" s="473"/>
      <c r="AH43" s="473"/>
      <c r="AI43" s="473">
        <v>709.05</v>
      </c>
    </row>
    <row r="44" spans="1:35" ht="14.4" x14ac:dyDescent="0.3">
      <c r="A44" s="476" t="s">
        <v>306</v>
      </c>
      <c r="B44" s="473"/>
      <c r="C44" s="473">
        <v>0.38</v>
      </c>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v>0.38</v>
      </c>
    </row>
    <row r="45" spans="1:35" ht="14.4" x14ac:dyDescent="0.3">
      <c r="A45" s="475" t="s">
        <v>238</v>
      </c>
      <c r="B45" s="473"/>
      <c r="C45" s="473">
        <v>5.66</v>
      </c>
      <c r="D45" s="473">
        <v>87846</v>
      </c>
      <c r="E45" s="473"/>
      <c r="F45" s="473"/>
      <c r="G45" s="473">
        <v>33654</v>
      </c>
      <c r="H45" s="473"/>
      <c r="I45" s="473"/>
      <c r="J45" s="473"/>
      <c r="K45" s="473"/>
      <c r="L45" s="473">
        <v>6275.28</v>
      </c>
      <c r="M45" s="473"/>
      <c r="N45" s="473"/>
      <c r="O45" s="473"/>
      <c r="P45" s="473"/>
      <c r="Q45" s="473">
        <v>144393.28</v>
      </c>
      <c r="R45" s="473"/>
      <c r="S45" s="473"/>
      <c r="T45" s="473"/>
      <c r="U45" s="473"/>
      <c r="V45" s="473"/>
      <c r="W45" s="473">
        <v>100467.51</v>
      </c>
      <c r="X45" s="473"/>
      <c r="Y45" s="473">
        <v>318</v>
      </c>
      <c r="Z45" s="473"/>
      <c r="AA45" s="473"/>
      <c r="AB45" s="473"/>
      <c r="AC45" s="473"/>
      <c r="AD45" s="473"/>
      <c r="AE45" s="473"/>
      <c r="AF45" s="473"/>
      <c r="AG45" s="473"/>
      <c r="AH45" s="473"/>
      <c r="AI45" s="473">
        <v>372959.73000000004</v>
      </c>
    </row>
    <row r="46" spans="1:35" ht="14.4" x14ac:dyDescent="0.3">
      <c r="A46" s="476" t="s">
        <v>550</v>
      </c>
      <c r="B46" s="473"/>
      <c r="C46" s="473"/>
      <c r="D46" s="473"/>
      <c r="E46" s="473"/>
      <c r="F46" s="473"/>
      <c r="G46" s="473"/>
      <c r="H46" s="473"/>
      <c r="I46" s="473"/>
      <c r="J46" s="473"/>
      <c r="K46" s="473"/>
      <c r="L46" s="473"/>
      <c r="M46" s="473"/>
      <c r="N46" s="473"/>
      <c r="O46" s="473"/>
      <c r="P46" s="473"/>
      <c r="Q46" s="473">
        <v>21.4</v>
      </c>
      <c r="R46" s="473"/>
      <c r="S46" s="473"/>
      <c r="T46" s="473"/>
      <c r="U46" s="473"/>
      <c r="V46" s="473"/>
      <c r="W46" s="473"/>
      <c r="X46" s="473"/>
      <c r="Y46" s="473"/>
      <c r="Z46" s="473"/>
      <c r="AA46" s="473"/>
      <c r="AB46" s="473"/>
      <c r="AC46" s="473"/>
      <c r="AD46" s="473"/>
      <c r="AE46" s="473"/>
      <c r="AF46" s="473"/>
      <c r="AG46" s="473"/>
      <c r="AH46" s="473"/>
      <c r="AI46" s="473">
        <v>21.4</v>
      </c>
    </row>
    <row r="47" spans="1:35" ht="14.4" x14ac:dyDescent="0.3">
      <c r="A47" s="476" t="s">
        <v>500</v>
      </c>
      <c r="B47" s="473"/>
      <c r="C47" s="473"/>
      <c r="D47" s="473">
        <v>87846</v>
      </c>
      <c r="E47" s="473"/>
      <c r="F47" s="473"/>
      <c r="G47" s="473">
        <v>33654</v>
      </c>
      <c r="H47" s="473"/>
      <c r="I47" s="473"/>
      <c r="J47" s="473"/>
      <c r="K47" s="473"/>
      <c r="L47" s="473">
        <v>6242</v>
      </c>
      <c r="M47" s="473"/>
      <c r="N47" s="473"/>
      <c r="O47" s="473"/>
      <c r="P47" s="473"/>
      <c r="Q47" s="473">
        <v>129838</v>
      </c>
      <c r="R47" s="473"/>
      <c r="S47" s="473"/>
      <c r="T47" s="473"/>
      <c r="U47" s="473"/>
      <c r="V47" s="473"/>
      <c r="W47" s="473">
        <v>99917</v>
      </c>
      <c r="X47" s="473"/>
      <c r="Y47" s="473">
        <v>318</v>
      </c>
      <c r="Z47" s="473"/>
      <c r="AA47" s="473"/>
      <c r="AB47" s="473"/>
      <c r="AC47" s="473"/>
      <c r="AD47" s="473"/>
      <c r="AE47" s="473"/>
      <c r="AF47" s="473"/>
      <c r="AG47" s="473"/>
      <c r="AH47" s="473"/>
      <c r="AI47" s="473">
        <v>357815</v>
      </c>
    </row>
    <row r="48" spans="1:35" ht="14.4" x14ac:dyDescent="0.3">
      <c r="A48" s="476" t="s">
        <v>308</v>
      </c>
      <c r="B48" s="473"/>
      <c r="C48" s="473">
        <v>5.66</v>
      </c>
      <c r="D48" s="473"/>
      <c r="E48" s="473"/>
      <c r="F48" s="473"/>
      <c r="G48" s="473"/>
      <c r="H48" s="473"/>
      <c r="I48" s="473"/>
      <c r="J48" s="473"/>
      <c r="K48" s="473"/>
      <c r="L48" s="473">
        <v>33.28</v>
      </c>
      <c r="M48" s="473"/>
      <c r="N48" s="473"/>
      <c r="O48" s="473"/>
      <c r="P48" s="473"/>
      <c r="Q48" s="473">
        <v>14533.88</v>
      </c>
      <c r="R48" s="473"/>
      <c r="S48" s="473"/>
      <c r="T48" s="473"/>
      <c r="U48" s="473"/>
      <c r="V48" s="473"/>
      <c r="W48" s="473">
        <v>550.51</v>
      </c>
      <c r="X48" s="473"/>
      <c r="Y48" s="473"/>
      <c r="Z48" s="473"/>
      <c r="AA48" s="473"/>
      <c r="AB48" s="473"/>
      <c r="AC48" s="473"/>
      <c r="AD48" s="473"/>
      <c r="AE48" s="473"/>
      <c r="AF48" s="473"/>
      <c r="AG48" s="473"/>
      <c r="AH48" s="473"/>
      <c r="AI48" s="473">
        <v>15123.33</v>
      </c>
    </row>
    <row r="49" spans="1:35" ht="14.4" x14ac:dyDescent="0.3">
      <c r="A49" s="475" t="s">
        <v>233</v>
      </c>
      <c r="B49" s="473"/>
      <c r="C49" s="473">
        <v>124.96</v>
      </c>
      <c r="D49" s="473"/>
      <c r="E49" s="473"/>
      <c r="F49" s="473">
        <v>2848</v>
      </c>
      <c r="G49" s="473"/>
      <c r="H49" s="473"/>
      <c r="I49" s="473"/>
      <c r="J49" s="473"/>
      <c r="K49" s="473">
        <v>3638.7200000000003</v>
      </c>
      <c r="L49" s="473">
        <v>2207.66</v>
      </c>
      <c r="M49" s="473"/>
      <c r="N49" s="473"/>
      <c r="O49" s="473"/>
      <c r="P49" s="473"/>
      <c r="Q49" s="473"/>
      <c r="R49" s="473"/>
      <c r="S49" s="473"/>
      <c r="T49" s="473"/>
      <c r="U49" s="473"/>
      <c r="V49" s="473"/>
      <c r="W49" s="473">
        <v>27887.18</v>
      </c>
      <c r="X49" s="473"/>
      <c r="Y49" s="473"/>
      <c r="Z49" s="473"/>
      <c r="AA49" s="473"/>
      <c r="AB49" s="473">
        <v>3594</v>
      </c>
      <c r="AC49" s="473">
        <v>450</v>
      </c>
      <c r="AD49" s="473">
        <v>469.78</v>
      </c>
      <c r="AE49" s="473"/>
      <c r="AF49" s="473">
        <v>337.5</v>
      </c>
      <c r="AG49" s="473"/>
      <c r="AH49" s="473"/>
      <c r="AI49" s="473">
        <v>41557.799999999996</v>
      </c>
    </row>
    <row r="50" spans="1:35" ht="14.4" x14ac:dyDescent="0.3">
      <c r="A50" s="476" t="s">
        <v>430</v>
      </c>
      <c r="B50" s="473"/>
      <c r="C50" s="473"/>
      <c r="D50" s="473"/>
      <c r="E50" s="473"/>
      <c r="F50" s="473"/>
      <c r="G50" s="473"/>
      <c r="H50" s="473"/>
      <c r="I50" s="473"/>
      <c r="J50" s="473"/>
      <c r="K50" s="473"/>
      <c r="L50" s="473">
        <v>105</v>
      </c>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v>105</v>
      </c>
    </row>
    <row r="51" spans="1:35" ht="14.4" x14ac:dyDescent="0.3">
      <c r="A51" s="476" t="s">
        <v>322</v>
      </c>
      <c r="B51" s="473"/>
      <c r="C51" s="473"/>
      <c r="D51" s="473"/>
      <c r="E51" s="473"/>
      <c r="F51" s="473">
        <v>90</v>
      </c>
      <c r="G51" s="473"/>
      <c r="H51" s="473"/>
      <c r="I51" s="473"/>
      <c r="J51" s="473"/>
      <c r="K51" s="473">
        <v>105</v>
      </c>
      <c r="L51" s="473"/>
      <c r="M51" s="473"/>
      <c r="N51" s="473"/>
      <c r="O51" s="473"/>
      <c r="P51" s="473"/>
      <c r="Q51" s="473"/>
      <c r="R51" s="473"/>
      <c r="S51" s="473"/>
      <c r="T51" s="473"/>
      <c r="U51" s="473"/>
      <c r="V51" s="473"/>
      <c r="W51" s="473"/>
      <c r="X51" s="473"/>
      <c r="Y51" s="473"/>
      <c r="Z51" s="473"/>
      <c r="AA51" s="473"/>
      <c r="AB51" s="473"/>
      <c r="AC51" s="473">
        <v>450</v>
      </c>
      <c r="AD51" s="473"/>
      <c r="AE51" s="473"/>
      <c r="AF51" s="473">
        <v>337.5</v>
      </c>
      <c r="AG51" s="473"/>
      <c r="AH51" s="473"/>
      <c r="AI51" s="473">
        <v>982.5</v>
      </c>
    </row>
    <row r="52" spans="1:35" ht="14.4" x14ac:dyDescent="0.3">
      <c r="A52" s="476" t="s">
        <v>306</v>
      </c>
      <c r="B52" s="473"/>
      <c r="C52" s="473">
        <v>1.35</v>
      </c>
      <c r="D52" s="473"/>
      <c r="E52" s="473"/>
      <c r="F52" s="473"/>
      <c r="G52" s="473"/>
      <c r="H52" s="473"/>
      <c r="I52" s="473"/>
      <c r="J52" s="473"/>
      <c r="K52" s="473"/>
      <c r="L52" s="473">
        <v>9.75</v>
      </c>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v>11.1</v>
      </c>
    </row>
    <row r="53" spans="1:35" ht="14.4" x14ac:dyDescent="0.3">
      <c r="A53" s="476" t="s">
        <v>307</v>
      </c>
      <c r="B53" s="473"/>
      <c r="C53" s="473">
        <v>123.61</v>
      </c>
      <c r="D53" s="473"/>
      <c r="E53" s="473"/>
      <c r="F53" s="473"/>
      <c r="G53" s="473"/>
      <c r="H53" s="473"/>
      <c r="I53" s="473"/>
      <c r="J53" s="473"/>
      <c r="K53" s="473">
        <v>218.72</v>
      </c>
      <c r="L53" s="473">
        <v>2092.91</v>
      </c>
      <c r="M53" s="473"/>
      <c r="N53" s="473"/>
      <c r="O53" s="473"/>
      <c r="P53" s="473"/>
      <c r="Q53" s="473"/>
      <c r="R53" s="473"/>
      <c r="S53" s="473"/>
      <c r="T53" s="473"/>
      <c r="U53" s="473"/>
      <c r="V53" s="473"/>
      <c r="W53" s="473">
        <v>21273.18</v>
      </c>
      <c r="X53" s="473"/>
      <c r="Y53" s="473"/>
      <c r="Z53" s="473"/>
      <c r="AA53" s="473"/>
      <c r="AB53" s="473"/>
      <c r="AC53" s="473"/>
      <c r="AD53" s="473">
        <v>469.78</v>
      </c>
      <c r="AE53" s="473"/>
      <c r="AF53" s="473"/>
      <c r="AG53" s="473"/>
      <c r="AH53" s="473"/>
      <c r="AI53" s="473">
        <v>24178.199999999997</v>
      </c>
    </row>
    <row r="54" spans="1:35" ht="14.4" x14ac:dyDescent="0.3">
      <c r="A54" s="476" t="s">
        <v>323</v>
      </c>
      <c r="B54" s="473"/>
      <c r="C54" s="473"/>
      <c r="D54" s="473"/>
      <c r="E54" s="473"/>
      <c r="F54" s="473"/>
      <c r="G54" s="473"/>
      <c r="H54" s="473"/>
      <c r="I54" s="473"/>
      <c r="J54" s="473"/>
      <c r="K54" s="473"/>
      <c r="L54" s="473"/>
      <c r="M54" s="473"/>
      <c r="N54" s="473"/>
      <c r="O54" s="473"/>
      <c r="P54" s="473"/>
      <c r="Q54" s="473"/>
      <c r="R54" s="473"/>
      <c r="S54" s="473"/>
      <c r="T54" s="473"/>
      <c r="U54" s="473"/>
      <c r="V54" s="473"/>
      <c r="W54" s="473">
        <v>6614</v>
      </c>
      <c r="X54" s="473"/>
      <c r="Y54" s="473"/>
      <c r="Z54" s="473"/>
      <c r="AA54" s="473"/>
      <c r="AB54" s="473"/>
      <c r="AC54" s="473"/>
      <c r="AD54" s="473"/>
      <c r="AE54" s="473"/>
      <c r="AF54" s="473"/>
      <c r="AG54" s="473"/>
      <c r="AH54" s="473"/>
      <c r="AI54" s="473">
        <v>6614</v>
      </c>
    </row>
    <row r="55" spans="1:35" ht="14.4" x14ac:dyDescent="0.3">
      <c r="A55" s="476" t="s">
        <v>432</v>
      </c>
      <c r="B55" s="473"/>
      <c r="C55" s="473"/>
      <c r="D55" s="473"/>
      <c r="E55" s="473"/>
      <c r="F55" s="473">
        <v>1000</v>
      </c>
      <c r="G55" s="473"/>
      <c r="H55" s="473"/>
      <c r="I55" s="473"/>
      <c r="J55" s="473"/>
      <c r="K55" s="473">
        <v>500</v>
      </c>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v>1500</v>
      </c>
    </row>
    <row r="56" spans="1:35" ht="14.4" x14ac:dyDescent="0.3">
      <c r="A56" s="476" t="s">
        <v>489</v>
      </c>
      <c r="B56" s="473"/>
      <c r="C56" s="473"/>
      <c r="D56" s="473"/>
      <c r="E56" s="473"/>
      <c r="F56" s="473">
        <v>1758</v>
      </c>
      <c r="G56" s="473"/>
      <c r="H56" s="473"/>
      <c r="I56" s="473"/>
      <c r="J56" s="473"/>
      <c r="K56" s="473">
        <v>2815</v>
      </c>
      <c r="L56" s="473"/>
      <c r="M56" s="473"/>
      <c r="N56" s="473"/>
      <c r="O56" s="473"/>
      <c r="P56" s="473"/>
      <c r="Q56" s="473"/>
      <c r="R56" s="473"/>
      <c r="S56" s="473"/>
      <c r="T56" s="473"/>
      <c r="U56" s="473"/>
      <c r="V56" s="473"/>
      <c r="W56" s="473"/>
      <c r="X56" s="473"/>
      <c r="Y56" s="473"/>
      <c r="Z56" s="473"/>
      <c r="AA56" s="473"/>
      <c r="AB56" s="473">
        <v>3594</v>
      </c>
      <c r="AC56" s="473"/>
      <c r="AD56" s="473"/>
      <c r="AE56" s="473"/>
      <c r="AF56" s="473"/>
      <c r="AG56" s="473"/>
      <c r="AH56" s="473"/>
      <c r="AI56" s="473">
        <v>8167</v>
      </c>
    </row>
    <row r="57" spans="1:35" ht="14.4" x14ac:dyDescent="0.3">
      <c r="A57" s="475" t="s">
        <v>325</v>
      </c>
      <c r="B57" s="473"/>
      <c r="C57" s="473">
        <v>5.0999999999999996</v>
      </c>
      <c r="D57" s="473"/>
      <c r="E57" s="473"/>
      <c r="F57" s="473"/>
      <c r="G57" s="473"/>
      <c r="H57" s="473"/>
      <c r="I57" s="473"/>
      <c r="J57" s="473"/>
      <c r="K57" s="473"/>
      <c r="L57" s="473"/>
      <c r="M57" s="473"/>
      <c r="N57" s="473"/>
      <c r="O57" s="473"/>
      <c r="P57" s="473"/>
      <c r="Q57" s="473"/>
      <c r="R57" s="473"/>
      <c r="S57" s="473"/>
      <c r="T57" s="473"/>
      <c r="U57" s="473"/>
      <c r="V57" s="473"/>
      <c r="W57" s="473">
        <v>2257.65</v>
      </c>
      <c r="X57" s="473"/>
      <c r="Y57" s="473"/>
      <c r="Z57" s="473"/>
      <c r="AA57" s="473"/>
      <c r="AB57" s="473"/>
      <c r="AC57" s="473"/>
      <c r="AD57" s="473">
        <v>408.64</v>
      </c>
      <c r="AE57" s="473"/>
      <c r="AF57" s="473"/>
      <c r="AG57" s="473"/>
      <c r="AH57" s="473"/>
      <c r="AI57" s="473">
        <v>2671.3900000000003</v>
      </c>
    </row>
    <row r="58" spans="1:35" ht="14.4" x14ac:dyDescent="0.3">
      <c r="A58" s="476" t="s">
        <v>550</v>
      </c>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v>408.64</v>
      </c>
      <c r="AE58" s="473"/>
      <c r="AF58" s="473"/>
      <c r="AG58" s="473"/>
      <c r="AH58" s="473"/>
      <c r="AI58" s="473">
        <v>408.64</v>
      </c>
    </row>
    <row r="59" spans="1:35" ht="14.4" x14ac:dyDescent="0.3">
      <c r="A59" s="476" t="s">
        <v>306</v>
      </c>
      <c r="B59" s="473"/>
      <c r="C59" s="473">
        <v>5.0999999999999996</v>
      </c>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v>5.0999999999999996</v>
      </c>
    </row>
    <row r="60" spans="1:35" ht="14.4" x14ac:dyDescent="0.3">
      <c r="A60" s="476" t="s">
        <v>308</v>
      </c>
      <c r="B60" s="473"/>
      <c r="C60" s="473"/>
      <c r="D60" s="473"/>
      <c r="E60" s="473"/>
      <c r="F60" s="473"/>
      <c r="G60" s="473"/>
      <c r="H60" s="473"/>
      <c r="I60" s="473"/>
      <c r="J60" s="473"/>
      <c r="K60" s="473"/>
      <c r="L60" s="473"/>
      <c r="M60" s="473"/>
      <c r="N60" s="473"/>
      <c r="O60" s="473"/>
      <c r="P60" s="473"/>
      <c r="Q60" s="473"/>
      <c r="R60" s="473"/>
      <c r="S60" s="473"/>
      <c r="T60" s="473"/>
      <c r="U60" s="473"/>
      <c r="V60" s="473"/>
      <c r="W60" s="473">
        <v>2257.65</v>
      </c>
      <c r="X60" s="473"/>
      <c r="Y60" s="473"/>
      <c r="Z60" s="473"/>
      <c r="AA60" s="473"/>
      <c r="AB60" s="473"/>
      <c r="AC60" s="473"/>
      <c r="AD60" s="473"/>
      <c r="AE60" s="473"/>
      <c r="AF60" s="473"/>
      <c r="AG60" s="473"/>
      <c r="AH60" s="473"/>
      <c r="AI60" s="473">
        <v>2257.65</v>
      </c>
    </row>
    <row r="61" spans="1:35" ht="14.4" x14ac:dyDescent="0.3">
      <c r="A61" s="475" t="s">
        <v>243</v>
      </c>
      <c r="B61" s="473"/>
      <c r="C61" s="473">
        <v>38.19</v>
      </c>
      <c r="D61" s="473"/>
      <c r="E61" s="473"/>
      <c r="F61" s="473"/>
      <c r="G61" s="473"/>
      <c r="H61" s="473"/>
      <c r="I61" s="473"/>
      <c r="J61" s="473"/>
      <c r="K61" s="473"/>
      <c r="L61" s="473">
        <v>1093.3</v>
      </c>
      <c r="M61" s="473"/>
      <c r="N61" s="473"/>
      <c r="O61" s="473">
        <v>10</v>
      </c>
      <c r="P61" s="473"/>
      <c r="Q61" s="473">
        <v>2068.58</v>
      </c>
      <c r="R61" s="473"/>
      <c r="S61" s="473"/>
      <c r="T61" s="473"/>
      <c r="U61" s="473"/>
      <c r="V61" s="473"/>
      <c r="W61" s="473">
        <v>103477.07</v>
      </c>
      <c r="X61" s="473"/>
      <c r="Y61" s="473">
        <v>522.66</v>
      </c>
      <c r="Z61" s="473"/>
      <c r="AA61" s="473"/>
      <c r="AB61" s="473"/>
      <c r="AC61" s="473"/>
      <c r="AD61" s="473">
        <v>246.79</v>
      </c>
      <c r="AE61" s="473"/>
      <c r="AF61" s="473">
        <v>92.049999999999983</v>
      </c>
      <c r="AG61" s="473"/>
      <c r="AH61" s="473"/>
      <c r="AI61" s="473">
        <v>107548.64</v>
      </c>
    </row>
    <row r="62" spans="1:35" ht="14.4" x14ac:dyDescent="0.3">
      <c r="A62" s="476" t="s">
        <v>550</v>
      </c>
      <c r="B62" s="473"/>
      <c r="C62" s="473">
        <v>0.5</v>
      </c>
      <c r="D62" s="473"/>
      <c r="E62" s="473"/>
      <c r="F62" s="473"/>
      <c r="G62" s="473"/>
      <c r="H62" s="473"/>
      <c r="I62" s="473"/>
      <c r="J62" s="473"/>
      <c r="K62" s="473"/>
      <c r="L62" s="473"/>
      <c r="M62" s="473"/>
      <c r="N62" s="473"/>
      <c r="O62" s="473"/>
      <c r="P62" s="473"/>
      <c r="Q62" s="473"/>
      <c r="R62" s="473"/>
      <c r="S62" s="473"/>
      <c r="T62" s="473"/>
      <c r="U62" s="473"/>
      <c r="V62" s="473"/>
      <c r="W62" s="473"/>
      <c r="X62" s="473"/>
      <c r="Y62" s="473">
        <v>152.13</v>
      </c>
      <c r="Z62" s="473"/>
      <c r="AA62" s="473"/>
      <c r="AB62" s="473"/>
      <c r="AC62" s="473"/>
      <c r="AD62" s="473"/>
      <c r="AE62" s="473"/>
      <c r="AF62" s="473">
        <v>92.049999999999983</v>
      </c>
      <c r="AG62" s="473"/>
      <c r="AH62" s="473"/>
      <c r="AI62" s="473">
        <v>244.67999999999998</v>
      </c>
    </row>
    <row r="63" spans="1:35" ht="14.4" x14ac:dyDescent="0.3">
      <c r="A63" s="476" t="s">
        <v>312</v>
      </c>
      <c r="B63" s="473"/>
      <c r="C63" s="473">
        <v>34.299999999999997</v>
      </c>
      <c r="D63" s="473"/>
      <c r="E63" s="473"/>
      <c r="F63" s="473"/>
      <c r="G63" s="473"/>
      <c r="H63" s="473"/>
      <c r="I63" s="473"/>
      <c r="J63" s="473"/>
      <c r="K63" s="473"/>
      <c r="L63" s="473"/>
      <c r="M63" s="473"/>
      <c r="N63" s="473"/>
      <c r="O63" s="473"/>
      <c r="P63" s="473"/>
      <c r="Q63" s="473"/>
      <c r="R63" s="473"/>
      <c r="S63" s="473"/>
      <c r="T63" s="473"/>
      <c r="U63" s="473"/>
      <c r="V63" s="473"/>
      <c r="W63" s="473">
        <v>103452.07</v>
      </c>
      <c r="X63" s="473"/>
      <c r="Y63" s="473"/>
      <c r="Z63" s="473"/>
      <c r="AA63" s="473"/>
      <c r="AB63" s="473"/>
      <c r="AC63" s="473"/>
      <c r="AD63" s="473"/>
      <c r="AE63" s="473"/>
      <c r="AF63" s="473"/>
      <c r="AG63" s="473"/>
      <c r="AH63" s="473"/>
      <c r="AI63" s="473">
        <v>103486.37000000001</v>
      </c>
    </row>
    <row r="64" spans="1:35" ht="14.4" x14ac:dyDescent="0.3">
      <c r="A64" s="476" t="s">
        <v>306</v>
      </c>
      <c r="B64" s="473"/>
      <c r="C64" s="473">
        <v>3.39</v>
      </c>
      <c r="D64" s="473"/>
      <c r="E64" s="473"/>
      <c r="F64" s="473"/>
      <c r="G64" s="473"/>
      <c r="H64" s="473"/>
      <c r="I64" s="473"/>
      <c r="J64" s="473"/>
      <c r="K64" s="473"/>
      <c r="L64" s="473">
        <v>2.5</v>
      </c>
      <c r="M64" s="473"/>
      <c r="N64" s="473"/>
      <c r="O64" s="473"/>
      <c r="P64" s="473"/>
      <c r="Q64" s="473"/>
      <c r="R64" s="473"/>
      <c r="S64" s="473"/>
      <c r="T64" s="473"/>
      <c r="U64" s="473"/>
      <c r="V64" s="473"/>
      <c r="W64" s="473"/>
      <c r="X64" s="473"/>
      <c r="Y64" s="473"/>
      <c r="Z64" s="473"/>
      <c r="AA64" s="473"/>
      <c r="AB64" s="473"/>
      <c r="AC64" s="473"/>
      <c r="AD64" s="473">
        <v>176.76</v>
      </c>
      <c r="AE64" s="473"/>
      <c r="AF64" s="473"/>
      <c r="AG64" s="473"/>
      <c r="AH64" s="473"/>
      <c r="AI64" s="473">
        <v>182.64999999999998</v>
      </c>
    </row>
    <row r="65" spans="1:35" ht="14.4" x14ac:dyDescent="0.3">
      <c r="A65" s="476" t="s">
        <v>307</v>
      </c>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v>70.03</v>
      </c>
      <c r="AE65" s="473"/>
      <c r="AF65" s="473"/>
      <c r="AG65" s="473"/>
      <c r="AH65" s="473"/>
      <c r="AI65" s="473">
        <v>70.03</v>
      </c>
    </row>
    <row r="66" spans="1:35" ht="14.4" x14ac:dyDescent="0.3">
      <c r="A66" s="476" t="s">
        <v>462</v>
      </c>
      <c r="B66" s="473"/>
      <c r="C66" s="473"/>
      <c r="D66" s="473"/>
      <c r="E66" s="473"/>
      <c r="F66" s="473"/>
      <c r="G66" s="473"/>
      <c r="H66" s="473"/>
      <c r="I66" s="473"/>
      <c r="J66" s="473"/>
      <c r="K66" s="473"/>
      <c r="L66" s="473"/>
      <c r="M66" s="473"/>
      <c r="N66" s="473"/>
      <c r="O66" s="473">
        <v>10</v>
      </c>
      <c r="P66" s="473"/>
      <c r="Q66" s="473"/>
      <c r="R66" s="473"/>
      <c r="S66" s="473"/>
      <c r="T66" s="473"/>
      <c r="U66" s="473"/>
      <c r="V66" s="473"/>
      <c r="W66" s="473">
        <v>25</v>
      </c>
      <c r="X66" s="473"/>
      <c r="Y66" s="473"/>
      <c r="Z66" s="473"/>
      <c r="AA66" s="473"/>
      <c r="AB66" s="473"/>
      <c r="AC66" s="473"/>
      <c r="AD66" s="473"/>
      <c r="AE66" s="473"/>
      <c r="AF66" s="473"/>
      <c r="AG66" s="473"/>
      <c r="AH66" s="473"/>
      <c r="AI66" s="473">
        <v>35</v>
      </c>
    </row>
    <row r="67" spans="1:35" ht="14.4" x14ac:dyDescent="0.3">
      <c r="A67" s="476" t="s">
        <v>308</v>
      </c>
      <c r="B67" s="473"/>
      <c r="C67" s="473"/>
      <c r="D67" s="473"/>
      <c r="E67" s="473"/>
      <c r="F67" s="473"/>
      <c r="G67" s="473"/>
      <c r="H67" s="473"/>
      <c r="I67" s="473"/>
      <c r="J67" s="473"/>
      <c r="K67" s="473"/>
      <c r="L67" s="473">
        <v>1090.8</v>
      </c>
      <c r="M67" s="473"/>
      <c r="N67" s="473"/>
      <c r="O67" s="473"/>
      <c r="P67" s="473"/>
      <c r="Q67" s="473">
        <v>2068.58</v>
      </c>
      <c r="R67" s="473"/>
      <c r="S67" s="473"/>
      <c r="T67" s="473"/>
      <c r="U67" s="473"/>
      <c r="V67" s="473"/>
      <c r="W67" s="473"/>
      <c r="X67" s="473"/>
      <c r="Y67" s="473">
        <v>370.53</v>
      </c>
      <c r="Z67" s="473"/>
      <c r="AA67" s="473"/>
      <c r="AB67" s="473"/>
      <c r="AC67" s="473"/>
      <c r="AD67" s="473"/>
      <c r="AE67" s="473"/>
      <c r="AF67" s="473"/>
      <c r="AG67" s="473"/>
      <c r="AH67" s="473"/>
      <c r="AI67" s="473">
        <v>3529.91</v>
      </c>
    </row>
    <row r="68" spans="1:35" ht="14.4" x14ac:dyDescent="0.3">
      <c r="A68" s="475" t="s">
        <v>328</v>
      </c>
      <c r="B68" s="473"/>
      <c r="C68" s="473"/>
      <c r="D68" s="473"/>
      <c r="E68" s="473"/>
      <c r="F68" s="473"/>
      <c r="G68" s="473"/>
      <c r="H68" s="473"/>
      <c r="I68" s="473"/>
      <c r="J68" s="473"/>
      <c r="K68" s="473"/>
      <c r="L68" s="473"/>
      <c r="M68" s="473"/>
      <c r="N68" s="473"/>
      <c r="O68" s="473"/>
      <c r="P68" s="473"/>
      <c r="Q68" s="473"/>
      <c r="R68" s="473"/>
      <c r="S68" s="473"/>
      <c r="T68" s="473"/>
      <c r="U68" s="473"/>
      <c r="V68" s="473"/>
      <c r="W68" s="473">
        <v>2082.12</v>
      </c>
      <c r="X68" s="473"/>
      <c r="Y68" s="473"/>
      <c r="Z68" s="473"/>
      <c r="AA68" s="473"/>
      <c r="AB68" s="473"/>
      <c r="AC68" s="473"/>
      <c r="AD68" s="473"/>
      <c r="AE68" s="473"/>
      <c r="AF68" s="473"/>
      <c r="AG68" s="473"/>
      <c r="AH68" s="473"/>
      <c r="AI68" s="473">
        <v>2082.12</v>
      </c>
    </row>
    <row r="69" spans="1:35" ht="14.4" x14ac:dyDescent="0.3">
      <c r="A69" s="476" t="s">
        <v>309</v>
      </c>
      <c r="B69" s="473"/>
      <c r="C69" s="473"/>
      <c r="D69" s="473"/>
      <c r="E69" s="473"/>
      <c r="F69" s="473"/>
      <c r="G69" s="473"/>
      <c r="H69" s="473"/>
      <c r="I69" s="473"/>
      <c r="J69" s="473"/>
      <c r="K69" s="473"/>
      <c r="L69" s="473"/>
      <c r="M69" s="473"/>
      <c r="N69" s="473"/>
      <c r="O69" s="473"/>
      <c r="P69" s="473"/>
      <c r="Q69" s="473"/>
      <c r="R69" s="473"/>
      <c r="S69" s="473"/>
      <c r="T69" s="473"/>
      <c r="U69" s="473"/>
      <c r="V69" s="473"/>
      <c r="W69" s="473">
        <v>2082.12</v>
      </c>
      <c r="X69" s="473"/>
      <c r="Y69" s="473"/>
      <c r="Z69" s="473"/>
      <c r="AA69" s="473"/>
      <c r="AB69" s="473"/>
      <c r="AC69" s="473"/>
      <c r="AD69" s="473"/>
      <c r="AE69" s="473"/>
      <c r="AF69" s="473"/>
      <c r="AG69" s="473"/>
      <c r="AH69" s="473"/>
      <c r="AI69" s="473">
        <v>2082.12</v>
      </c>
    </row>
    <row r="70" spans="1:35" ht="14.4" x14ac:dyDescent="0.3">
      <c r="A70" s="475" t="s">
        <v>241</v>
      </c>
      <c r="B70" s="473"/>
      <c r="C70" s="473">
        <v>121.96</v>
      </c>
      <c r="D70" s="473"/>
      <c r="E70" s="473"/>
      <c r="F70" s="473"/>
      <c r="G70" s="473"/>
      <c r="H70" s="473"/>
      <c r="I70" s="473"/>
      <c r="J70" s="473"/>
      <c r="K70" s="473"/>
      <c r="L70" s="473">
        <v>0.75</v>
      </c>
      <c r="M70" s="473"/>
      <c r="N70" s="473"/>
      <c r="O70" s="473"/>
      <c r="P70" s="473"/>
      <c r="Q70" s="473"/>
      <c r="R70" s="473"/>
      <c r="S70" s="473"/>
      <c r="T70" s="473"/>
      <c r="U70" s="473"/>
      <c r="V70" s="473"/>
      <c r="W70" s="473">
        <v>107872.54</v>
      </c>
      <c r="X70" s="473"/>
      <c r="Y70" s="473">
        <v>2985.39</v>
      </c>
      <c r="Z70" s="473"/>
      <c r="AA70" s="473"/>
      <c r="AB70" s="473"/>
      <c r="AC70" s="473"/>
      <c r="AD70" s="473">
        <v>4179.1499999999996</v>
      </c>
      <c r="AE70" s="473"/>
      <c r="AF70" s="473"/>
      <c r="AG70" s="473"/>
      <c r="AH70" s="473"/>
      <c r="AI70" s="473">
        <v>115159.79000000001</v>
      </c>
    </row>
    <row r="71" spans="1:35" ht="14.4" x14ac:dyDescent="0.3">
      <c r="A71" s="476" t="s">
        <v>550</v>
      </c>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v>557.9899999999999</v>
      </c>
      <c r="AE71" s="473"/>
      <c r="AF71" s="473"/>
      <c r="AG71" s="473"/>
      <c r="AH71" s="473"/>
      <c r="AI71" s="473">
        <v>557.9899999999999</v>
      </c>
    </row>
    <row r="72" spans="1:35" ht="14.4" x14ac:dyDescent="0.3">
      <c r="A72" s="476" t="s">
        <v>47</v>
      </c>
      <c r="B72" s="473"/>
      <c r="C72" s="473">
        <v>107.63</v>
      </c>
      <c r="D72" s="473"/>
      <c r="E72" s="473"/>
      <c r="F72" s="473"/>
      <c r="G72" s="473"/>
      <c r="H72" s="473"/>
      <c r="I72" s="473"/>
      <c r="J72" s="473"/>
      <c r="K72" s="473"/>
      <c r="L72" s="473"/>
      <c r="M72" s="473"/>
      <c r="N72" s="473"/>
      <c r="O72" s="473"/>
      <c r="P72" s="473"/>
      <c r="Q72" s="473"/>
      <c r="R72" s="473"/>
      <c r="S72" s="473"/>
      <c r="T72" s="473"/>
      <c r="U72" s="473"/>
      <c r="V72" s="473"/>
      <c r="W72" s="473">
        <v>107872.54</v>
      </c>
      <c r="X72" s="473"/>
      <c r="Y72" s="473"/>
      <c r="Z72" s="473"/>
      <c r="AA72" s="473"/>
      <c r="AB72" s="473"/>
      <c r="AC72" s="473"/>
      <c r="AD72" s="473"/>
      <c r="AE72" s="473"/>
      <c r="AF72" s="473"/>
      <c r="AG72" s="473"/>
      <c r="AH72" s="473"/>
      <c r="AI72" s="473">
        <v>107980.17</v>
      </c>
    </row>
    <row r="73" spans="1:35" ht="14.4" x14ac:dyDescent="0.3">
      <c r="A73" s="476" t="s">
        <v>306</v>
      </c>
      <c r="B73" s="473"/>
      <c r="C73" s="473">
        <v>14.33</v>
      </c>
      <c r="D73" s="473"/>
      <c r="E73" s="473"/>
      <c r="F73" s="473"/>
      <c r="G73" s="473"/>
      <c r="H73" s="473"/>
      <c r="I73" s="473"/>
      <c r="J73" s="473"/>
      <c r="K73" s="473"/>
      <c r="L73" s="473">
        <v>0.75</v>
      </c>
      <c r="M73" s="473"/>
      <c r="N73" s="473"/>
      <c r="O73" s="473"/>
      <c r="P73" s="473"/>
      <c r="Q73" s="473"/>
      <c r="R73" s="473"/>
      <c r="S73" s="473"/>
      <c r="T73" s="473"/>
      <c r="U73" s="473"/>
      <c r="V73" s="473"/>
      <c r="W73" s="473"/>
      <c r="X73" s="473"/>
      <c r="Y73" s="473">
        <v>1.64</v>
      </c>
      <c r="Z73" s="473"/>
      <c r="AA73" s="473"/>
      <c r="AB73" s="473"/>
      <c r="AC73" s="473"/>
      <c r="AD73" s="473">
        <v>24.67</v>
      </c>
      <c r="AE73" s="473"/>
      <c r="AF73" s="473"/>
      <c r="AG73" s="473"/>
      <c r="AH73" s="473"/>
      <c r="AI73" s="473">
        <v>41.39</v>
      </c>
    </row>
    <row r="74" spans="1:35" ht="14.4" x14ac:dyDescent="0.3">
      <c r="A74" s="476" t="s">
        <v>307</v>
      </c>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v>2983.75</v>
      </c>
      <c r="Z74" s="473"/>
      <c r="AA74" s="473"/>
      <c r="AB74" s="473"/>
      <c r="AC74" s="473"/>
      <c r="AD74" s="473">
        <v>3596.49</v>
      </c>
      <c r="AE74" s="473"/>
      <c r="AF74" s="473"/>
      <c r="AG74" s="473"/>
      <c r="AH74" s="473"/>
      <c r="AI74" s="473">
        <v>6580.24</v>
      </c>
    </row>
    <row r="75" spans="1:35" ht="14.4" x14ac:dyDescent="0.3">
      <c r="A75" s="475" t="s">
        <v>245</v>
      </c>
      <c r="B75" s="473"/>
      <c r="C75" s="473">
        <v>72.28</v>
      </c>
      <c r="D75" s="473"/>
      <c r="E75" s="473"/>
      <c r="F75" s="473">
        <v>8.5500000000000007</v>
      </c>
      <c r="G75" s="473"/>
      <c r="H75" s="473"/>
      <c r="I75" s="473"/>
      <c r="J75" s="473"/>
      <c r="K75" s="473">
        <v>2170.2800000000002</v>
      </c>
      <c r="L75" s="473">
        <v>12560</v>
      </c>
      <c r="M75" s="473"/>
      <c r="N75" s="473"/>
      <c r="O75" s="473"/>
      <c r="P75" s="473"/>
      <c r="Q75" s="473">
        <v>20119.18</v>
      </c>
      <c r="R75" s="473"/>
      <c r="S75" s="473"/>
      <c r="T75" s="473"/>
      <c r="U75" s="473"/>
      <c r="V75" s="473"/>
      <c r="W75" s="473">
        <v>51231.8</v>
      </c>
      <c r="X75" s="473"/>
      <c r="Y75" s="473">
        <v>1000.89</v>
      </c>
      <c r="Z75" s="473"/>
      <c r="AA75" s="473">
        <v>2487.08</v>
      </c>
      <c r="AB75" s="473"/>
      <c r="AC75" s="473">
        <v>40763.74</v>
      </c>
      <c r="AD75" s="473"/>
      <c r="AE75" s="473"/>
      <c r="AF75" s="473"/>
      <c r="AG75" s="473">
        <v>8054.4</v>
      </c>
      <c r="AH75" s="473"/>
      <c r="AI75" s="473">
        <v>138468.20000000001</v>
      </c>
    </row>
    <row r="76" spans="1:35" ht="14.4" x14ac:dyDescent="0.3">
      <c r="A76" s="476" t="s">
        <v>501</v>
      </c>
      <c r="B76" s="473"/>
      <c r="C76" s="473"/>
      <c r="D76" s="473"/>
      <c r="E76" s="473"/>
      <c r="F76" s="473">
        <v>8.5500000000000007</v>
      </c>
      <c r="G76" s="473"/>
      <c r="H76" s="473"/>
      <c r="I76" s="473"/>
      <c r="J76" s="473"/>
      <c r="K76" s="473">
        <v>2170.2800000000002</v>
      </c>
      <c r="L76" s="473"/>
      <c r="M76" s="473"/>
      <c r="N76" s="473"/>
      <c r="O76" s="473"/>
      <c r="P76" s="473"/>
      <c r="Q76" s="473"/>
      <c r="R76" s="473"/>
      <c r="S76" s="473"/>
      <c r="T76" s="473"/>
      <c r="U76" s="473"/>
      <c r="V76" s="473"/>
      <c r="W76" s="473"/>
      <c r="X76" s="473"/>
      <c r="Y76" s="473"/>
      <c r="Z76" s="473"/>
      <c r="AA76" s="473"/>
      <c r="AB76" s="473"/>
      <c r="AC76" s="473">
        <v>63.13</v>
      </c>
      <c r="AD76" s="473"/>
      <c r="AE76" s="473"/>
      <c r="AF76" s="473"/>
      <c r="AG76" s="473"/>
      <c r="AH76" s="473"/>
      <c r="AI76" s="473">
        <v>2241.9600000000005</v>
      </c>
    </row>
    <row r="77" spans="1:35" ht="14.4" x14ac:dyDescent="0.3">
      <c r="A77" s="476" t="s">
        <v>550</v>
      </c>
      <c r="B77" s="473"/>
      <c r="C77" s="473"/>
      <c r="D77" s="473"/>
      <c r="E77" s="473"/>
      <c r="F77" s="473"/>
      <c r="G77" s="473"/>
      <c r="H77" s="473"/>
      <c r="I77" s="473"/>
      <c r="J77" s="473"/>
      <c r="K77" s="473"/>
      <c r="L77" s="473"/>
      <c r="M77" s="473"/>
      <c r="N77" s="473"/>
      <c r="O77" s="473"/>
      <c r="P77" s="473"/>
      <c r="Q77" s="473">
        <v>271.74</v>
      </c>
      <c r="R77" s="473"/>
      <c r="S77" s="473"/>
      <c r="T77" s="473"/>
      <c r="U77" s="473"/>
      <c r="V77" s="473"/>
      <c r="W77" s="473"/>
      <c r="X77" s="473"/>
      <c r="Y77" s="473"/>
      <c r="Z77" s="473"/>
      <c r="AA77" s="473"/>
      <c r="AB77" s="473"/>
      <c r="AC77" s="473"/>
      <c r="AD77" s="473"/>
      <c r="AE77" s="473"/>
      <c r="AF77" s="473"/>
      <c r="AG77" s="473"/>
      <c r="AH77" s="473"/>
      <c r="AI77" s="473">
        <v>271.74</v>
      </c>
    </row>
    <row r="78" spans="1:35" ht="14.4" x14ac:dyDescent="0.3">
      <c r="A78" s="476" t="s">
        <v>500</v>
      </c>
      <c r="B78" s="473"/>
      <c r="C78" s="473"/>
      <c r="D78" s="473"/>
      <c r="E78" s="473"/>
      <c r="F78" s="473"/>
      <c r="G78" s="473"/>
      <c r="H78" s="473"/>
      <c r="I78" s="473"/>
      <c r="J78" s="473"/>
      <c r="K78" s="473"/>
      <c r="L78" s="473">
        <v>1542</v>
      </c>
      <c r="M78" s="473"/>
      <c r="N78" s="473"/>
      <c r="O78" s="473"/>
      <c r="P78" s="473"/>
      <c r="Q78" s="473">
        <v>17978</v>
      </c>
      <c r="R78" s="473"/>
      <c r="S78" s="473"/>
      <c r="T78" s="473"/>
      <c r="U78" s="473"/>
      <c r="V78" s="473"/>
      <c r="W78" s="473"/>
      <c r="X78" s="473"/>
      <c r="Y78" s="473">
        <v>74</v>
      </c>
      <c r="Z78" s="473"/>
      <c r="AA78" s="473"/>
      <c r="AB78" s="473"/>
      <c r="AC78" s="473"/>
      <c r="AD78" s="473"/>
      <c r="AE78" s="473"/>
      <c r="AF78" s="473"/>
      <c r="AG78" s="473"/>
      <c r="AH78" s="473"/>
      <c r="AI78" s="473">
        <v>19594</v>
      </c>
    </row>
    <row r="79" spans="1:35" ht="14.4" x14ac:dyDescent="0.3">
      <c r="A79" s="476" t="s">
        <v>308</v>
      </c>
      <c r="B79" s="473"/>
      <c r="C79" s="473">
        <v>50.3</v>
      </c>
      <c r="D79" s="473"/>
      <c r="E79" s="473"/>
      <c r="F79" s="473"/>
      <c r="G79" s="473"/>
      <c r="H79" s="473"/>
      <c r="I79" s="473"/>
      <c r="J79" s="473"/>
      <c r="K79" s="473"/>
      <c r="L79" s="473"/>
      <c r="M79" s="473"/>
      <c r="N79" s="473"/>
      <c r="O79" s="473"/>
      <c r="P79" s="473"/>
      <c r="Q79" s="473">
        <v>1869.44</v>
      </c>
      <c r="R79" s="473"/>
      <c r="S79" s="473"/>
      <c r="T79" s="473"/>
      <c r="U79" s="473"/>
      <c r="V79" s="473"/>
      <c r="W79" s="473"/>
      <c r="X79" s="473"/>
      <c r="Y79" s="473">
        <v>926.89</v>
      </c>
      <c r="Z79" s="473"/>
      <c r="AA79" s="473"/>
      <c r="AB79" s="473"/>
      <c r="AC79" s="473"/>
      <c r="AD79" s="473"/>
      <c r="AE79" s="473"/>
      <c r="AF79" s="473"/>
      <c r="AG79" s="473"/>
      <c r="AH79" s="473"/>
      <c r="AI79" s="473">
        <v>2846.63</v>
      </c>
    </row>
    <row r="80" spans="1:35" ht="14.4" x14ac:dyDescent="0.3">
      <c r="A80" s="476" t="s">
        <v>330</v>
      </c>
      <c r="B80" s="473"/>
      <c r="C80" s="473"/>
      <c r="D80" s="473"/>
      <c r="E80" s="473"/>
      <c r="F80" s="473"/>
      <c r="G80" s="473"/>
      <c r="H80" s="473"/>
      <c r="I80" s="473"/>
      <c r="J80" s="473"/>
      <c r="K80" s="473"/>
      <c r="L80" s="473">
        <v>11018</v>
      </c>
      <c r="M80" s="473"/>
      <c r="N80" s="473"/>
      <c r="O80" s="473"/>
      <c r="P80" s="473"/>
      <c r="Q80" s="473"/>
      <c r="R80" s="473"/>
      <c r="S80" s="473"/>
      <c r="T80" s="473"/>
      <c r="U80" s="473"/>
      <c r="V80" s="473"/>
      <c r="W80" s="473"/>
      <c r="X80" s="473"/>
      <c r="Y80" s="473"/>
      <c r="Z80" s="473"/>
      <c r="AA80" s="473">
        <v>2487.08</v>
      </c>
      <c r="AB80" s="473"/>
      <c r="AC80" s="473">
        <v>40700.61</v>
      </c>
      <c r="AD80" s="473"/>
      <c r="AE80" s="473"/>
      <c r="AF80" s="473"/>
      <c r="AG80" s="473">
        <v>8054.4</v>
      </c>
      <c r="AH80" s="473"/>
      <c r="AI80" s="473">
        <v>62260.090000000004</v>
      </c>
    </row>
    <row r="81" spans="1:35" ht="14.4" x14ac:dyDescent="0.3">
      <c r="A81" s="476" t="s">
        <v>318</v>
      </c>
      <c r="B81" s="473"/>
      <c r="C81" s="473">
        <v>21.98</v>
      </c>
      <c r="D81" s="473"/>
      <c r="E81" s="473"/>
      <c r="F81" s="473"/>
      <c r="G81" s="473"/>
      <c r="H81" s="473"/>
      <c r="I81" s="473"/>
      <c r="J81" s="473"/>
      <c r="K81" s="473"/>
      <c r="L81" s="473"/>
      <c r="M81" s="473"/>
      <c r="N81" s="473"/>
      <c r="O81" s="473"/>
      <c r="P81" s="473"/>
      <c r="Q81" s="473"/>
      <c r="R81" s="473"/>
      <c r="S81" s="473"/>
      <c r="T81" s="473"/>
      <c r="U81" s="473"/>
      <c r="V81" s="473"/>
      <c r="W81" s="473">
        <v>51231.8</v>
      </c>
      <c r="X81" s="473"/>
      <c r="Y81" s="473"/>
      <c r="Z81" s="473"/>
      <c r="AA81" s="473"/>
      <c r="AB81" s="473"/>
      <c r="AC81" s="473"/>
      <c r="AD81" s="473"/>
      <c r="AE81" s="473"/>
      <c r="AF81" s="473"/>
      <c r="AG81" s="473"/>
      <c r="AH81" s="473"/>
      <c r="AI81" s="473">
        <v>51253.780000000006</v>
      </c>
    </row>
    <row r="82" spans="1:35" ht="14.4" x14ac:dyDescent="0.3">
      <c r="A82" s="475" t="s">
        <v>246</v>
      </c>
      <c r="B82" s="473"/>
      <c r="C82" s="473">
        <v>71.13</v>
      </c>
      <c r="D82" s="473"/>
      <c r="E82" s="473"/>
      <c r="F82" s="473"/>
      <c r="G82" s="473"/>
      <c r="H82" s="473"/>
      <c r="I82" s="473"/>
      <c r="J82" s="473"/>
      <c r="K82" s="473"/>
      <c r="L82" s="473">
        <v>1008.5500000000001</v>
      </c>
      <c r="M82" s="473"/>
      <c r="N82" s="473"/>
      <c r="O82" s="473"/>
      <c r="P82" s="473"/>
      <c r="Q82" s="473"/>
      <c r="R82" s="473"/>
      <c r="S82" s="473"/>
      <c r="T82" s="473"/>
      <c r="U82" s="473"/>
      <c r="V82" s="473"/>
      <c r="W82" s="473">
        <v>44175.21</v>
      </c>
      <c r="X82" s="473"/>
      <c r="Y82" s="473">
        <v>2540.63</v>
      </c>
      <c r="Z82" s="473"/>
      <c r="AA82" s="473"/>
      <c r="AB82" s="473"/>
      <c r="AC82" s="473"/>
      <c r="AD82" s="473"/>
      <c r="AE82" s="473"/>
      <c r="AF82" s="473"/>
      <c r="AG82" s="473"/>
      <c r="AH82" s="473"/>
      <c r="AI82" s="473">
        <v>47795.519999999997</v>
      </c>
    </row>
    <row r="83" spans="1:35" ht="14.4" x14ac:dyDescent="0.3">
      <c r="A83" s="476" t="s">
        <v>434</v>
      </c>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v>1000</v>
      </c>
      <c r="Z83" s="473"/>
      <c r="AA83" s="473"/>
      <c r="AB83" s="473"/>
      <c r="AC83" s="473"/>
      <c r="AD83" s="473"/>
      <c r="AE83" s="473"/>
      <c r="AF83" s="473"/>
      <c r="AG83" s="473"/>
      <c r="AH83" s="473"/>
      <c r="AI83" s="473">
        <v>1000</v>
      </c>
    </row>
    <row r="84" spans="1:35" ht="14.4" x14ac:dyDescent="0.3">
      <c r="A84" s="476" t="s">
        <v>550</v>
      </c>
      <c r="B84" s="473"/>
      <c r="C84" s="473">
        <v>27.78</v>
      </c>
      <c r="D84" s="473"/>
      <c r="E84" s="473"/>
      <c r="F84" s="473"/>
      <c r="G84" s="473"/>
      <c r="H84" s="473"/>
      <c r="I84" s="473"/>
      <c r="J84" s="473"/>
      <c r="K84" s="473"/>
      <c r="L84" s="473">
        <v>123.33</v>
      </c>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v>151.11000000000001</v>
      </c>
    </row>
    <row r="85" spans="1:35" ht="14.4" x14ac:dyDescent="0.3">
      <c r="A85" s="476" t="s">
        <v>308</v>
      </c>
      <c r="B85" s="473"/>
      <c r="C85" s="473">
        <v>43.35</v>
      </c>
      <c r="D85" s="473"/>
      <c r="E85" s="473"/>
      <c r="F85" s="473"/>
      <c r="G85" s="473"/>
      <c r="H85" s="473"/>
      <c r="I85" s="473"/>
      <c r="J85" s="473"/>
      <c r="K85" s="473"/>
      <c r="L85" s="473">
        <v>885.22</v>
      </c>
      <c r="M85" s="473"/>
      <c r="N85" s="473"/>
      <c r="O85" s="473"/>
      <c r="P85" s="473"/>
      <c r="Q85" s="473"/>
      <c r="R85" s="473"/>
      <c r="S85" s="473"/>
      <c r="T85" s="473"/>
      <c r="U85" s="473"/>
      <c r="V85" s="473"/>
      <c r="W85" s="473">
        <v>44175.21</v>
      </c>
      <c r="X85" s="473"/>
      <c r="Y85" s="473">
        <v>1540.63</v>
      </c>
      <c r="Z85" s="473"/>
      <c r="AA85" s="473"/>
      <c r="AB85" s="473"/>
      <c r="AC85" s="473"/>
      <c r="AD85" s="473"/>
      <c r="AE85" s="473"/>
      <c r="AF85" s="473"/>
      <c r="AG85" s="473"/>
      <c r="AH85" s="473"/>
      <c r="AI85" s="473">
        <v>46644.409999999996</v>
      </c>
    </row>
    <row r="86" spans="1:35" ht="14.4" x14ac:dyDescent="0.3">
      <c r="A86" s="475" t="s">
        <v>247</v>
      </c>
      <c r="B86" s="473"/>
      <c r="C86" s="473">
        <v>19.57</v>
      </c>
      <c r="D86" s="473">
        <v>4370.1000000000004</v>
      </c>
      <c r="E86" s="473"/>
      <c r="F86" s="473"/>
      <c r="G86" s="473"/>
      <c r="H86" s="473"/>
      <c r="I86" s="473"/>
      <c r="J86" s="473"/>
      <c r="K86" s="473"/>
      <c r="L86" s="473">
        <v>158.43</v>
      </c>
      <c r="M86" s="473">
        <v>0</v>
      </c>
      <c r="N86" s="473"/>
      <c r="O86" s="473"/>
      <c r="P86" s="473"/>
      <c r="Q86" s="473">
        <v>7166.25</v>
      </c>
      <c r="R86" s="473">
        <v>196.5</v>
      </c>
      <c r="S86" s="473"/>
      <c r="T86" s="473"/>
      <c r="U86" s="473"/>
      <c r="V86" s="473"/>
      <c r="W86" s="473">
        <v>18976.919999999998</v>
      </c>
      <c r="X86" s="473"/>
      <c r="Y86" s="473">
        <v>154.27999999999997</v>
      </c>
      <c r="Z86" s="473"/>
      <c r="AA86" s="473"/>
      <c r="AB86" s="473"/>
      <c r="AC86" s="473"/>
      <c r="AD86" s="473"/>
      <c r="AE86" s="473"/>
      <c r="AF86" s="473"/>
      <c r="AG86" s="473"/>
      <c r="AH86" s="473"/>
      <c r="AI86" s="473">
        <v>31042.05</v>
      </c>
    </row>
    <row r="87" spans="1:35" ht="14.4" x14ac:dyDescent="0.3">
      <c r="A87" s="476" t="s">
        <v>550</v>
      </c>
      <c r="B87" s="473"/>
      <c r="C87" s="473"/>
      <c r="D87" s="473"/>
      <c r="E87" s="473"/>
      <c r="F87" s="473"/>
      <c r="G87" s="473"/>
      <c r="H87" s="473"/>
      <c r="I87" s="473"/>
      <c r="J87" s="473"/>
      <c r="K87" s="473"/>
      <c r="L87" s="473"/>
      <c r="M87" s="473">
        <v>0</v>
      </c>
      <c r="N87" s="473"/>
      <c r="O87" s="473"/>
      <c r="P87" s="473"/>
      <c r="Q87" s="473"/>
      <c r="R87" s="473"/>
      <c r="S87" s="473"/>
      <c r="T87" s="473"/>
      <c r="U87" s="473"/>
      <c r="V87" s="473"/>
      <c r="W87" s="473"/>
      <c r="X87" s="473"/>
      <c r="Y87" s="473">
        <v>126.27999999999999</v>
      </c>
      <c r="Z87" s="473"/>
      <c r="AA87" s="473"/>
      <c r="AB87" s="473"/>
      <c r="AC87" s="473"/>
      <c r="AD87" s="473"/>
      <c r="AE87" s="473"/>
      <c r="AF87" s="473"/>
      <c r="AG87" s="473"/>
      <c r="AH87" s="473"/>
      <c r="AI87" s="473">
        <v>126.27999999999999</v>
      </c>
    </row>
    <row r="88" spans="1:35" ht="14.4" x14ac:dyDescent="0.3">
      <c r="A88" s="476" t="s">
        <v>500</v>
      </c>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v>28</v>
      </c>
      <c r="Z88" s="473"/>
      <c r="AA88" s="473"/>
      <c r="AB88" s="473"/>
      <c r="AC88" s="473"/>
      <c r="AD88" s="473"/>
      <c r="AE88" s="473"/>
      <c r="AF88" s="473"/>
      <c r="AG88" s="473"/>
      <c r="AH88" s="473"/>
      <c r="AI88" s="473">
        <v>28</v>
      </c>
    </row>
    <row r="89" spans="1:35" ht="14.4" x14ac:dyDescent="0.3">
      <c r="A89" s="476" t="s">
        <v>506</v>
      </c>
      <c r="B89" s="473"/>
      <c r="C89" s="473"/>
      <c r="D89" s="473">
        <v>4370.1000000000004</v>
      </c>
      <c r="E89" s="473"/>
      <c r="F89" s="473"/>
      <c r="G89" s="473"/>
      <c r="H89" s="473"/>
      <c r="I89" s="473"/>
      <c r="J89" s="473"/>
      <c r="K89" s="473"/>
      <c r="L89" s="473">
        <v>125</v>
      </c>
      <c r="M89" s="473"/>
      <c r="N89" s="473"/>
      <c r="O89" s="473"/>
      <c r="P89" s="473"/>
      <c r="Q89" s="473"/>
      <c r="R89" s="473">
        <v>196.5</v>
      </c>
      <c r="S89" s="473"/>
      <c r="T89" s="473"/>
      <c r="U89" s="473"/>
      <c r="V89" s="473"/>
      <c r="W89" s="473"/>
      <c r="X89" s="473"/>
      <c r="Y89" s="473"/>
      <c r="Z89" s="473"/>
      <c r="AA89" s="473"/>
      <c r="AB89" s="473"/>
      <c r="AC89" s="473"/>
      <c r="AD89" s="473"/>
      <c r="AE89" s="473"/>
      <c r="AF89" s="473"/>
      <c r="AG89" s="473"/>
      <c r="AH89" s="473"/>
      <c r="AI89" s="473">
        <v>4691.6000000000004</v>
      </c>
    </row>
    <row r="90" spans="1:35" ht="14.4" x14ac:dyDescent="0.3">
      <c r="A90" s="476" t="s">
        <v>308</v>
      </c>
      <c r="B90" s="473"/>
      <c r="C90" s="473">
        <v>19.57</v>
      </c>
      <c r="D90" s="473"/>
      <c r="E90" s="473"/>
      <c r="F90" s="473"/>
      <c r="G90" s="473"/>
      <c r="H90" s="473"/>
      <c r="I90" s="473"/>
      <c r="J90" s="473"/>
      <c r="K90" s="473"/>
      <c r="L90" s="473">
        <v>33.43</v>
      </c>
      <c r="M90" s="473"/>
      <c r="N90" s="473"/>
      <c r="O90" s="473"/>
      <c r="P90" s="473"/>
      <c r="Q90" s="473">
        <v>7166.25</v>
      </c>
      <c r="R90" s="473"/>
      <c r="S90" s="473"/>
      <c r="T90" s="473"/>
      <c r="U90" s="473"/>
      <c r="V90" s="473"/>
      <c r="W90" s="473">
        <v>18976.919999999998</v>
      </c>
      <c r="X90" s="473"/>
      <c r="Y90" s="473"/>
      <c r="Z90" s="473"/>
      <c r="AA90" s="473"/>
      <c r="AB90" s="473"/>
      <c r="AC90" s="473"/>
      <c r="AD90" s="473"/>
      <c r="AE90" s="473"/>
      <c r="AF90" s="473"/>
      <c r="AG90" s="473"/>
      <c r="AH90" s="473"/>
      <c r="AI90" s="473">
        <v>26196.17</v>
      </c>
    </row>
    <row r="91" spans="1:35" ht="14.4" x14ac:dyDescent="0.3">
      <c r="A91" s="475" t="s">
        <v>248</v>
      </c>
      <c r="B91" s="473"/>
      <c r="C91" s="473">
        <v>4307.13</v>
      </c>
      <c r="D91" s="473">
        <v>0.19999999999999998</v>
      </c>
      <c r="E91" s="473">
        <v>67.63</v>
      </c>
      <c r="F91" s="473"/>
      <c r="G91" s="473">
        <v>12403</v>
      </c>
      <c r="H91" s="473">
        <v>632.57000000000005</v>
      </c>
      <c r="I91" s="473"/>
      <c r="J91" s="473"/>
      <c r="K91" s="473">
        <v>95237.569999999992</v>
      </c>
      <c r="L91" s="473">
        <v>531307.06000000006</v>
      </c>
      <c r="M91" s="473">
        <v>94774.64</v>
      </c>
      <c r="N91" s="473"/>
      <c r="O91" s="473"/>
      <c r="P91" s="473"/>
      <c r="Q91" s="473">
        <v>47327.4</v>
      </c>
      <c r="R91" s="473">
        <v>5909.5</v>
      </c>
      <c r="S91" s="473"/>
      <c r="T91" s="473"/>
      <c r="U91" s="473">
        <v>1738.01</v>
      </c>
      <c r="V91" s="473"/>
      <c r="W91" s="473">
        <v>1169571.67</v>
      </c>
      <c r="X91" s="473">
        <v>1667</v>
      </c>
      <c r="Y91" s="473">
        <v>825692.2</v>
      </c>
      <c r="Z91" s="473">
        <v>30085</v>
      </c>
      <c r="AA91" s="473"/>
      <c r="AB91" s="473">
        <v>183000</v>
      </c>
      <c r="AC91" s="473">
        <v>320727</v>
      </c>
      <c r="AD91" s="473">
        <v>11708.740000000002</v>
      </c>
      <c r="AE91" s="473">
        <v>537.70000000000005</v>
      </c>
      <c r="AF91" s="473">
        <v>15658.200000000004</v>
      </c>
      <c r="AG91" s="473">
        <v>9.33</v>
      </c>
      <c r="AH91" s="473"/>
      <c r="AI91" s="473">
        <v>3352361.55</v>
      </c>
    </row>
    <row r="92" spans="1:35" ht="14.4" x14ac:dyDescent="0.3">
      <c r="A92" s="476" t="s">
        <v>416</v>
      </c>
      <c r="B92" s="473"/>
      <c r="C92" s="473"/>
      <c r="D92" s="473"/>
      <c r="E92" s="473"/>
      <c r="F92" s="473"/>
      <c r="G92" s="473"/>
      <c r="H92" s="473"/>
      <c r="I92" s="473"/>
      <c r="J92" s="473"/>
      <c r="K92" s="473">
        <v>89273</v>
      </c>
      <c r="L92" s="473"/>
      <c r="M92" s="473"/>
      <c r="N92" s="473"/>
      <c r="O92" s="473"/>
      <c r="P92" s="473"/>
      <c r="Q92" s="473"/>
      <c r="R92" s="473"/>
      <c r="S92" s="473"/>
      <c r="T92" s="473"/>
      <c r="U92" s="473"/>
      <c r="V92" s="473"/>
      <c r="W92" s="473"/>
      <c r="X92" s="473"/>
      <c r="Y92" s="473"/>
      <c r="Z92" s="473"/>
      <c r="AA92" s="473"/>
      <c r="AB92" s="473"/>
      <c r="AC92" s="473">
        <v>310727</v>
      </c>
      <c r="AD92" s="473"/>
      <c r="AE92" s="473"/>
      <c r="AF92" s="473"/>
      <c r="AG92" s="473"/>
      <c r="AH92" s="473"/>
      <c r="AI92" s="473">
        <v>400000</v>
      </c>
    </row>
    <row r="93" spans="1:35" ht="14.4" x14ac:dyDescent="0.3">
      <c r="A93" s="476" t="s">
        <v>414</v>
      </c>
      <c r="B93" s="473"/>
      <c r="C93" s="473"/>
      <c r="D93" s="473"/>
      <c r="E93" s="473"/>
      <c r="F93" s="473"/>
      <c r="G93" s="473"/>
      <c r="H93" s="473"/>
      <c r="I93" s="473"/>
      <c r="J93" s="473"/>
      <c r="K93" s="473"/>
      <c r="L93" s="473">
        <v>61425</v>
      </c>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v>61425</v>
      </c>
    </row>
    <row r="94" spans="1:35" ht="14.4" x14ac:dyDescent="0.3">
      <c r="A94" s="476" t="s">
        <v>430</v>
      </c>
      <c r="B94" s="473"/>
      <c r="C94" s="473"/>
      <c r="D94" s="473"/>
      <c r="E94" s="473"/>
      <c r="F94" s="473"/>
      <c r="G94" s="473"/>
      <c r="H94" s="473"/>
      <c r="I94" s="473"/>
      <c r="J94" s="473"/>
      <c r="K94" s="473"/>
      <c r="L94" s="473">
        <v>10663</v>
      </c>
      <c r="M94" s="473"/>
      <c r="N94" s="473"/>
      <c r="O94" s="473"/>
      <c r="P94" s="473"/>
      <c r="Q94" s="473"/>
      <c r="R94" s="473">
        <v>5157.5</v>
      </c>
      <c r="S94" s="473"/>
      <c r="T94" s="473"/>
      <c r="U94" s="473"/>
      <c r="V94" s="473"/>
      <c r="W94" s="473"/>
      <c r="X94" s="473"/>
      <c r="Y94" s="473"/>
      <c r="Z94" s="473"/>
      <c r="AA94" s="473"/>
      <c r="AB94" s="473"/>
      <c r="AC94" s="473"/>
      <c r="AD94" s="473"/>
      <c r="AE94" s="473"/>
      <c r="AF94" s="473"/>
      <c r="AG94" s="473"/>
      <c r="AH94" s="473"/>
      <c r="AI94" s="473">
        <v>15820.5</v>
      </c>
    </row>
    <row r="95" spans="1:35" ht="14.4" x14ac:dyDescent="0.3">
      <c r="A95" s="476" t="s">
        <v>465</v>
      </c>
      <c r="B95" s="473"/>
      <c r="C95" s="473">
        <v>209</v>
      </c>
      <c r="D95" s="473"/>
      <c r="E95" s="473"/>
      <c r="F95" s="473"/>
      <c r="G95" s="473"/>
      <c r="H95" s="473"/>
      <c r="I95" s="473"/>
      <c r="J95" s="473"/>
      <c r="K95" s="473"/>
      <c r="L95" s="473"/>
      <c r="M95" s="473"/>
      <c r="N95" s="473"/>
      <c r="O95" s="473"/>
      <c r="P95" s="473"/>
      <c r="Q95" s="473"/>
      <c r="R95" s="473">
        <v>752</v>
      </c>
      <c r="S95" s="473"/>
      <c r="T95" s="473"/>
      <c r="U95" s="473">
        <v>0</v>
      </c>
      <c r="V95" s="473"/>
      <c r="W95" s="473">
        <v>867173</v>
      </c>
      <c r="X95" s="473">
        <v>1667</v>
      </c>
      <c r="Y95" s="473"/>
      <c r="Z95" s="473"/>
      <c r="AA95" s="473"/>
      <c r="AB95" s="473"/>
      <c r="AC95" s="473"/>
      <c r="AD95" s="473"/>
      <c r="AE95" s="473"/>
      <c r="AF95" s="473"/>
      <c r="AG95" s="473"/>
      <c r="AH95" s="473"/>
      <c r="AI95" s="473">
        <v>869801</v>
      </c>
    </row>
    <row r="96" spans="1:35" ht="14.4" x14ac:dyDescent="0.3">
      <c r="A96" s="476" t="s">
        <v>434</v>
      </c>
      <c r="B96" s="473"/>
      <c r="C96" s="473"/>
      <c r="D96" s="473"/>
      <c r="E96" s="473"/>
      <c r="F96" s="473"/>
      <c r="G96" s="473"/>
      <c r="H96" s="473"/>
      <c r="I96" s="473"/>
      <c r="J96" s="473"/>
      <c r="K96" s="473"/>
      <c r="L96" s="473"/>
      <c r="M96" s="473"/>
      <c r="N96" s="473"/>
      <c r="O96" s="473"/>
      <c r="P96" s="473"/>
      <c r="Q96" s="473"/>
      <c r="R96" s="473"/>
      <c r="S96" s="473"/>
      <c r="T96" s="473"/>
      <c r="U96" s="473"/>
      <c r="V96" s="473"/>
      <c r="W96" s="473"/>
      <c r="X96" s="473"/>
      <c r="Y96" s="473">
        <v>131000</v>
      </c>
      <c r="Z96" s="473"/>
      <c r="AA96" s="473"/>
      <c r="AB96" s="473">
        <v>183000</v>
      </c>
      <c r="AC96" s="473"/>
      <c r="AD96" s="473"/>
      <c r="AE96" s="473"/>
      <c r="AF96" s="473"/>
      <c r="AG96" s="473"/>
      <c r="AH96" s="473"/>
      <c r="AI96" s="473">
        <v>314000</v>
      </c>
    </row>
    <row r="97" spans="1:35" ht="14.4" x14ac:dyDescent="0.3">
      <c r="A97" s="476" t="s">
        <v>550</v>
      </c>
      <c r="B97" s="473"/>
      <c r="C97" s="473">
        <v>506.62</v>
      </c>
      <c r="D97" s="473">
        <v>0.19999999999999998</v>
      </c>
      <c r="E97" s="473">
        <v>67.63</v>
      </c>
      <c r="F97" s="473"/>
      <c r="G97" s="473"/>
      <c r="H97" s="473"/>
      <c r="I97" s="473"/>
      <c r="J97" s="473"/>
      <c r="K97" s="473">
        <v>1964.5699999999995</v>
      </c>
      <c r="L97" s="473">
        <v>219579.12</v>
      </c>
      <c r="M97" s="473">
        <v>6711.4800000000005</v>
      </c>
      <c r="N97" s="473"/>
      <c r="O97" s="473"/>
      <c r="P97" s="473"/>
      <c r="Q97" s="473">
        <v>40510.61</v>
      </c>
      <c r="R97" s="473"/>
      <c r="S97" s="473"/>
      <c r="T97" s="473"/>
      <c r="U97" s="473">
        <v>1738.01</v>
      </c>
      <c r="V97" s="473"/>
      <c r="W97" s="473">
        <v>302398.67000000004</v>
      </c>
      <c r="X97" s="473"/>
      <c r="Y97" s="473">
        <v>357708.97</v>
      </c>
      <c r="Z97" s="473"/>
      <c r="AA97" s="473"/>
      <c r="AB97" s="473"/>
      <c r="AC97" s="473"/>
      <c r="AD97" s="473">
        <v>6887.4200000000019</v>
      </c>
      <c r="AE97" s="473"/>
      <c r="AF97" s="473">
        <v>15658.200000000004</v>
      </c>
      <c r="AG97" s="473">
        <v>9.33</v>
      </c>
      <c r="AH97" s="473"/>
      <c r="AI97" s="473">
        <v>953740.83</v>
      </c>
    </row>
    <row r="98" spans="1:35" ht="14.4" x14ac:dyDescent="0.3">
      <c r="A98" s="476" t="s">
        <v>500</v>
      </c>
      <c r="B98" s="473"/>
      <c r="C98" s="473"/>
      <c r="D98" s="473"/>
      <c r="E98" s="473"/>
      <c r="F98" s="473"/>
      <c r="G98" s="473">
        <v>12403</v>
      </c>
      <c r="H98" s="473"/>
      <c r="I98" s="473"/>
      <c r="J98" s="473"/>
      <c r="K98" s="473"/>
      <c r="L98" s="473">
        <v>30954</v>
      </c>
      <c r="M98" s="473">
        <v>23303</v>
      </c>
      <c r="N98" s="473"/>
      <c r="O98" s="473"/>
      <c r="P98" s="473"/>
      <c r="Q98" s="473"/>
      <c r="R98" s="473"/>
      <c r="S98" s="473"/>
      <c r="T98" s="473"/>
      <c r="U98" s="473"/>
      <c r="V98" s="473"/>
      <c r="W98" s="473"/>
      <c r="X98" s="473"/>
      <c r="Y98" s="473">
        <v>12403</v>
      </c>
      <c r="Z98" s="473">
        <v>30085</v>
      </c>
      <c r="AA98" s="473"/>
      <c r="AB98" s="473"/>
      <c r="AC98" s="473"/>
      <c r="AD98" s="473"/>
      <c r="AE98" s="473"/>
      <c r="AF98" s="473"/>
      <c r="AG98" s="473"/>
      <c r="AH98" s="473"/>
      <c r="AI98" s="473">
        <v>109148</v>
      </c>
    </row>
    <row r="99" spans="1:35" ht="14.4" x14ac:dyDescent="0.3">
      <c r="A99" s="476" t="s">
        <v>306</v>
      </c>
      <c r="B99" s="473"/>
      <c r="C99" s="473">
        <v>0.3</v>
      </c>
      <c r="D99" s="473"/>
      <c r="E99" s="473"/>
      <c r="F99" s="473"/>
      <c r="G99" s="473"/>
      <c r="H99" s="473"/>
      <c r="I99" s="473"/>
      <c r="J99" s="473"/>
      <c r="K99" s="473"/>
      <c r="L99" s="473">
        <v>16.149999999999999</v>
      </c>
      <c r="M99" s="473"/>
      <c r="N99" s="473"/>
      <c r="O99" s="473"/>
      <c r="P99" s="473"/>
      <c r="Q99" s="473"/>
      <c r="R99" s="473"/>
      <c r="S99" s="473"/>
      <c r="T99" s="473"/>
      <c r="U99" s="473"/>
      <c r="V99" s="473"/>
      <c r="W99" s="473"/>
      <c r="X99" s="473"/>
      <c r="Y99" s="473"/>
      <c r="Z99" s="473"/>
      <c r="AA99" s="473"/>
      <c r="AB99" s="473"/>
      <c r="AC99" s="473"/>
      <c r="AD99" s="473"/>
      <c r="AE99" s="473">
        <v>537.70000000000005</v>
      </c>
      <c r="AF99" s="473"/>
      <c r="AG99" s="473"/>
      <c r="AH99" s="473"/>
      <c r="AI99" s="473">
        <v>554.15000000000009</v>
      </c>
    </row>
    <row r="100" spans="1:35" ht="14.4" x14ac:dyDescent="0.3">
      <c r="A100" s="476" t="s">
        <v>307</v>
      </c>
      <c r="B100" s="473"/>
      <c r="C100" s="473"/>
      <c r="D100" s="473"/>
      <c r="E100" s="473"/>
      <c r="F100" s="473"/>
      <c r="G100" s="473"/>
      <c r="H100" s="473"/>
      <c r="I100" s="473"/>
      <c r="J100" s="473"/>
      <c r="K100" s="473"/>
      <c r="L100" s="473">
        <v>3125.14</v>
      </c>
      <c r="M100" s="473"/>
      <c r="N100" s="473"/>
      <c r="O100" s="473"/>
      <c r="P100" s="473"/>
      <c r="Q100" s="473"/>
      <c r="R100" s="473"/>
      <c r="S100" s="473"/>
      <c r="T100" s="473"/>
      <c r="U100" s="473"/>
      <c r="V100" s="473"/>
      <c r="W100" s="473"/>
      <c r="X100" s="473"/>
      <c r="Y100" s="473">
        <v>16289.94</v>
      </c>
      <c r="Z100" s="473"/>
      <c r="AA100" s="473"/>
      <c r="AB100" s="473"/>
      <c r="AC100" s="473"/>
      <c r="AD100" s="473">
        <v>4821.32</v>
      </c>
      <c r="AE100" s="473"/>
      <c r="AF100" s="473"/>
      <c r="AG100" s="473"/>
      <c r="AH100" s="473"/>
      <c r="AI100" s="473">
        <v>24236.400000000001</v>
      </c>
    </row>
    <row r="101" spans="1:35" ht="14.4" x14ac:dyDescent="0.3">
      <c r="A101" s="476" t="s">
        <v>308</v>
      </c>
      <c r="B101" s="473"/>
      <c r="C101" s="473">
        <v>3591.21</v>
      </c>
      <c r="D101" s="473"/>
      <c r="E101" s="473"/>
      <c r="F101" s="473"/>
      <c r="G101" s="473"/>
      <c r="H101" s="473">
        <v>632.57000000000005</v>
      </c>
      <c r="I101" s="473"/>
      <c r="J101" s="473"/>
      <c r="K101" s="473"/>
      <c r="L101" s="473">
        <v>205544.65</v>
      </c>
      <c r="M101" s="473">
        <v>64760.160000000003</v>
      </c>
      <c r="N101" s="473"/>
      <c r="O101" s="473"/>
      <c r="P101" s="473"/>
      <c r="Q101" s="473">
        <v>6816.79</v>
      </c>
      <c r="R101" s="473"/>
      <c r="S101" s="473"/>
      <c r="T101" s="473"/>
      <c r="U101" s="473"/>
      <c r="V101" s="473"/>
      <c r="W101" s="473"/>
      <c r="X101" s="473"/>
      <c r="Y101" s="473">
        <v>308290.28999999998</v>
      </c>
      <c r="Z101" s="473"/>
      <c r="AA101" s="473"/>
      <c r="AB101" s="473"/>
      <c r="AC101" s="473"/>
      <c r="AD101" s="473"/>
      <c r="AE101" s="473"/>
      <c r="AF101" s="473"/>
      <c r="AG101" s="473"/>
      <c r="AH101" s="473"/>
      <c r="AI101" s="473">
        <v>589635.66999999993</v>
      </c>
    </row>
    <row r="102" spans="1:35" ht="14.4" x14ac:dyDescent="0.3">
      <c r="A102" s="476" t="s">
        <v>394</v>
      </c>
      <c r="B102" s="473"/>
      <c r="C102" s="473"/>
      <c r="D102" s="473"/>
      <c r="E102" s="473"/>
      <c r="F102" s="473"/>
      <c r="G102" s="473"/>
      <c r="H102" s="473"/>
      <c r="I102" s="473"/>
      <c r="J102" s="473"/>
      <c r="K102" s="473">
        <v>4000</v>
      </c>
      <c r="L102" s="473"/>
      <c r="M102" s="473"/>
      <c r="N102" s="473"/>
      <c r="O102" s="473"/>
      <c r="P102" s="473"/>
      <c r="Q102" s="473"/>
      <c r="R102" s="473"/>
      <c r="S102" s="473"/>
      <c r="T102" s="473"/>
      <c r="U102" s="473"/>
      <c r="V102" s="473"/>
      <c r="W102" s="473"/>
      <c r="X102" s="473"/>
      <c r="Y102" s="473"/>
      <c r="Z102" s="473"/>
      <c r="AA102" s="473"/>
      <c r="AB102" s="473"/>
      <c r="AC102" s="473">
        <v>10000</v>
      </c>
      <c r="AD102" s="473"/>
      <c r="AE102" s="473"/>
      <c r="AF102" s="473"/>
      <c r="AG102" s="473"/>
      <c r="AH102" s="473"/>
      <c r="AI102" s="473">
        <v>14000</v>
      </c>
    </row>
    <row r="103" spans="1:35" ht="14.4" x14ac:dyDescent="0.3">
      <c r="A103" s="475" t="s">
        <v>253</v>
      </c>
      <c r="B103" s="473"/>
      <c r="C103" s="473">
        <v>153.49</v>
      </c>
      <c r="D103" s="473"/>
      <c r="E103" s="473"/>
      <c r="F103" s="473"/>
      <c r="G103" s="473"/>
      <c r="H103" s="473"/>
      <c r="I103" s="473"/>
      <c r="J103" s="473"/>
      <c r="K103" s="473"/>
      <c r="L103" s="473">
        <v>2643.21</v>
      </c>
      <c r="M103" s="473">
        <v>3214.7599999999998</v>
      </c>
      <c r="N103" s="473"/>
      <c r="O103" s="473"/>
      <c r="P103" s="473"/>
      <c r="Q103" s="473">
        <v>1101.31</v>
      </c>
      <c r="R103" s="473"/>
      <c r="S103" s="473"/>
      <c r="T103" s="473"/>
      <c r="U103" s="473">
        <v>2</v>
      </c>
      <c r="V103" s="473"/>
      <c r="W103" s="473">
        <v>175954.41</v>
      </c>
      <c r="X103" s="473"/>
      <c r="Y103" s="473">
        <v>3817.36</v>
      </c>
      <c r="Z103" s="473"/>
      <c r="AA103" s="473"/>
      <c r="AB103" s="473"/>
      <c r="AC103" s="473"/>
      <c r="AD103" s="473">
        <v>2617.1000000000004</v>
      </c>
      <c r="AE103" s="473"/>
      <c r="AF103" s="473">
        <v>1061.8899999999999</v>
      </c>
      <c r="AG103" s="473">
        <v>2509.9599999999996</v>
      </c>
      <c r="AH103" s="473"/>
      <c r="AI103" s="473">
        <v>193075.49</v>
      </c>
    </row>
    <row r="104" spans="1:35" ht="14.4" x14ac:dyDescent="0.3">
      <c r="A104" s="476" t="s">
        <v>550</v>
      </c>
      <c r="B104" s="473"/>
      <c r="C104" s="473">
        <v>129.14000000000001</v>
      </c>
      <c r="D104" s="473"/>
      <c r="E104" s="473"/>
      <c r="F104" s="473"/>
      <c r="G104" s="473"/>
      <c r="H104" s="473"/>
      <c r="I104" s="473"/>
      <c r="J104" s="473"/>
      <c r="K104" s="473"/>
      <c r="L104" s="473">
        <v>1599.2099999999998</v>
      </c>
      <c r="M104" s="473">
        <v>3214.7599999999998</v>
      </c>
      <c r="N104" s="473"/>
      <c r="O104" s="473"/>
      <c r="P104" s="473"/>
      <c r="Q104" s="473"/>
      <c r="R104" s="473"/>
      <c r="S104" s="473"/>
      <c r="T104" s="473"/>
      <c r="U104" s="473">
        <v>2</v>
      </c>
      <c r="V104" s="473"/>
      <c r="W104" s="473">
        <v>175954.41</v>
      </c>
      <c r="X104" s="473"/>
      <c r="Y104" s="473">
        <v>1387.9600000000003</v>
      </c>
      <c r="Z104" s="473"/>
      <c r="AA104" s="473"/>
      <c r="AB104" s="473"/>
      <c r="AC104" s="473"/>
      <c r="AD104" s="473">
        <v>2617.1000000000004</v>
      </c>
      <c r="AE104" s="473"/>
      <c r="AF104" s="473">
        <v>1061.8899999999999</v>
      </c>
      <c r="AG104" s="473">
        <v>2509.9599999999996</v>
      </c>
      <c r="AH104" s="473"/>
      <c r="AI104" s="473">
        <v>188476.43</v>
      </c>
    </row>
    <row r="105" spans="1:35" ht="14.4" x14ac:dyDescent="0.3">
      <c r="A105" s="476" t="s">
        <v>500</v>
      </c>
      <c r="B105" s="473"/>
      <c r="C105" s="473"/>
      <c r="D105" s="473"/>
      <c r="E105" s="473"/>
      <c r="F105" s="473"/>
      <c r="G105" s="473"/>
      <c r="H105" s="473"/>
      <c r="I105" s="473"/>
      <c r="J105" s="473"/>
      <c r="K105" s="473"/>
      <c r="L105" s="473">
        <v>1044</v>
      </c>
      <c r="M105" s="473"/>
      <c r="N105" s="473"/>
      <c r="O105" s="473"/>
      <c r="P105" s="473"/>
      <c r="Q105" s="473"/>
      <c r="R105" s="473"/>
      <c r="S105" s="473"/>
      <c r="T105" s="473"/>
      <c r="U105" s="473"/>
      <c r="V105" s="473"/>
      <c r="W105" s="473"/>
      <c r="X105" s="473"/>
      <c r="Y105" s="473">
        <v>1515</v>
      </c>
      <c r="Z105" s="473"/>
      <c r="AA105" s="473"/>
      <c r="AB105" s="473"/>
      <c r="AC105" s="473"/>
      <c r="AD105" s="473"/>
      <c r="AE105" s="473"/>
      <c r="AF105" s="473"/>
      <c r="AG105" s="473"/>
      <c r="AH105" s="473"/>
      <c r="AI105" s="473">
        <v>2559</v>
      </c>
    </row>
    <row r="106" spans="1:35" ht="14.4" x14ac:dyDescent="0.3">
      <c r="A106" s="476" t="s">
        <v>308</v>
      </c>
      <c r="B106" s="473"/>
      <c r="C106" s="473">
        <v>24.35</v>
      </c>
      <c r="D106" s="473"/>
      <c r="E106" s="473"/>
      <c r="F106" s="473"/>
      <c r="G106" s="473"/>
      <c r="H106" s="473"/>
      <c r="I106" s="473"/>
      <c r="J106" s="473"/>
      <c r="K106" s="473"/>
      <c r="L106" s="473"/>
      <c r="M106" s="473"/>
      <c r="N106" s="473"/>
      <c r="O106" s="473"/>
      <c r="P106" s="473"/>
      <c r="Q106" s="473">
        <v>1101.31</v>
      </c>
      <c r="R106" s="473"/>
      <c r="S106" s="473"/>
      <c r="T106" s="473"/>
      <c r="U106" s="473"/>
      <c r="V106" s="473"/>
      <c r="W106" s="473"/>
      <c r="X106" s="473"/>
      <c r="Y106" s="473">
        <v>914.4</v>
      </c>
      <c r="Z106" s="473"/>
      <c r="AA106" s="473"/>
      <c r="AB106" s="473"/>
      <c r="AC106" s="473"/>
      <c r="AD106" s="473"/>
      <c r="AE106" s="473"/>
      <c r="AF106" s="473"/>
      <c r="AG106" s="473"/>
      <c r="AH106" s="473"/>
      <c r="AI106" s="473">
        <v>2040.06</v>
      </c>
    </row>
    <row r="107" spans="1:35" ht="14.4" x14ac:dyDescent="0.3">
      <c r="A107" s="475" t="s">
        <v>251</v>
      </c>
      <c r="B107" s="473"/>
      <c r="C107" s="473">
        <v>24.4</v>
      </c>
      <c r="D107" s="473"/>
      <c r="E107" s="473"/>
      <c r="F107" s="473"/>
      <c r="G107" s="473"/>
      <c r="H107" s="473"/>
      <c r="I107" s="473"/>
      <c r="J107" s="473"/>
      <c r="K107" s="473"/>
      <c r="L107" s="473">
        <v>31645.5</v>
      </c>
      <c r="M107" s="473">
        <v>158.71</v>
      </c>
      <c r="N107" s="473"/>
      <c r="O107" s="473"/>
      <c r="P107" s="473"/>
      <c r="Q107" s="473"/>
      <c r="R107" s="473"/>
      <c r="S107" s="473"/>
      <c r="T107" s="473"/>
      <c r="U107" s="473"/>
      <c r="V107" s="473"/>
      <c r="W107" s="473">
        <v>29478.29</v>
      </c>
      <c r="X107" s="473"/>
      <c r="Y107" s="473">
        <v>2455.35</v>
      </c>
      <c r="Z107" s="473"/>
      <c r="AA107" s="473"/>
      <c r="AB107" s="473"/>
      <c r="AC107" s="473"/>
      <c r="AD107" s="473">
        <v>1465.88</v>
      </c>
      <c r="AE107" s="473"/>
      <c r="AF107" s="473"/>
      <c r="AG107" s="473"/>
      <c r="AH107" s="473"/>
      <c r="AI107" s="473">
        <v>65228.130000000005</v>
      </c>
    </row>
    <row r="108" spans="1:35" ht="14.4" x14ac:dyDescent="0.3">
      <c r="A108" s="476" t="s">
        <v>430</v>
      </c>
      <c r="B108" s="473"/>
      <c r="C108" s="473"/>
      <c r="D108" s="473"/>
      <c r="E108" s="473"/>
      <c r="F108" s="473"/>
      <c r="G108" s="473"/>
      <c r="H108" s="473"/>
      <c r="I108" s="473"/>
      <c r="J108" s="473"/>
      <c r="K108" s="473"/>
      <c r="L108" s="473">
        <v>3427</v>
      </c>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v>3427</v>
      </c>
    </row>
    <row r="109" spans="1:35" ht="14.4" x14ac:dyDescent="0.3">
      <c r="A109" s="476" t="s">
        <v>306</v>
      </c>
      <c r="B109" s="473"/>
      <c r="C109" s="473">
        <v>0.65</v>
      </c>
      <c r="D109" s="473"/>
      <c r="E109" s="473"/>
      <c r="F109" s="473"/>
      <c r="G109" s="473"/>
      <c r="H109" s="473"/>
      <c r="I109" s="473"/>
      <c r="J109" s="473"/>
      <c r="K109" s="473"/>
      <c r="L109" s="473">
        <v>4.5</v>
      </c>
      <c r="M109" s="473"/>
      <c r="N109" s="473"/>
      <c r="O109" s="473"/>
      <c r="P109" s="473"/>
      <c r="Q109" s="473"/>
      <c r="R109" s="473"/>
      <c r="S109" s="473"/>
      <c r="T109" s="473"/>
      <c r="U109" s="473"/>
      <c r="V109" s="473"/>
      <c r="W109" s="473"/>
      <c r="X109" s="473"/>
      <c r="Y109" s="473">
        <v>8.11</v>
      </c>
      <c r="Z109" s="473"/>
      <c r="AA109" s="473"/>
      <c r="AB109" s="473"/>
      <c r="AC109" s="473"/>
      <c r="AD109" s="473"/>
      <c r="AE109" s="473"/>
      <c r="AF109" s="473"/>
      <c r="AG109" s="473"/>
      <c r="AH109" s="473"/>
      <c r="AI109" s="473">
        <v>13.26</v>
      </c>
    </row>
    <row r="110" spans="1:35" ht="14.4" x14ac:dyDescent="0.3">
      <c r="A110" s="476" t="s">
        <v>307</v>
      </c>
      <c r="B110" s="473"/>
      <c r="C110" s="473">
        <v>23.75</v>
      </c>
      <c r="D110" s="473"/>
      <c r="E110" s="473"/>
      <c r="F110" s="473"/>
      <c r="G110" s="473"/>
      <c r="H110" s="473"/>
      <c r="I110" s="473"/>
      <c r="J110" s="473"/>
      <c r="K110" s="473"/>
      <c r="L110" s="473"/>
      <c r="M110" s="473"/>
      <c r="N110" s="473"/>
      <c r="O110" s="473"/>
      <c r="P110" s="473"/>
      <c r="Q110" s="473"/>
      <c r="R110" s="473"/>
      <c r="S110" s="473"/>
      <c r="T110" s="473"/>
      <c r="U110" s="473"/>
      <c r="V110" s="473"/>
      <c r="W110" s="473">
        <v>29478.29</v>
      </c>
      <c r="X110" s="473"/>
      <c r="Y110" s="473">
        <v>2427.87</v>
      </c>
      <c r="Z110" s="473"/>
      <c r="AA110" s="473"/>
      <c r="AB110" s="473"/>
      <c r="AC110" s="473"/>
      <c r="AD110" s="473">
        <v>1465.88</v>
      </c>
      <c r="AE110" s="473"/>
      <c r="AF110" s="473"/>
      <c r="AG110" s="473"/>
      <c r="AH110" s="473"/>
      <c r="AI110" s="473">
        <v>33395.79</v>
      </c>
    </row>
    <row r="111" spans="1:35" ht="14.4" x14ac:dyDescent="0.3">
      <c r="A111" s="476" t="s">
        <v>308</v>
      </c>
      <c r="B111" s="473"/>
      <c r="C111" s="473"/>
      <c r="D111" s="473"/>
      <c r="E111" s="473"/>
      <c r="F111" s="473"/>
      <c r="G111" s="473"/>
      <c r="H111" s="473"/>
      <c r="I111" s="473"/>
      <c r="J111" s="473"/>
      <c r="K111" s="473"/>
      <c r="L111" s="473"/>
      <c r="M111" s="473">
        <v>158.71</v>
      </c>
      <c r="N111" s="473"/>
      <c r="O111" s="473"/>
      <c r="P111" s="473"/>
      <c r="Q111" s="473"/>
      <c r="R111" s="473"/>
      <c r="S111" s="473"/>
      <c r="T111" s="473"/>
      <c r="U111" s="473"/>
      <c r="V111" s="473"/>
      <c r="W111" s="473"/>
      <c r="X111" s="473"/>
      <c r="Y111" s="473">
        <v>19.37</v>
      </c>
      <c r="Z111" s="473"/>
      <c r="AA111" s="473"/>
      <c r="AB111" s="473"/>
      <c r="AC111" s="473"/>
      <c r="AD111" s="473"/>
      <c r="AE111" s="473"/>
      <c r="AF111" s="473"/>
      <c r="AG111" s="473"/>
      <c r="AH111" s="473"/>
      <c r="AI111" s="473">
        <v>178.08</v>
      </c>
    </row>
    <row r="112" spans="1:35" ht="14.4" x14ac:dyDescent="0.3">
      <c r="A112" s="476" t="s">
        <v>495</v>
      </c>
      <c r="B112" s="473"/>
      <c r="C112" s="473"/>
      <c r="D112" s="473"/>
      <c r="E112" s="473"/>
      <c r="F112" s="473"/>
      <c r="G112" s="473"/>
      <c r="H112" s="473"/>
      <c r="I112" s="473"/>
      <c r="J112" s="473"/>
      <c r="K112" s="473"/>
      <c r="L112" s="473">
        <v>28214</v>
      </c>
      <c r="M112" s="473"/>
      <c r="N112" s="473"/>
      <c r="O112" s="473"/>
      <c r="P112" s="473"/>
      <c r="Q112" s="473"/>
      <c r="R112" s="473"/>
      <c r="S112" s="473"/>
      <c r="T112" s="473"/>
      <c r="U112" s="473"/>
      <c r="V112" s="473"/>
      <c r="W112" s="473"/>
      <c r="X112" s="473"/>
      <c r="Y112" s="473"/>
      <c r="Z112" s="473"/>
      <c r="AA112" s="473"/>
      <c r="AB112" s="473"/>
      <c r="AC112" s="473"/>
      <c r="AD112" s="473"/>
      <c r="AE112" s="473"/>
      <c r="AF112" s="473"/>
      <c r="AG112" s="473"/>
      <c r="AH112" s="473"/>
      <c r="AI112" s="473">
        <v>28214</v>
      </c>
    </row>
    <row r="113" spans="1:35" ht="14.4" x14ac:dyDescent="0.3">
      <c r="A113" s="475" t="s">
        <v>228</v>
      </c>
      <c r="B113" s="473"/>
      <c r="C113" s="473">
        <v>0.38</v>
      </c>
      <c r="D113" s="473"/>
      <c r="E113" s="473"/>
      <c r="F113" s="473"/>
      <c r="G113" s="473"/>
      <c r="H113" s="473"/>
      <c r="I113" s="473"/>
      <c r="J113" s="473"/>
      <c r="K113" s="473"/>
      <c r="L113" s="473">
        <v>31.79</v>
      </c>
      <c r="M113" s="473"/>
      <c r="N113" s="473"/>
      <c r="O113" s="473"/>
      <c r="P113" s="473"/>
      <c r="Q113" s="473">
        <v>2129.27</v>
      </c>
      <c r="R113" s="473"/>
      <c r="S113" s="473"/>
      <c r="T113" s="473"/>
      <c r="U113" s="473"/>
      <c r="V113" s="473"/>
      <c r="W113" s="473">
        <v>20408.14</v>
      </c>
      <c r="X113" s="473"/>
      <c r="Y113" s="473">
        <v>36.279999999999994</v>
      </c>
      <c r="Z113" s="473"/>
      <c r="AA113" s="473"/>
      <c r="AB113" s="473"/>
      <c r="AC113" s="473"/>
      <c r="AD113" s="473">
        <v>39.380000000000003</v>
      </c>
      <c r="AE113" s="473"/>
      <c r="AF113" s="473"/>
      <c r="AG113" s="473">
        <v>261.79999999999995</v>
      </c>
      <c r="AH113" s="473"/>
      <c r="AI113" s="473">
        <v>22907.040000000001</v>
      </c>
    </row>
    <row r="114" spans="1:35" ht="14.4" x14ac:dyDescent="0.3">
      <c r="A114" s="476" t="s">
        <v>550</v>
      </c>
      <c r="B114" s="473"/>
      <c r="C114" s="473"/>
      <c r="D114" s="473"/>
      <c r="E114" s="473"/>
      <c r="F114" s="473"/>
      <c r="G114" s="473"/>
      <c r="H114" s="473"/>
      <c r="I114" s="473"/>
      <c r="J114" s="473"/>
      <c r="K114" s="473"/>
      <c r="L114" s="473">
        <v>0</v>
      </c>
      <c r="M114" s="473"/>
      <c r="N114" s="473"/>
      <c r="O114" s="473"/>
      <c r="P114" s="473"/>
      <c r="Q114" s="473"/>
      <c r="R114" s="473"/>
      <c r="S114" s="473"/>
      <c r="T114" s="473"/>
      <c r="U114" s="473"/>
      <c r="V114" s="473"/>
      <c r="W114" s="473"/>
      <c r="X114" s="473"/>
      <c r="Y114" s="473">
        <v>32.659999999999997</v>
      </c>
      <c r="Z114" s="473"/>
      <c r="AA114" s="473"/>
      <c r="AB114" s="473"/>
      <c r="AC114" s="473"/>
      <c r="AD114" s="473">
        <v>39.380000000000003</v>
      </c>
      <c r="AE114" s="473"/>
      <c r="AF114" s="473"/>
      <c r="AG114" s="473">
        <v>261.79999999999995</v>
      </c>
      <c r="AH114" s="473"/>
      <c r="AI114" s="473">
        <v>333.83999999999992</v>
      </c>
    </row>
    <row r="115" spans="1:35" ht="14.4" x14ac:dyDescent="0.3">
      <c r="A115" s="476" t="s">
        <v>306</v>
      </c>
      <c r="B115" s="473"/>
      <c r="C115" s="473">
        <v>0.38</v>
      </c>
      <c r="D115" s="473"/>
      <c r="E115" s="473"/>
      <c r="F115" s="473"/>
      <c r="G115" s="473"/>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c r="AI115" s="473">
        <v>0.38</v>
      </c>
    </row>
    <row r="116" spans="1:35" ht="14.4" x14ac:dyDescent="0.3">
      <c r="A116" s="476" t="s">
        <v>308</v>
      </c>
      <c r="B116" s="473"/>
      <c r="C116" s="473"/>
      <c r="D116" s="473"/>
      <c r="E116" s="473"/>
      <c r="F116" s="473"/>
      <c r="G116" s="473"/>
      <c r="H116" s="473"/>
      <c r="I116" s="473"/>
      <c r="J116" s="473"/>
      <c r="K116" s="473"/>
      <c r="L116" s="473">
        <v>31.79</v>
      </c>
      <c r="M116" s="473"/>
      <c r="N116" s="473"/>
      <c r="O116" s="473"/>
      <c r="P116" s="473"/>
      <c r="Q116" s="473">
        <v>2129.27</v>
      </c>
      <c r="R116" s="473"/>
      <c r="S116" s="473"/>
      <c r="T116" s="473"/>
      <c r="U116" s="473"/>
      <c r="V116" s="473"/>
      <c r="W116" s="473">
        <v>20408.14</v>
      </c>
      <c r="X116" s="473"/>
      <c r="Y116" s="473">
        <v>3.62</v>
      </c>
      <c r="Z116" s="473"/>
      <c r="AA116" s="473"/>
      <c r="AB116" s="473"/>
      <c r="AC116" s="473"/>
      <c r="AD116" s="473"/>
      <c r="AE116" s="473"/>
      <c r="AF116" s="473"/>
      <c r="AG116" s="473"/>
      <c r="AH116" s="473"/>
      <c r="AI116" s="473">
        <v>22572.82</v>
      </c>
    </row>
    <row r="117" spans="1:35" ht="14.4" x14ac:dyDescent="0.3">
      <c r="A117" s="475" t="s">
        <v>252</v>
      </c>
      <c r="B117" s="473"/>
      <c r="C117" s="473">
        <v>112.23</v>
      </c>
      <c r="D117" s="473">
        <v>3166.6</v>
      </c>
      <c r="E117" s="473"/>
      <c r="F117" s="473"/>
      <c r="G117" s="473"/>
      <c r="H117" s="473"/>
      <c r="I117" s="473"/>
      <c r="J117" s="473"/>
      <c r="K117" s="473"/>
      <c r="L117" s="473">
        <v>5615.05</v>
      </c>
      <c r="M117" s="473"/>
      <c r="N117" s="473"/>
      <c r="O117" s="473"/>
      <c r="P117" s="473"/>
      <c r="Q117" s="473">
        <v>6314.55</v>
      </c>
      <c r="R117" s="473"/>
      <c r="S117" s="473"/>
      <c r="T117" s="473"/>
      <c r="U117" s="473">
        <v>1574.4</v>
      </c>
      <c r="V117" s="473"/>
      <c r="W117" s="473">
        <v>66121.460000000006</v>
      </c>
      <c r="X117" s="473"/>
      <c r="Y117" s="473">
        <v>821.23</v>
      </c>
      <c r="Z117" s="473"/>
      <c r="AA117" s="473"/>
      <c r="AB117" s="473"/>
      <c r="AC117" s="473"/>
      <c r="AD117" s="473"/>
      <c r="AE117" s="473"/>
      <c r="AF117" s="473"/>
      <c r="AG117" s="473"/>
      <c r="AH117" s="473"/>
      <c r="AI117" s="473">
        <v>83725.52</v>
      </c>
    </row>
    <row r="118" spans="1:35" ht="14.4" x14ac:dyDescent="0.3">
      <c r="A118" s="476" t="s">
        <v>500</v>
      </c>
      <c r="B118" s="473"/>
      <c r="C118" s="473"/>
      <c r="D118" s="473"/>
      <c r="E118" s="473"/>
      <c r="F118" s="473"/>
      <c r="G118" s="473"/>
      <c r="H118" s="473"/>
      <c r="I118" s="473"/>
      <c r="J118" s="473"/>
      <c r="K118" s="473"/>
      <c r="L118" s="473">
        <v>77</v>
      </c>
      <c r="M118" s="473"/>
      <c r="N118" s="473"/>
      <c r="O118" s="473"/>
      <c r="P118" s="473"/>
      <c r="Q118" s="473">
        <v>1129</v>
      </c>
      <c r="R118" s="473"/>
      <c r="S118" s="473"/>
      <c r="T118" s="473"/>
      <c r="U118" s="473"/>
      <c r="V118" s="473"/>
      <c r="W118" s="473"/>
      <c r="X118" s="473"/>
      <c r="Y118" s="473">
        <v>737</v>
      </c>
      <c r="Z118" s="473"/>
      <c r="AA118" s="473"/>
      <c r="AB118" s="473"/>
      <c r="AC118" s="473"/>
      <c r="AD118" s="473"/>
      <c r="AE118" s="473"/>
      <c r="AF118" s="473"/>
      <c r="AG118" s="473"/>
      <c r="AH118" s="473"/>
      <c r="AI118" s="473">
        <v>1943</v>
      </c>
    </row>
    <row r="119" spans="1:35" ht="14.4" x14ac:dyDescent="0.3">
      <c r="A119" s="476" t="s">
        <v>306</v>
      </c>
      <c r="B119" s="473"/>
      <c r="C119" s="473">
        <v>0.23</v>
      </c>
      <c r="D119" s="473"/>
      <c r="E119" s="473"/>
      <c r="F119" s="473"/>
      <c r="G119" s="473"/>
      <c r="H119" s="473"/>
      <c r="I119" s="473"/>
      <c r="J119" s="473"/>
      <c r="K119" s="473"/>
      <c r="L119" s="473"/>
      <c r="M119" s="473"/>
      <c r="N119" s="473"/>
      <c r="O119" s="473"/>
      <c r="P119" s="473"/>
      <c r="Q119" s="473"/>
      <c r="R119" s="473"/>
      <c r="S119" s="473"/>
      <c r="T119" s="473"/>
      <c r="U119" s="473"/>
      <c r="V119" s="473"/>
      <c r="W119" s="473"/>
      <c r="X119" s="473"/>
      <c r="Y119" s="473"/>
      <c r="Z119" s="473"/>
      <c r="AA119" s="473"/>
      <c r="AB119" s="473"/>
      <c r="AC119" s="473"/>
      <c r="AD119" s="473"/>
      <c r="AE119" s="473"/>
      <c r="AF119" s="473"/>
      <c r="AG119" s="473"/>
      <c r="AH119" s="473"/>
      <c r="AI119" s="473">
        <v>0.23</v>
      </c>
    </row>
    <row r="120" spans="1:35" ht="14.4" x14ac:dyDescent="0.3">
      <c r="A120" s="476" t="s">
        <v>308</v>
      </c>
      <c r="B120" s="473"/>
      <c r="C120" s="473">
        <v>112</v>
      </c>
      <c r="D120" s="473"/>
      <c r="E120" s="473"/>
      <c r="F120" s="473"/>
      <c r="G120" s="473"/>
      <c r="H120" s="473"/>
      <c r="I120" s="473"/>
      <c r="J120" s="473"/>
      <c r="K120" s="473"/>
      <c r="L120" s="473">
        <v>5538.05</v>
      </c>
      <c r="M120" s="473"/>
      <c r="N120" s="473"/>
      <c r="O120" s="473"/>
      <c r="P120" s="473"/>
      <c r="Q120" s="473">
        <v>5185.55</v>
      </c>
      <c r="R120" s="473"/>
      <c r="S120" s="473"/>
      <c r="T120" s="473"/>
      <c r="U120" s="473">
        <v>1574.4</v>
      </c>
      <c r="V120" s="473"/>
      <c r="W120" s="473">
        <v>66121.460000000006</v>
      </c>
      <c r="X120" s="473"/>
      <c r="Y120" s="473">
        <v>84.23</v>
      </c>
      <c r="Z120" s="473"/>
      <c r="AA120" s="473"/>
      <c r="AB120" s="473"/>
      <c r="AC120" s="473"/>
      <c r="AD120" s="473"/>
      <c r="AE120" s="473"/>
      <c r="AF120" s="473"/>
      <c r="AG120" s="473"/>
      <c r="AH120" s="473"/>
      <c r="AI120" s="473">
        <v>78615.69</v>
      </c>
    </row>
    <row r="121" spans="1:35" ht="14.4" x14ac:dyDescent="0.3">
      <c r="A121" s="476" t="s">
        <v>259</v>
      </c>
      <c r="B121" s="473"/>
      <c r="C121" s="473"/>
      <c r="D121" s="473">
        <v>3166.6</v>
      </c>
      <c r="E121" s="473"/>
      <c r="F121" s="473"/>
      <c r="G121" s="473"/>
      <c r="H121" s="473"/>
      <c r="I121" s="473"/>
      <c r="J121" s="473"/>
      <c r="K121" s="473"/>
      <c r="L121" s="473"/>
      <c r="M121" s="473"/>
      <c r="N121" s="473"/>
      <c r="O121" s="473"/>
      <c r="P121" s="473"/>
      <c r="Q121" s="473"/>
      <c r="R121" s="473"/>
      <c r="S121" s="473"/>
      <c r="T121" s="473"/>
      <c r="U121" s="473"/>
      <c r="V121" s="473"/>
      <c r="W121" s="473"/>
      <c r="X121" s="473"/>
      <c r="Y121" s="473"/>
      <c r="Z121" s="473"/>
      <c r="AA121" s="473"/>
      <c r="AB121" s="473"/>
      <c r="AC121" s="473"/>
      <c r="AD121" s="473"/>
      <c r="AE121" s="473"/>
      <c r="AF121" s="473"/>
      <c r="AG121" s="473"/>
      <c r="AH121" s="473"/>
      <c r="AI121" s="473">
        <v>3166.6</v>
      </c>
    </row>
    <row r="122" spans="1:35" ht="14.4" x14ac:dyDescent="0.3">
      <c r="A122" s="475" t="s">
        <v>338</v>
      </c>
      <c r="B122" s="473"/>
      <c r="C122" s="473">
        <v>4.28</v>
      </c>
      <c r="D122" s="473"/>
      <c r="E122" s="473"/>
      <c r="F122" s="473"/>
      <c r="G122" s="473"/>
      <c r="H122" s="473"/>
      <c r="I122" s="473"/>
      <c r="J122" s="473"/>
      <c r="K122" s="473"/>
      <c r="L122" s="473">
        <v>67.7</v>
      </c>
      <c r="M122" s="473"/>
      <c r="N122" s="473"/>
      <c r="O122" s="473"/>
      <c r="P122" s="473"/>
      <c r="Q122" s="473"/>
      <c r="R122" s="473"/>
      <c r="S122" s="473"/>
      <c r="T122" s="473"/>
      <c r="U122" s="473"/>
      <c r="V122" s="473"/>
      <c r="W122" s="473">
        <v>2214.3000000000002</v>
      </c>
      <c r="X122" s="473"/>
      <c r="Y122" s="473"/>
      <c r="Z122" s="473"/>
      <c r="AA122" s="473"/>
      <c r="AB122" s="473"/>
      <c r="AC122" s="473"/>
      <c r="AD122" s="473"/>
      <c r="AE122" s="473"/>
      <c r="AF122" s="473"/>
      <c r="AG122" s="473"/>
      <c r="AH122" s="473"/>
      <c r="AI122" s="473">
        <v>2286.2800000000002</v>
      </c>
    </row>
    <row r="123" spans="1:35" ht="14.4" x14ac:dyDescent="0.3">
      <c r="A123" s="476" t="s">
        <v>550</v>
      </c>
      <c r="B123" s="473"/>
      <c r="C123" s="473"/>
      <c r="D123" s="473"/>
      <c r="E123" s="473"/>
      <c r="F123" s="473"/>
      <c r="G123" s="473"/>
      <c r="H123" s="473"/>
      <c r="I123" s="473"/>
      <c r="J123" s="473"/>
      <c r="K123" s="473"/>
      <c r="L123" s="473"/>
      <c r="M123" s="473"/>
      <c r="N123" s="473"/>
      <c r="O123" s="473"/>
      <c r="P123" s="473"/>
      <c r="Q123" s="473"/>
      <c r="R123" s="473"/>
      <c r="S123" s="473"/>
      <c r="T123" s="473"/>
      <c r="U123" s="473"/>
      <c r="V123" s="473"/>
      <c r="W123" s="473">
        <v>96</v>
      </c>
      <c r="X123" s="473"/>
      <c r="Y123" s="473"/>
      <c r="Z123" s="473"/>
      <c r="AA123" s="473"/>
      <c r="AB123" s="473"/>
      <c r="AC123" s="473"/>
      <c r="AD123" s="473"/>
      <c r="AE123" s="473"/>
      <c r="AF123" s="473"/>
      <c r="AG123" s="473"/>
      <c r="AH123" s="473"/>
      <c r="AI123" s="473">
        <v>96</v>
      </c>
    </row>
    <row r="124" spans="1:35" ht="14.4" x14ac:dyDescent="0.3">
      <c r="A124" s="476" t="s">
        <v>306</v>
      </c>
      <c r="B124" s="473"/>
      <c r="C124" s="473">
        <v>4.28</v>
      </c>
      <c r="D124" s="473"/>
      <c r="E124" s="473"/>
      <c r="F124" s="473"/>
      <c r="G124" s="473"/>
      <c r="H124" s="473"/>
      <c r="I124" s="473"/>
      <c r="J124" s="473"/>
      <c r="K124" s="473"/>
      <c r="L124" s="473">
        <v>67.7</v>
      </c>
      <c r="M124" s="473"/>
      <c r="N124" s="473"/>
      <c r="O124" s="473"/>
      <c r="P124" s="473"/>
      <c r="Q124" s="473"/>
      <c r="R124" s="473"/>
      <c r="S124" s="473"/>
      <c r="T124" s="473"/>
      <c r="U124" s="473"/>
      <c r="V124" s="473"/>
      <c r="W124" s="473"/>
      <c r="X124" s="473"/>
      <c r="Y124" s="473"/>
      <c r="Z124" s="473"/>
      <c r="AA124" s="473"/>
      <c r="AB124" s="473"/>
      <c r="AC124" s="473"/>
      <c r="AD124" s="473"/>
      <c r="AE124" s="473"/>
      <c r="AF124" s="473"/>
      <c r="AG124" s="473"/>
      <c r="AH124" s="473"/>
      <c r="AI124" s="473">
        <v>71.98</v>
      </c>
    </row>
    <row r="125" spans="1:35" ht="14.4" x14ac:dyDescent="0.3">
      <c r="A125" s="476" t="s">
        <v>308</v>
      </c>
      <c r="B125" s="473"/>
      <c r="C125" s="473"/>
      <c r="D125" s="473"/>
      <c r="E125" s="473"/>
      <c r="F125" s="473"/>
      <c r="G125" s="473"/>
      <c r="H125" s="473"/>
      <c r="I125" s="473"/>
      <c r="J125" s="473"/>
      <c r="K125" s="473"/>
      <c r="L125" s="473"/>
      <c r="M125" s="473"/>
      <c r="N125" s="473"/>
      <c r="O125" s="473"/>
      <c r="P125" s="473"/>
      <c r="Q125" s="473"/>
      <c r="R125" s="473"/>
      <c r="S125" s="473"/>
      <c r="T125" s="473"/>
      <c r="U125" s="473"/>
      <c r="V125" s="473"/>
      <c r="W125" s="473">
        <v>2079.5100000000002</v>
      </c>
      <c r="X125" s="473"/>
      <c r="Y125" s="473"/>
      <c r="Z125" s="473"/>
      <c r="AA125" s="473"/>
      <c r="AB125" s="473"/>
      <c r="AC125" s="473"/>
      <c r="AD125" s="473"/>
      <c r="AE125" s="473"/>
      <c r="AF125" s="473"/>
      <c r="AG125" s="473"/>
      <c r="AH125" s="473"/>
      <c r="AI125" s="473">
        <v>2079.5100000000002</v>
      </c>
    </row>
    <row r="126" spans="1:35" ht="14.4" x14ac:dyDescent="0.3">
      <c r="A126" s="476" t="s">
        <v>339</v>
      </c>
      <c r="B126" s="473"/>
      <c r="C126" s="473"/>
      <c r="D126" s="473"/>
      <c r="E126" s="473"/>
      <c r="F126" s="473"/>
      <c r="G126" s="473"/>
      <c r="H126" s="473"/>
      <c r="I126" s="473"/>
      <c r="J126" s="473"/>
      <c r="K126" s="473"/>
      <c r="L126" s="473"/>
      <c r="M126" s="473"/>
      <c r="N126" s="473"/>
      <c r="O126" s="473"/>
      <c r="P126" s="473"/>
      <c r="Q126" s="473"/>
      <c r="R126" s="473"/>
      <c r="S126" s="473"/>
      <c r="T126" s="473"/>
      <c r="U126" s="473"/>
      <c r="V126" s="473"/>
      <c r="W126" s="473">
        <v>38.79</v>
      </c>
      <c r="X126" s="473"/>
      <c r="Y126" s="473"/>
      <c r="Z126" s="473"/>
      <c r="AA126" s="473"/>
      <c r="AB126" s="473"/>
      <c r="AC126" s="473"/>
      <c r="AD126" s="473"/>
      <c r="AE126" s="473"/>
      <c r="AF126" s="473"/>
      <c r="AG126" s="473"/>
      <c r="AH126" s="473"/>
      <c r="AI126" s="473">
        <v>38.79</v>
      </c>
    </row>
    <row r="127" spans="1:35" ht="14.4" x14ac:dyDescent="0.3">
      <c r="A127" s="475" t="s">
        <v>254</v>
      </c>
      <c r="B127" s="473"/>
      <c r="C127" s="473"/>
      <c r="D127" s="473"/>
      <c r="E127" s="473"/>
      <c r="F127" s="473"/>
      <c r="G127" s="473"/>
      <c r="H127" s="473"/>
      <c r="I127" s="473"/>
      <c r="J127" s="473"/>
      <c r="K127" s="473"/>
      <c r="L127" s="473">
        <v>5515.16</v>
      </c>
      <c r="M127" s="473"/>
      <c r="N127" s="473"/>
      <c r="O127" s="473"/>
      <c r="P127" s="473"/>
      <c r="Q127" s="473"/>
      <c r="R127" s="473"/>
      <c r="S127" s="473"/>
      <c r="T127" s="473"/>
      <c r="U127" s="473"/>
      <c r="V127" s="473"/>
      <c r="W127" s="473">
        <v>47472.67</v>
      </c>
      <c r="X127" s="473"/>
      <c r="Y127" s="473">
        <v>2501.42</v>
      </c>
      <c r="Z127" s="473"/>
      <c r="AA127" s="473"/>
      <c r="AB127" s="473"/>
      <c r="AC127" s="473"/>
      <c r="AD127" s="473">
        <v>1818.52</v>
      </c>
      <c r="AE127" s="473"/>
      <c r="AF127" s="473"/>
      <c r="AG127" s="473"/>
      <c r="AH127" s="473"/>
      <c r="AI127" s="473">
        <v>57307.770000000004</v>
      </c>
    </row>
    <row r="128" spans="1:35" ht="14.4" x14ac:dyDescent="0.3">
      <c r="A128" s="476" t="s">
        <v>550</v>
      </c>
      <c r="B128" s="473"/>
      <c r="C128" s="473"/>
      <c r="D128" s="473"/>
      <c r="E128" s="473"/>
      <c r="F128" s="473"/>
      <c r="G128" s="473"/>
      <c r="H128" s="473"/>
      <c r="I128" s="473"/>
      <c r="J128" s="473"/>
      <c r="K128" s="473"/>
      <c r="L128" s="473">
        <v>4265.16</v>
      </c>
      <c r="M128" s="473"/>
      <c r="N128" s="473"/>
      <c r="O128" s="473"/>
      <c r="P128" s="473"/>
      <c r="Q128" s="473"/>
      <c r="R128" s="473"/>
      <c r="S128" s="473"/>
      <c r="T128" s="473"/>
      <c r="U128" s="473"/>
      <c r="V128" s="473"/>
      <c r="W128" s="473">
        <v>17409</v>
      </c>
      <c r="X128" s="473"/>
      <c r="Y128" s="473">
        <v>432.49000000000007</v>
      </c>
      <c r="Z128" s="473"/>
      <c r="AA128" s="473"/>
      <c r="AB128" s="473"/>
      <c r="AC128" s="473"/>
      <c r="AD128" s="473">
        <v>1818.52</v>
      </c>
      <c r="AE128" s="473"/>
      <c r="AF128" s="473"/>
      <c r="AG128" s="473"/>
      <c r="AH128" s="473"/>
      <c r="AI128" s="473">
        <v>23925.170000000002</v>
      </c>
    </row>
    <row r="129" spans="1:35" ht="14.4" x14ac:dyDescent="0.3">
      <c r="A129" s="476" t="s">
        <v>500</v>
      </c>
      <c r="B129" s="473"/>
      <c r="C129" s="473"/>
      <c r="D129" s="473"/>
      <c r="E129" s="473"/>
      <c r="F129" s="473"/>
      <c r="G129" s="473"/>
      <c r="H129" s="473"/>
      <c r="I129" s="473"/>
      <c r="J129" s="473"/>
      <c r="K129" s="473"/>
      <c r="L129" s="473">
        <v>1250</v>
      </c>
      <c r="M129" s="473"/>
      <c r="N129" s="473"/>
      <c r="O129" s="473"/>
      <c r="P129" s="473"/>
      <c r="Q129" s="473"/>
      <c r="R129" s="473"/>
      <c r="S129" s="473"/>
      <c r="T129" s="473"/>
      <c r="U129" s="473"/>
      <c r="V129" s="473"/>
      <c r="W129" s="473"/>
      <c r="X129" s="473"/>
      <c r="Y129" s="473">
        <v>2044</v>
      </c>
      <c r="Z129" s="473"/>
      <c r="AA129" s="473"/>
      <c r="AB129" s="473"/>
      <c r="AC129" s="473"/>
      <c r="AD129" s="473"/>
      <c r="AE129" s="473"/>
      <c r="AF129" s="473"/>
      <c r="AG129" s="473"/>
      <c r="AH129" s="473"/>
      <c r="AI129" s="473">
        <v>3294</v>
      </c>
    </row>
    <row r="130" spans="1:35" ht="14.4" x14ac:dyDescent="0.3">
      <c r="A130" s="476" t="s">
        <v>308</v>
      </c>
      <c r="B130" s="473"/>
      <c r="C130" s="473"/>
      <c r="D130" s="473"/>
      <c r="E130" s="473"/>
      <c r="F130" s="473"/>
      <c r="G130" s="473"/>
      <c r="H130" s="473"/>
      <c r="I130" s="473"/>
      <c r="J130" s="473"/>
      <c r="K130" s="473"/>
      <c r="L130" s="473"/>
      <c r="M130" s="473"/>
      <c r="N130" s="473"/>
      <c r="O130" s="473"/>
      <c r="P130" s="473"/>
      <c r="Q130" s="473"/>
      <c r="R130" s="473"/>
      <c r="S130" s="473"/>
      <c r="T130" s="473"/>
      <c r="U130" s="473"/>
      <c r="V130" s="473"/>
      <c r="W130" s="473">
        <v>30063.67</v>
      </c>
      <c r="X130" s="473"/>
      <c r="Y130" s="473">
        <v>24.93</v>
      </c>
      <c r="Z130" s="473"/>
      <c r="AA130" s="473"/>
      <c r="AB130" s="473"/>
      <c r="AC130" s="473"/>
      <c r="AD130" s="473"/>
      <c r="AE130" s="473"/>
      <c r="AF130" s="473"/>
      <c r="AG130" s="473"/>
      <c r="AH130" s="473"/>
      <c r="AI130" s="473">
        <v>30088.6</v>
      </c>
    </row>
    <row r="131" spans="1:35" ht="14.4" x14ac:dyDescent="0.3">
      <c r="A131" s="475" t="s">
        <v>240</v>
      </c>
      <c r="B131" s="473">
        <v>78.67</v>
      </c>
      <c r="C131" s="473">
        <v>14.72</v>
      </c>
      <c r="D131" s="473"/>
      <c r="E131" s="473"/>
      <c r="F131" s="473"/>
      <c r="G131" s="473"/>
      <c r="H131" s="473"/>
      <c r="I131" s="473"/>
      <c r="J131" s="473"/>
      <c r="K131" s="473"/>
      <c r="L131" s="473">
        <v>141.82</v>
      </c>
      <c r="M131" s="473">
        <v>107.22</v>
      </c>
      <c r="N131" s="473"/>
      <c r="O131" s="473"/>
      <c r="P131" s="473"/>
      <c r="Q131" s="473"/>
      <c r="R131" s="473"/>
      <c r="S131" s="473"/>
      <c r="T131" s="473"/>
      <c r="U131" s="473"/>
      <c r="V131" s="473"/>
      <c r="W131" s="473">
        <v>29189</v>
      </c>
      <c r="X131" s="473"/>
      <c r="Y131" s="473">
        <v>524.53</v>
      </c>
      <c r="Z131" s="473"/>
      <c r="AA131" s="473"/>
      <c r="AB131" s="473"/>
      <c r="AC131" s="473"/>
      <c r="AD131" s="473">
        <v>215.18</v>
      </c>
      <c r="AE131" s="473">
        <v>5.08</v>
      </c>
      <c r="AF131" s="473"/>
      <c r="AG131" s="473"/>
      <c r="AH131" s="473"/>
      <c r="AI131" s="473">
        <v>30276.22</v>
      </c>
    </row>
    <row r="132" spans="1:35" ht="14.4" x14ac:dyDescent="0.3">
      <c r="A132" s="476" t="s">
        <v>306</v>
      </c>
      <c r="B132" s="473"/>
      <c r="C132" s="473"/>
      <c r="D132" s="473"/>
      <c r="E132" s="473"/>
      <c r="F132" s="473"/>
      <c r="G132" s="473"/>
      <c r="H132" s="473"/>
      <c r="I132" s="473"/>
      <c r="J132" s="473"/>
      <c r="K132" s="473"/>
      <c r="L132" s="473">
        <v>1.75</v>
      </c>
      <c r="M132" s="473"/>
      <c r="N132" s="473"/>
      <c r="O132" s="473"/>
      <c r="P132" s="473"/>
      <c r="Q132" s="473"/>
      <c r="R132" s="473"/>
      <c r="S132" s="473"/>
      <c r="T132" s="473"/>
      <c r="U132" s="473"/>
      <c r="V132" s="473"/>
      <c r="W132" s="473"/>
      <c r="X132" s="473"/>
      <c r="Y132" s="473"/>
      <c r="Z132" s="473"/>
      <c r="AA132" s="473"/>
      <c r="AB132" s="473"/>
      <c r="AC132" s="473"/>
      <c r="AD132" s="473"/>
      <c r="AE132" s="473"/>
      <c r="AF132" s="473"/>
      <c r="AG132" s="473"/>
      <c r="AH132" s="473"/>
      <c r="AI132" s="473">
        <v>1.75</v>
      </c>
    </row>
    <row r="133" spans="1:35" ht="14.4" x14ac:dyDescent="0.3">
      <c r="A133" s="476" t="s">
        <v>307</v>
      </c>
      <c r="B133" s="473"/>
      <c r="C133" s="473"/>
      <c r="D133" s="473"/>
      <c r="E133" s="473"/>
      <c r="F133" s="473"/>
      <c r="G133" s="473"/>
      <c r="H133" s="473"/>
      <c r="I133" s="473"/>
      <c r="J133" s="473"/>
      <c r="K133" s="473"/>
      <c r="L133" s="473">
        <v>140.07</v>
      </c>
      <c r="M133" s="473"/>
      <c r="N133" s="473"/>
      <c r="O133" s="473"/>
      <c r="P133" s="473"/>
      <c r="Q133" s="473"/>
      <c r="R133" s="473"/>
      <c r="S133" s="473"/>
      <c r="T133" s="473"/>
      <c r="U133" s="473"/>
      <c r="V133" s="473"/>
      <c r="W133" s="473"/>
      <c r="X133" s="473"/>
      <c r="Y133" s="473">
        <v>524.53</v>
      </c>
      <c r="Z133" s="473"/>
      <c r="AA133" s="473"/>
      <c r="AB133" s="473"/>
      <c r="AC133" s="473"/>
      <c r="AD133" s="473">
        <v>47.45</v>
      </c>
      <c r="AE133" s="473"/>
      <c r="AF133" s="473"/>
      <c r="AG133" s="473"/>
      <c r="AH133" s="473"/>
      <c r="AI133" s="473">
        <v>712.05</v>
      </c>
    </row>
    <row r="134" spans="1:35" ht="14.4" x14ac:dyDescent="0.3">
      <c r="A134" s="476" t="s">
        <v>323</v>
      </c>
      <c r="B134" s="473">
        <v>78.67</v>
      </c>
      <c r="C134" s="473">
        <v>14.72</v>
      </c>
      <c r="D134" s="473"/>
      <c r="E134" s="473"/>
      <c r="F134" s="473"/>
      <c r="G134" s="473"/>
      <c r="H134" s="473"/>
      <c r="I134" s="473"/>
      <c r="J134" s="473"/>
      <c r="K134" s="473"/>
      <c r="L134" s="473"/>
      <c r="M134" s="473">
        <v>107.22</v>
      </c>
      <c r="N134" s="473"/>
      <c r="O134" s="473"/>
      <c r="P134" s="473"/>
      <c r="Q134" s="473"/>
      <c r="R134" s="473"/>
      <c r="S134" s="473"/>
      <c r="T134" s="473"/>
      <c r="U134" s="473"/>
      <c r="V134" s="473"/>
      <c r="W134" s="473">
        <v>29189</v>
      </c>
      <c r="X134" s="473"/>
      <c r="Y134" s="473"/>
      <c r="Z134" s="473"/>
      <c r="AA134" s="473"/>
      <c r="AB134" s="473"/>
      <c r="AC134" s="473"/>
      <c r="AD134" s="473">
        <v>167.73</v>
      </c>
      <c r="AE134" s="473">
        <v>5.08</v>
      </c>
      <c r="AF134" s="473"/>
      <c r="AG134" s="473"/>
      <c r="AH134" s="473"/>
      <c r="AI134" s="473">
        <v>29562.420000000002</v>
      </c>
    </row>
    <row r="135" spans="1:35" ht="14.4" x14ac:dyDescent="0.3">
      <c r="A135" s="475" t="s">
        <v>341</v>
      </c>
      <c r="B135" s="473"/>
      <c r="C135" s="473">
        <v>1.2</v>
      </c>
      <c r="D135" s="473"/>
      <c r="E135" s="473"/>
      <c r="F135" s="473"/>
      <c r="G135" s="473"/>
      <c r="H135" s="473"/>
      <c r="I135" s="473"/>
      <c r="J135" s="473"/>
      <c r="K135" s="473"/>
      <c r="L135" s="473">
        <v>230</v>
      </c>
      <c r="M135" s="473"/>
      <c r="N135" s="473"/>
      <c r="O135" s="473"/>
      <c r="P135" s="473"/>
      <c r="Q135" s="473"/>
      <c r="R135" s="473"/>
      <c r="S135" s="473"/>
      <c r="T135" s="473"/>
      <c r="U135" s="473"/>
      <c r="V135" s="473"/>
      <c r="W135" s="473">
        <v>14462.7</v>
      </c>
      <c r="X135" s="473"/>
      <c r="Y135" s="473">
        <v>1300</v>
      </c>
      <c r="Z135" s="473"/>
      <c r="AA135" s="473"/>
      <c r="AB135" s="473"/>
      <c r="AC135" s="473"/>
      <c r="AD135" s="473"/>
      <c r="AE135" s="473"/>
      <c r="AF135" s="473"/>
      <c r="AG135" s="473"/>
      <c r="AH135" s="473">
        <v>20</v>
      </c>
      <c r="AI135" s="473">
        <v>16013.900000000001</v>
      </c>
    </row>
    <row r="136" spans="1:35" ht="14.4" x14ac:dyDescent="0.3">
      <c r="A136" s="476" t="s">
        <v>500</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v>11210</v>
      </c>
      <c r="X136" s="473"/>
      <c r="Y136" s="473">
        <v>1300</v>
      </c>
      <c r="Z136" s="473"/>
      <c r="AA136" s="473"/>
      <c r="AB136" s="473"/>
      <c r="AC136" s="473"/>
      <c r="AD136" s="473"/>
      <c r="AE136" s="473"/>
      <c r="AF136" s="473"/>
      <c r="AG136" s="473"/>
      <c r="AH136" s="473"/>
      <c r="AI136" s="473">
        <v>12510</v>
      </c>
    </row>
    <row r="137" spans="1:35" ht="14.4" x14ac:dyDescent="0.3">
      <c r="A137" s="476" t="s">
        <v>306</v>
      </c>
      <c r="B137" s="473"/>
      <c r="C137" s="473">
        <v>1.2</v>
      </c>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c r="AF137" s="473"/>
      <c r="AG137" s="473"/>
      <c r="AH137" s="473"/>
      <c r="AI137" s="473">
        <v>1.2</v>
      </c>
    </row>
    <row r="138" spans="1:35" ht="14.4" x14ac:dyDescent="0.3">
      <c r="A138" s="476" t="s">
        <v>318</v>
      </c>
      <c r="B138" s="473"/>
      <c r="C138" s="473"/>
      <c r="D138" s="473"/>
      <c r="E138" s="473"/>
      <c r="F138" s="473"/>
      <c r="G138" s="473"/>
      <c r="H138" s="473"/>
      <c r="I138" s="473"/>
      <c r="J138" s="473"/>
      <c r="K138" s="473"/>
      <c r="L138" s="473">
        <v>230</v>
      </c>
      <c r="M138" s="473"/>
      <c r="N138" s="473"/>
      <c r="O138" s="473"/>
      <c r="P138" s="473"/>
      <c r="Q138" s="473"/>
      <c r="R138" s="473"/>
      <c r="S138" s="473"/>
      <c r="T138" s="473"/>
      <c r="U138" s="473"/>
      <c r="V138" s="473"/>
      <c r="W138" s="473">
        <v>3252.7</v>
      </c>
      <c r="X138" s="473"/>
      <c r="Y138" s="473"/>
      <c r="Z138" s="473"/>
      <c r="AA138" s="473"/>
      <c r="AB138" s="473"/>
      <c r="AC138" s="473"/>
      <c r="AD138" s="473"/>
      <c r="AE138" s="473"/>
      <c r="AF138" s="473"/>
      <c r="AG138" s="473"/>
      <c r="AH138" s="473">
        <v>20</v>
      </c>
      <c r="AI138" s="473">
        <v>3502.7</v>
      </c>
    </row>
    <row r="139" spans="1:35" ht="14.4" x14ac:dyDescent="0.3">
      <c r="A139" s="475" t="s">
        <v>255</v>
      </c>
      <c r="B139" s="473"/>
      <c r="C139" s="473">
        <v>12.23</v>
      </c>
      <c r="D139" s="473"/>
      <c r="E139" s="473"/>
      <c r="F139" s="473"/>
      <c r="G139" s="473"/>
      <c r="H139" s="473"/>
      <c r="I139" s="473"/>
      <c r="J139" s="473"/>
      <c r="K139" s="473"/>
      <c r="L139" s="473">
        <v>1.5</v>
      </c>
      <c r="M139" s="473"/>
      <c r="N139" s="473"/>
      <c r="O139" s="473"/>
      <c r="P139" s="473"/>
      <c r="Q139" s="473"/>
      <c r="R139" s="473"/>
      <c r="S139" s="473"/>
      <c r="T139" s="473"/>
      <c r="U139" s="473"/>
      <c r="V139" s="473"/>
      <c r="W139" s="473">
        <v>7075.89</v>
      </c>
      <c r="X139" s="473"/>
      <c r="Y139" s="473">
        <v>28.95</v>
      </c>
      <c r="Z139" s="473"/>
      <c r="AA139" s="473"/>
      <c r="AB139" s="473"/>
      <c r="AC139" s="473"/>
      <c r="AD139" s="473">
        <v>71.97</v>
      </c>
      <c r="AE139" s="473"/>
      <c r="AF139" s="473"/>
      <c r="AG139" s="473"/>
      <c r="AH139" s="473"/>
      <c r="AI139" s="473">
        <v>7190.54</v>
      </c>
    </row>
    <row r="140" spans="1:35" ht="14.4" x14ac:dyDescent="0.3">
      <c r="A140" s="476" t="s">
        <v>550</v>
      </c>
      <c r="B140" s="473"/>
      <c r="C140" s="473"/>
      <c r="D140" s="473"/>
      <c r="E140" s="473"/>
      <c r="F140" s="473"/>
      <c r="G140" s="473"/>
      <c r="H140" s="473"/>
      <c r="I140" s="473"/>
      <c r="J140" s="473"/>
      <c r="K140" s="473"/>
      <c r="L140" s="473"/>
      <c r="M140" s="473"/>
      <c r="N140" s="473"/>
      <c r="O140" s="473"/>
      <c r="P140" s="473"/>
      <c r="Q140" s="473"/>
      <c r="R140" s="473"/>
      <c r="S140" s="473"/>
      <c r="T140" s="473"/>
      <c r="U140" s="473"/>
      <c r="V140" s="473"/>
      <c r="W140" s="473"/>
      <c r="X140" s="473"/>
      <c r="Y140" s="473"/>
      <c r="Z140" s="473"/>
      <c r="AA140" s="473"/>
      <c r="AB140" s="473"/>
      <c r="AC140" s="473"/>
      <c r="AD140" s="473">
        <v>4.8</v>
      </c>
      <c r="AE140" s="473"/>
      <c r="AF140" s="473"/>
      <c r="AG140" s="473"/>
      <c r="AH140" s="473"/>
      <c r="AI140" s="473">
        <v>4.8</v>
      </c>
    </row>
    <row r="141" spans="1:35" ht="14.4" x14ac:dyDescent="0.3">
      <c r="A141" s="476" t="s">
        <v>306</v>
      </c>
      <c r="B141" s="473"/>
      <c r="C141" s="473">
        <v>12.23</v>
      </c>
      <c r="D141" s="473"/>
      <c r="E141" s="473"/>
      <c r="F141" s="473"/>
      <c r="G141" s="473"/>
      <c r="H141" s="473"/>
      <c r="I141" s="473"/>
      <c r="J141" s="473"/>
      <c r="K141" s="473"/>
      <c r="L141" s="473">
        <v>1.5</v>
      </c>
      <c r="M141" s="473"/>
      <c r="N141" s="473"/>
      <c r="O141" s="473"/>
      <c r="P141" s="473"/>
      <c r="Q141" s="473"/>
      <c r="R141" s="473"/>
      <c r="S141" s="473"/>
      <c r="T141" s="473"/>
      <c r="U141" s="473"/>
      <c r="V141" s="473"/>
      <c r="W141" s="473"/>
      <c r="X141" s="473"/>
      <c r="Y141" s="473">
        <v>28.95</v>
      </c>
      <c r="Z141" s="473"/>
      <c r="AA141" s="473"/>
      <c r="AB141" s="473"/>
      <c r="AC141" s="473"/>
      <c r="AD141" s="473">
        <v>67.17</v>
      </c>
      <c r="AE141" s="473"/>
      <c r="AF141" s="473"/>
      <c r="AG141" s="473"/>
      <c r="AH141" s="473"/>
      <c r="AI141" s="473">
        <v>109.85</v>
      </c>
    </row>
    <row r="142" spans="1:35" ht="14.4" x14ac:dyDescent="0.3">
      <c r="A142" s="476" t="s">
        <v>308</v>
      </c>
      <c r="B142" s="473"/>
      <c r="C142" s="473"/>
      <c r="D142" s="473"/>
      <c r="E142" s="473"/>
      <c r="F142" s="473"/>
      <c r="G142" s="473"/>
      <c r="H142" s="473"/>
      <c r="I142" s="473"/>
      <c r="J142" s="473"/>
      <c r="K142" s="473"/>
      <c r="L142" s="473"/>
      <c r="M142" s="473"/>
      <c r="N142" s="473"/>
      <c r="O142" s="473"/>
      <c r="P142" s="473"/>
      <c r="Q142" s="473"/>
      <c r="R142" s="473"/>
      <c r="S142" s="473"/>
      <c r="T142" s="473"/>
      <c r="U142" s="473"/>
      <c r="V142" s="473"/>
      <c r="W142" s="473">
        <v>7074.3</v>
      </c>
      <c r="X142" s="473"/>
      <c r="Y142" s="473"/>
      <c r="Z142" s="473"/>
      <c r="AA142" s="473"/>
      <c r="AB142" s="473"/>
      <c r="AC142" s="473"/>
      <c r="AD142" s="473"/>
      <c r="AE142" s="473"/>
      <c r="AF142" s="473"/>
      <c r="AG142" s="473"/>
      <c r="AH142" s="473"/>
      <c r="AI142" s="473">
        <v>7074.3</v>
      </c>
    </row>
    <row r="143" spans="1:35" ht="14.4" x14ac:dyDescent="0.3">
      <c r="A143" s="476" t="s">
        <v>339</v>
      </c>
      <c r="B143" s="473"/>
      <c r="C143" s="473"/>
      <c r="D143" s="473"/>
      <c r="E143" s="473"/>
      <c r="F143" s="473"/>
      <c r="G143" s="473"/>
      <c r="H143" s="473"/>
      <c r="I143" s="473"/>
      <c r="J143" s="473"/>
      <c r="K143" s="473"/>
      <c r="L143" s="473"/>
      <c r="M143" s="473"/>
      <c r="N143" s="473"/>
      <c r="O143" s="473"/>
      <c r="P143" s="473"/>
      <c r="Q143" s="473"/>
      <c r="R143" s="473"/>
      <c r="S143" s="473"/>
      <c r="T143" s="473"/>
      <c r="U143" s="473"/>
      <c r="V143" s="473"/>
      <c r="W143" s="473">
        <v>1.59</v>
      </c>
      <c r="X143" s="473"/>
      <c r="Y143" s="473"/>
      <c r="Z143" s="473"/>
      <c r="AA143" s="473"/>
      <c r="AB143" s="473"/>
      <c r="AC143" s="473"/>
      <c r="AD143" s="473"/>
      <c r="AE143" s="473"/>
      <c r="AF143" s="473"/>
      <c r="AG143" s="473"/>
      <c r="AH143" s="473"/>
      <c r="AI143" s="473">
        <v>1.59</v>
      </c>
    </row>
    <row r="144" spans="1:35" ht="14.4" x14ac:dyDescent="0.3">
      <c r="A144" s="475" t="s">
        <v>237</v>
      </c>
      <c r="B144" s="473"/>
      <c r="C144" s="473">
        <v>10351.74</v>
      </c>
      <c r="D144" s="473"/>
      <c r="E144" s="473"/>
      <c r="F144" s="473">
        <v>4049</v>
      </c>
      <c r="G144" s="473">
        <v>117563</v>
      </c>
      <c r="H144" s="473"/>
      <c r="I144" s="473">
        <v>521</v>
      </c>
      <c r="J144" s="473">
        <v>1215</v>
      </c>
      <c r="K144" s="473">
        <v>3681</v>
      </c>
      <c r="L144" s="473">
        <v>78537.83</v>
      </c>
      <c r="M144" s="473">
        <v>304166.03999999998</v>
      </c>
      <c r="N144" s="473">
        <v>160.32</v>
      </c>
      <c r="O144" s="473"/>
      <c r="P144" s="473">
        <v>181</v>
      </c>
      <c r="Q144" s="473">
        <v>40259.780000000006</v>
      </c>
      <c r="R144" s="473">
        <v>4523.1000000000004</v>
      </c>
      <c r="S144" s="473">
        <v>3</v>
      </c>
      <c r="T144" s="473"/>
      <c r="U144" s="473">
        <v>1710</v>
      </c>
      <c r="V144" s="473"/>
      <c r="W144" s="473">
        <v>546972.01</v>
      </c>
      <c r="X144" s="473">
        <v>48092</v>
      </c>
      <c r="Y144" s="473">
        <v>4262.3899999999994</v>
      </c>
      <c r="Z144" s="473">
        <v>11255.19</v>
      </c>
      <c r="AA144" s="473"/>
      <c r="AB144" s="473">
        <v>31</v>
      </c>
      <c r="AC144" s="473">
        <v>110124</v>
      </c>
      <c r="AD144" s="473">
        <v>790.97</v>
      </c>
      <c r="AE144" s="473"/>
      <c r="AF144" s="473"/>
      <c r="AG144" s="473">
        <v>957</v>
      </c>
      <c r="AH144" s="473"/>
      <c r="AI144" s="473">
        <v>1289406.3699999999</v>
      </c>
    </row>
    <row r="145" spans="1:35" ht="14.4" x14ac:dyDescent="0.3">
      <c r="A145" s="476" t="s">
        <v>414</v>
      </c>
      <c r="B145" s="473"/>
      <c r="C145" s="473"/>
      <c r="D145" s="473"/>
      <c r="E145" s="473"/>
      <c r="F145" s="473"/>
      <c r="G145" s="473"/>
      <c r="H145" s="473"/>
      <c r="I145" s="473"/>
      <c r="J145" s="473"/>
      <c r="K145" s="473"/>
      <c r="L145" s="473">
        <v>1725</v>
      </c>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v>1725</v>
      </c>
    </row>
    <row r="146" spans="1:35" ht="14.4" x14ac:dyDescent="0.3">
      <c r="A146" s="476" t="s">
        <v>430</v>
      </c>
      <c r="B146" s="473"/>
      <c r="C146" s="473"/>
      <c r="D146" s="473"/>
      <c r="E146" s="473"/>
      <c r="F146" s="473"/>
      <c r="G146" s="473"/>
      <c r="H146" s="473"/>
      <c r="I146" s="473"/>
      <c r="J146" s="473"/>
      <c r="K146" s="473"/>
      <c r="L146" s="473">
        <v>7259.5</v>
      </c>
      <c r="M146" s="473"/>
      <c r="N146" s="473"/>
      <c r="O146" s="473"/>
      <c r="P146" s="473"/>
      <c r="Q146" s="473"/>
      <c r="R146" s="473">
        <v>4523.1000000000004</v>
      </c>
      <c r="S146" s="473"/>
      <c r="T146" s="473"/>
      <c r="U146" s="473"/>
      <c r="V146" s="473"/>
      <c r="W146" s="473"/>
      <c r="X146" s="473"/>
      <c r="Y146" s="473"/>
      <c r="Z146" s="473"/>
      <c r="AA146" s="473"/>
      <c r="AB146" s="473"/>
      <c r="AC146" s="473"/>
      <c r="AD146" s="473"/>
      <c r="AE146" s="473"/>
      <c r="AF146" s="473"/>
      <c r="AG146" s="473"/>
      <c r="AH146" s="473"/>
      <c r="AI146" s="473">
        <v>11782.6</v>
      </c>
    </row>
    <row r="147" spans="1:35" ht="14.4" x14ac:dyDescent="0.3">
      <c r="A147" s="476" t="s">
        <v>550</v>
      </c>
      <c r="B147" s="473"/>
      <c r="C147" s="473">
        <v>341.52000000000004</v>
      </c>
      <c r="D147" s="473"/>
      <c r="E147" s="473"/>
      <c r="F147" s="473"/>
      <c r="G147" s="473"/>
      <c r="H147" s="473"/>
      <c r="I147" s="473"/>
      <c r="J147" s="473"/>
      <c r="K147" s="473"/>
      <c r="L147" s="473">
        <v>1074.5</v>
      </c>
      <c r="M147" s="473">
        <v>114.24</v>
      </c>
      <c r="N147" s="473"/>
      <c r="O147" s="473"/>
      <c r="P147" s="473"/>
      <c r="Q147" s="473">
        <v>353.04999999999995</v>
      </c>
      <c r="R147" s="473"/>
      <c r="S147" s="473"/>
      <c r="T147" s="473"/>
      <c r="U147" s="473"/>
      <c r="V147" s="473"/>
      <c r="W147" s="473"/>
      <c r="X147" s="473"/>
      <c r="Y147" s="473">
        <v>555.16999999999996</v>
      </c>
      <c r="Z147" s="473">
        <v>11255.19</v>
      </c>
      <c r="AA147" s="473"/>
      <c r="AB147" s="473"/>
      <c r="AC147" s="473"/>
      <c r="AD147" s="473">
        <v>714.84</v>
      </c>
      <c r="AE147" s="473"/>
      <c r="AF147" s="473"/>
      <c r="AG147" s="473"/>
      <c r="AH147" s="473"/>
      <c r="AI147" s="473">
        <v>14408.51</v>
      </c>
    </row>
    <row r="148" spans="1:35" ht="14.4" x14ac:dyDescent="0.3">
      <c r="A148" s="476" t="s">
        <v>500</v>
      </c>
      <c r="B148" s="473"/>
      <c r="C148" s="473"/>
      <c r="D148" s="473"/>
      <c r="E148" s="473"/>
      <c r="F148" s="473"/>
      <c r="G148" s="473"/>
      <c r="H148" s="473"/>
      <c r="I148" s="473"/>
      <c r="J148" s="473"/>
      <c r="K148" s="473"/>
      <c r="L148" s="473">
        <v>4147</v>
      </c>
      <c r="M148" s="473">
        <v>3234</v>
      </c>
      <c r="N148" s="473"/>
      <c r="O148" s="473"/>
      <c r="P148" s="473"/>
      <c r="Q148" s="473"/>
      <c r="R148" s="473"/>
      <c r="S148" s="473"/>
      <c r="T148" s="473"/>
      <c r="U148" s="473"/>
      <c r="V148" s="473"/>
      <c r="W148" s="473"/>
      <c r="X148" s="473"/>
      <c r="Y148" s="473">
        <v>8</v>
      </c>
      <c r="Z148" s="473"/>
      <c r="AA148" s="473"/>
      <c r="AB148" s="473"/>
      <c r="AC148" s="473"/>
      <c r="AD148" s="473"/>
      <c r="AE148" s="473"/>
      <c r="AF148" s="473"/>
      <c r="AG148" s="473"/>
      <c r="AH148" s="473"/>
      <c r="AI148" s="473">
        <v>7389</v>
      </c>
    </row>
    <row r="149" spans="1:35" ht="14.4" x14ac:dyDescent="0.3">
      <c r="A149" s="476" t="s">
        <v>480</v>
      </c>
      <c r="B149" s="473"/>
      <c r="C149" s="473"/>
      <c r="D149" s="473"/>
      <c r="E149" s="473"/>
      <c r="F149" s="473"/>
      <c r="G149" s="473"/>
      <c r="H149" s="473"/>
      <c r="I149" s="473"/>
      <c r="J149" s="473"/>
      <c r="K149" s="473">
        <v>169</v>
      </c>
      <c r="L149" s="473"/>
      <c r="M149" s="473"/>
      <c r="N149" s="473"/>
      <c r="O149" s="473"/>
      <c r="P149" s="473"/>
      <c r="Q149" s="473"/>
      <c r="R149" s="473"/>
      <c r="S149" s="473"/>
      <c r="T149" s="473"/>
      <c r="U149" s="473"/>
      <c r="V149" s="473"/>
      <c r="W149" s="473"/>
      <c r="X149" s="473"/>
      <c r="Y149" s="473"/>
      <c r="Z149" s="473"/>
      <c r="AA149" s="473"/>
      <c r="AB149" s="473">
        <v>31</v>
      </c>
      <c r="AC149" s="473">
        <v>5000</v>
      </c>
      <c r="AD149" s="473"/>
      <c r="AE149" s="473"/>
      <c r="AF149" s="473"/>
      <c r="AG149" s="473"/>
      <c r="AH149" s="473"/>
      <c r="AI149" s="473">
        <v>5200</v>
      </c>
    </row>
    <row r="150" spans="1:35" ht="14.4" x14ac:dyDescent="0.3">
      <c r="A150" s="476" t="s">
        <v>307</v>
      </c>
      <c r="B150" s="473"/>
      <c r="C150" s="473"/>
      <c r="D150" s="473"/>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v>76.13</v>
      </c>
      <c r="AE150" s="473"/>
      <c r="AF150" s="473"/>
      <c r="AG150" s="473"/>
      <c r="AH150" s="473"/>
      <c r="AI150" s="473">
        <v>76.13</v>
      </c>
    </row>
    <row r="151" spans="1:35" ht="14.4" x14ac:dyDescent="0.3">
      <c r="A151" s="476" t="s">
        <v>344</v>
      </c>
      <c r="B151" s="473"/>
      <c r="C151" s="473">
        <v>9404</v>
      </c>
      <c r="D151" s="473"/>
      <c r="E151" s="473"/>
      <c r="F151" s="473"/>
      <c r="G151" s="473">
        <v>117563</v>
      </c>
      <c r="H151" s="473"/>
      <c r="I151" s="473"/>
      <c r="J151" s="473"/>
      <c r="K151" s="473"/>
      <c r="L151" s="473">
        <v>39076</v>
      </c>
      <c r="M151" s="473">
        <v>298321</v>
      </c>
      <c r="N151" s="473"/>
      <c r="O151" s="473"/>
      <c r="P151" s="473"/>
      <c r="Q151" s="473">
        <v>38965</v>
      </c>
      <c r="R151" s="473"/>
      <c r="S151" s="473">
        <v>3</v>
      </c>
      <c r="T151" s="473"/>
      <c r="U151" s="473">
        <v>1710</v>
      </c>
      <c r="V151" s="473"/>
      <c r="W151" s="473">
        <v>546785</v>
      </c>
      <c r="X151" s="473">
        <v>48092</v>
      </c>
      <c r="Y151" s="473"/>
      <c r="Z151" s="473"/>
      <c r="AA151" s="473"/>
      <c r="AB151" s="473"/>
      <c r="AC151" s="473"/>
      <c r="AD151" s="473"/>
      <c r="AE151" s="473"/>
      <c r="AF151" s="473"/>
      <c r="AG151" s="473">
        <v>957</v>
      </c>
      <c r="AH151" s="473"/>
      <c r="AI151" s="473">
        <v>1100876</v>
      </c>
    </row>
    <row r="152" spans="1:35" ht="14.4" x14ac:dyDescent="0.3">
      <c r="A152" s="476" t="s">
        <v>308</v>
      </c>
      <c r="B152" s="473"/>
      <c r="C152" s="473">
        <v>606.22</v>
      </c>
      <c r="D152" s="473"/>
      <c r="E152" s="473"/>
      <c r="F152" s="473"/>
      <c r="G152" s="473"/>
      <c r="H152" s="473"/>
      <c r="I152" s="473"/>
      <c r="J152" s="473"/>
      <c r="K152" s="473"/>
      <c r="L152" s="473">
        <v>25255.83</v>
      </c>
      <c r="M152" s="473">
        <v>2496.8000000000002</v>
      </c>
      <c r="N152" s="473">
        <v>160.32</v>
      </c>
      <c r="O152" s="473"/>
      <c r="P152" s="473"/>
      <c r="Q152" s="473">
        <v>941.73</v>
      </c>
      <c r="R152" s="473"/>
      <c r="S152" s="473"/>
      <c r="T152" s="473"/>
      <c r="U152" s="473"/>
      <c r="V152" s="473"/>
      <c r="W152" s="473">
        <v>187.01</v>
      </c>
      <c r="X152" s="473"/>
      <c r="Y152" s="473">
        <v>3699.22</v>
      </c>
      <c r="Z152" s="473"/>
      <c r="AA152" s="473"/>
      <c r="AB152" s="473"/>
      <c r="AC152" s="473"/>
      <c r="AD152" s="473"/>
      <c r="AE152" s="473"/>
      <c r="AF152" s="473"/>
      <c r="AG152" s="473"/>
      <c r="AH152" s="473"/>
      <c r="AI152" s="473">
        <v>33347.129999999997</v>
      </c>
    </row>
    <row r="153" spans="1:35" ht="14.4" x14ac:dyDescent="0.3">
      <c r="A153" s="476" t="s">
        <v>394</v>
      </c>
      <c r="B153" s="473"/>
      <c r="C153" s="473"/>
      <c r="D153" s="473"/>
      <c r="E153" s="473"/>
      <c r="F153" s="473">
        <v>4049</v>
      </c>
      <c r="G153" s="473"/>
      <c r="H153" s="473"/>
      <c r="I153" s="473">
        <v>521</v>
      </c>
      <c r="J153" s="473">
        <v>1215</v>
      </c>
      <c r="K153" s="473">
        <v>3512</v>
      </c>
      <c r="L153" s="473"/>
      <c r="M153" s="473"/>
      <c r="N153" s="473"/>
      <c r="O153" s="473"/>
      <c r="P153" s="473">
        <v>181</v>
      </c>
      <c r="Q153" s="473"/>
      <c r="R153" s="473"/>
      <c r="S153" s="473"/>
      <c r="T153" s="473"/>
      <c r="U153" s="473"/>
      <c r="V153" s="473"/>
      <c r="W153" s="473"/>
      <c r="X153" s="473"/>
      <c r="Y153" s="473"/>
      <c r="Z153" s="473"/>
      <c r="AA153" s="473"/>
      <c r="AB153" s="473"/>
      <c r="AC153" s="473">
        <v>105124</v>
      </c>
      <c r="AD153" s="473"/>
      <c r="AE153" s="473"/>
      <c r="AF153" s="473"/>
      <c r="AG153" s="473"/>
      <c r="AH153" s="473"/>
      <c r="AI153" s="473">
        <v>114602</v>
      </c>
    </row>
    <row r="154" spans="1:35" ht="14.4" x14ac:dyDescent="0.3">
      <c r="A154" s="475" t="s">
        <v>346</v>
      </c>
      <c r="B154" s="473"/>
      <c r="C154" s="473"/>
      <c r="D154" s="473"/>
      <c r="E154" s="473"/>
      <c r="F154" s="473"/>
      <c r="G154" s="473"/>
      <c r="H154" s="473"/>
      <c r="I154" s="473"/>
      <c r="J154" s="473"/>
      <c r="K154" s="473"/>
      <c r="L154" s="473">
        <v>24.13</v>
      </c>
      <c r="M154" s="473"/>
      <c r="N154" s="473"/>
      <c r="O154" s="473"/>
      <c r="P154" s="473"/>
      <c r="Q154" s="473"/>
      <c r="R154" s="473"/>
      <c r="S154" s="473"/>
      <c r="T154" s="473"/>
      <c r="U154" s="473"/>
      <c r="V154" s="473"/>
      <c r="W154" s="473">
        <v>10126.779999999999</v>
      </c>
      <c r="X154" s="473"/>
      <c r="Y154" s="473">
        <v>256.33</v>
      </c>
      <c r="Z154" s="473"/>
      <c r="AA154" s="473"/>
      <c r="AB154" s="473"/>
      <c r="AC154" s="473"/>
      <c r="AD154" s="473"/>
      <c r="AE154" s="473"/>
      <c r="AF154" s="473"/>
      <c r="AG154" s="473"/>
      <c r="AH154" s="473"/>
      <c r="AI154" s="473">
        <v>10407.24</v>
      </c>
    </row>
    <row r="155" spans="1:35" ht="14.4" x14ac:dyDescent="0.3">
      <c r="A155" s="476" t="s">
        <v>500</v>
      </c>
      <c r="B155" s="473"/>
      <c r="C155" s="473"/>
      <c r="D155" s="473"/>
      <c r="E155" s="473"/>
      <c r="F155" s="473"/>
      <c r="G155" s="473"/>
      <c r="H155" s="473"/>
      <c r="I155" s="473"/>
      <c r="J155" s="473"/>
      <c r="K155" s="473"/>
      <c r="L155" s="473"/>
      <c r="M155" s="473"/>
      <c r="N155" s="473"/>
      <c r="O155" s="473"/>
      <c r="P155" s="473"/>
      <c r="Q155" s="473"/>
      <c r="R155" s="473"/>
      <c r="S155" s="473"/>
      <c r="T155" s="473"/>
      <c r="U155" s="473"/>
      <c r="V155" s="473"/>
      <c r="W155" s="473">
        <v>5404</v>
      </c>
      <c r="X155" s="473"/>
      <c r="Y155" s="473"/>
      <c r="Z155" s="473"/>
      <c r="AA155" s="473"/>
      <c r="AB155" s="473"/>
      <c r="AC155" s="473"/>
      <c r="AD155" s="473"/>
      <c r="AE155" s="473"/>
      <c r="AF155" s="473"/>
      <c r="AG155" s="473"/>
      <c r="AH155" s="473"/>
      <c r="AI155" s="473">
        <v>5404</v>
      </c>
    </row>
    <row r="156" spans="1:35" ht="14.4" x14ac:dyDescent="0.3">
      <c r="A156" s="476" t="s">
        <v>308</v>
      </c>
      <c r="B156" s="473"/>
      <c r="C156" s="473"/>
      <c r="D156" s="473"/>
      <c r="E156" s="473"/>
      <c r="F156" s="473"/>
      <c r="G156" s="473"/>
      <c r="H156" s="473"/>
      <c r="I156" s="473"/>
      <c r="J156" s="473"/>
      <c r="K156" s="473"/>
      <c r="L156" s="473">
        <v>24.13</v>
      </c>
      <c r="M156" s="473"/>
      <c r="N156" s="473"/>
      <c r="O156" s="473"/>
      <c r="P156" s="473"/>
      <c r="Q156" s="473"/>
      <c r="R156" s="473"/>
      <c r="S156" s="473"/>
      <c r="T156" s="473"/>
      <c r="U156" s="473"/>
      <c r="V156" s="473"/>
      <c r="W156" s="473">
        <v>4722.78</v>
      </c>
      <c r="X156" s="473"/>
      <c r="Y156" s="473">
        <v>256.33</v>
      </c>
      <c r="Z156" s="473"/>
      <c r="AA156" s="473"/>
      <c r="AB156" s="473"/>
      <c r="AC156" s="473"/>
      <c r="AD156" s="473"/>
      <c r="AE156" s="473"/>
      <c r="AF156" s="473"/>
      <c r="AG156" s="473"/>
      <c r="AH156" s="473"/>
      <c r="AI156" s="473">
        <v>5003.24</v>
      </c>
    </row>
    <row r="157" spans="1:35" ht="14.4" x14ac:dyDescent="0.3">
      <c r="A157" s="475" t="s">
        <v>265</v>
      </c>
      <c r="B157" s="473"/>
      <c r="C157" s="473">
        <v>165.36</v>
      </c>
      <c r="D157" s="473"/>
      <c r="E157" s="473"/>
      <c r="F157" s="473"/>
      <c r="G157" s="473"/>
      <c r="H157" s="473">
        <v>565</v>
      </c>
      <c r="I157" s="473"/>
      <c r="J157" s="473"/>
      <c r="K157" s="473"/>
      <c r="L157" s="473">
        <v>5410.23</v>
      </c>
      <c r="M157" s="473">
        <v>121.63</v>
      </c>
      <c r="N157" s="473"/>
      <c r="O157" s="473"/>
      <c r="P157" s="473"/>
      <c r="Q157" s="473">
        <v>1282.32</v>
      </c>
      <c r="R157" s="473"/>
      <c r="S157" s="473"/>
      <c r="T157" s="473"/>
      <c r="U157" s="473"/>
      <c r="V157" s="473"/>
      <c r="W157" s="473">
        <v>95655.18</v>
      </c>
      <c r="X157" s="473"/>
      <c r="Y157" s="473">
        <v>7201.2999999999993</v>
      </c>
      <c r="Z157" s="473"/>
      <c r="AA157" s="473"/>
      <c r="AB157" s="473"/>
      <c r="AC157" s="473"/>
      <c r="AD157" s="473">
        <v>1297.03</v>
      </c>
      <c r="AE157" s="473"/>
      <c r="AF157" s="473"/>
      <c r="AG157" s="473"/>
      <c r="AH157" s="473"/>
      <c r="AI157" s="473">
        <v>111698.04999999999</v>
      </c>
    </row>
    <row r="158" spans="1:35" ht="14.4" x14ac:dyDescent="0.3">
      <c r="A158" s="476" t="s">
        <v>550</v>
      </c>
      <c r="B158" s="473"/>
      <c r="C158" s="473">
        <v>6</v>
      </c>
      <c r="D158" s="473"/>
      <c r="E158" s="473"/>
      <c r="F158" s="473"/>
      <c r="G158" s="473"/>
      <c r="H158" s="473"/>
      <c r="I158" s="473"/>
      <c r="J158" s="473"/>
      <c r="K158" s="473"/>
      <c r="L158" s="473">
        <v>855.66</v>
      </c>
      <c r="M158" s="473"/>
      <c r="N158" s="473"/>
      <c r="O158" s="473"/>
      <c r="P158" s="473"/>
      <c r="Q158" s="473">
        <v>0</v>
      </c>
      <c r="R158" s="473"/>
      <c r="S158" s="473"/>
      <c r="T158" s="473"/>
      <c r="U158" s="473"/>
      <c r="V158" s="473"/>
      <c r="W158" s="473"/>
      <c r="X158" s="473"/>
      <c r="Y158" s="473">
        <v>4735.6399999999994</v>
      </c>
      <c r="Z158" s="473"/>
      <c r="AA158" s="473"/>
      <c r="AB158" s="473"/>
      <c r="AC158" s="473"/>
      <c r="AD158" s="473">
        <v>1001.9599999999999</v>
      </c>
      <c r="AE158" s="473"/>
      <c r="AF158" s="473"/>
      <c r="AG158" s="473"/>
      <c r="AH158" s="473"/>
      <c r="AI158" s="473">
        <v>6599.2599999999993</v>
      </c>
    </row>
    <row r="159" spans="1:35" ht="14.4" x14ac:dyDescent="0.3">
      <c r="A159" s="476" t="s">
        <v>307</v>
      </c>
      <c r="B159" s="473"/>
      <c r="C159" s="473">
        <v>72.930000000000007</v>
      </c>
      <c r="D159" s="473"/>
      <c r="E159" s="473"/>
      <c r="F159" s="473"/>
      <c r="G159" s="473"/>
      <c r="H159" s="473"/>
      <c r="I159" s="473"/>
      <c r="J159" s="473"/>
      <c r="K159" s="473"/>
      <c r="L159" s="473"/>
      <c r="M159" s="473"/>
      <c r="N159" s="473"/>
      <c r="O159" s="473"/>
      <c r="P159" s="473"/>
      <c r="Q159" s="473"/>
      <c r="R159" s="473"/>
      <c r="S159" s="473"/>
      <c r="T159" s="473"/>
      <c r="U159" s="473"/>
      <c r="V159" s="473"/>
      <c r="W159" s="473"/>
      <c r="X159" s="473"/>
      <c r="Y159" s="473">
        <v>1032.4000000000001</v>
      </c>
      <c r="Z159" s="473"/>
      <c r="AA159" s="473"/>
      <c r="AB159" s="473"/>
      <c r="AC159" s="473"/>
      <c r="AD159" s="473">
        <v>295.07</v>
      </c>
      <c r="AE159" s="473"/>
      <c r="AF159" s="473"/>
      <c r="AG159" s="473"/>
      <c r="AH159" s="473"/>
      <c r="AI159" s="473">
        <v>1400.4</v>
      </c>
    </row>
    <row r="160" spans="1:35" ht="14.4" x14ac:dyDescent="0.3">
      <c r="A160" s="476" t="s">
        <v>308</v>
      </c>
      <c r="B160" s="473"/>
      <c r="C160" s="473">
        <v>86.43</v>
      </c>
      <c r="D160" s="473"/>
      <c r="E160" s="473"/>
      <c r="F160" s="473"/>
      <c r="G160" s="473"/>
      <c r="H160" s="473"/>
      <c r="I160" s="473"/>
      <c r="J160" s="473"/>
      <c r="K160" s="473"/>
      <c r="L160" s="473">
        <v>4554.57</v>
      </c>
      <c r="M160" s="473">
        <v>121.63</v>
      </c>
      <c r="N160" s="473"/>
      <c r="O160" s="473"/>
      <c r="P160" s="473"/>
      <c r="Q160" s="473">
        <v>1282.32</v>
      </c>
      <c r="R160" s="473"/>
      <c r="S160" s="473"/>
      <c r="T160" s="473"/>
      <c r="U160" s="473"/>
      <c r="V160" s="473"/>
      <c r="W160" s="473">
        <v>95655.18</v>
      </c>
      <c r="X160" s="473"/>
      <c r="Y160" s="473">
        <v>1433.26</v>
      </c>
      <c r="Z160" s="473"/>
      <c r="AA160" s="473"/>
      <c r="AB160" s="473"/>
      <c r="AC160" s="473"/>
      <c r="AD160" s="473"/>
      <c r="AE160" s="473"/>
      <c r="AF160" s="473"/>
      <c r="AG160" s="473"/>
      <c r="AH160" s="473"/>
      <c r="AI160" s="473">
        <v>103133.38999999998</v>
      </c>
    </row>
    <row r="161" spans="1:35" ht="14.4" x14ac:dyDescent="0.3">
      <c r="A161" s="476" t="s">
        <v>415</v>
      </c>
      <c r="B161" s="473"/>
      <c r="C161" s="473"/>
      <c r="D161" s="473"/>
      <c r="E161" s="473"/>
      <c r="F161" s="473"/>
      <c r="G161" s="473"/>
      <c r="H161" s="473">
        <v>409</v>
      </c>
      <c r="I161" s="473"/>
      <c r="J161" s="473"/>
      <c r="K161" s="473"/>
      <c r="L161" s="473"/>
      <c r="M161" s="473"/>
      <c r="N161" s="473"/>
      <c r="O161" s="473"/>
      <c r="P161" s="473"/>
      <c r="Q161" s="473"/>
      <c r="R161" s="473"/>
      <c r="S161" s="473"/>
      <c r="T161" s="473"/>
      <c r="U161" s="473"/>
      <c r="V161" s="473"/>
      <c r="W161" s="473"/>
      <c r="X161" s="473"/>
      <c r="Y161" s="473"/>
      <c r="Z161" s="473"/>
      <c r="AA161" s="473"/>
      <c r="AB161" s="473"/>
      <c r="AC161" s="473"/>
      <c r="AD161" s="473"/>
      <c r="AE161" s="473"/>
      <c r="AF161" s="473"/>
      <c r="AG161" s="473"/>
      <c r="AH161" s="473"/>
      <c r="AI161" s="473">
        <v>409</v>
      </c>
    </row>
    <row r="162" spans="1:35" ht="14.4" x14ac:dyDescent="0.3">
      <c r="A162" s="476" t="s">
        <v>347</v>
      </c>
      <c r="B162" s="473"/>
      <c r="C162" s="473"/>
      <c r="D162" s="473"/>
      <c r="E162" s="473"/>
      <c r="F162" s="473"/>
      <c r="G162" s="473"/>
      <c r="H162" s="473">
        <v>156</v>
      </c>
      <c r="I162" s="473"/>
      <c r="J162" s="473"/>
      <c r="K162" s="473"/>
      <c r="L162" s="473"/>
      <c r="M162" s="473"/>
      <c r="N162" s="473"/>
      <c r="O162" s="473"/>
      <c r="P162" s="473"/>
      <c r="Q162" s="473"/>
      <c r="R162" s="473"/>
      <c r="S162" s="473"/>
      <c r="T162" s="473"/>
      <c r="U162" s="473"/>
      <c r="V162" s="473"/>
      <c r="W162" s="473"/>
      <c r="X162" s="473"/>
      <c r="Y162" s="473"/>
      <c r="Z162" s="473"/>
      <c r="AA162" s="473"/>
      <c r="AB162" s="473"/>
      <c r="AC162" s="473"/>
      <c r="AD162" s="473"/>
      <c r="AE162" s="473"/>
      <c r="AF162" s="473"/>
      <c r="AG162" s="473"/>
      <c r="AH162" s="473"/>
      <c r="AI162" s="473">
        <v>156</v>
      </c>
    </row>
    <row r="163" spans="1:35" ht="14.4" x14ac:dyDescent="0.3">
      <c r="A163" s="475" t="s">
        <v>348</v>
      </c>
      <c r="B163" s="473"/>
      <c r="C163" s="473"/>
      <c r="D163" s="473"/>
      <c r="E163" s="473"/>
      <c r="F163" s="473"/>
      <c r="G163" s="473"/>
      <c r="H163" s="473"/>
      <c r="I163" s="473"/>
      <c r="J163" s="473"/>
      <c r="K163" s="473"/>
      <c r="L163" s="473"/>
      <c r="M163" s="473"/>
      <c r="N163" s="473"/>
      <c r="O163" s="473"/>
      <c r="P163" s="473"/>
      <c r="Q163" s="473"/>
      <c r="R163" s="473"/>
      <c r="S163" s="473"/>
      <c r="T163" s="473"/>
      <c r="U163" s="473">
        <v>1</v>
      </c>
      <c r="V163" s="473"/>
      <c r="W163" s="473">
        <v>3499.44</v>
      </c>
      <c r="X163" s="473"/>
      <c r="Y163" s="473"/>
      <c r="Z163" s="473"/>
      <c r="AA163" s="473"/>
      <c r="AB163" s="473"/>
      <c r="AC163" s="473"/>
      <c r="AD163" s="473"/>
      <c r="AE163" s="473"/>
      <c r="AF163" s="473"/>
      <c r="AG163" s="473"/>
      <c r="AH163" s="473"/>
      <c r="AI163" s="473">
        <v>3500.44</v>
      </c>
    </row>
    <row r="164" spans="1:35" ht="14.4" x14ac:dyDescent="0.3">
      <c r="A164" s="476" t="s">
        <v>318</v>
      </c>
      <c r="B164" s="473"/>
      <c r="C164" s="473"/>
      <c r="D164" s="473"/>
      <c r="E164" s="473"/>
      <c r="F164" s="473"/>
      <c r="G164" s="473"/>
      <c r="H164" s="473"/>
      <c r="I164" s="473"/>
      <c r="J164" s="473"/>
      <c r="K164" s="473"/>
      <c r="L164" s="473"/>
      <c r="M164" s="473"/>
      <c r="N164" s="473"/>
      <c r="O164" s="473"/>
      <c r="P164" s="473"/>
      <c r="Q164" s="473"/>
      <c r="R164" s="473"/>
      <c r="S164" s="473"/>
      <c r="T164" s="473"/>
      <c r="U164" s="473">
        <v>1</v>
      </c>
      <c r="V164" s="473"/>
      <c r="W164" s="473">
        <v>3499.44</v>
      </c>
      <c r="X164" s="473"/>
      <c r="Y164" s="473"/>
      <c r="Z164" s="473"/>
      <c r="AA164" s="473"/>
      <c r="AB164" s="473"/>
      <c r="AC164" s="473"/>
      <c r="AD164" s="473"/>
      <c r="AE164" s="473"/>
      <c r="AF164" s="473"/>
      <c r="AG164" s="473"/>
      <c r="AH164" s="473"/>
      <c r="AI164" s="473">
        <v>3500.44</v>
      </c>
    </row>
    <row r="165" spans="1:35" ht="14.4" x14ac:dyDescent="0.3">
      <c r="A165" s="475" t="s">
        <v>256</v>
      </c>
      <c r="B165" s="473"/>
      <c r="C165" s="473">
        <v>213.81</v>
      </c>
      <c r="D165" s="473"/>
      <c r="E165" s="473"/>
      <c r="F165" s="473">
        <v>43000</v>
      </c>
      <c r="G165" s="473"/>
      <c r="H165" s="473"/>
      <c r="I165" s="473">
        <v>51000</v>
      </c>
      <c r="J165" s="473"/>
      <c r="K165" s="473">
        <v>159712.07999999999</v>
      </c>
      <c r="L165" s="473">
        <v>187798.55</v>
      </c>
      <c r="M165" s="473">
        <v>11767.24</v>
      </c>
      <c r="N165" s="473"/>
      <c r="O165" s="473"/>
      <c r="P165" s="473"/>
      <c r="Q165" s="473">
        <v>10510.66</v>
      </c>
      <c r="R165" s="473"/>
      <c r="S165" s="473"/>
      <c r="T165" s="473"/>
      <c r="U165" s="473"/>
      <c r="V165" s="473"/>
      <c r="W165" s="473">
        <v>484225.36</v>
      </c>
      <c r="X165" s="473">
        <v>30</v>
      </c>
      <c r="Y165" s="473">
        <v>86719.65</v>
      </c>
      <c r="Z165" s="473"/>
      <c r="AA165" s="473"/>
      <c r="AB165" s="473">
        <v>110000</v>
      </c>
      <c r="AC165" s="473">
        <v>241855</v>
      </c>
      <c r="AD165" s="473">
        <v>3898.59</v>
      </c>
      <c r="AE165" s="473"/>
      <c r="AF165" s="473"/>
      <c r="AG165" s="473">
        <v>176.28</v>
      </c>
      <c r="AH165" s="473"/>
      <c r="AI165" s="473">
        <v>1390907.22</v>
      </c>
    </row>
    <row r="166" spans="1:35" ht="14.4" x14ac:dyDescent="0.3">
      <c r="A166" s="476" t="s">
        <v>416</v>
      </c>
      <c r="B166" s="473"/>
      <c r="C166" s="473"/>
      <c r="D166" s="473"/>
      <c r="E166" s="473"/>
      <c r="F166" s="473"/>
      <c r="G166" s="473"/>
      <c r="H166" s="473"/>
      <c r="I166" s="473"/>
      <c r="J166" s="473"/>
      <c r="K166" s="473">
        <v>69486</v>
      </c>
      <c r="L166" s="473"/>
      <c r="M166" s="473"/>
      <c r="N166" s="473"/>
      <c r="O166" s="473"/>
      <c r="P166" s="473"/>
      <c r="Q166" s="473"/>
      <c r="R166" s="473"/>
      <c r="S166" s="473"/>
      <c r="T166" s="473"/>
      <c r="U166" s="473"/>
      <c r="V166" s="473"/>
      <c r="W166" s="473"/>
      <c r="X166" s="473"/>
      <c r="Y166" s="473"/>
      <c r="Z166" s="473"/>
      <c r="AA166" s="473"/>
      <c r="AB166" s="473"/>
      <c r="AC166" s="473">
        <v>241855</v>
      </c>
      <c r="AD166" s="473"/>
      <c r="AE166" s="473"/>
      <c r="AF166" s="473"/>
      <c r="AG166" s="473"/>
      <c r="AH166" s="473"/>
      <c r="AI166" s="473">
        <v>311341</v>
      </c>
    </row>
    <row r="167" spans="1:35" ht="14.4" x14ac:dyDescent="0.3">
      <c r="A167" s="476" t="s">
        <v>414</v>
      </c>
      <c r="B167" s="473"/>
      <c r="C167" s="473"/>
      <c r="D167" s="473"/>
      <c r="E167" s="473"/>
      <c r="F167" s="473"/>
      <c r="G167" s="473"/>
      <c r="H167" s="473"/>
      <c r="I167" s="473"/>
      <c r="J167" s="473"/>
      <c r="K167" s="473"/>
      <c r="L167" s="473">
        <v>117711</v>
      </c>
      <c r="M167" s="473"/>
      <c r="N167" s="473"/>
      <c r="O167" s="473"/>
      <c r="P167" s="473"/>
      <c r="Q167" s="473"/>
      <c r="R167" s="473"/>
      <c r="S167" s="473"/>
      <c r="T167" s="473"/>
      <c r="U167" s="473"/>
      <c r="V167" s="473"/>
      <c r="W167" s="473"/>
      <c r="X167" s="473"/>
      <c r="Y167" s="473"/>
      <c r="Z167" s="473"/>
      <c r="AA167" s="473"/>
      <c r="AB167" s="473"/>
      <c r="AC167" s="473"/>
      <c r="AD167" s="473"/>
      <c r="AE167" s="473"/>
      <c r="AF167" s="473"/>
      <c r="AG167" s="473"/>
      <c r="AH167" s="473"/>
      <c r="AI167" s="473">
        <v>117711</v>
      </c>
    </row>
    <row r="168" spans="1:35" ht="14.4" x14ac:dyDescent="0.3">
      <c r="A168" s="476" t="s">
        <v>434</v>
      </c>
      <c r="B168" s="473"/>
      <c r="C168" s="473"/>
      <c r="D168" s="473"/>
      <c r="E168" s="473"/>
      <c r="F168" s="473">
        <v>43000</v>
      </c>
      <c r="G168" s="473"/>
      <c r="H168" s="473"/>
      <c r="I168" s="473">
        <v>51000</v>
      </c>
      <c r="J168" s="473"/>
      <c r="K168" s="473">
        <v>90000</v>
      </c>
      <c r="L168" s="473"/>
      <c r="M168" s="473"/>
      <c r="N168" s="473"/>
      <c r="O168" s="473"/>
      <c r="P168" s="473"/>
      <c r="Q168" s="473"/>
      <c r="R168" s="473"/>
      <c r="S168" s="473"/>
      <c r="T168" s="473"/>
      <c r="U168" s="473"/>
      <c r="V168" s="473"/>
      <c r="W168" s="473"/>
      <c r="X168" s="473"/>
      <c r="Y168" s="473">
        <v>50040</v>
      </c>
      <c r="Z168" s="473"/>
      <c r="AA168" s="473"/>
      <c r="AB168" s="473">
        <v>110000</v>
      </c>
      <c r="AC168" s="473"/>
      <c r="AD168" s="473"/>
      <c r="AE168" s="473"/>
      <c r="AF168" s="473"/>
      <c r="AG168" s="473"/>
      <c r="AH168" s="473"/>
      <c r="AI168" s="473">
        <v>344040</v>
      </c>
    </row>
    <row r="169" spans="1:35" ht="14.4" x14ac:dyDescent="0.3">
      <c r="A169" s="476" t="s">
        <v>550</v>
      </c>
      <c r="B169" s="473"/>
      <c r="C169" s="473">
        <v>15.68</v>
      </c>
      <c r="D169" s="473"/>
      <c r="E169" s="473"/>
      <c r="F169" s="473"/>
      <c r="G169" s="473"/>
      <c r="H169" s="473"/>
      <c r="I169" s="473"/>
      <c r="J169" s="473"/>
      <c r="K169" s="473">
        <v>226.07999999999998</v>
      </c>
      <c r="L169" s="473">
        <v>55.000000000000007</v>
      </c>
      <c r="M169" s="473">
        <v>75.609999999999985</v>
      </c>
      <c r="N169" s="473"/>
      <c r="O169" s="473"/>
      <c r="P169" s="473"/>
      <c r="Q169" s="473">
        <v>796.03999999999985</v>
      </c>
      <c r="R169" s="473"/>
      <c r="S169" s="473"/>
      <c r="T169" s="473"/>
      <c r="U169" s="473"/>
      <c r="V169" s="473"/>
      <c r="W169" s="473">
        <v>22736.85</v>
      </c>
      <c r="X169" s="473"/>
      <c r="Y169" s="473">
        <v>4691.1699999999992</v>
      </c>
      <c r="Z169" s="473"/>
      <c r="AA169" s="473"/>
      <c r="AB169" s="473"/>
      <c r="AC169" s="473"/>
      <c r="AD169" s="473">
        <v>1761.2499999999998</v>
      </c>
      <c r="AE169" s="473"/>
      <c r="AF169" s="473"/>
      <c r="AG169" s="473">
        <v>176.28</v>
      </c>
      <c r="AH169" s="473"/>
      <c r="AI169" s="473">
        <v>30533.959999999995</v>
      </c>
    </row>
    <row r="170" spans="1:35" ht="14.4" x14ac:dyDescent="0.3">
      <c r="A170" s="476" t="s">
        <v>500</v>
      </c>
      <c r="B170" s="473"/>
      <c r="C170" s="473"/>
      <c r="D170" s="473"/>
      <c r="E170" s="473"/>
      <c r="F170" s="473"/>
      <c r="G170" s="473"/>
      <c r="H170" s="473"/>
      <c r="I170" s="473"/>
      <c r="J170" s="473"/>
      <c r="K170" s="473"/>
      <c r="L170" s="473"/>
      <c r="M170" s="473">
        <v>6797</v>
      </c>
      <c r="N170" s="473"/>
      <c r="O170" s="473"/>
      <c r="P170" s="473"/>
      <c r="Q170" s="473"/>
      <c r="R170" s="473"/>
      <c r="S170" s="473"/>
      <c r="T170" s="473"/>
      <c r="U170" s="473"/>
      <c r="V170" s="473"/>
      <c r="W170" s="473"/>
      <c r="X170" s="473"/>
      <c r="Y170" s="473"/>
      <c r="Z170" s="473"/>
      <c r="AA170" s="473"/>
      <c r="AB170" s="473"/>
      <c r="AC170" s="473"/>
      <c r="AD170" s="473"/>
      <c r="AE170" s="473"/>
      <c r="AF170" s="473"/>
      <c r="AG170" s="473"/>
      <c r="AH170" s="473"/>
      <c r="AI170" s="473">
        <v>6797</v>
      </c>
    </row>
    <row r="171" spans="1:35" ht="14.4" x14ac:dyDescent="0.3">
      <c r="A171" s="476" t="s">
        <v>398</v>
      </c>
      <c r="B171" s="473"/>
      <c r="C171" s="473"/>
      <c r="D171" s="473"/>
      <c r="E171" s="473"/>
      <c r="F171" s="473"/>
      <c r="G171" s="473"/>
      <c r="H171" s="473"/>
      <c r="I171" s="473"/>
      <c r="J171" s="473"/>
      <c r="K171" s="473"/>
      <c r="L171" s="473"/>
      <c r="M171" s="473"/>
      <c r="N171" s="473"/>
      <c r="O171" s="473"/>
      <c r="P171" s="473"/>
      <c r="Q171" s="473"/>
      <c r="R171" s="473"/>
      <c r="S171" s="473"/>
      <c r="T171" s="473"/>
      <c r="U171" s="473"/>
      <c r="V171" s="473"/>
      <c r="W171" s="473"/>
      <c r="X171" s="473">
        <v>30</v>
      </c>
      <c r="Y171" s="473"/>
      <c r="Z171" s="473"/>
      <c r="AA171" s="473"/>
      <c r="AB171" s="473"/>
      <c r="AC171" s="473"/>
      <c r="AD171" s="473"/>
      <c r="AE171" s="473"/>
      <c r="AF171" s="473"/>
      <c r="AG171" s="473"/>
      <c r="AH171" s="473"/>
      <c r="AI171" s="473">
        <v>30</v>
      </c>
    </row>
    <row r="172" spans="1:35" ht="14.4" x14ac:dyDescent="0.3">
      <c r="A172" s="476" t="s">
        <v>306</v>
      </c>
      <c r="B172" s="473"/>
      <c r="C172" s="473">
        <v>10.88</v>
      </c>
      <c r="D172" s="473"/>
      <c r="E172" s="473"/>
      <c r="F172" s="473"/>
      <c r="G172" s="473"/>
      <c r="H172" s="473"/>
      <c r="I172" s="473"/>
      <c r="J172" s="473"/>
      <c r="K172" s="473"/>
      <c r="L172" s="473">
        <v>0.5</v>
      </c>
      <c r="M172" s="473"/>
      <c r="N172" s="473"/>
      <c r="O172" s="473"/>
      <c r="P172" s="473"/>
      <c r="Q172" s="473"/>
      <c r="R172" s="473"/>
      <c r="S172" s="473"/>
      <c r="T172" s="473"/>
      <c r="U172" s="473"/>
      <c r="V172" s="473"/>
      <c r="W172" s="473"/>
      <c r="X172" s="473"/>
      <c r="Y172" s="473"/>
      <c r="Z172" s="473"/>
      <c r="AA172" s="473"/>
      <c r="AB172" s="473"/>
      <c r="AC172" s="473"/>
      <c r="AD172" s="473"/>
      <c r="AE172" s="473"/>
      <c r="AF172" s="473"/>
      <c r="AG172" s="473"/>
      <c r="AH172" s="473"/>
      <c r="AI172" s="473">
        <v>11.38</v>
      </c>
    </row>
    <row r="173" spans="1:35" ht="14.4" x14ac:dyDescent="0.3">
      <c r="A173" s="476" t="s">
        <v>307</v>
      </c>
      <c r="B173" s="473"/>
      <c r="C173" s="473"/>
      <c r="D173" s="473"/>
      <c r="E173" s="473"/>
      <c r="F173" s="473"/>
      <c r="G173" s="473"/>
      <c r="H173" s="473"/>
      <c r="I173" s="473"/>
      <c r="J173" s="473"/>
      <c r="K173" s="473"/>
      <c r="L173" s="473">
        <v>63.88</v>
      </c>
      <c r="M173" s="473"/>
      <c r="N173" s="473"/>
      <c r="O173" s="473"/>
      <c r="P173" s="473"/>
      <c r="Q173" s="473"/>
      <c r="R173" s="473"/>
      <c r="S173" s="473"/>
      <c r="T173" s="473"/>
      <c r="U173" s="473"/>
      <c r="V173" s="473"/>
      <c r="W173" s="473">
        <v>12511.88</v>
      </c>
      <c r="X173" s="473"/>
      <c r="Y173" s="473"/>
      <c r="Z173" s="473"/>
      <c r="AA173" s="473"/>
      <c r="AB173" s="473"/>
      <c r="AC173" s="473"/>
      <c r="AD173" s="473">
        <v>2137.34</v>
      </c>
      <c r="AE173" s="473"/>
      <c r="AF173" s="473"/>
      <c r="AG173" s="473"/>
      <c r="AH173" s="473"/>
      <c r="AI173" s="473">
        <v>14713.099999999999</v>
      </c>
    </row>
    <row r="174" spans="1:35" ht="14.4" x14ac:dyDescent="0.3">
      <c r="A174" s="476" t="s">
        <v>308</v>
      </c>
      <c r="B174" s="473"/>
      <c r="C174" s="473">
        <v>187.25</v>
      </c>
      <c r="D174" s="473"/>
      <c r="E174" s="473"/>
      <c r="F174" s="473"/>
      <c r="G174" s="473"/>
      <c r="H174" s="473"/>
      <c r="I174" s="473"/>
      <c r="J174" s="473"/>
      <c r="K174" s="473"/>
      <c r="L174" s="473">
        <v>69968.17</v>
      </c>
      <c r="M174" s="473">
        <v>4894.63</v>
      </c>
      <c r="N174" s="473"/>
      <c r="O174" s="473"/>
      <c r="P174" s="473"/>
      <c r="Q174" s="473">
        <v>9714.6200000000008</v>
      </c>
      <c r="R174" s="473"/>
      <c r="S174" s="473"/>
      <c r="T174" s="473"/>
      <c r="U174" s="473"/>
      <c r="V174" s="473"/>
      <c r="W174" s="473">
        <v>448976.63</v>
      </c>
      <c r="X174" s="473"/>
      <c r="Y174" s="473">
        <v>31988.48</v>
      </c>
      <c r="Z174" s="473"/>
      <c r="AA174" s="473"/>
      <c r="AB174" s="473"/>
      <c r="AC174" s="473"/>
      <c r="AD174" s="473"/>
      <c r="AE174" s="473"/>
      <c r="AF174" s="473"/>
      <c r="AG174" s="473"/>
      <c r="AH174" s="473"/>
      <c r="AI174" s="473">
        <v>565729.78</v>
      </c>
    </row>
    <row r="175" spans="1:35" ht="14.4" x14ac:dyDescent="0.3">
      <c r="A175" s="475" t="s">
        <v>230</v>
      </c>
      <c r="B175" s="473"/>
      <c r="C175" s="473">
        <v>1644.12</v>
      </c>
      <c r="D175" s="473"/>
      <c r="E175" s="473"/>
      <c r="F175" s="473"/>
      <c r="G175" s="473"/>
      <c r="H175" s="473"/>
      <c r="I175" s="473">
        <v>10</v>
      </c>
      <c r="J175" s="473">
        <v>2</v>
      </c>
      <c r="K175" s="473">
        <v>138335</v>
      </c>
      <c r="L175" s="473">
        <v>70276.86</v>
      </c>
      <c r="M175" s="473"/>
      <c r="N175" s="473"/>
      <c r="O175" s="473"/>
      <c r="P175" s="473">
        <v>2</v>
      </c>
      <c r="Q175" s="473">
        <v>3009.04</v>
      </c>
      <c r="R175" s="473">
        <v>3112.85</v>
      </c>
      <c r="S175" s="473"/>
      <c r="T175" s="473"/>
      <c r="U175" s="473">
        <v>6.1800000000000006</v>
      </c>
      <c r="V175" s="473"/>
      <c r="W175" s="473">
        <v>328691.54000000004</v>
      </c>
      <c r="X175" s="473">
        <v>76.489999999999995</v>
      </c>
      <c r="Y175" s="473">
        <v>1521.85</v>
      </c>
      <c r="Z175" s="473"/>
      <c r="AA175" s="473"/>
      <c r="AB175" s="473"/>
      <c r="AC175" s="473"/>
      <c r="AD175" s="473">
        <v>32056.49</v>
      </c>
      <c r="AE175" s="473">
        <v>279.69</v>
      </c>
      <c r="AF175" s="473"/>
      <c r="AG175" s="473"/>
      <c r="AH175" s="473"/>
      <c r="AI175" s="473">
        <v>579024.11</v>
      </c>
    </row>
    <row r="176" spans="1:35" ht="14.4" x14ac:dyDescent="0.3">
      <c r="A176" s="476" t="s">
        <v>349</v>
      </c>
      <c r="B176" s="473"/>
      <c r="C176" s="473"/>
      <c r="D176" s="473"/>
      <c r="E176" s="473"/>
      <c r="F176" s="473"/>
      <c r="G176" s="473"/>
      <c r="H176" s="473"/>
      <c r="I176" s="473">
        <v>10</v>
      </c>
      <c r="J176" s="473">
        <v>2</v>
      </c>
      <c r="K176" s="473">
        <v>5000</v>
      </c>
      <c r="L176" s="473"/>
      <c r="M176" s="473"/>
      <c r="N176" s="473"/>
      <c r="O176" s="473"/>
      <c r="P176" s="473">
        <v>2</v>
      </c>
      <c r="Q176" s="473"/>
      <c r="R176" s="473"/>
      <c r="S176" s="473"/>
      <c r="T176" s="473"/>
      <c r="U176" s="473"/>
      <c r="V176" s="473"/>
      <c r="W176" s="473"/>
      <c r="X176" s="473"/>
      <c r="Y176" s="473"/>
      <c r="Z176" s="473"/>
      <c r="AA176" s="473"/>
      <c r="AB176" s="473"/>
      <c r="AC176" s="473"/>
      <c r="AD176" s="473"/>
      <c r="AE176" s="473"/>
      <c r="AF176" s="473"/>
      <c r="AG176" s="473"/>
      <c r="AH176" s="473"/>
      <c r="AI176" s="473">
        <v>5014</v>
      </c>
    </row>
    <row r="177" spans="1:35" ht="14.4" x14ac:dyDescent="0.3">
      <c r="A177" s="476" t="s">
        <v>430</v>
      </c>
      <c r="B177" s="473"/>
      <c r="C177" s="473"/>
      <c r="D177" s="473"/>
      <c r="E177" s="473"/>
      <c r="F177" s="473"/>
      <c r="G177" s="473"/>
      <c r="H177" s="473"/>
      <c r="I177" s="473"/>
      <c r="J177" s="473"/>
      <c r="K177" s="473"/>
      <c r="L177" s="473">
        <v>467</v>
      </c>
      <c r="M177" s="473"/>
      <c r="N177" s="473"/>
      <c r="O177" s="473"/>
      <c r="P177" s="473"/>
      <c r="Q177" s="473"/>
      <c r="R177" s="473"/>
      <c r="S177" s="473"/>
      <c r="T177" s="473"/>
      <c r="U177" s="473"/>
      <c r="V177" s="473"/>
      <c r="W177" s="473"/>
      <c r="X177" s="473"/>
      <c r="Y177" s="473"/>
      <c r="Z177" s="473"/>
      <c r="AA177" s="473"/>
      <c r="AB177" s="473"/>
      <c r="AC177" s="473"/>
      <c r="AD177" s="473"/>
      <c r="AE177" s="473"/>
      <c r="AF177" s="473"/>
      <c r="AG177" s="473"/>
      <c r="AH177" s="473"/>
      <c r="AI177" s="473">
        <v>467</v>
      </c>
    </row>
    <row r="178" spans="1:35" ht="14.4" x14ac:dyDescent="0.3">
      <c r="A178" s="476" t="s">
        <v>467</v>
      </c>
      <c r="B178" s="473"/>
      <c r="C178" s="473"/>
      <c r="D178" s="473"/>
      <c r="E178" s="473"/>
      <c r="F178" s="473"/>
      <c r="G178" s="473"/>
      <c r="H178" s="473"/>
      <c r="I178" s="473"/>
      <c r="J178" s="473"/>
      <c r="K178" s="473">
        <v>28625</v>
      </c>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v>28625</v>
      </c>
    </row>
    <row r="179" spans="1:35" ht="14.4" x14ac:dyDescent="0.3">
      <c r="A179" s="476" t="s">
        <v>550</v>
      </c>
      <c r="B179" s="473"/>
      <c r="C179" s="473"/>
      <c r="D179" s="473"/>
      <c r="E179" s="473"/>
      <c r="F179" s="473"/>
      <c r="G179" s="473"/>
      <c r="H179" s="473"/>
      <c r="I179" s="473"/>
      <c r="J179" s="473"/>
      <c r="K179" s="473"/>
      <c r="L179" s="473"/>
      <c r="M179" s="473"/>
      <c r="N179" s="473"/>
      <c r="O179" s="473"/>
      <c r="P179" s="473"/>
      <c r="Q179" s="473"/>
      <c r="R179" s="473"/>
      <c r="S179" s="473"/>
      <c r="T179" s="473"/>
      <c r="U179" s="473"/>
      <c r="V179" s="473"/>
      <c r="W179" s="473"/>
      <c r="X179" s="473"/>
      <c r="Y179" s="473">
        <v>15.76</v>
      </c>
      <c r="Z179" s="473"/>
      <c r="AA179" s="473"/>
      <c r="AB179" s="473"/>
      <c r="AC179" s="473"/>
      <c r="AD179" s="473">
        <v>0.52</v>
      </c>
      <c r="AE179" s="473"/>
      <c r="AF179" s="473"/>
      <c r="AG179" s="473"/>
      <c r="AH179" s="473"/>
      <c r="AI179" s="473">
        <v>16.28</v>
      </c>
    </row>
    <row r="180" spans="1:35" ht="14.4" x14ac:dyDescent="0.3">
      <c r="A180" s="476" t="s">
        <v>496</v>
      </c>
      <c r="B180" s="473"/>
      <c r="C180" s="473"/>
      <c r="D180" s="473"/>
      <c r="E180" s="473"/>
      <c r="F180" s="473"/>
      <c r="G180" s="473"/>
      <c r="H180" s="473"/>
      <c r="I180" s="473"/>
      <c r="J180" s="473"/>
      <c r="K180" s="473">
        <v>104710</v>
      </c>
      <c r="L180" s="473"/>
      <c r="M180" s="473"/>
      <c r="N180" s="473"/>
      <c r="O180" s="473"/>
      <c r="P180" s="473"/>
      <c r="Q180" s="473"/>
      <c r="R180" s="473"/>
      <c r="S180" s="473"/>
      <c r="T180" s="473"/>
      <c r="U180" s="473"/>
      <c r="V180" s="473"/>
      <c r="W180" s="473"/>
      <c r="X180" s="473"/>
      <c r="Y180" s="473"/>
      <c r="Z180" s="473"/>
      <c r="AA180" s="473"/>
      <c r="AB180" s="473"/>
      <c r="AC180" s="473"/>
      <c r="AD180" s="473"/>
      <c r="AE180" s="473"/>
      <c r="AF180" s="473"/>
      <c r="AG180" s="473"/>
      <c r="AH180" s="473"/>
      <c r="AI180" s="473">
        <v>104710</v>
      </c>
    </row>
    <row r="181" spans="1:35" ht="14.4" x14ac:dyDescent="0.3">
      <c r="A181" s="476" t="s">
        <v>306</v>
      </c>
      <c r="B181" s="473"/>
      <c r="C181" s="473">
        <v>1551.59</v>
      </c>
      <c r="D181" s="473"/>
      <c r="E181" s="473"/>
      <c r="F181" s="473"/>
      <c r="G181" s="473"/>
      <c r="H181" s="473"/>
      <c r="I181" s="473"/>
      <c r="J181" s="473"/>
      <c r="K181" s="473"/>
      <c r="L181" s="473">
        <v>67134.89</v>
      </c>
      <c r="M181" s="473"/>
      <c r="N181" s="473"/>
      <c r="O181" s="473"/>
      <c r="P181" s="473"/>
      <c r="Q181" s="473"/>
      <c r="R181" s="473">
        <v>3112.85</v>
      </c>
      <c r="S181" s="473"/>
      <c r="T181" s="473"/>
      <c r="U181" s="473"/>
      <c r="V181" s="473"/>
      <c r="W181" s="473"/>
      <c r="X181" s="473"/>
      <c r="Y181" s="473">
        <v>1408.52</v>
      </c>
      <c r="Z181" s="473"/>
      <c r="AA181" s="473"/>
      <c r="AB181" s="473"/>
      <c r="AC181" s="473"/>
      <c r="AD181" s="473">
        <v>32055.97</v>
      </c>
      <c r="AE181" s="473"/>
      <c r="AF181" s="473"/>
      <c r="AG181" s="473"/>
      <c r="AH181" s="473"/>
      <c r="AI181" s="473">
        <v>105263.82</v>
      </c>
    </row>
    <row r="182" spans="1:35" ht="14.4" x14ac:dyDescent="0.3">
      <c r="A182" s="476" t="s">
        <v>307</v>
      </c>
      <c r="B182" s="473"/>
      <c r="C182" s="473"/>
      <c r="D182" s="473"/>
      <c r="E182" s="473"/>
      <c r="F182" s="473"/>
      <c r="G182" s="473"/>
      <c r="H182" s="473"/>
      <c r="I182" s="473"/>
      <c r="J182" s="473"/>
      <c r="K182" s="473"/>
      <c r="L182" s="473"/>
      <c r="M182" s="473"/>
      <c r="N182" s="473"/>
      <c r="O182" s="473"/>
      <c r="P182" s="473"/>
      <c r="Q182" s="473"/>
      <c r="R182" s="473"/>
      <c r="S182" s="473"/>
      <c r="T182" s="473"/>
      <c r="U182" s="473"/>
      <c r="V182" s="473"/>
      <c r="W182" s="473">
        <v>79237.3</v>
      </c>
      <c r="X182" s="473"/>
      <c r="Y182" s="473">
        <v>97.48</v>
      </c>
      <c r="Z182" s="473"/>
      <c r="AA182" s="473"/>
      <c r="AB182" s="473"/>
      <c r="AC182" s="473"/>
      <c r="AD182" s="473"/>
      <c r="AE182" s="473"/>
      <c r="AF182" s="473"/>
      <c r="AG182" s="473"/>
      <c r="AH182" s="473"/>
      <c r="AI182" s="473">
        <v>79334.78</v>
      </c>
    </row>
    <row r="183" spans="1:35" ht="14.4" x14ac:dyDescent="0.3">
      <c r="A183" s="476" t="s">
        <v>354</v>
      </c>
      <c r="B183" s="473"/>
      <c r="C183" s="473"/>
      <c r="D183" s="473"/>
      <c r="E183" s="473"/>
      <c r="F183" s="473"/>
      <c r="G183" s="473"/>
      <c r="H183" s="473"/>
      <c r="I183" s="473"/>
      <c r="J183" s="473"/>
      <c r="K183" s="473"/>
      <c r="L183" s="473"/>
      <c r="M183" s="473"/>
      <c r="N183" s="473"/>
      <c r="O183" s="473"/>
      <c r="P183" s="473"/>
      <c r="Q183" s="473"/>
      <c r="R183" s="473"/>
      <c r="S183" s="473"/>
      <c r="T183" s="473"/>
      <c r="U183" s="473">
        <v>4.7300000000000004</v>
      </c>
      <c r="V183" s="473"/>
      <c r="W183" s="473">
        <v>7265.25</v>
      </c>
      <c r="X183" s="473"/>
      <c r="Y183" s="473"/>
      <c r="Z183" s="473"/>
      <c r="AA183" s="473"/>
      <c r="AB183" s="473"/>
      <c r="AC183" s="473"/>
      <c r="AD183" s="473"/>
      <c r="AE183" s="473"/>
      <c r="AF183" s="473"/>
      <c r="AG183" s="473"/>
      <c r="AH183" s="473"/>
      <c r="AI183" s="473">
        <v>7269.98</v>
      </c>
    </row>
    <row r="184" spans="1:35" ht="14.4" x14ac:dyDescent="0.3">
      <c r="A184" s="476" t="s">
        <v>308</v>
      </c>
      <c r="B184" s="473"/>
      <c r="C184" s="473">
        <v>92.53</v>
      </c>
      <c r="D184" s="473"/>
      <c r="E184" s="473"/>
      <c r="F184" s="473"/>
      <c r="G184" s="473"/>
      <c r="H184" s="473"/>
      <c r="I184" s="473"/>
      <c r="J184" s="473"/>
      <c r="K184" s="473"/>
      <c r="L184" s="473">
        <v>2674.97</v>
      </c>
      <c r="M184" s="473"/>
      <c r="N184" s="473"/>
      <c r="O184" s="473"/>
      <c r="P184" s="473"/>
      <c r="Q184" s="473">
        <v>3009.04</v>
      </c>
      <c r="R184" s="473"/>
      <c r="S184" s="473"/>
      <c r="T184" s="473"/>
      <c r="U184" s="473"/>
      <c r="V184" s="473"/>
      <c r="W184" s="473">
        <v>5047.1000000000004</v>
      </c>
      <c r="X184" s="473"/>
      <c r="Y184" s="473">
        <v>0.09</v>
      </c>
      <c r="Z184" s="473"/>
      <c r="AA184" s="473"/>
      <c r="AB184" s="473"/>
      <c r="AC184" s="473"/>
      <c r="AD184" s="473"/>
      <c r="AE184" s="473">
        <v>258.02</v>
      </c>
      <c r="AF184" s="473"/>
      <c r="AG184" s="473"/>
      <c r="AH184" s="473"/>
      <c r="AI184" s="473">
        <v>11081.75</v>
      </c>
    </row>
    <row r="185" spans="1:35" ht="14.4" x14ac:dyDescent="0.3">
      <c r="A185" s="476" t="s">
        <v>339</v>
      </c>
      <c r="B185" s="473"/>
      <c r="C185" s="473"/>
      <c r="D185" s="473"/>
      <c r="E185" s="473"/>
      <c r="F185" s="473"/>
      <c r="G185" s="473"/>
      <c r="H185" s="473"/>
      <c r="I185" s="473"/>
      <c r="J185" s="473"/>
      <c r="K185" s="473"/>
      <c r="L185" s="473"/>
      <c r="M185" s="473"/>
      <c r="N185" s="473"/>
      <c r="O185" s="473"/>
      <c r="P185" s="473"/>
      <c r="Q185" s="473"/>
      <c r="R185" s="473"/>
      <c r="S185" s="473"/>
      <c r="T185" s="473"/>
      <c r="U185" s="473">
        <v>1.45</v>
      </c>
      <c r="V185" s="473"/>
      <c r="W185" s="473">
        <v>237141.89</v>
      </c>
      <c r="X185" s="473">
        <v>76.489999999999995</v>
      </c>
      <c r="Y185" s="473"/>
      <c r="Z185" s="473"/>
      <c r="AA185" s="473"/>
      <c r="AB185" s="473"/>
      <c r="AC185" s="473"/>
      <c r="AD185" s="473"/>
      <c r="AE185" s="473">
        <v>21.67</v>
      </c>
      <c r="AF185" s="473"/>
      <c r="AG185" s="473"/>
      <c r="AH185" s="473"/>
      <c r="AI185" s="473">
        <v>237241.50000000003</v>
      </c>
    </row>
    <row r="186" spans="1:35" ht="14.4" x14ac:dyDescent="0.3">
      <c r="A186" s="475" t="s">
        <v>242</v>
      </c>
      <c r="B186" s="473"/>
      <c r="C186" s="473">
        <v>54.18</v>
      </c>
      <c r="D186" s="473">
        <v>21999.72</v>
      </c>
      <c r="E186" s="473"/>
      <c r="F186" s="473"/>
      <c r="G186" s="473"/>
      <c r="H186" s="473"/>
      <c r="I186" s="473"/>
      <c r="J186" s="473"/>
      <c r="K186" s="473"/>
      <c r="L186" s="473">
        <v>1501.7800000000002</v>
      </c>
      <c r="M186" s="473">
        <v>7720.43</v>
      </c>
      <c r="N186" s="473"/>
      <c r="O186" s="473"/>
      <c r="P186" s="473"/>
      <c r="Q186" s="473"/>
      <c r="R186" s="473"/>
      <c r="S186" s="473"/>
      <c r="T186" s="473"/>
      <c r="U186" s="473"/>
      <c r="V186" s="473"/>
      <c r="W186" s="473">
        <v>25826.22</v>
      </c>
      <c r="X186" s="473"/>
      <c r="Y186" s="473">
        <v>101.68</v>
      </c>
      <c r="Z186" s="473"/>
      <c r="AA186" s="473"/>
      <c r="AB186" s="473"/>
      <c r="AC186" s="473"/>
      <c r="AD186" s="473">
        <v>16.95</v>
      </c>
      <c r="AE186" s="473">
        <v>28.34</v>
      </c>
      <c r="AF186" s="473"/>
      <c r="AG186" s="473"/>
      <c r="AH186" s="473">
        <v>179.87</v>
      </c>
      <c r="AI186" s="473">
        <v>57429.17</v>
      </c>
    </row>
    <row r="187" spans="1:35" ht="14.4" x14ac:dyDescent="0.3">
      <c r="A187" s="476" t="s">
        <v>356</v>
      </c>
      <c r="B187" s="473"/>
      <c r="C187" s="473"/>
      <c r="D187" s="473">
        <v>20171.900000000001</v>
      </c>
      <c r="E187" s="473"/>
      <c r="F187" s="473"/>
      <c r="G187" s="473"/>
      <c r="H187" s="473"/>
      <c r="I187" s="473"/>
      <c r="J187" s="473"/>
      <c r="K187" s="473"/>
      <c r="L187" s="473"/>
      <c r="M187" s="473"/>
      <c r="N187" s="473"/>
      <c r="O187" s="473"/>
      <c r="P187" s="473"/>
      <c r="Q187" s="473"/>
      <c r="R187" s="473"/>
      <c r="S187" s="473"/>
      <c r="T187" s="473"/>
      <c r="U187" s="473"/>
      <c r="V187" s="473"/>
      <c r="W187" s="473"/>
      <c r="X187" s="473"/>
      <c r="Y187" s="473"/>
      <c r="Z187" s="473"/>
      <c r="AA187" s="473"/>
      <c r="AB187" s="473"/>
      <c r="AC187" s="473"/>
      <c r="AD187" s="473"/>
      <c r="AE187" s="473"/>
      <c r="AF187" s="473"/>
      <c r="AG187" s="473"/>
      <c r="AH187" s="473"/>
      <c r="AI187" s="473">
        <v>20171.900000000001</v>
      </c>
    </row>
    <row r="188" spans="1:35" ht="14.4" x14ac:dyDescent="0.3">
      <c r="A188" s="476" t="s">
        <v>306</v>
      </c>
      <c r="B188" s="473"/>
      <c r="C188" s="473">
        <v>4.13</v>
      </c>
      <c r="D188" s="473"/>
      <c r="E188" s="473"/>
      <c r="F188" s="473"/>
      <c r="G188" s="473"/>
      <c r="H188" s="473"/>
      <c r="I188" s="473"/>
      <c r="J188" s="473"/>
      <c r="K188" s="473"/>
      <c r="L188" s="473">
        <v>32.380000000000003</v>
      </c>
      <c r="M188" s="473"/>
      <c r="N188" s="473"/>
      <c r="O188" s="473"/>
      <c r="P188" s="473"/>
      <c r="Q188" s="473"/>
      <c r="R188" s="473"/>
      <c r="S188" s="473"/>
      <c r="T188" s="473"/>
      <c r="U188" s="473"/>
      <c r="V188" s="473"/>
      <c r="W188" s="473"/>
      <c r="X188" s="473"/>
      <c r="Y188" s="473"/>
      <c r="Z188" s="473"/>
      <c r="AA188" s="473"/>
      <c r="AB188" s="473"/>
      <c r="AC188" s="473"/>
      <c r="AD188" s="473">
        <v>9.84</v>
      </c>
      <c r="AE188" s="473"/>
      <c r="AF188" s="473"/>
      <c r="AG188" s="473"/>
      <c r="AH188" s="473"/>
      <c r="AI188" s="473">
        <v>46.350000000000009</v>
      </c>
    </row>
    <row r="189" spans="1:35" ht="14.4" x14ac:dyDescent="0.3">
      <c r="A189" s="476" t="s">
        <v>307</v>
      </c>
      <c r="B189" s="473"/>
      <c r="C189" s="473"/>
      <c r="D189" s="473"/>
      <c r="E189" s="473"/>
      <c r="F189" s="473"/>
      <c r="G189" s="473"/>
      <c r="H189" s="473"/>
      <c r="I189" s="473"/>
      <c r="J189" s="473"/>
      <c r="K189" s="473"/>
      <c r="L189" s="473"/>
      <c r="M189" s="473"/>
      <c r="N189" s="473"/>
      <c r="O189" s="473"/>
      <c r="P189" s="473"/>
      <c r="Q189" s="473"/>
      <c r="R189" s="473"/>
      <c r="S189" s="473"/>
      <c r="T189" s="473"/>
      <c r="U189" s="473"/>
      <c r="V189" s="473"/>
      <c r="W189" s="473"/>
      <c r="X189" s="473"/>
      <c r="Y189" s="473"/>
      <c r="Z189" s="473"/>
      <c r="AA189" s="473"/>
      <c r="AB189" s="473"/>
      <c r="AC189" s="473"/>
      <c r="AD189" s="473">
        <v>7.11</v>
      </c>
      <c r="AE189" s="473"/>
      <c r="AF189" s="473"/>
      <c r="AG189" s="473"/>
      <c r="AH189" s="473"/>
      <c r="AI189" s="473">
        <v>7.11</v>
      </c>
    </row>
    <row r="190" spans="1:35" ht="14.4" x14ac:dyDescent="0.3">
      <c r="A190" s="476" t="s">
        <v>354</v>
      </c>
      <c r="B190" s="473"/>
      <c r="C190" s="473"/>
      <c r="D190" s="473"/>
      <c r="E190" s="473"/>
      <c r="F190" s="473"/>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v>6.3</v>
      </c>
      <c r="AI190" s="473">
        <v>6.3</v>
      </c>
    </row>
    <row r="191" spans="1:35" ht="14.4" x14ac:dyDescent="0.3">
      <c r="A191" s="476" t="s">
        <v>339</v>
      </c>
      <c r="B191" s="473"/>
      <c r="C191" s="473"/>
      <c r="D191" s="473"/>
      <c r="E191" s="473"/>
      <c r="F191" s="473"/>
      <c r="G191" s="473"/>
      <c r="H191" s="473"/>
      <c r="I191" s="473"/>
      <c r="J191" s="473"/>
      <c r="K191" s="473"/>
      <c r="L191" s="473"/>
      <c r="M191" s="473"/>
      <c r="N191" s="473"/>
      <c r="O191" s="473"/>
      <c r="P191" s="473"/>
      <c r="Q191" s="473"/>
      <c r="R191" s="473"/>
      <c r="S191" s="473"/>
      <c r="T191" s="473"/>
      <c r="U191" s="473"/>
      <c r="V191" s="473"/>
      <c r="W191" s="473">
        <v>82.09</v>
      </c>
      <c r="X191" s="473"/>
      <c r="Y191" s="473"/>
      <c r="Z191" s="473"/>
      <c r="AA191" s="473"/>
      <c r="AB191" s="473"/>
      <c r="AC191" s="473"/>
      <c r="AD191" s="473"/>
      <c r="AE191" s="473"/>
      <c r="AF191" s="473"/>
      <c r="AG191" s="473"/>
      <c r="AH191" s="473"/>
      <c r="AI191" s="473">
        <v>82.09</v>
      </c>
    </row>
    <row r="192" spans="1:35" ht="14.4" x14ac:dyDescent="0.3">
      <c r="A192" s="476" t="s">
        <v>479</v>
      </c>
      <c r="B192" s="473"/>
      <c r="C192" s="473">
        <v>50.05</v>
      </c>
      <c r="D192" s="473">
        <v>1827.82</v>
      </c>
      <c r="E192" s="473"/>
      <c r="F192" s="473"/>
      <c r="G192" s="473"/>
      <c r="H192" s="473"/>
      <c r="I192" s="473"/>
      <c r="J192" s="473"/>
      <c r="K192" s="473"/>
      <c r="L192" s="473">
        <v>1469.4</v>
      </c>
      <c r="M192" s="473">
        <v>7720.43</v>
      </c>
      <c r="N192" s="473"/>
      <c r="O192" s="473"/>
      <c r="P192" s="473"/>
      <c r="Q192" s="473"/>
      <c r="R192" s="473"/>
      <c r="S192" s="473"/>
      <c r="T192" s="473"/>
      <c r="U192" s="473"/>
      <c r="V192" s="473"/>
      <c r="W192" s="473">
        <v>25744.13</v>
      </c>
      <c r="X192" s="473"/>
      <c r="Y192" s="473">
        <v>101.68</v>
      </c>
      <c r="Z192" s="473"/>
      <c r="AA192" s="473"/>
      <c r="AB192" s="473"/>
      <c r="AC192" s="473"/>
      <c r="AD192" s="473"/>
      <c r="AE192" s="473">
        <v>28.34</v>
      </c>
      <c r="AF192" s="473"/>
      <c r="AG192" s="473"/>
      <c r="AH192" s="473">
        <v>173.57</v>
      </c>
      <c r="AI192" s="473">
        <v>37115.42</v>
      </c>
    </row>
    <row r="193" spans="1:35" ht="14.4" x14ac:dyDescent="0.3">
      <c r="A193" s="475" t="s">
        <v>357</v>
      </c>
      <c r="B193" s="473"/>
      <c r="C193" s="473">
        <v>89.440000000000012</v>
      </c>
      <c r="D193" s="473"/>
      <c r="E193" s="473"/>
      <c r="F193" s="473"/>
      <c r="G193" s="473"/>
      <c r="H193" s="473"/>
      <c r="I193" s="473"/>
      <c r="J193" s="473"/>
      <c r="K193" s="473"/>
      <c r="L193" s="473">
        <v>848.95</v>
      </c>
      <c r="M193" s="473">
        <v>577.97</v>
      </c>
      <c r="N193" s="473">
        <v>228</v>
      </c>
      <c r="O193" s="473"/>
      <c r="P193" s="473"/>
      <c r="Q193" s="473">
        <v>260.81</v>
      </c>
      <c r="R193" s="473"/>
      <c r="S193" s="473"/>
      <c r="T193" s="473"/>
      <c r="U193" s="473"/>
      <c r="V193" s="473"/>
      <c r="W193" s="473">
        <v>168977.19</v>
      </c>
      <c r="X193" s="473"/>
      <c r="Y193" s="473">
        <v>27278.02</v>
      </c>
      <c r="Z193" s="473"/>
      <c r="AA193" s="473"/>
      <c r="AB193" s="473"/>
      <c r="AC193" s="473"/>
      <c r="AD193" s="473">
        <v>0.59</v>
      </c>
      <c r="AE193" s="473"/>
      <c r="AF193" s="473"/>
      <c r="AG193" s="473"/>
      <c r="AH193" s="473"/>
      <c r="AI193" s="473">
        <v>198260.97</v>
      </c>
    </row>
    <row r="194" spans="1:35" ht="14.4" x14ac:dyDescent="0.3">
      <c r="A194" s="476" t="s">
        <v>430</v>
      </c>
      <c r="B194" s="473"/>
      <c r="C194" s="473"/>
      <c r="D194" s="473"/>
      <c r="E194" s="473"/>
      <c r="F194" s="473"/>
      <c r="G194" s="473"/>
      <c r="H194" s="473"/>
      <c r="I194" s="473"/>
      <c r="J194" s="473"/>
      <c r="K194" s="473"/>
      <c r="L194" s="473">
        <v>167</v>
      </c>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v>167</v>
      </c>
    </row>
    <row r="195" spans="1:35" ht="14.4" x14ac:dyDescent="0.3">
      <c r="A195" s="476" t="s">
        <v>550</v>
      </c>
      <c r="B195" s="473"/>
      <c r="C195" s="473"/>
      <c r="D195" s="473"/>
      <c r="E195" s="473"/>
      <c r="F195" s="473"/>
      <c r="G195" s="473"/>
      <c r="H195" s="473"/>
      <c r="I195" s="473"/>
      <c r="J195" s="473"/>
      <c r="K195" s="473"/>
      <c r="L195" s="473">
        <v>50.58</v>
      </c>
      <c r="M195" s="473">
        <v>1.1200000000000001</v>
      </c>
      <c r="N195" s="473"/>
      <c r="O195" s="473"/>
      <c r="P195" s="473"/>
      <c r="Q195" s="473">
        <v>13.39</v>
      </c>
      <c r="R195" s="473"/>
      <c r="S195" s="473"/>
      <c r="T195" s="473"/>
      <c r="U195" s="473"/>
      <c r="V195" s="473"/>
      <c r="W195" s="473"/>
      <c r="X195" s="473"/>
      <c r="Y195" s="473">
        <v>379.48</v>
      </c>
      <c r="Z195" s="473"/>
      <c r="AA195" s="473"/>
      <c r="AB195" s="473"/>
      <c r="AC195" s="473"/>
      <c r="AD195" s="473">
        <v>0.59</v>
      </c>
      <c r="AE195" s="473"/>
      <c r="AF195" s="473"/>
      <c r="AG195" s="473"/>
      <c r="AH195" s="473"/>
      <c r="AI195" s="473">
        <v>445.16</v>
      </c>
    </row>
    <row r="196" spans="1:35" ht="14.4" x14ac:dyDescent="0.3">
      <c r="A196" s="476" t="s">
        <v>500</v>
      </c>
      <c r="B196" s="473"/>
      <c r="C196" s="473"/>
      <c r="D196" s="473"/>
      <c r="E196" s="473"/>
      <c r="F196" s="473"/>
      <c r="G196" s="473"/>
      <c r="H196" s="473"/>
      <c r="I196" s="473"/>
      <c r="J196" s="473"/>
      <c r="K196" s="473"/>
      <c r="L196" s="473"/>
      <c r="M196" s="473"/>
      <c r="N196" s="473">
        <v>228</v>
      </c>
      <c r="O196" s="473"/>
      <c r="P196" s="473"/>
      <c r="Q196" s="473">
        <v>65</v>
      </c>
      <c r="R196" s="473"/>
      <c r="S196" s="473"/>
      <c r="T196" s="473"/>
      <c r="U196" s="473"/>
      <c r="V196" s="473"/>
      <c r="W196" s="473"/>
      <c r="X196" s="473"/>
      <c r="Y196" s="473">
        <v>26391</v>
      </c>
      <c r="Z196" s="473"/>
      <c r="AA196" s="473"/>
      <c r="AB196" s="473"/>
      <c r="AC196" s="473"/>
      <c r="AD196" s="473"/>
      <c r="AE196" s="473"/>
      <c r="AF196" s="473"/>
      <c r="AG196" s="473"/>
      <c r="AH196" s="473"/>
      <c r="AI196" s="473">
        <v>26684</v>
      </c>
    </row>
    <row r="197" spans="1:35" ht="14.4" x14ac:dyDescent="0.3">
      <c r="A197" s="476" t="s">
        <v>306</v>
      </c>
      <c r="B197" s="473"/>
      <c r="C197" s="473">
        <v>0.9</v>
      </c>
      <c r="D197" s="473"/>
      <c r="E197" s="473"/>
      <c r="F197" s="473"/>
      <c r="G197" s="473"/>
      <c r="H197" s="473"/>
      <c r="I197" s="473"/>
      <c r="J197" s="473"/>
      <c r="K197" s="473"/>
      <c r="L197" s="473"/>
      <c r="M197" s="473"/>
      <c r="N197" s="473"/>
      <c r="O197" s="473"/>
      <c r="P197" s="473"/>
      <c r="Q197" s="473"/>
      <c r="R197" s="473"/>
      <c r="S197" s="473"/>
      <c r="T197" s="473"/>
      <c r="U197" s="473"/>
      <c r="V197" s="473"/>
      <c r="W197" s="473"/>
      <c r="X197" s="473"/>
      <c r="Y197" s="473"/>
      <c r="Z197" s="473"/>
      <c r="AA197" s="473"/>
      <c r="AB197" s="473"/>
      <c r="AC197" s="473"/>
      <c r="AD197" s="473"/>
      <c r="AE197" s="473"/>
      <c r="AF197" s="473"/>
      <c r="AG197" s="473"/>
      <c r="AH197" s="473"/>
      <c r="AI197" s="473">
        <v>0.9</v>
      </c>
    </row>
    <row r="198" spans="1:35" ht="14.4" x14ac:dyDescent="0.3">
      <c r="A198" s="476" t="s">
        <v>308</v>
      </c>
      <c r="B198" s="473"/>
      <c r="C198" s="473">
        <v>88.54</v>
      </c>
      <c r="D198" s="473"/>
      <c r="E198" s="473"/>
      <c r="F198" s="473"/>
      <c r="G198" s="473"/>
      <c r="H198" s="473"/>
      <c r="I198" s="473"/>
      <c r="J198" s="473"/>
      <c r="K198" s="473"/>
      <c r="L198" s="473">
        <v>631.37</v>
      </c>
      <c r="M198" s="473">
        <v>576.85</v>
      </c>
      <c r="N198" s="473"/>
      <c r="O198" s="473"/>
      <c r="P198" s="473"/>
      <c r="Q198" s="473">
        <v>182.42</v>
      </c>
      <c r="R198" s="473"/>
      <c r="S198" s="473"/>
      <c r="T198" s="473"/>
      <c r="U198" s="473"/>
      <c r="V198" s="473"/>
      <c r="W198" s="473">
        <v>168977.19</v>
      </c>
      <c r="X198" s="473"/>
      <c r="Y198" s="473">
        <v>507.54</v>
      </c>
      <c r="Z198" s="473"/>
      <c r="AA198" s="473"/>
      <c r="AB198" s="473"/>
      <c r="AC198" s="473"/>
      <c r="AD198" s="473"/>
      <c r="AE198" s="473"/>
      <c r="AF198" s="473"/>
      <c r="AG198" s="473"/>
      <c r="AH198" s="473"/>
      <c r="AI198" s="473">
        <v>170963.91</v>
      </c>
    </row>
    <row r="199" spans="1:35" ht="14.4" x14ac:dyDescent="0.3">
      <c r="A199" s="475" t="s">
        <v>358</v>
      </c>
      <c r="B199" s="473"/>
      <c r="C199" s="473"/>
      <c r="D199" s="473"/>
      <c r="E199" s="473"/>
      <c r="F199" s="473"/>
      <c r="G199" s="473"/>
      <c r="H199" s="473"/>
      <c r="I199" s="473"/>
      <c r="J199" s="473"/>
      <c r="K199" s="473"/>
      <c r="L199" s="473"/>
      <c r="M199" s="473"/>
      <c r="N199" s="473"/>
      <c r="O199" s="473"/>
      <c r="P199" s="473"/>
      <c r="Q199" s="473"/>
      <c r="R199" s="473"/>
      <c r="S199" s="473"/>
      <c r="T199" s="473"/>
      <c r="U199" s="473"/>
      <c r="V199" s="473"/>
      <c r="W199" s="473">
        <v>1330</v>
      </c>
      <c r="X199" s="473"/>
      <c r="Y199" s="473">
        <v>32</v>
      </c>
      <c r="Z199" s="473"/>
      <c r="AA199" s="473"/>
      <c r="AB199" s="473"/>
      <c r="AC199" s="473"/>
      <c r="AD199" s="473"/>
      <c r="AE199" s="473"/>
      <c r="AF199" s="473"/>
      <c r="AG199" s="473"/>
      <c r="AH199" s="473"/>
      <c r="AI199" s="473">
        <v>1362</v>
      </c>
    </row>
    <row r="200" spans="1:35" ht="14.4" x14ac:dyDescent="0.3">
      <c r="A200" s="476" t="s">
        <v>500</v>
      </c>
      <c r="B200" s="473"/>
      <c r="C200" s="473"/>
      <c r="D200" s="473"/>
      <c r="E200" s="473"/>
      <c r="F200" s="473"/>
      <c r="G200" s="473"/>
      <c r="H200" s="473"/>
      <c r="I200" s="473"/>
      <c r="J200" s="473"/>
      <c r="K200" s="473"/>
      <c r="L200" s="473"/>
      <c r="M200" s="473"/>
      <c r="N200" s="473"/>
      <c r="O200" s="473"/>
      <c r="P200" s="473"/>
      <c r="Q200" s="473"/>
      <c r="R200" s="473"/>
      <c r="S200" s="473"/>
      <c r="T200" s="473"/>
      <c r="U200" s="473"/>
      <c r="V200" s="473"/>
      <c r="W200" s="473">
        <v>1330</v>
      </c>
      <c r="X200" s="473"/>
      <c r="Y200" s="473">
        <v>32</v>
      </c>
      <c r="Z200" s="473"/>
      <c r="AA200" s="473"/>
      <c r="AB200" s="473"/>
      <c r="AC200" s="473"/>
      <c r="AD200" s="473"/>
      <c r="AE200" s="473"/>
      <c r="AF200" s="473"/>
      <c r="AG200" s="473"/>
      <c r="AH200" s="473"/>
      <c r="AI200" s="473">
        <v>1362</v>
      </c>
    </row>
    <row r="201" spans="1:35" ht="14.4" x14ac:dyDescent="0.3">
      <c r="A201" s="475" t="s">
        <v>234</v>
      </c>
      <c r="B201" s="473"/>
      <c r="C201" s="473">
        <v>110.17</v>
      </c>
      <c r="D201" s="473"/>
      <c r="E201" s="473"/>
      <c r="F201" s="473"/>
      <c r="G201" s="473"/>
      <c r="H201" s="473"/>
      <c r="I201" s="473"/>
      <c r="J201" s="473"/>
      <c r="K201" s="473">
        <v>1225.1300000000001</v>
      </c>
      <c r="L201" s="473">
        <v>66.81</v>
      </c>
      <c r="M201" s="473">
        <v>32.24</v>
      </c>
      <c r="N201" s="473"/>
      <c r="O201" s="473"/>
      <c r="P201" s="473"/>
      <c r="Q201" s="473"/>
      <c r="R201" s="473"/>
      <c r="S201" s="473"/>
      <c r="T201" s="473"/>
      <c r="U201" s="473">
        <v>33.520000000000003</v>
      </c>
      <c r="V201" s="473">
        <v>15.05</v>
      </c>
      <c r="W201" s="473">
        <v>64409.84</v>
      </c>
      <c r="X201" s="473"/>
      <c r="Y201" s="473">
        <v>125.69000000000001</v>
      </c>
      <c r="Z201" s="473"/>
      <c r="AA201" s="473"/>
      <c r="AB201" s="473"/>
      <c r="AC201" s="473"/>
      <c r="AD201" s="473"/>
      <c r="AE201" s="473"/>
      <c r="AF201" s="473"/>
      <c r="AG201" s="473">
        <v>3.36</v>
      </c>
      <c r="AH201" s="473">
        <v>2.72</v>
      </c>
      <c r="AI201" s="473">
        <v>66024.53</v>
      </c>
    </row>
    <row r="202" spans="1:35" ht="14.4" x14ac:dyDescent="0.3">
      <c r="A202" s="476" t="s">
        <v>550</v>
      </c>
      <c r="B202" s="473"/>
      <c r="C202" s="473"/>
      <c r="D202" s="473"/>
      <c r="E202" s="473"/>
      <c r="F202" s="473"/>
      <c r="G202" s="473"/>
      <c r="H202" s="473"/>
      <c r="I202" s="473"/>
      <c r="J202" s="473"/>
      <c r="K202" s="473"/>
      <c r="L202" s="473"/>
      <c r="M202" s="473"/>
      <c r="N202" s="473"/>
      <c r="O202" s="473"/>
      <c r="P202" s="473"/>
      <c r="Q202" s="473"/>
      <c r="R202" s="473"/>
      <c r="S202" s="473"/>
      <c r="T202" s="473"/>
      <c r="U202" s="473"/>
      <c r="V202" s="473"/>
      <c r="W202" s="473"/>
      <c r="X202" s="473"/>
      <c r="Y202" s="473">
        <v>125.69000000000001</v>
      </c>
      <c r="Z202" s="473"/>
      <c r="AA202" s="473"/>
      <c r="AB202" s="473"/>
      <c r="AC202" s="473"/>
      <c r="AD202" s="473"/>
      <c r="AE202" s="473"/>
      <c r="AF202" s="473"/>
      <c r="AG202" s="473"/>
      <c r="AH202" s="473"/>
      <c r="AI202" s="473">
        <v>125.69000000000001</v>
      </c>
    </row>
    <row r="203" spans="1:35" ht="14.4" x14ac:dyDescent="0.3">
      <c r="A203" s="476" t="s">
        <v>312</v>
      </c>
      <c r="B203" s="473"/>
      <c r="C203" s="473"/>
      <c r="D203" s="473"/>
      <c r="E203" s="473"/>
      <c r="F203" s="473"/>
      <c r="G203" s="473"/>
      <c r="H203" s="473"/>
      <c r="I203" s="473"/>
      <c r="J203" s="473"/>
      <c r="K203" s="473"/>
      <c r="L203" s="473"/>
      <c r="M203" s="473"/>
      <c r="N203" s="473"/>
      <c r="O203" s="473"/>
      <c r="P203" s="473"/>
      <c r="Q203" s="473"/>
      <c r="R203" s="473"/>
      <c r="S203" s="473"/>
      <c r="T203" s="473"/>
      <c r="U203" s="473"/>
      <c r="V203" s="473"/>
      <c r="W203" s="473">
        <v>14385.6</v>
      </c>
      <c r="X203" s="473"/>
      <c r="Y203" s="473"/>
      <c r="Z203" s="473"/>
      <c r="AA203" s="473"/>
      <c r="AB203" s="473"/>
      <c r="AC203" s="473"/>
      <c r="AD203" s="473"/>
      <c r="AE203" s="473"/>
      <c r="AF203" s="473"/>
      <c r="AG203" s="473"/>
      <c r="AH203" s="473"/>
      <c r="AI203" s="473">
        <v>14385.6</v>
      </c>
    </row>
    <row r="204" spans="1:35" ht="14.4" x14ac:dyDescent="0.3">
      <c r="A204" s="476" t="s">
        <v>306</v>
      </c>
      <c r="B204" s="473"/>
      <c r="C204" s="473">
        <v>32.97</v>
      </c>
      <c r="D204" s="473"/>
      <c r="E204" s="473"/>
      <c r="F204" s="473"/>
      <c r="G204" s="473"/>
      <c r="H204" s="473"/>
      <c r="I204" s="473"/>
      <c r="J204" s="473"/>
      <c r="K204" s="473"/>
      <c r="L204" s="473"/>
      <c r="M204" s="473"/>
      <c r="N204" s="473"/>
      <c r="O204" s="473"/>
      <c r="P204" s="473"/>
      <c r="Q204" s="473"/>
      <c r="R204" s="473"/>
      <c r="S204" s="473"/>
      <c r="T204" s="473"/>
      <c r="U204" s="473"/>
      <c r="V204" s="473"/>
      <c r="W204" s="473"/>
      <c r="X204" s="473"/>
      <c r="Y204" s="473"/>
      <c r="Z204" s="473"/>
      <c r="AA204" s="473"/>
      <c r="AB204" s="473"/>
      <c r="AC204" s="473"/>
      <c r="AD204" s="473"/>
      <c r="AE204" s="473"/>
      <c r="AF204" s="473"/>
      <c r="AG204" s="473"/>
      <c r="AH204" s="473"/>
      <c r="AI204" s="473">
        <v>32.97</v>
      </c>
    </row>
    <row r="205" spans="1:35" ht="14.4" x14ac:dyDescent="0.3">
      <c r="A205" s="476" t="s">
        <v>478</v>
      </c>
      <c r="B205" s="473"/>
      <c r="C205" s="473">
        <v>77.2</v>
      </c>
      <c r="D205" s="473"/>
      <c r="E205" s="473"/>
      <c r="F205" s="473"/>
      <c r="G205" s="473"/>
      <c r="H205" s="473"/>
      <c r="I205" s="473"/>
      <c r="J205" s="473"/>
      <c r="K205" s="473">
        <v>1225.1300000000001</v>
      </c>
      <c r="L205" s="473">
        <v>66.81</v>
      </c>
      <c r="M205" s="473">
        <v>32.24</v>
      </c>
      <c r="N205" s="473"/>
      <c r="O205" s="473"/>
      <c r="P205" s="473"/>
      <c r="Q205" s="473"/>
      <c r="R205" s="473"/>
      <c r="S205" s="473"/>
      <c r="T205" s="473"/>
      <c r="U205" s="473">
        <v>33.520000000000003</v>
      </c>
      <c r="V205" s="473">
        <v>15.05</v>
      </c>
      <c r="W205" s="473">
        <v>50024.24</v>
      </c>
      <c r="X205" s="473"/>
      <c r="Y205" s="473"/>
      <c r="Z205" s="473"/>
      <c r="AA205" s="473"/>
      <c r="AB205" s="473"/>
      <c r="AC205" s="473"/>
      <c r="AD205" s="473"/>
      <c r="AE205" s="473"/>
      <c r="AF205" s="473"/>
      <c r="AG205" s="473">
        <v>3.36</v>
      </c>
      <c r="AH205" s="473">
        <v>2.72</v>
      </c>
      <c r="AI205" s="473">
        <v>51480.27</v>
      </c>
    </row>
    <row r="206" spans="1:35" ht="14.4" x14ac:dyDescent="0.3">
      <c r="A206" s="475" t="s">
        <v>257</v>
      </c>
      <c r="B206" s="473"/>
      <c r="C206" s="473">
        <v>1313.7400000000002</v>
      </c>
      <c r="D206" s="473"/>
      <c r="E206" s="473"/>
      <c r="F206" s="473"/>
      <c r="G206" s="473"/>
      <c r="H206" s="473"/>
      <c r="I206" s="473">
        <v>9</v>
      </c>
      <c r="J206" s="473"/>
      <c r="K206" s="473">
        <v>90</v>
      </c>
      <c r="L206" s="473">
        <v>1187.18</v>
      </c>
      <c r="M206" s="473">
        <v>3882.46</v>
      </c>
      <c r="N206" s="473"/>
      <c r="O206" s="473"/>
      <c r="P206" s="473"/>
      <c r="Q206" s="473">
        <v>2893.0299999999997</v>
      </c>
      <c r="R206" s="473"/>
      <c r="S206" s="473"/>
      <c r="T206" s="473"/>
      <c r="U206" s="473"/>
      <c r="V206" s="473"/>
      <c r="W206" s="473">
        <v>142861.68</v>
      </c>
      <c r="X206" s="473">
        <v>7</v>
      </c>
      <c r="Y206" s="473">
        <v>19308.47</v>
      </c>
      <c r="Z206" s="473"/>
      <c r="AA206" s="473"/>
      <c r="AB206" s="473"/>
      <c r="AC206" s="473">
        <v>508</v>
      </c>
      <c r="AD206" s="473">
        <v>116756.37000000002</v>
      </c>
      <c r="AE206" s="473"/>
      <c r="AF206" s="473"/>
      <c r="AG206" s="473"/>
      <c r="AH206" s="473"/>
      <c r="AI206" s="473">
        <v>288816.93000000005</v>
      </c>
    </row>
    <row r="207" spans="1:35" ht="14.4" x14ac:dyDescent="0.3">
      <c r="A207" s="476" t="s">
        <v>360</v>
      </c>
      <c r="B207" s="473"/>
      <c r="C207" s="473"/>
      <c r="D207" s="473"/>
      <c r="E207" s="473"/>
      <c r="F207" s="473"/>
      <c r="G207" s="473"/>
      <c r="H207" s="473"/>
      <c r="I207" s="473">
        <v>9</v>
      </c>
      <c r="J207" s="473"/>
      <c r="K207" s="473">
        <v>90</v>
      </c>
      <c r="L207" s="473"/>
      <c r="M207" s="473"/>
      <c r="N207" s="473"/>
      <c r="O207" s="473"/>
      <c r="P207" s="473"/>
      <c r="Q207" s="473"/>
      <c r="R207" s="473"/>
      <c r="S207" s="473"/>
      <c r="T207" s="473"/>
      <c r="U207" s="473"/>
      <c r="V207" s="473"/>
      <c r="W207" s="473"/>
      <c r="X207" s="473">
        <v>7</v>
      </c>
      <c r="Y207" s="473"/>
      <c r="Z207" s="473"/>
      <c r="AA207" s="473"/>
      <c r="AB207" s="473"/>
      <c r="AC207" s="473">
        <v>508</v>
      </c>
      <c r="AD207" s="473"/>
      <c r="AE207" s="473"/>
      <c r="AF207" s="473"/>
      <c r="AG207" s="473"/>
      <c r="AH207" s="473"/>
      <c r="AI207" s="473">
        <v>614</v>
      </c>
    </row>
    <row r="208" spans="1:35" ht="14.4" x14ac:dyDescent="0.3">
      <c r="A208" s="476" t="s">
        <v>434</v>
      </c>
      <c r="B208" s="473"/>
      <c r="C208" s="473"/>
      <c r="D208" s="473"/>
      <c r="E208" s="473"/>
      <c r="F208" s="473"/>
      <c r="G208" s="473"/>
      <c r="H208" s="473"/>
      <c r="I208" s="473"/>
      <c r="J208" s="473"/>
      <c r="K208" s="473"/>
      <c r="L208" s="473"/>
      <c r="M208" s="473"/>
      <c r="N208" s="473"/>
      <c r="O208" s="473"/>
      <c r="P208" s="473"/>
      <c r="Q208" s="473"/>
      <c r="R208" s="473"/>
      <c r="S208" s="473"/>
      <c r="T208" s="473"/>
      <c r="U208" s="473"/>
      <c r="V208" s="473"/>
      <c r="W208" s="473"/>
      <c r="X208" s="473"/>
      <c r="Y208" s="473">
        <v>2000</v>
      </c>
      <c r="Z208" s="473"/>
      <c r="AA208" s="473"/>
      <c r="AB208" s="473"/>
      <c r="AC208" s="473"/>
      <c r="AD208" s="473"/>
      <c r="AE208" s="473"/>
      <c r="AF208" s="473"/>
      <c r="AG208" s="473"/>
      <c r="AH208" s="473"/>
      <c r="AI208" s="473">
        <v>2000</v>
      </c>
    </row>
    <row r="209" spans="1:35" ht="14.4" x14ac:dyDescent="0.3">
      <c r="A209" s="476" t="s">
        <v>550</v>
      </c>
      <c r="B209" s="473"/>
      <c r="C209" s="473">
        <v>958.16000000000008</v>
      </c>
      <c r="D209" s="473"/>
      <c r="E209" s="473"/>
      <c r="F209" s="473"/>
      <c r="G209" s="473"/>
      <c r="H209" s="473"/>
      <c r="I209" s="473"/>
      <c r="J209" s="473"/>
      <c r="K209" s="473"/>
      <c r="L209" s="473"/>
      <c r="M209" s="473"/>
      <c r="N209" s="473"/>
      <c r="O209" s="473"/>
      <c r="P209" s="473"/>
      <c r="Q209" s="473">
        <v>1402.2699999999998</v>
      </c>
      <c r="R209" s="473"/>
      <c r="S209" s="473"/>
      <c r="T209" s="473"/>
      <c r="U209" s="473"/>
      <c r="V209" s="473"/>
      <c r="W209" s="473">
        <v>96078.58</v>
      </c>
      <c r="X209" s="473"/>
      <c r="Y209" s="473">
        <v>14137.750000000002</v>
      </c>
      <c r="Z209" s="473"/>
      <c r="AA209" s="473"/>
      <c r="AB209" s="473"/>
      <c r="AC209" s="473"/>
      <c r="AD209" s="473">
        <v>99832.320000000022</v>
      </c>
      <c r="AE209" s="473"/>
      <c r="AF209" s="473"/>
      <c r="AG209" s="473"/>
      <c r="AH209" s="473"/>
      <c r="AI209" s="473">
        <v>212409.08000000002</v>
      </c>
    </row>
    <row r="210" spans="1:35" ht="14.4" x14ac:dyDescent="0.3">
      <c r="A210" s="476" t="s">
        <v>306</v>
      </c>
      <c r="B210" s="473"/>
      <c r="C210" s="473">
        <v>0.08</v>
      </c>
      <c r="D210" s="473"/>
      <c r="E210" s="473"/>
      <c r="F210" s="473"/>
      <c r="G210" s="473"/>
      <c r="H210" s="473"/>
      <c r="I210" s="473"/>
      <c r="J210" s="473"/>
      <c r="K210" s="473"/>
      <c r="L210" s="473"/>
      <c r="M210" s="473"/>
      <c r="N210" s="473"/>
      <c r="O210" s="473"/>
      <c r="P210" s="473"/>
      <c r="Q210" s="473"/>
      <c r="R210" s="473"/>
      <c r="S210" s="473"/>
      <c r="T210" s="473"/>
      <c r="U210" s="473"/>
      <c r="V210" s="473"/>
      <c r="W210" s="473"/>
      <c r="X210" s="473"/>
      <c r="Y210" s="473"/>
      <c r="Z210" s="473"/>
      <c r="AA210" s="473"/>
      <c r="AB210" s="473"/>
      <c r="AC210" s="473"/>
      <c r="AD210" s="473">
        <v>250.8</v>
      </c>
      <c r="AE210" s="473"/>
      <c r="AF210" s="473"/>
      <c r="AG210" s="473"/>
      <c r="AH210" s="473"/>
      <c r="AI210" s="473">
        <v>250.88000000000002</v>
      </c>
    </row>
    <row r="211" spans="1:35" ht="14.4" x14ac:dyDescent="0.3">
      <c r="A211" s="476" t="s">
        <v>307</v>
      </c>
      <c r="B211" s="473"/>
      <c r="C211" s="473"/>
      <c r="D211" s="473"/>
      <c r="E211" s="473"/>
      <c r="F211" s="473"/>
      <c r="G211" s="473"/>
      <c r="H211" s="473"/>
      <c r="I211" s="473"/>
      <c r="J211" s="473"/>
      <c r="K211" s="473"/>
      <c r="L211" s="473"/>
      <c r="M211" s="473"/>
      <c r="N211" s="473"/>
      <c r="O211" s="473"/>
      <c r="P211" s="473"/>
      <c r="Q211" s="473"/>
      <c r="R211" s="473"/>
      <c r="S211" s="473"/>
      <c r="T211" s="473"/>
      <c r="U211" s="473"/>
      <c r="V211" s="473"/>
      <c r="W211" s="473"/>
      <c r="X211" s="473"/>
      <c r="Y211" s="473">
        <v>2884.83</v>
      </c>
      <c r="Z211" s="473"/>
      <c r="AA211" s="473"/>
      <c r="AB211" s="473"/>
      <c r="AC211" s="473"/>
      <c r="AD211" s="473">
        <v>16673.25</v>
      </c>
      <c r="AE211" s="473"/>
      <c r="AF211" s="473"/>
      <c r="AG211" s="473"/>
      <c r="AH211" s="473"/>
      <c r="AI211" s="473">
        <v>19558.080000000002</v>
      </c>
    </row>
    <row r="212" spans="1:35" ht="14.4" x14ac:dyDescent="0.3">
      <c r="A212" s="476" t="s">
        <v>308</v>
      </c>
      <c r="B212" s="473"/>
      <c r="C212" s="473">
        <v>355.5</v>
      </c>
      <c r="D212" s="473"/>
      <c r="E212" s="473"/>
      <c r="F212" s="473"/>
      <c r="G212" s="473"/>
      <c r="H212" s="473"/>
      <c r="I212" s="473"/>
      <c r="J212" s="473"/>
      <c r="K212" s="473"/>
      <c r="L212" s="473">
        <v>1187.18</v>
      </c>
      <c r="M212" s="473">
        <v>3882.46</v>
      </c>
      <c r="N212" s="473"/>
      <c r="O212" s="473"/>
      <c r="P212" s="473"/>
      <c r="Q212" s="473">
        <v>1490.76</v>
      </c>
      <c r="R212" s="473"/>
      <c r="S212" s="473"/>
      <c r="T212" s="473"/>
      <c r="U212" s="473"/>
      <c r="V212" s="473"/>
      <c r="W212" s="473">
        <v>46783.1</v>
      </c>
      <c r="X212" s="473"/>
      <c r="Y212" s="473">
        <v>285.89</v>
      </c>
      <c r="Z212" s="473"/>
      <c r="AA212" s="473"/>
      <c r="AB212" s="473"/>
      <c r="AC212" s="473"/>
      <c r="AD212" s="473"/>
      <c r="AE212" s="473"/>
      <c r="AF212" s="473"/>
      <c r="AG212" s="473"/>
      <c r="AH212" s="473"/>
      <c r="AI212" s="473">
        <v>53984.89</v>
      </c>
    </row>
    <row r="213" spans="1:35" ht="14.4" x14ac:dyDescent="0.3">
      <c r="A213" s="475" t="s">
        <v>258</v>
      </c>
      <c r="B213" s="473"/>
      <c r="C213" s="473">
        <v>266.27999999999997</v>
      </c>
      <c r="D213" s="473"/>
      <c r="E213" s="473"/>
      <c r="F213" s="473">
        <v>1231</v>
      </c>
      <c r="G213" s="473"/>
      <c r="H213" s="473"/>
      <c r="I213" s="473">
        <v>1</v>
      </c>
      <c r="J213" s="473"/>
      <c r="K213" s="473">
        <v>7414</v>
      </c>
      <c r="L213" s="473">
        <v>1944.8600000000001</v>
      </c>
      <c r="M213" s="473"/>
      <c r="N213" s="473"/>
      <c r="O213" s="473"/>
      <c r="P213" s="473"/>
      <c r="Q213" s="473"/>
      <c r="R213" s="473"/>
      <c r="S213" s="473"/>
      <c r="T213" s="473"/>
      <c r="U213" s="473"/>
      <c r="V213" s="473"/>
      <c r="W213" s="473">
        <v>25554.66</v>
      </c>
      <c r="X213" s="473"/>
      <c r="Y213" s="473"/>
      <c r="Z213" s="473"/>
      <c r="AA213" s="473"/>
      <c r="AB213" s="473">
        <v>107092</v>
      </c>
      <c r="AC213" s="473"/>
      <c r="AD213" s="473">
        <v>101.35</v>
      </c>
      <c r="AE213" s="473">
        <v>9.6199999999999992</v>
      </c>
      <c r="AF213" s="473"/>
      <c r="AG213" s="473"/>
      <c r="AH213" s="473"/>
      <c r="AI213" s="473">
        <v>143614.76999999999</v>
      </c>
    </row>
    <row r="214" spans="1:35" ht="14.4" x14ac:dyDescent="0.3">
      <c r="A214" s="476" t="s">
        <v>469</v>
      </c>
      <c r="B214" s="473"/>
      <c r="C214" s="473"/>
      <c r="D214" s="473"/>
      <c r="E214" s="473"/>
      <c r="F214" s="473">
        <v>1231</v>
      </c>
      <c r="G214" s="473"/>
      <c r="H214" s="473"/>
      <c r="I214" s="473"/>
      <c r="J214" s="473"/>
      <c r="K214" s="473">
        <v>7387</v>
      </c>
      <c r="L214" s="473"/>
      <c r="M214" s="473"/>
      <c r="N214" s="473"/>
      <c r="O214" s="473"/>
      <c r="P214" s="473"/>
      <c r="Q214" s="473"/>
      <c r="R214" s="473"/>
      <c r="S214" s="473"/>
      <c r="T214" s="473"/>
      <c r="U214" s="473"/>
      <c r="V214" s="473"/>
      <c r="W214" s="473"/>
      <c r="X214" s="473"/>
      <c r="Y214" s="473"/>
      <c r="Z214" s="473"/>
      <c r="AA214" s="473"/>
      <c r="AB214" s="473">
        <v>107092</v>
      </c>
      <c r="AC214" s="473"/>
      <c r="AD214" s="473"/>
      <c r="AE214" s="473"/>
      <c r="AF214" s="473"/>
      <c r="AG214" s="473"/>
      <c r="AH214" s="473"/>
      <c r="AI214" s="473">
        <v>115710</v>
      </c>
    </row>
    <row r="215" spans="1:35" ht="14.4" x14ac:dyDescent="0.3">
      <c r="A215" s="476" t="s">
        <v>418</v>
      </c>
      <c r="B215" s="473"/>
      <c r="C215" s="473">
        <v>229.98</v>
      </c>
      <c r="D215" s="473"/>
      <c r="E215" s="473"/>
      <c r="F215" s="473"/>
      <c r="G215" s="473"/>
      <c r="H215" s="473"/>
      <c r="I215" s="473"/>
      <c r="J215" s="473"/>
      <c r="K215" s="473"/>
      <c r="L215" s="473">
        <v>1934.19</v>
      </c>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c r="AI215" s="473">
        <v>2164.17</v>
      </c>
    </row>
    <row r="216" spans="1:35" ht="14.4" x14ac:dyDescent="0.3">
      <c r="A216" s="476" t="s">
        <v>403</v>
      </c>
      <c r="B216" s="473"/>
      <c r="C216" s="473"/>
      <c r="D216" s="473"/>
      <c r="E216" s="473"/>
      <c r="F216" s="473"/>
      <c r="G216" s="473"/>
      <c r="H216" s="473"/>
      <c r="I216" s="473">
        <v>1</v>
      </c>
      <c r="J216" s="473"/>
      <c r="K216" s="473">
        <v>27</v>
      </c>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v>28</v>
      </c>
    </row>
    <row r="217" spans="1:35" ht="14.4" x14ac:dyDescent="0.3">
      <c r="A217" s="476" t="s">
        <v>306</v>
      </c>
      <c r="B217" s="473"/>
      <c r="C217" s="473">
        <v>36.299999999999997</v>
      </c>
      <c r="D217" s="473"/>
      <c r="E217" s="473"/>
      <c r="F217" s="473"/>
      <c r="G217" s="473"/>
      <c r="H217" s="473"/>
      <c r="I217" s="473"/>
      <c r="J217" s="473"/>
      <c r="K217" s="473"/>
      <c r="L217" s="473">
        <v>10.67</v>
      </c>
      <c r="M217" s="473"/>
      <c r="N217" s="473"/>
      <c r="O217" s="473"/>
      <c r="P217" s="473"/>
      <c r="Q217" s="473"/>
      <c r="R217" s="473"/>
      <c r="S217" s="473"/>
      <c r="T217" s="473"/>
      <c r="U217" s="473"/>
      <c r="V217" s="473"/>
      <c r="W217" s="473"/>
      <c r="X217" s="473"/>
      <c r="Y217" s="473"/>
      <c r="Z217" s="473"/>
      <c r="AA217" s="473"/>
      <c r="AB217" s="473"/>
      <c r="AC217" s="473"/>
      <c r="AD217" s="473">
        <v>101.35</v>
      </c>
      <c r="AE217" s="473">
        <v>9.6199999999999992</v>
      </c>
      <c r="AF217" s="473"/>
      <c r="AG217" s="473"/>
      <c r="AH217" s="473"/>
      <c r="AI217" s="473">
        <v>157.94</v>
      </c>
    </row>
    <row r="218" spans="1:35" ht="14.4" x14ac:dyDescent="0.3">
      <c r="A218" s="476" t="s">
        <v>308</v>
      </c>
      <c r="B218" s="473"/>
      <c r="C218" s="473"/>
      <c r="D218" s="473"/>
      <c r="E218" s="473"/>
      <c r="F218" s="473"/>
      <c r="G218" s="473"/>
      <c r="H218" s="473"/>
      <c r="I218" s="473"/>
      <c r="J218" s="473"/>
      <c r="K218" s="473"/>
      <c r="L218" s="473"/>
      <c r="M218" s="473"/>
      <c r="N218" s="473"/>
      <c r="O218" s="473"/>
      <c r="P218" s="473"/>
      <c r="Q218" s="473"/>
      <c r="R218" s="473"/>
      <c r="S218" s="473"/>
      <c r="T218" s="473"/>
      <c r="U218" s="473"/>
      <c r="V218" s="473"/>
      <c r="W218" s="473">
        <v>25539.17</v>
      </c>
      <c r="X218" s="473"/>
      <c r="Y218" s="473"/>
      <c r="Z218" s="473"/>
      <c r="AA218" s="473"/>
      <c r="AB218" s="473"/>
      <c r="AC218" s="473"/>
      <c r="AD218" s="473"/>
      <c r="AE218" s="473"/>
      <c r="AF218" s="473"/>
      <c r="AG218" s="473"/>
      <c r="AH218" s="473"/>
      <c r="AI218" s="473">
        <v>25539.17</v>
      </c>
    </row>
    <row r="219" spans="1:35" ht="14.4" x14ac:dyDescent="0.3">
      <c r="A219" s="476" t="s">
        <v>339</v>
      </c>
      <c r="B219" s="473"/>
      <c r="C219" s="473"/>
      <c r="D219" s="473"/>
      <c r="E219" s="473"/>
      <c r="F219" s="473"/>
      <c r="G219" s="473"/>
      <c r="H219" s="473"/>
      <c r="I219" s="473"/>
      <c r="J219" s="473"/>
      <c r="K219" s="473"/>
      <c r="L219" s="473"/>
      <c r="M219" s="473"/>
      <c r="N219" s="473"/>
      <c r="O219" s="473"/>
      <c r="P219" s="473"/>
      <c r="Q219" s="473"/>
      <c r="R219" s="473"/>
      <c r="S219" s="473"/>
      <c r="T219" s="473"/>
      <c r="U219" s="473"/>
      <c r="V219" s="473"/>
      <c r="W219" s="473">
        <v>15.49</v>
      </c>
      <c r="X219" s="473"/>
      <c r="Y219" s="473"/>
      <c r="Z219" s="473"/>
      <c r="AA219" s="473"/>
      <c r="AB219" s="473"/>
      <c r="AC219" s="473"/>
      <c r="AD219" s="473"/>
      <c r="AE219" s="473"/>
      <c r="AF219" s="473"/>
      <c r="AG219" s="473"/>
      <c r="AH219" s="473"/>
      <c r="AI219" s="473">
        <v>15.49</v>
      </c>
    </row>
    <row r="220" spans="1:35" ht="14.4" x14ac:dyDescent="0.3">
      <c r="A220" s="475" t="s">
        <v>250</v>
      </c>
      <c r="B220" s="473"/>
      <c r="C220" s="473">
        <v>672.85</v>
      </c>
      <c r="D220" s="473">
        <v>2569.1999999999998</v>
      </c>
      <c r="E220" s="473"/>
      <c r="F220" s="473"/>
      <c r="G220" s="473"/>
      <c r="H220" s="473"/>
      <c r="I220" s="473"/>
      <c r="J220" s="473"/>
      <c r="K220" s="473"/>
      <c r="L220" s="473">
        <v>117606.5</v>
      </c>
      <c r="M220" s="473">
        <v>102.28</v>
      </c>
      <c r="N220" s="473"/>
      <c r="O220" s="473"/>
      <c r="P220" s="473"/>
      <c r="Q220" s="473">
        <v>3703.1</v>
      </c>
      <c r="R220" s="473">
        <v>18466</v>
      </c>
      <c r="S220" s="473">
        <v>2073.6</v>
      </c>
      <c r="T220" s="473">
        <v>20</v>
      </c>
      <c r="U220" s="473"/>
      <c r="V220" s="473"/>
      <c r="W220" s="473">
        <v>247547.55</v>
      </c>
      <c r="X220" s="473"/>
      <c r="Y220" s="473">
        <v>11978.78</v>
      </c>
      <c r="Z220" s="473"/>
      <c r="AA220" s="473"/>
      <c r="AB220" s="473"/>
      <c r="AC220" s="473"/>
      <c r="AD220" s="473">
        <v>49.47</v>
      </c>
      <c r="AE220" s="473">
        <v>638.67999999999995</v>
      </c>
      <c r="AF220" s="473"/>
      <c r="AG220" s="473">
        <v>4216.8</v>
      </c>
      <c r="AH220" s="473">
        <v>80</v>
      </c>
      <c r="AI220" s="473">
        <v>409724.81</v>
      </c>
    </row>
    <row r="221" spans="1:35" ht="14.4" x14ac:dyDescent="0.3">
      <c r="A221" s="476" t="s">
        <v>414</v>
      </c>
      <c r="B221" s="473"/>
      <c r="C221" s="473"/>
      <c r="D221" s="473"/>
      <c r="E221" s="473"/>
      <c r="F221" s="473"/>
      <c r="G221" s="473"/>
      <c r="H221" s="473"/>
      <c r="I221" s="473"/>
      <c r="J221" s="473"/>
      <c r="K221" s="473"/>
      <c r="L221" s="473">
        <v>106279</v>
      </c>
      <c r="M221" s="473"/>
      <c r="N221" s="473"/>
      <c r="O221" s="473"/>
      <c r="P221" s="473"/>
      <c r="Q221" s="473"/>
      <c r="R221" s="473"/>
      <c r="S221" s="473"/>
      <c r="T221" s="473">
        <v>20</v>
      </c>
      <c r="U221" s="473"/>
      <c r="V221" s="473"/>
      <c r="W221" s="473"/>
      <c r="X221" s="473"/>
      <c r="Y221" s="473">
        <v>11874</v>
      </c>
      <c r="Z221" s="473"/>
      <c r="AA221" s="473"/>
      <c r="AB221" s="473"/>
      <c r="AC221" s="473"/>
      <c r="AD221" s="473"/>
      <c r="AE221" s="473"/>
      <c r="AF221" s="473"/>
      <c r="AG221" s="473">
        <v>4153.8</v>
      </c>
      <c r="AH221" s="473"/>
      <c r="AI221" s="473">
        <v>122326.8</v>
      </c>
    </row>
    <row r="222" spans="1:35" ht="14.4" x14ac:dyDescent="0.3">
      <c r="A222" s="476" t="s">
        <v>430</v>
      </c>
      <c r="B222" s="473"/>
      <c r="C222" s="473"/>
      <c r="D222" s="473">
        <v>2569.1999999999998</v>
      </c>
      <c r="E222" s="473"/>
      <c r="F222" s="473"/>
      <c r="G222" s="473"/>
      <c r="H222" s="473"/>
      <c r="I222" s="473"/>
      <c r="J222" s="473"/>
      <c r="K222" s="473"/>
      <c r="L222" s="473">
        <v>11326</v>
      </c>
      <c r="M222" s="473"/>
      <c r="N222" s="473"/>
      <c r="O222" s="473"/>
      <c r="P222" s="473"/>
      <c r="Q222" s="473"/>
      <c r="R222" s="473">
        <v>18466</v>
      </c>
      <c r="S222" s="473">
        <v>2073.6</v>
      </c>
      <c r="T222" s="473"/>
      <c r="U222" s="473"/>
      <c r="V222" s="473"/>
      <c r="W222" s="473"/>
      <c r="X222" s="473"/>
      <c r="Y222" s="473"/>
      <c r="Z222" s="473"/>
      <c r="AA222" s="473"/>
      <c r="AB222" s="473"/>
      <c r="AC222" s="473"/>
      <c r="AD222" s="473"/>
      <c r="AE222" s="473"/>
      <c r="AF222" s="473"/>
      <c r="AG222" s="473"/>
      <c r="AH222" s="473">
        <v>80</v>
      </c>
      <c r="AI222" s="473">
        <v>34514.800000000003</v>
      </c>
    </row>
    <row r="223" spans="1:35" ht="14.4" x14ac:dyDescent="0.3">
      <c r="A223" s="476" t="s">
        <v>365</v>
      </c>
      <c r="B223" s="473"/>
      <c r="C223" s="473"/>
      <c r="D223" s="473"/>
      <c r="E223" s="473"/>
      <c r="F223" s="473"/>
      <c r="G223" s="473"/>
      <c r="H223" s="473"/>
      <c r="I223" s="473"/>
      <c r="J223" s="473"/>
      <c r="K223" s="473"/>
      <c r="L223" s="473"/>
      <c r="M223" s="473"/>
      <c r="N223" s="473"/>
      <c r="O223" s="473"/>
      <c r="P223" s="473"/>
      <c r="Q223" s="473"/>
      <c r="R223" s="473"/>
      <c r="S223" s="473"/>
      <c r="T223" s="473"/>
      <c r="U223" s="473"/>
      <c r="V223" s="473"/>
      <c r="W223" s="473">
        <v>76639</v>
      </c>
      <c r="X223" s="473"/>
      <c r="Y223" s="473"/>
      <c r="Z223" s="473"/>
      <c r="AA223" s="473"/>
      <c r="AB223" s="473"/>
      <c r="AC223" s="473"/>
      <c r="AD223" s="473"/>
      <c r="AE223" s="473"/>
      <c r="AF223" s="473"/>
      <c r="AG223" s="473"/>
      <c r="AH223" s="473"/>
      <c r="AI223" s="473">
        <v>76639</v>
      </c>
    </row>
    <row r="224" spans="1:35" ht="14.4" x14ac:dyDescent="0.3">
      <c r="A224" s="476" t="s">
        <v>550</v>
      </c>
      <c r="B224" s="473"/>
      <c r="C224" s="473"/>
      <c r="D224" s="473"/>
      <c r="E224" s="473"/>
      <c r="F224" s="473"/>
      <c r="G224" s="473"/>
      <c r="H224" s="473"/>
      <c r="I224" s="473"/>
      <c r="J224" s="473"/>
      <c r="K224" s="473"/>
      <c r="L224" s="473"/>
      <c r="M224" s="473">
        <v>102.28</v>
      </c>
      <c r="N224" s="473"/>
      <c r="O224" s="473"/>
      <c r="P224" s="473"/>
      <c r="Q224" s="473">
        <v>1.49</v>
      </c>
      <c r="R224" s="473"/>
      <c r="S224" s="473"/>
      <c r="T224" s="473"/>
      <c r="U224" s="473"/>
      <c r="V224" s="473"/>
      <c r="W224" s="473"/>
      <c r="X224" s="473"/>
      <c r="Y224" s="473"/>
      <c r="Z224" s="473"/>
      <c r="AA224" s="473"/>
      <c r="AB224" s="473"/>
      <c r="AC224" s="473"/>
      <c r="AD224" s="473"/>
      <c r="AE224" s="473"/>
      <c r="AF224" s="473"/>
      <c r="AG224" s="473"/>
      <c r="AH224" s="473"/>
      <c r="AI224" s="473">
        <v>103.77</v>
      </c>
    </row>
    <row r="225" spans="1:35" ht="14.4" x14ac:dyDescent="0.3">
      <c r="A225" s="476" t="s">
        <v>312</v>
      </c>
      <c r="B225" s="473"/>
      <c r="C225" s="473"/>
      <c r="D225" s="473"/>
      <c r="E225" s="473"/>
      <c r="F225" s="473"/>
      <c r="G225" s="473"/>
      <c r="H225" s="473"/>
      <c r="I225" s="473"/>
      <c r="J225" s="473"/>
      <c r="K225" s="473"/>
      <c r="L225" s="473"/>
      <c r="M225" s="473"/>
      <c r="N225" s="473"/>
      <c r="O225" s="473"/>
      <c r="P225" s="473"/>
      <c r="Q225" s="473"/>
      <c r="R225" s="473"/>
      <c r="S225" s="473"/>
      <c r="T225" s="473"/>
      <c r="U225" s="473"/>
      <c r="V225" s="473"/>
      <c r="W225" s="473">
        <v>3.55</v>
      </c>
      <c r="X225" s="473"/>
      <c r="Y225" s="473"/>
      <c r="Z225" s="473"/>
      <c r="AA225" s="473"/>
      <c r="AB225" s="473"/>
      <c r="AC225" s="473"/>
      <c r="AD225" s="473"/>
      <c r="AE225" s="473"/>
      <c r="AF225" s="473"/>
      <c r="AG225" s="473"/>
      <c r="AH225" s="473"/>
      <c r="AI225" s="473">
        <v>3.55</v>
      </c>
    </row>
    <row r="226" spans="1:35" ht="14.4" x14ac:dyDescent="0.3">
      <c r="A226" s="476" t="s">
        <v>306</v>
      </c>
      <c r="B226" s="473"/>
      <c r="C226" s="473">
        <v>8.85</v>
      </c>
      <c r="D226" s="473"/>
      <c r="E226" s="473"/>
      <c r="F226" s="473"/>
      <c r="G226" s="473"/>
      <c r="H226" s="473"/>
      <c r="I226" s="473"/>
      <c r="J226" s="473"/>
      <c r="K226" s="473"/>
      <c r="L226" s="473">
        <v>1.5</v>
      </c>
      <c r="M226" s="473"/>
      <c r="N226" s="473"/>
      <c r="O226" s="473"/>
      <c r="P226" s="473"/>
      <c r="Q226" s="473"/>
      <c r="R226" s="473"/>
      <c r="S226" s="473"/>
      <c r="T226" s="473"/>
      <c r="U226" s="473"/>
      <c r="V226" s="473"/>
      <c r="W226" s="473"/>
      <c r="X226" s="473"/>
      <c r="Y226" s="473"/>
      <c r="Z226" s="473"/>
      <c r="AA226" s="473"/>
      <c r="AB226" s="473"/>
      <c r="AC226" s="473"/>
      <c r="AD226" s="473"/>
      <c r="AE226" s="473"/>
      <c r="AF226" s="473"/>
      <c r="AG226" s="473"/>
      <c r="AH226" s="473"/>
      <c r="AI226" s="473">
        <v>10.35</v>
      </c>
    </row>
    <row r="227" spans="1:35" ht="14.4" x14ac:dyDescent="0.3">
      <c r="A227" s="476" t="s">
        <v>307</v>
      </c>
      <c r="B227" s="473"/>
      <c r="C227" s="473"/>
      <c r="D227" s="473"/>
      <c r="E227" s="473"/>
      <c r="F227" s="473"/>
      <c r="G227" s="473"/>
      <c r="H227" s="473"/>
      <c r="I227" s="473"/>
      <c r="J227" s="473"/>
      <c r="K227" s="473"/>
      <c r="L227" s="473"/>
      <c r="M227" s="473"/>
      <c r="N227" s="473"/>
      <c r="O227" s="473"/>
      <c r="P227" s="473"/>
      <c r="Q227" s="473"/>
      <c r="R227" s="473"/>
      <c r="S227" s="473"/>
      <c r="T227" s="473"/>
      <c r="U227" s="473"/>
      <c r="V227" s="473"/>
      <c r="W227" s="473"/>
      <c r="X227" s="473"/>
      <c r="Y227" s="473">
        <v>104.78</v>
      </c>
      <c r="Z227" s="473"/>
      <c r="AA227" s="473"/>
      <c r="AB227" s="473"/>
      <c r="AC227" s="473"/>
      <c r="AD227" s="473">
        <v>49.47</v>
      </c>
      <c r="AE227" s="473"/>
      <c r="AF227" s="473"/>
      <c r="AG227" s="473"/>
      <c r="AH227" s="473"/>
      <c r="AI227" s="473">
        <v>154.25</v>
      </c>
    </row>
    <row r="228" spans="1:35" ht="14.4" x14ac:dyDescent="0.3">
      <c r="A228" s="476" t="s">
        <v>308</v>
      </c>
      <c r="B228" s="473"/>
      <c r="C228" s="473"/>
      <c r="D228" s="473"/>
      <c r="E228" s="473"/>
      <c r="F228" s="473"/>
      <c r="G228" s="473"/>
      <c r="H228" s="473"/>
      <c r="I228" s="473"/>
      <c r="J228" s="473"/>
      <c r="K228" s="473"/>
      <c r="L228" s="473"/>
      <c r="M228" s="473"/>
      <c r="N228" s="473"/>
      <c r="O228" s="473"/>
      <c r="P228" s="473"/>
      <c r="Q228" s="473">
        <v>3701.61</v>
      </c>
      <c r="R228" s="473"/>
      <c r="S228" s="473"/>
      <c r="T228" s="473"/>
      <c r="U228" s="473"/>
      <c r="V228" s="473"/>
      <c r="W228" s="473"/>
      <c r="X228" s="473"/>
      <c r="Y228" s="473"/>
      <c r="Z228" s="473"/>
      <c r="AA228" s="473"/>
      <c r="AB228" s="473"/>
      <c r="AC228" s="473"/>
      <c r="AD228" s="473"/>
      <c r="AE228" s="473">
        <v>638.67999999999995</v>
      </c>
      <c r="AF228" s="473"/>
      <c r="AG228" s="473"/>
      <c r="AH228" s="473"/>
      <c r="AI228" s="473">
        <v>4340.29</v>
      </c>
    </row>
    <row r="229" spans="1:35" ht="14.4" x14ac:dyDescent="0.3">
      <c r="A229" s="476" t="s">
        <v>366</v>
      </c>
      <c r="B229" s="473"/>
      <c r="C229" s="473">
        <v>664</v>
      </c>
      <c r="D229" s="473"/>
      <c r="E229" s="473"/>
      <c r="F229" s="473"/>
      <c r="G229" s="473"/>
      <c r="H229" s="473"/>
      <c r="I229" s="473"/>
      <c r="J229" s="473"/>
      <c r="K229" s="473"/>
      <c r="L229" s="473"/>
      <c r="M229" s="473"/>
      <c r="N229" s="473"/>
      <c r="O229" s="473"/>
      <c r="P229" s="473"/>
      <c r="Q229" s="473"/>
      <c r="R229" s="473"/>
      <c r="S229" s="473"/>
      <c r="T229" s="473"/>
      <c r="U229" s="473"/>
      <c r="V229" s="473"/>
      <c r="W229" s="473">
        <v>170905</v>
      </c>
      <c r="X229" s="473"/>
      <c r="Y229" s="473"/>
      <c r="Z229" s="473"/>
      <c r="AA229" s="473"/>
      <c r="AB229" s="473"/>
      <c r="AC229" s="473"/>
      <c r="AD229" s="473"/>
      <c r="AE229" s="473"/>
      <c r="AF229" s="473"/>
      <c r="AG229" s="473"/>
      <c r="AH229" s="473"/>
      <c r="AI229" s="473">
        <v>171569</v>
      </c>
    </row>
    <row r="230" spans="1:35" ht="14.4" x14ac:dyDescent="0.3">
      <c r="A230" s="476" t="s">
        <v>484</v>
      </c>
      <c r="B230" s="473"/>
      <c r="C230" s="473"/>
      <c r="D230" s="473"/>
      <c r="E230" s="473"/>
      <c r="F230" s="473"/>
      <c r="G230" s="473"/>
      <c r="H230" s="473"/>
      <c r="I230" s="473"/>
      <c r="J230" s="473"/>
      <c r="K230" s="473"/>
      <c r="L230" s="473"/>
      <c r="M230" s="473"/>
      <c r="N230" s="473"/>
      <c r="O230" s="473"/>
      <c r="P230" s="473"/>
      <c r="Q230" s="473"/>
      <c r="R230" s="473"/>
      <c r="S230" s="473"/>
      <c r="T230" s="473"/>
      <c r="U230" s="473"/>
      <c r="V230" s="473"/>
      <c r="W230" s="473"/>
      <c r="X230" s="473"/>
      <c r="Y230" s="473"/>
      <c r="Z230" s="473"/>
      <c r="AA230" s="473"/>
      <c r="AB230" s="473"/>
      <c r="AC230" s="473"/>
      <c r="AD230" s="473"/>
      <c r="AE230" s="473"/>
      <c r="AF230" s="473"/>
      <c r="AG230" s="473">
        <v>63</v>
      </c>
      <c r="AH230" s="473"/>
      <c r="AI230" s="473">
        <v>63</v>
      </c>
    </row>
    <row r="231" spans="1:35" ht="14.4" x14ac:dyDescent="0.3">
      <c r="A231" s="475" t="s">
        <v>459</v>
      </c>
      <c r="B231" s="473">
        <v>78.67</v>
      </c>
      <c r="C231" s="473">
        <v>20721.440000000002</v>
      </c>
      <c r="D231" s="473">
        <v>131732.69000000003</v>
      </c>
      <c r="E231" s="473">
        <v>67.63</v>
      </c>
      <c r="F231" s="473">
        <v>52599.05</v>
      </c>
      <c r="G231" s="473">
        <v>163620</v>
      </c>
      <c r="H231" s="473">
        <v>1197.5700000000002</v>
      </c>
      <c r="I231" s="473">
        <v>51571</v>
      </c>
      <c r="J231" s="473">
        <v>1217</v>
      </c>
      <c r="K231" s="473">
        <v>424241.11000000004</v>
      </c>
      <c r="L231" s="473">
        <v>1085174.29</v>
      </c>
      <c r="M231" s="473">
        <v>429618.04</v>
      </c>
      <c r="N231" s="473">
        <v>388.32</v>
      </c>
      <c r="O231" s="473">
        <v>1782.88</v>
      </c>
      <c r="P231" s="473">
        <v>183</v>
      </c>
      <c r="Q231" s="473">
        <v>298970.75999999989</v>
      </c>
      <c r="R231" s="473">
        <v>34900.449999999997</v>
      </c>
      <c r="S231" s="473">
        <v>2076.6</v>
      </c>
      <c r="T231" s="473">
        <v>20</v>
      </c>
      <c r="U231" s="473">
        <v>5065.1099999999997</v>
      </c>
      <c r="V231" s="473">
        <v>15.05</v>
      </c>
      <c r="W231" s="473">
        <v>4780023.9299999988</v>
      </c>
      <c r="X231" s="473">
        <v>49872.49</v>
      </c>
      <c r="Y231" s="473">
        <v>1086013.1199999999</v>
      </c>
      <c r="Z231" s="473">
        <v>41340.19</v>
      </c>
      <c r="AA231" s="473">
        <v>2487.08</v>
      </c>
      <c r="AB231" s="473">
        <v>404510.63</v>
      </c>
      <c r="AC231" s="473">
        <v>714430.74</v>
      </c>
      <c r="AD231" s="473">
        <v>194794.18</v>
      </c>
      <c r="AE231" s="473">
        <v>1519.45</v>
      </c>
      <c r="AF231" s="473">
        <v>18247.640000000003</v>
      </c>
      <c r="AG231" s="473">
        <v>16908.93</v>
      </c>
      <c r="AH231" s="473">
        <v>282.59000000000003</v>
      </c>
      <c r="AI231" s="473">
        <v>10015671.630000001</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K234"/>
  <sheetViews>
    <sheetView workbookViewId="0">
      <pane xSplit="1" ySplit="3" topLeftCell="B115" activePane="bottomRight" state="frozen"/>
      <selection pane="topRight" activeCell="B1" sqref="B1"/>
      <selection pane="bottomLeft" activeCell="A4" sqref="A4"/>
      <selection pane="bottomRight" activeCell="A2" sqref="A2"/>
    </sheetView>
  </sheetViews>
  <sheetFormatPr defaultRowHeight="13.2" x14ac:dyDescent="0.25"/>
  <cols>
    <col min="1" max="1" width="46.109375" bestFit="1" customWidth="1"/>
    <col min="2" max="2" width="10" customWidth="1"/>
    <col min="3" max="3" width="12.109375" customWidth="1"/>
    <col min="5" max="5" width="19.88671875" customWidth="1"/>
    <col min="6" max="6" width="17.33203125" customWidth="1"/>
    <col min="7" max="7" width="9.44140625" customWidth="1"/>
    <col min="8" max="8" width="14" bestFit="1" customWidth="1"/>
    <col min="9" max="9" width="10" customWidth="1"/>
    <col min="11" max="11" width="9.6640625" customWidth="1"/>
    <col min="12" max="12" width="16.109375" customWidth="1"/>
    <col min="13" max="13" width="12.109375" customWidth="1"/>
    <col min="16" max="16" width="14.88671875" customWidth="1"/>
    <col min="18" max="18" width="10.33203125" customWidth="1"/>
    <col min="19" max="19" width="9.44140625" customWidth="1"/>
    <col min="20" max="20" width="11.33203125" customWidth="1"/>
    <col min="23" max="23" width="15.88671875" customWidth="1"/>
    <col min="24" max="24" width="19.44140625" customWidth="1"/>
    <col min="26" max="26" width="17.109375" customWidth="1"/>
    <col min="30" max="30" width="15.6640625" customWidth="1"/>
    <col min="31" max="31" width="13.109375" customWidth="1"/>
    <col min="33" max="33" width="9.5546875" bestFit="1" customWidth="1"/>
    <col min="34" max="34" width="15.88671875" customWidth="1"/>
    <col min="37" max="37" width="9.109375" bestFit="1" customWidth="1"/>
  </cols>
  <sheetData>
    <row r="2" spans="1:37" x14ac:dyDescent="0.25">
      <c r="A2" s="380" t="s">
        <v>537</v>
      </c>
      <c r="B2" s="380" t="s">
        <v>538</v>
      </c>
    </row>
    <row r="3" spans="1:37" ht="39.6" x14ac:dyDescent="0.25">
      <c r="A3" s="379" t="s">
        <v>523</v>
      </c>
      <c r="B3" s="3" t="s">
        <v>295</v>
      </c>
      <c r="C3" s="3" t="s">
        <v>524</v>
      </c>
      <c r="D3" s="3" t="s">
        <v>284</v>
      </c>
      <c r="E3" s="3" t="s">
        <v>447</v>
      </c>
      <c r="F3" s="3" t="s">
        <v>448</v>
      </c>
      <c r="G3" s="3" t="s">
        <v>424</v>
      </c>
      <c r="H3" s="3" t="s">
        <v>539</v>
      </c>
      <c r="I3" s="3" t="s">
        <v>296</v>
      </c>
      <c r="J3" s="3" t="s">
        <v>297</v>
      </c>
      <c r="K3" s="3" t="s">
        <v>298</v>
      </c>
      <c r="L3" s="3" t="s">
        <v>449</v>
      </c>
      <c r="M3" s="3" t="s">
        <v>425</v>
      </c>
      <c r="N3" s="3" t="s">
        <v>299</v>
      </c>
      <c r="O3" s="3" t="s">
        <v>382</v>
      </c>
      <c r="P3" s="3" t="s">
        <v>450</v>
      </c>
      <c r="Q3" s="3" t="s">
        <v>300</v>
      </c>
      <c r="R3" s="3" t="s">
        <v>281</v>
      </c>
      <c r="S3" s="3" t="s">
        <v>282</v>
      </c>
      <c r="T3" s="3" t="s">
        <v>289</v>
      </c>
      <c r="U3" s="3" t="s">
        <v>426</v>
      </c>
      <c r="V3" s="3" t="s">
        <v>451</v>
      </c>
      <c r="W3" s="3" t="s">
        <v>526</v>
      </c>
      <c r="X3" s="3" t="s">
        <v>452</v>
      </c>
      <c r="Y3" s="3" t="s">
        <v>286</v>
      </c>
      <c r="Z3" s="3" t="s">
        <v>453</v>
      </c>
      <c r="AA3" s="3" t="s">
        <v>455</v>
      </c>
      <c r="AB3" s="3" t="s">
        <v>499</v>
      </c>
      <c r="AC3" s="3" t="s">
        <v>379</v>
      </c>
      <c r="AD3" s="3" t="s">
        <v>378</v>
      </c>
      <c r="AE3" s="3" t="s">
        <v>456</v>
      </c>
      <c r="AF3" s="3" t="s">
        <v>301</v>
      </c>
      <c r="AG3" s="3" t="s">
        <v>457</v>
      </c>
      <c r="AH3" s="3" t="s">
        <v>458</v>
      </c>
      <c r="AI3" s="3" t="s">
        <v>285</v>
      </c>
      <c r="AJ3" s="3" t="s">
        <v>290</v>
      </c>
      <c r="AK3" s="3" t="s">
        <v>459</v>
      </c>
    </row>
    <row r="4" spans="1:37" x14ac:dyDescent="0.25">
      <c r="A4" s="368" t="s">
        <v>304</v>
      </c>
      <c r="B4" s="5"/>
      <c r="C4" s="5"/>
      <c r="D4" s="5">
        <v>16.3</v>
      </c>
      <c r="E4" s="5"/>
      <c r="F4" s="5"/>
      <c r="G4" s="5"/>
      <c r="H4" s="5"/>
      <c r="I4" s="5"/>
      <c r="J4" s="5"/>
      <c r="K4" s="5"/>
      <c r="L4" s="5">
        <v>61.5</v>
      </c>
      <c r="M4" s="5"/>
      <c r="N4" s="5"/>
      <c r="O4" s="5"/>
      <c r="P4" s="5"/>
      <c r="Q4" s="5"/>
      <c r="R4" s="5">
        <v>141</v>
      </c>
      <c r="S4" s="5"/>
      <c r="T4" s="5"/>
      <c r="U4" s="5"/>
      <c r="V4" s="5"/>
      <c r="W4" s="5"/>
      <c r="X4" s="5">
        <v>32052.18</v>
      </c>
      <c r="Y4" s="5"/>
      <c r="Z4" s="5">
        <v>79.47</v>
      </c>
      <c r="AA4" s="5"/>
      <c r="AB4" s="5"/>
      <c r="AC4" s="5"/>
      <c r="AD4" s="5"/>
      <c r="AE4" s="213">
        <v>0.13</v>
      </c>
      <c r="AF4" s="5"/>
      <c r="AG4" s="5">
        <v>35.58</v>
      </c>
      <c r="AH4" s="5"/>
      <c r="AI4" s="5"/>
      <c r="AJ4" s="5">
        <v>24</v>
      </c>
      <c r="AK4" s="5">
        <v>32410.160000000003</v>
      </c>
    </row>
    <row r="5" spans="1:37" x14ac:dyDescent="0.25">
      <c r="A5" s="369" t="s">
        <v>311</v>
      </c>
      <c r="B5" s="5"/>
      <c r="C5" s="5"/>
      <c r="D5" s="5">
        <v>11.8</v>
      </c>
      <c r="E5" s="5"/>
      <c r="F5" s="5"/>
      <c r="G5" s="5"/>
      <c r="H5" s="5"/>
      <c r="I5" s="5"/>
      <c r="J5" s="5"/>
      <c r="K5" s="5"/>
      <c r="L5" s="5"/>
      <c r="M5" s="5"/>
      <c r="N5" s="5"/>
      <c r="O5" s="5"/>
      <c r="P5" s="5"/>
      <c r="Q5" s="5"/>
      <c r="R5" s="5"/>
      <c r="S5" s="5"/>
      <c r="T5" s="5"/>
      <c r="U5" s="5"/>
      <c r="V5" s="5"/>
      <c r="W5" s="5"/>
      <c r="X5" s="5">
        <v>32018.44</v>
      </c>
      <c r="Y5" s="5"/>
      <c r="Z5" s="5"/>
      <c r="AA5" s="5"/>
      <c r="AB5" s="5"/>
      <c r="AC5" s="5"/>
      <c r="AD5" s="5"/>
      <c r="AE5" s="5"/>
      <c r="AF5" s="5"/>
      <c r="AG5" s="5">
        <v>35.58</v>
      </c>
      <c r="AH5" s="5"/>
      <c r="AI5" s="5"/>
      <c r="AJ5" s="5">
        <v>24</v>
      </c>
      <c r="AK5" s="5">
        <v>32089.82</v>
      </c>
    </row>
    <row r="6" spans="1:37" x14ac:dyDescent="0.25">
      <c r="A6" s="369" t="s">
        <v>312</v>
      </c>
      <c r="B6" s="5"/>
      <c r="C6" s="5"/>
      <c r="D6" s="5"/>
      <c r="E6" s="5"/>
      <c r="F6" s="5"/>
      <c r="G6" s="5"/>
      <c r="H6" s="5"/>
      <c r="I6" s="5"/>
      <c r="J6" s="5"/>
      <c r="K6" s="5"/>
      <c r="L6" s="5"/>
      <c r="M6" s="5"/>
      <c r="N6" s="5"/>
      <c r="O6" s="5"/>
      <c r="P6" s="5"/>
      <c r="Q6" s="5"/>
      <c r="R6" s="5"/>
      <c r="S6" s="5"/>
      <c r="T6" s="5"/>
      <c r="U6" s="5"/>
      <c r="V6" s="5"/>
      <c r="W6" s="5"/>
      <c r="X6" s="5">
        <v>33.74</v>
      </c>
      <c r="Y6" s="5"/>
      <c r="Z6" s="5"/>
      <c r="AA6" s="5"/>
      <c r="AB6" s="5"/>
      <c r="AC6" s="5"/>
      <c r="AD6" s="5"/>
      <c r="AE6" s="5"/>
      <c r="AF6" s="5"/>
      <c r="AG6" s="5"/>
      <c r="AH6" s="5"/>
      <c r="AI6" s="5"/>
      <c r="AJ6" s="5"/>
      <c r="AK6" s="5">
        <v>33.74</v>
      </c>
    </row>
    <row r="7" spans="1:37" x14ac:dyDescent="0.25">
      <c r="A7" s="369" t="s">
        <v>306</v>
      </c>
      <c r="B7" s="5"/>
      <c r="C7" s="5"/>
      <c r="D7" s="5">
        <v>4.5</v>
      </c>
      <c r="E7" s="5"/>
      <c r="F7" s="5"/>
      <c r="G7" s="5"/>
      <c r="H7" s="5"/>
      <c r="I7" s="5"/>
      <c r="J7" s="5"/>
      <c r="K7" s="5"/>
      <c r="L7" s="5">
        <v>61.5</v>
      </c>
      <c r="M7" s="5"/>
      <c r="N7" s="5"/>
      <c r="O7" s="5"/>
      <c r="P7" s="5"/>
      <c r="Q7" s="5"/>
      <c r="R7" s="5"/>
      <c r="S7" s="5"/>
      <c r="T7" s="5"/>
      <c r="U7" s="5"/>
      <c r="V7" s="5"/>
      <c r="W7" s="5"/>
      <c r="X7" s="5"/>
      <c r="Y7" s="5"/>
      <c r="Z7" s="5"/>
      <c r="AA7" s="5"/>
      <c r="AB7" s="5"/>
      <c r="AC7" s="5"/>
      <c r="AD7" s="5"/>
      <c r="AE7" s="213">
        <v>0.13</v>
      </c>
      <c r="AF7" s="5"/>
      <c r="AG7" s="5"/>
      <c r="AH7" s="5"/>
      <c r="AI7" s="5"/>
      <c r="AJ7" s="5"/>
      <c r="AK7" s="5">
        <v>66.13</v>
      </c>
    </row>
    <row r="8" spans="1:37" x14ac:dyDescent="0.25">
      <c r="A8" s="369" t="s">
        <v>307</v>
      </c>
      <c r="B8" s="5"/>
      <c r="C8" s="5"/>
      <c r="D8" s="5"/>
      <c r="E8" s="5"/>
      <c r="F8" s="5"/>
      <c r="G8" s="5"/>
      <c r="H8" s="5"/>
      <c r="I8" s="5"/>
      <c r="J8" s="5"/>
      <c r="K8" s="5"/>
      <c r="L8" s="5"/>
      <c r="M8" s="5"/>
      <c r="N8" s="5"/>
      <c r="O8" s="5"/>
      <c r="P8" s="5"/>
      <c r="Q8" s="5"/>
      <c r="R8" s="5"/>
      <c r="S8" s="5"/>
      <c r="T8" s="5"/>
      <c r="U8" s="5"/>
      <c r="V8" s="5"/>
      <c r="W8" s="5"/>
      <c r="X8" s="5"/>
      <c r="Y8" s="5"/>
      <c r="Z8" s="5">
        <v>79.47</v>
      </c>
      <c r="AA8" s="5"/>
      <c r="AB8" s="5"/>
      <c r="AC8" s="5"/>
      <c r="AD8" s="5"/>
      <c r="AE8" s="5"/>
      <c r="AF8" s="5"/>
      <c r="AG8" s="5"/>
      <c r="AH8" s="5"/>
      <c r="AI8" s="5"/>
      <c r="AJ8" s="5"/>
      <c r="AK8" s="5">
        <v>79.47</v>
      </c>
    </row>
    <row r="9" spans="1:37" x14ac:dyDescent="0.25">
      <c r="A9" s="369" t="s">
        <v>308</v>
      </c>
      <c r="B9" s="5"/>
      <c r="C9" s="5"/>
      <c r="D9" s="5"/>
      <c r="E9" s="5"/>
      <c r="F9" s="5"/>
      <c r="G9" s="5"/>
      <c r="H9" s="5"/>
      <c r="I9" s="5"/>
      <c r="J9" s="5"/>
      <c r="K9" s="5"/>
      <c r="L9" s="5"/>
      <c r="M9" s="5"/>
      <c r="N9" s="5"/>
      <c r="O9" s="5"/>
      <c r="P9" s="5"/>
      <c r="Q9" s="5"/>
      <c r="R9" s="5">
        <v>141</v>
      </c>
      <c r="S9" s="5"/>
      <c r="T9" s="5"/>
      <c r="U9" s="5"/>
      <c r="V9" s="5"/>
      <c r="W9" s="5"/>
      <c r="X9" s="5"/>
      <c r="Y9" s="5"/>
      <c r="Z9" s="5"/>
      <c r="AA9" s="5"/>
      <c r="AB9" s="5"/>
      <c r="AC9" s="5"/>
      <c r="AD9" s="5"/>
      <c r="AE9" s="5"/>
      <c r="AF9" s="5"/>
      <c r="AG9" s="5"/>
      <c r="AH9" s="5"/>
      <c r="AI9" s="5"/>
      <c r="AJ9" s="5"/>
      <c r="AK9" s="5">
        <v>141</v>
      </c>
    </row>
    <row r="10" spans="1:37" x14ac:dyDescent="0.25">
      <c r="A10" s="368" t="s">
        <v>231</v>
      </c>
      <c r="B10" s="5"/>
      <c r="C10" s="5"/>
      <c r="D10" s="5">
        <v>1.35</v>
      </c>
      <c r="E10" s="5"/>
      <c r="F10" s="5"/>
      <c r="G10" s="5"/>
      <c r="H10" s="5"/>
      <c r="I10" s="5"/>
      <c r="J10" s="5"/>
      <c r="K10" s="5"/>
      <c r="L10" s="5"/>
      <c r="M10" s="5"/>
      <c r="N10" s="5"/>
      <c r="O10" s="5"/>
      <c r="P10" s="5"/>
      <c r="Q10" s="5"/>
      <c r="R10" s="5"/>
      <c r="S10" s="5"/>
      <c r="T10" s="5"/>
      <c r="U10" s="5"/>
      <c r="V10" s="5"/>
      <c r="W10" s="5"/>
      <c r="X10" s="5">
        <v>17691.099999999999</v>
      </c>
      <c r="Y10" s="5"/>
      <c r="Z10" s="5"/>
      <c r="AA10" s="5"/>
      <c r="AB10" s="5"/>
      <c r="AC10" s="5"/>
      <c r="AD10" s="5"/>
      <c r="AE10" s="5"/>
      <c r="AF10" s="5"/>
      <c r="AG10" s="5"/>
      <c r="AH10" s="5"/>
      <c r="AI10" s="5"/>
      <c r="AJ10" s="5"/>
      <c r="AK10" s="5">
        <v>17692.449999999997</v>
      </c>
    </row>
    <row r="11" spans="1:37" x14ac:dyDescent="0.25">
      <c r="A11" s="369" t="s">
        <v>309</v>
      </c>
      <c r="B11" s="5"/>
      <c r="C11" s="5"/>
      <c r="D11" s="5"/>
      <c r="E11" s="5"/>
      <c r="F11" s="5"/>
      <c r="G11" s="5"/>
      <c r="H11" s="5"/>
      <c r="I11" s="5"/>
      <c r="J11" s="5"/>
      <c r="K11" s="5"/>
      <c r="L11" s="5"/>
      <c r="M11" s="5"/>
      <c r="N11" s="5"/>
      <c r="O11" s="5"/>
      <c r="P11" s="5"/>
      <c r="Q11" s="5"/>
      <c r="R11" s="5"/>
      <c r="S11" s="5"/>
      <c r="T11" s="5"/>
      <c r="U11" s="5"/>
      <c r="V11" s="5"/>
      <c r="W11" s="5"/>
      <c r="X11" s="5">
        <v>17691.099999999999</v>
      </c>
      <c r="Y11" s="5"/>
      <c r="Z11" s="5"/>
      <c r="AA11" s="5"/>
      <c r="AB11" s="5"/>
      <c r="AC11" s="5"/>
      <c r="AD11" s="5"/>
      <c r="AE11" s="5"/>
      <c r="AF11" s="5"/>
      <c r="AG11" s="5"/>
      <c r="AH11" s="5"/>
      <c r="AI11" s="5"/>
      <c r="AJ11" s="5"/>
      <c r="AK11" s="5">
        <v>17691.099999999999</v>
      </c>
    </row>
    <row r="12" spans="1:37" x14ac:dyDescent="0.25">
      <c r="A12" s="369" t="s">
        <v>306</v>
      </c>
      <c r="B12" s="5"/>
      <c r="C12" s="5"/>
      <c r="D12" s="5">
        <v>1.35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v>1.35</v>
      </c>
    </row>
    <row r="13" spans="1:37" x14ac:dyDescent="0.25">
      <c r="A13" s="368" t="s">
        <v>232</v>
      </c>
      <c r="B13" s="5"/>
      <c r="C13" s="5"/>
      <c r="D13" s="5">
        <v>73.710000000000008</v>
      </c>
      <c r="E13" s="5"/>
      <c r="F13" s="5">
        <v>197.5</v>
      </c>
      <c r="G13" s="5"/>
      <c r="H13" s="5"/>
      <c r="I13" s="5"/>
      <c r="J13" s="5"/>
      <c r="K13" s="5">
        <v>51</v>
      </c>
      <c r="L13" s="5">
        <v>9981</v>
      </c>
      <c r="M13" s="5">
        <v>243</v>
      </c>
      <c r="N13" s="5">
        <v>93.3</v>
      </c>
      <c r="O13" s="5"/>
      <c r="P13" s="5">
        <v>181</v>
      </c>
      <c r="Q13" s="5">
        <v>0.6</v>
      </c>
      <c r="R13" s="5">
        <v>3423.04</v>
      </c>
      <c r="S13" s="5"/>
      <c r="T13" s="5"/>
      <c r="U13" s="5"/>
      <c r="V13" s="5"/>
      <c r="W13" s="5"/>
      <c r="X13" s="5">
        <v>157609.94</v>
      </c>
      <c r="Y13" s="5"/>
      <c r="Z13" s="5">
        <v>1928.32</v>
      </c>
      <c r="AA13" s="5"/>
      <c r="AB13" s="5"/>
      <c r="AC13" s="5">
        <v>227</v>
      </c>
      <c r="AD13" s="5">
        <v>116.4</v>
      </c>
      <c r="AE13" s="5"/>
      <c r="AF13" s="5"/>
      <c r="AG13" s="5">
        <v>49.43</v>
      </c>
      <c r="AH13" s="5">
        <v>1155.8</v>
      </c>
      <c r="AI13" s="5"/>
      <c r="AJ13" s="5"/>
      <c r="AK13" s="5">
        <v>175331.03999999995</v>
      </c>
    </row>
    <row r="14" spans="1:37" x14ac:dyDescent="0.25">
      <c r="A14" s="369" t="s">
        <v>310</v>
      </c>
      <c r="B14" s="5"/>
      <c r="C14" s="5"/>
      <c r="D14" s="5"/>
      <c r="E14" s="5"/>
      <c r="F14" s="5">
        <v>79.5</v>
      </c>
      <c r="G14" s="5"/>
      <c r="H14" s="5"/>
      <c r="I14" s="5"/>
      <c r="J14" s="5"/>
      <c r="K14" s="5">
        <v>51</v>
      </c>
      <c r="L14" s="5"/>
      <c r="M14" s="5"/>
      <c r="N14" s="5"/>
      <c r="O14" s="5"/>
      <c r="P14" s="5"/>
      <c r="Q14" s="5"/>
      <c r="R14" s="5"/>
      <c r="S14" s="5"/>
      <c r="T14" s="5"/>
      <c r="U14" s="5"/>
      <c r="V14" s="5"/>
      <c r="W14" s="5"/>
      <c r="X14" s="5"/>
      <c r="Y14" s="5"/>
      <c r="Z14" s="5"/>
      <c r="AA14" s="5"/>
      <c r="AB14" s="5"/>
      <c r="AC14" s="5">
        <v>202</v>
      </c>
      <c r="AD14" s="5"/>
      <c r="AE14" s="5"/>
      <c r="AF14" s="5"/>
      <c r="AG14" s="5"/>
      <c r="AH14" s="5">
        <v>1143</v>
      </c>
      <c r="AI14" s="5"/>
      <c r="AJ14" s="5"/>
      <c r="AK14" s="5">
        <v>1475.5</v>
      </c>
    </row>
    <row r="15" spans="1:37" x14ac:dyDescent="0.25">
      <c r="A15" s="369" t="s">
        <v>311</v>
      </c>
      <c r="B15" s="5"/>
      <c r="C15" s="5"/>
      <c r="D15" s="5"/>
      <c r="E15" s="5"/>
      <c r="F15" s="5"/>
      <c r="G15" s="5"/>
      <c r="H15" s="5"/>
      <c r="I15" s="5"/>
      <c r="J15" s="5"/>
      <c r="K15" s="5"/>
      <c r="L15" s="5"/>
      <c r="M15" s="5"/>
      <c r="N15" s="5"/>
      <c r="O15" s="5"/>
      <c r="P15" s="5"/>
      <c r="Q15" s="5"/>
      <c r="R15" s="5">
        <v>1153.7</v>
      </c>
      <c r="S15" s="5"/>
      <c r="T15" s="5"/>
      <c r="U15" s="5"/>
      <c r="V15" s="5"/>
      <c r="W15" s="5"/>
      <c r="X15" s="5">
        <v>84978.51</v>
      </c>
      <c r="Y15" s="5"/>
      <c r="Z15" s="5">
        <v>106.29</v>
      </c>
      <c r="AA15" s="5"/>
      <c r="AB15" s="5"/>
      <c r="AC15" s="5"/>
      <c r="AD15" s="5"/>
      <c r="AE15" s="5"/>
      <c r="AF15" s="5"/>
      <c r="AG15" s="5">
        <v>29.43</v>
      </c>
      <c r="AH15" s="5"/>
      <c r="AI15" s="5"/>
      <c r="AJ15" s="5"/>
      <c r="AK15" s="5">
        <v>86267.929999999978</v>
      </c>
    </row>
    <row r="16" spans="1:37" x14ac:dyDescent="0.25">
      <c r="A16" s="369" t="s">
        <v>312</v>
      </c>
      <c r="B16" s="5"/>
      <c r="C16" s="5"/>
      <c r="D16" s="5">
        <v>40.68</v>
      </c>
      <c r="E16" s="5"/>
      <c r="F16" s="5"/>
      <c r="G16" s="5"/>
      <c r="H16" s="5"/>
      <c r="I16" s="5"/>
      <c r="J16" s="5"/>
      <c r="K16" s="5"/>
      <c r="L16" s="5"/>
      <c r="M16" s="5"/>
      <c r="N16" s="5"/>
      <c r="O16" s="5"/>
      <c r="P16" s="5"/>
      <c r="Q16" s="5"/>
      <c r="R16" s="5">
        <v>2252.34</v>
      </c>
      <c r="S16" s="5"/>
      <c r="T16" s="5"/>
      <c r="U16" s="5"/>
      <c r="V16" s="5"/>
      <c r="W16" s="5"/>
      <c r="X16" s="5">
        <v>33022.6</v>
      </c>
      <c r="Y16" s="5"/>
      <c r="Z16" s="5">
        <v>1759.03</v>
      </c>
      <c r="AA16" s="5"/>
      <c r="AB16" s="5"/>
      <c r="AC16" s="5"/>
      <c r="AD16" s="5"/>
      <c r="AE16" s="5"/>
      <c r="AF16" s="5"/>
      <c r="AG16" s="5"/>
      <c r="AH16" s="5"/>
      <c r="AI16" s="5"/>
      <c r="AJ16" s="5"/>
      <c r="AK16" s="5">
        <v>37074.649999999994</v>
      </c>
    </row>
    <row r="17" spans="1:37" x14ac:dyDescent="0.25">
      <c r="A17" s="369" t="s">
        <v>306</v>
      </c>
      <c r="B17" s="5"/>
      <c r="C17" s="5"/>
      <c r="D17" s="5">
        <v>8.0299999999999994</v>
      </c>
      <c r="E17" s="5"/>
      <c r="F17" s="5"/>
      <c r="G17" s="5"/>
      <c r="H17" s="5"/>
      <c r="I17" s="5"/>
      <c r="J17" s="5"/>
      <c r="K17" s="5"/>
      <c r="L17" s="5">
        <v>4</v>
      </c>
      <c r="M17" s="5"/>
      <c r="N17" s="5"/>
      <c r="O17" s="5"/>
      <c r="P17" s="5"/>
      <c r="Q17" s="5"/>
      <c r="R17" s="5"/>
      <c r="S17" s="5"/>
      <c r="T17" s="5"/>
      <c r="U17" s="5"/>
      <c r="V17" s="5"/>
      <c r="W17" s="5"/>
      <c r="X17" s="5"/>
      <c r="Y17" s="5"/>
      <c r="Z17" s="5"/>
      <c r="AA17" s="5"/>
      <c r="AB17" s="5"/>
      <c r="AC17" s="5"/>
      <c r="AD17" s="5"/>
      <c r="AE17" s="5"/>
      <c r="AF17" s="5"/>
      <c r="AG17" s="5"/>
      <c r="AH17" s="5"/>
      <c r="AI17" s="5"/>
      <c r="AJ17" s="5"/>
      <c r="AK17" s="5">
        <v>12.03</v>
      </c>
    </row>
    <row r="18" spans="1:37" x14ac:dyDescent="0.25">
      <c r="A18" s="369" t="s">
        <v>307</v>
      </c>
      <c r="B18" s="5"/>
      <c r="C18" s="5"/>
      <c r="D18" s="5"/>
      <c r="E18" s="5"/>
      <c r="F18" s="5"/>
      <c r="G18" s="5"/>
      <c r="H18" s="5"/>
      <c r="I18" s="5"/>
      <c r="J18" s="5"/>
      <c r="K18" s="5"/>
      <c r="L18" s="5"/>
      <c r="M18" s="5"/>
      <c r="N18" s="5"/>
      <c r="O18" s="5"/>
      <c r="P18" s="5"/>
      <c r="Q18" s="5"/>
      <c r="R18" s="5"/>
      <c r="S18" s="5"/>
      <c r="T18" s="5"/>
      <c r="U18" s="5"/>
      <c r="V18" s="5"/>
      <c r="W18" s="5"/>
      <c r="X18" s="5">
        <v>12.83</v>
      </c>
      <c r="Y18" s="5"/>
      <c r="Z18" s="5"/>
      <c r="AA18" s="5"/>
      <c r="AB18" s="5"/>
      <c r="AC18" s="5"/>
      <c r="AD18" s="5"/>
      <c r="AE18" s="5"/>
      <c r="AF18" s="5"/>
      <c r="AG18" s="5"/>
      <c r="AH18" s="5"/>
      <c r="AI18" s="5"/>
      <c r="AJ18" s="5"/>
      <c r="AK18" s="5">
        <v>12.83</v>
      </c>
    </row>
    <row r="19" spans="1:37" x14ac:dyDescent="0.25">
      <c r="A19" s="369" t="s">
        <v>462</v>
      </c>
      <c r="B19" s="5"/>
      <c r="C19" s="5"/>
      <c r="D19" s="5"/>
      <c r="E19" s="5"/>
      <c r="F19" s="5"/>
      <c r="G19" s="5"/>
      <c r="H19" s="5"/>
      <c r="I19" s="5"/>
      <c r="J19" s="5"/>
      <c r="K19" s="5"/>
      <c r="L19" s="5">
        <v>9917</v>
      </c>
      <c r="M19" s="5">
        <v>29</v>
      </c>
      <c r="N19" s="5"/>
      <c r="O19" s="5"/>
      <c r="P19" s="5">
        <v>181</v>
      </c>
      <c r="Q19" s="5"/>
      <c r="R19" s="5"/>
      <c r="S19" s="5"/>
      <c r="T19" s="5"/>
      <c r="U19" s="5"/>
      <c r="V19" s="5"/>
      <c r="W19" s="5"/>
      <c r="X19" s="5">
        <v>39596</v>
      </c>
      <c r="Y19" s="5"/>
      <c r="Z19" s="5">
        <v>13</v>
      </c>
      <c r="AA19" s="5"/>
      <c r="AB19" s="5"/>
      <c r="AC19" s="5"/>
      <c r="AD19" s="5"/>
      <c r="AE19" s="5"/>
      <c r="AF19" s="5"/>
      <c r="AG19" s="5">
        <v>20</v>
      </c>
      <c r="AH19" s="5"/>
      <c r="AI19" s="5"/>
      <c r="AJ19" s="5"/>
      <c r="AK19" s="5">
        <v>49756</v>
      </c>
    </row>
    <row r="20" spans="1:37" x14ac:dyDescent="0.25">
      <c r="A20" s="369" t="s">
        <v>527</v>
      </c>
      <c r="B20" s="5"/>
      <c r="C20" s="5"/>
      <c r="D20" s="5"/>
      <c r="E20" s="5"/>
      <c r="F20" s="5">
        <v>108</v>
      </c>
      <c r="G20" s="5"/>
      <c r="H20" s="5"/>
      <c r="I20" s="5"/>
      <c r="J20" s="5"/>
      <c r="K20" s="5"/>
      <c r="L20" s="5"/>
      <c r="M20" s="5"/>
      <c r="N20" s="5">
        <v>88.3</v>
      </c>
      <c r="O20" s="5"/>
      <c r="P20" s="5"/>
      <c r="Q20" s="5">
        <v>0.6</v>
      </c>
      <c r="R20" s="5"/>
      <c r="S20" s="5"/>
      <c r="T20" s="5"/>
      <c r="U20" s="5"/>
      <c r="V20" s="5"/>
      <c r="W20" s="5"/>
      <c r="X20" s="5"/>
      <c r="Y20" s="5"/>
      <c r="Z20" s="5"/>
      <c r="AA20" s="5"/>
      <c r="AB20" s="5"/>
      <c r="AC20" s="5"/>
      <c r="AD20" s="5">
        <v>116.4</v>
      </c>
      <c r="AE20" s="5"/>
      <c r="AF20" s="5"/>
      <c r="AG20" s="5"/>
      <c r="AH20" s="5"/>
      <c r="AI20" s="5"/>
      <c r="AJ20" s="5"/>
      <c r="AK20" s="5">
        <v>313.3</v>
      </c>
    </row>
    <row r="21" spans="1:37" x14ac:dyDescent="0.25">
      <c r="A21" s="369" t="s">
        <v>463</v>
      </c>
      <c r="B21" s="5"/>
      <c r="C21" s="5"/>
      <c r="D21" s="5"/>
      <c r="E21" s="5"/>
      <c r="F21" s="5">
        <v>10</v>
      </c>
      <c r="G21" s="5"/>
      <c r="H21" s="5"/>
      <c r="I21" s="5"/>
      <c r="J21" s="5"/>
      <c r="K21" s="5"/>
      <c r="L21" s="5"/>
      <c r="M21" s="5"/>
      <c r="N21" s="5">
        <v>5</v>
      </c>
      <c r="O21" s="5"/>
      <c r="P21" s="5"/>
      <c r="Q21" s="5"/>
      <c r="R21" s="5"/>
      <c r="S21" s="5"/>
      <c r="T21" s="5"/>
      <c r="U21" s="5"/>
      <c r="V21" s="5"/>
      <c r="W21" s="5"/>
      <c r="X21" s="5"/>
      <c r="Y21" s="5"/>
      <c r="Z21" s="5"/>
      <c r="AA21" s="5"/>
      <c r="AB21" s="5"/>
      <c r="AC21" s="5">
        <v>25</v>
      </c>
      <c r="AD21" s="5"/>
      <c r="AE21" s="5"/>
      <c r="AF21" s="5"/>
      <c r="AG21" s="5"/>
      <c r="AH21" s="5">
        <v>12.8</v>
      </c>
      <c r="AI21" s="5"/>
      <c r="AJ21" s="5"/>
      <c r="AK21" s="5">
        <v>52.8</v>
      </c>
    </row>
    <row r="22" spans="1:37" x14ac:dyDescent="0.25">
      <c r="A22" s="369" t="s">
        <v>308</v>
      </c>
      <c r="B22" s="5"/>
      <c r="C22" s="5"/>
      <c r="D22" s="5">
        <v>25</v>
      </c>
      <c r="E22" s="5"/>
      <c r="F22" s="5"/>
      <c r="G22" s="5"/>
      <c r="H22" s="5"/>
      <c r="I22" s="5"/>
      <c r="J22" s="5"/>
      <c r="K22" s="5"/>
      <c r="L22" s="5">
        <v>60</v>
      </c>
      <c r="M22" s="5">
        <v>214</v>
      </c>
      <c r="N22" s="5"/>
      <c r="O22" s="5"/>
      <c r="P22" s="5"/>
      <c r="Q22" s="5"/>
      <c r="R22" s="5">
        <v>17</v>
      </c>
      <c r="S22" s="5"/>
      <c r="T22" s="5"/>
      <c r="U22" s="5"/>
      <c r="V22" s="5"/>
      <c r="W22" s="5"/>
      <c r="X22" s="5"/>
      <c r="Y22" s="5"/>
      <c r="Z22" s="5">
        <v>50</v>
      </c>
      <c r="AA22" s="5"/>
      <c r="AB22" s="5"/>
      <c r="AC22" s="5"/>
      <c r="AD22" s="5"/>
      <c r="AE22" s="5"/>
      <c r="AF22" s="5"/>
      <c r="AG22" s="5"/>
      <c r="AH22" s="5"/>
      <c r="AI22" s="5"/>
      <c r="AJ22" s="5"/>
      <c r="AK22" s="5">
        <v>366</v>
      </c>
    </row>
    <row r="23" spans="1:37" x14ac:dyDescent="0.25">
      <c r="A23" s="368" t="s">
        <v>235</v>
      </c>
      <c r="B23" s="5"/>
      <c r="C23" s="5"/>
      <c r="D23" s="5">
        <v>114.82000000000001</v>
      </c>
      <c r="E23" s="5"/>
      <c r="F23" s="5">
        <v>1531</v>
      </c>
      <c r="G23" s="5"/>
      <c r="H23" s="5"/>
      <c r="I23" s="5">
        <v>20</v>
      </c>
      <c r="J23" s="5"/>
      <c r="K23" s="5">
        <v>2329</v>
      </c>
      <c r="L23" s="5">
        <v>4534.33</v>
      </c>
      <c r="M23" s="5"/>
      <c r="N23" s="5">
        <v>530</v>
      </c>
      <c r="O23" s="5"/>
      <c r="P23" s="5"/>
      <c r="Q23" s="5"/>
      <c r="R23" s="5">
        <v>1.08</v>
      </c>
      <c r="S23" s="5"/>
      <c r="T23" s="5"/>
      <c r="U23" s="5"/>
      <c r="V23" s="5"/>
      <c r="W23" s="5"/>
      <c r="X23" s="5">
        <v>73280.73</v>
      </c>
      <c r="Y23" s="5"/>
      <c r="Z23" s="5"/>
      <c r="AA23" s="5"/>
      <c r="AB23" s="5"/>
      <c r="AC23" s="5">
        <v>250</v>
      </c>
      <c r="AD23" s="5"/>
      <c r="AE23" s="5">
        <v>6897.99</v>
      </c>
      <c r="AF23" s="5"/>
      <c r="AG23" s="5"/>
      <c r="AH23" s="5"/>
      <c r="AI23" s="5"/>
      <c r="AJ23" s="5"/>
      <c r="AK23" s="5">
        <v>89488.95</v>
      </c>
    </row>
    <row r="24" spans="1:37" x14ac:dyDescent="0.25">
      <c r="A24" s="369" t="s">
        <v>430</v>
      </c>
      <c r="B24" s="5"/>
      <c r="C24" s="5"/>
      <c r="D24" s="5"/>
      <c r="E24" s="5"/>
      <c r="F24" s="5"/>
      <c r="G24" s="5"/>
      <c r="H24" s="5"/>
      <c r="I24" s="5"/>
      <c r="J24" s="5"/>
      <c r="K24" s="5"/>
      <c r="L24" s="5">
        <v>144</v>
      </c>
      <c r="M24" s="5"/>
      <c r="N24" s="5"/>
      <c r="O24" s="5"/>
      <c r="P24" s="5"/>
      <c r="Q24" s="5"/>
      <c r="R24" s="5"/>
      <c r="S24" s="5"/>
      <c r="T24" s="5"/>
      <c r="U24" s="5"/>
      <c r="V24" s="5"/>
      <c r="W24" s="5"/>
      <c r="X24" s="5"/>
      <c r="Y24" s="5"/>
      <c r="Z24" s="5"/>
      <c r="AA24" s="5"/>
      <c r="AB24" s="5"/>
      <c r="AC24" s="5"/>
      <c r="AD24" s="5"/>
      <c r="AE24" s="5"/>
      <c r="AF24" s="5"/>
      <c r="AG24" s="5"/>
      <c r="AH24" s="5"/>
      <c r="AI24" s="5"/>
      <c r="AJ24" s="5"/>
      <c r="AK24" s="5">
        <v>144</v>
      </c>
    </row>
    <row r="25" spans="1:37" x14ac:dyDescent="0.25">
      <c r="A25" s="369" t="s">
        <v>311</v>
      </c>
      <c r="B25" s="5"/>
      <c r="C25" s="5"/>
      <c r="D25" s="5"/>
      <c r="E25" s="5"/>
      <c r="F25" s="5"/>
      <c r="G25" s="5"/>
      <c r="H25" s="5"/>
      <c r="I25" s="5"/>
      <c r="J25" s="5"/>
      <c r="K25" s="5"/>
      <c r="L25" s="5"/>
      <c r="M25" s="5"/>
      <c r="N25" s="5"/>
      <c r="O25" s="5"/>
      <c r="P25" s="5"/>
      <c r="Q25" s="5"/>
      <c r="R25" s="5">
        <v>1.08</v>
      </c>
      <c r="S25" s="5"/>
      <c r="T25" s="5"/>
      <c r="U25" s="5"/>
      <c r="V25" s="5"/>
      <c r="W25" s="5"/>
      <c r="X25" s="5"/>
      <c r="Y25" s="5"/>
      <c r="Z25" s="5"/>
      <c r="AA25" s="5"/>
      <c r="AB25" s="5"/>
      <c r="AC25" s="5"/>
      <c r="AD25" s="5"/>
      <c r="AE25" s="5"/>
      <c r="AF25" s="5"/>
      <c r="AG25" s="5"/>
      <c r="AH25" s="5"/>
      <c r="AI25" s="5"/>
      <c r="AJ25" s="5"/>
      <c r="AK25" s="5">
        <v>1.08</v>
      </c>
    </row>
    <row r="26" spans="1:37" x14ac:dyDescent="0.25">
      <c r="A26" s="369" t="s">
        <v>314</v>
      </c>
      <c r="B26" s="5"/>
      <c r="C26" s="5"/>
      <c r="D26" s="5"/>
      <c r="E26" s="5"/>
      <c r="F26" s="5">
        <v>60</v>
      </c>
      <c r="G26" s="5"/>
      <c r="H26" s="5"/>
      <c r="I26" s="5">
        <v>20</v>
      </c>
      <c r="J26" s="5"/>
      <c r="K26" s="5"/>
      <c r="L26" s="5"/>
      <c r="M26" s="5"/>
      <c r="N26" s="5">
        <v>530</v>
      </c>
      <c r="O26" s="5"/>
      <c r="P26" s="5"/>
      <c r="Q26" s="5"/>
      <c r="R26" s="5"/>
      <c r="S26" s="5"/>
      <c r="T26" s="5"/>
      <c r="U26" s="5"/>
      <c r="V26" s="5"/>
      <c r="W26" s="5"/>
      <c r="X26" s="5"/>
      <c r="Y26" s="5"/>
      <c r="Z26" s="5"/>
      <c r="AA26" s="5"/>
      <c r="AB26" s="5"/>
      <c r="AC26" s="5">
        <v>250</v>
      </c>
      <c r="AD26" s="5"/>
      <c r="AE26" s="5"/>
      <c r="AF26" s="5"/>
      <c r="AG26" s="5"/>
      <c r="AH26" s="5"/>
      <c r="AI26" s="5"/>
      <c r="AJ26" s="5"/>
      <c r="AK26" s="5">
        <v>860</v>
      </c>
    </row>
    <row r="27" spans="1:37" x14ac:dyDescent="0.25">
      <c r="A27" s="369" t="s">
        <v>306</v>
      </c>
      <c r="B27" s="5"/>
      <c r="C27" s="5"/>
      <c r="D27" s="5">
        <v>4.6500000000000004</v>
      </c>
      <c r="E27" s="5"/>
      <c r="F27" s="5"/>
      <c r="G27" s="5"/>
      <c r="H27" s="5"/>
      <c r="I27" s="5"/>
      <c r="J27" s="5"/>
      <c r="K27" s="5"/>
      <c r="L27" s="5">
        <v>1.25</v>
      </c>
      <c r="M27" s="5"/>
      <c r="N27" s="5"/>
      <c r="O27" s="5"/>
      <c r="P27" s="5"/>
      <c r="Q27" s="5"/>
      <c r="R27" s="5"/>
      <c r="S27" s="5"/>
      <c r="T27" s="5"/>
      <c r="U27" s="5"/>
      <c r="V27" s="5"/>
      <c r="W27" s="5"/>
      <c r="X27" s="5"/>
      <c r="Y27" s="5"/>
      <c r="Z27" s="5"/>
      <c r="AA27" s="5"/>
      <c r="AB27" s="5"/>
      <c r="AC27" s="5"/>
      <c r="AD27" s="5"/>
      <c r="AE27" s="5"/>
      <c r="AF27" s="5"/>
      <c r="AG27" s="5"/>
      <c r="AH27" s="5"/>
      <c r="AI27" s="5"/>
      <c r="AJ27" s="5"/>
      <c r="AK27" s="5">
        <v>5.9</v>
      </c>
    </row>
    <row r="28" spans="1:37" x14ac:dyDescent="0.25">
      <c r="A28" s="369" t="s">
        <v>307</v>
      </c>
      <c r="B28" s="5"/>
      <c r="C28" s="5"/>
      <c r="D28" s="5">
        <v>110.17</v>
      </c>
      <c r="E28" s="5"/>
      <c r="F28" s="5"/>
      <c r="G28" s="5"/>
      <c r="H28" s="5"/>
      <c r="I28" s="5"/>
      <c r="J28" s="5"/>
      <c r="K28" s="5"/>
      <c r="L28" s="5">
        <v>4389.08</v>
      </c>
      <c r="M28" s="5"/>
      <c r="N28" s="5"/>
      <c r="O28" s="5"/>
      <c r="P28" s="5"/>
      <c r="Q28" s="5"/>
      <c r="R28" s="5"/>
      <c r="S28" s="5"/>
      <c r="T28" s="5"/>
      <c r="U28" s="5"/>
      <c r="V28" s="5"/>
      <c r="W28" s="5"/>
      <c r="X28" s="5">
        <v>73280.73</v>
      </c>
      <c r="Y28" s="5"/>
      <c r="Z28" s="5"/>
      <c r="AA28" s="5"/>
      <c r="AB28" s="5"/>
      <c r="AC28" s="5"/>
      <c r="AD28" s="5"/>
      <c r="AE28" s="5">
        <v>6897.99</v>
      </c>
      <c r="AF28" s="5"/>
      <c r="AG28" s="5"/>
      <c r="AH28" s="5"/>
      <c r="AI28" s="5"/>
      <c r="AJ28" s="5"/>
      <c r="AK28" s="5">
        <v>84677.97</v>
      </c>
    </row>
    <row r="29" spans="1:37" x14ac:dyDescent="0.25">
      <c r="A29" s="369" t="s">
        <v>489</v>
      </c>
      <c r="B29" s="5"/>
      <c r="C29" s="5"/>
      <c r="D29" s="5"/>
      <c r="E29" s="5"/>
      <c r="F29" s="5">
        <v>1471</v>
      </c>
      <c r="G29" s="5"/>
      <c r="H29" s="5"/>
      <c r="I29" s="5"/>
      <c r="J29" s="5"/>
      <c r="K29" s="5">
        <v>2329</v>
      </c>
      <c r="L29" s="5"/>
      <c r="M29" s="5"/>
      <c r="N29" s="5"/>
      <c r="O29" s="5"/>
      <c r="P29" s="5"/>
      <c r="Q29" s="5"/>
      <c r="R29" s="5"/>
      <c r="S29" s="5"/>
      <c r="T29" s="5"/>
      <c r="U29" s="5"/>
      <c r="V29" s="5"/>
      <c r="W29" s="5"/>
      <c r="X29" s="5"/>
      <c r="Y29" s="5"/>
      <c r="Z29" s="5"/>
      <c r="AA29" s="5"/>
      <c r="AB29" s="5"/>
      <c r="AC29" s="5"/>
      <c r="AD29" s="5"/>
      <c r="AE29" s="5"/>
      <c r="AF29" s="5"/>
      <c r="AG29" s="5"/>
      <c r="AH29" s="5"/>
      <c r="AI29" s="5"/>
      <c r="AJ29" s="5"/>
      <c r="AK29" s="5">
        <v>3800</v>
      </c>
    </row>
    <row r="30" spans="1:37" x14ac:dyDescent="0.25">
      <c r="A30" s="368" t="s">
        <v>236</v>
      </c>
      <c r="B30" s="5"/>
      <c r="C30" s="5"/>
      <c r="D30" s="5">
        <v>6.45</v>
      </c>
      <c r="E30" s="5">
        <v>9717</v>
      </c>
      <c r="F30" s="5"/>
      <c r="G30" s="5"/>
      <c r="H30" s="5"/>
      <c r="I30" s="5"/>
      <c r="J30" s="5"/>
      <c r="K30" s="5"/>
      <c r="L30" s="5">
        <v>364.31</v>
      </c>
      <c r="M30" s="5">
        <v>600</v>
      </c>
      <c r="N30" s="5"/>
      <c r="O30" s="5"/>
      <c r="P30" s="5"/>
      <c r="Q30" s="5"/>
      <c r="R30" s="5">
        <v>1.49</v>
      </c>
      <c r="S30" s="5"/>
      <c r="T30" s="5"/>
      <c r="U30" s="5"/>
      <c r="V30" s="5"/>
      <c r="W30" s="5"/>
      <c r="X30" s="5">
        <v>40794</v>
      </c>
      <c r="Y30" s="5"/>
      <c r="Z30" s="5">
        <v>568</v>
      </c>
      <c r="AA30" s="5">
        <v>6854.05</v>
      </c>
      <c r="AB30" s="5"/>
      <c r="AC30" s="5"/>
      <c r="AD30" s="5"/>
      <c r="AE30" s="5"/>
      <c r="AF30" s="5"/>
      <c r="AG30" s="5"/>
      <c r="AH30" s="5"/>
      <c r="AI30" s="5"/>
      <c r="AJ30" s="5"/>
      <c r="AK30" s="5">
        <v>58905.3</v>
      </c>
    </row>
    <row r="31" spans="1:37" x14ac:dyDescent="0.25">
      <c r="A31" s="369" t="s">
        <v>311</v>
      </c>
      <c r="B31" s="5"/>
      <c r="C31" s="5"/>
      <c r="D31" s="5"/>
      <c r="E31" s="5"/>
      <c r="F31" s="5"/>
      <c r="G31" s="5"/>
      <c r="H31" s="5"/>
      <c r="I31" s="5"/>
      <c r="J31" s="5"/>
      <c r="K31" s="5"/>
      <c r="L31" s="5">
        <v>42.31</v>
      </c>
      <c r="M31" s="5"/>
      <c r="N31" s="5"/>
      <c r="O31" s="5"/>
      <c r="P31" s="5"/>
      <c r="Q31" s="5"/>
      <c r="R31" s="5">
        <v>1.49</v>
      </c>
      <c r="S31" s="5"/>
      <c r="T31" s="5"/>
      <c r="U31" s="5"/>
      <c r="V31" s="5"/>
      <c r="W31" s="5"/>
      <c r="X31" s="5"/>
      <c r="Y31" s="5"/>
      <c r="Z31" s="5"/>
      <c r="AA31" s="5">
        <v>6854.05</v>
      </c>
      <c r="AB31" s="5"/>
      <c r="AC31" s="5"/>
      <c r="AD31" s="5"/>
      <c r="AE31" s="5"/>
      <c r="AF31" s="5"/>
      <c r="AG31" s="5"/>
      <c r="AH31" s="5"/>
      <c r="AI31" s="5"/>
      <c r="AJ31" s="5"/>
      <c r="AK31" s="5">
        <v>6897.85</v>
      </c>
    </row>
    <row r="32" spans="1:37" x14ac:dyDescent="0.25">
      <c r="A32" s="369" t="s">
        <v>306</v>
      </c>
      <c r="B32" s="5"/>
      <c r="C32" s="5"/>
      <c r="D32" s="213">
        <v>0.45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v>0.45</v>
      </c>
    </row>
    <row r="33" spans="1:37" x14ac:dyDescent="0.25">
      <c r="A33" s="369" t="s">
        <v>388</v>
      </c>
      <c r="B33" s="5"/>
      <c r="C33" s="5"/>
      <c r="D33" s="5"/>
      <c r="E33" s="5">
        <v>9717</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v>9717</v>
      </c>
    </row>
    <row r="34" spans="1:37" x14ac:dyDescent="0.25">
      <c r="A34" s="369" t="s">
        <v>308</v>
      </c>
      <c r="B34" s="5"/>
      <c r="C34" s="5"/>
      <c r="D34" s="5">
        <v>6</v>
      </c>
      <c r="E34" s="5"/>
      <c r="F34" s="5"/>
      <c r="G34" s="5"/>
      <c r="H34" s="5"/>
      <c r="I34" s="5"/>
      <c r="J34" s="5"/>
      <c r="K34" s="5"/>
      <c r="L34" s="5">
        <v>322</v>
      </c>
      <c r="M34" s="5">
        <v>600</v>
      </c>
      <c r="N34" s="5"/>
      <c r="O34" s="5"/>
      <c r="P34" s="5"/>
      <c r="Q34" s="5"/>
      <c r="R34" s="5"/>
      <c r="S34" s="5"/>
      <c r="T34" s="5"/>
      <c r="U34" s="5"/>
      <c r="V34" s="5"/>
      <c r="W34" s="5"/>
      <c r="X34" s="5">
        <v>40794</v>
      </c>
      <c r="Y34" s="5"/>
      <c r="Z34" s="5">
        <v>568</v>
      </c>
      <c r="AA34" s="5"/>
      <c r="AB34" s="5"/>
      <c r="AC34" s="5"/>
      <c r="AD34" s="5"/>
      <c r="AE34" s="5"/>
      <c r="AF34" s="5"/>
      <c r="AG34" s="5"/>
      <c r="AH34" s="5"/>
      <c r="AI34" s="5"/>
      <c r="AJ34" s="5"/>
      <c r="AK34" s="5">
        <v>42290</v>
      </c>
    </row>
    <row r="35" spans="1:37" x14ac:dyDescent="0.25">
      <c r="A35" s="368" t="s">
        <v>239</v>
      </c>
      <c r="B35" s="5"/>
      <c r="C35" s="5"/>
      <c r="D35" s="5">
        <v>17.47</v>
      </c>
      <c r="E35" s="5">
        <v>1547.5</v>
      </c>
      <c r="F35" s="5"/>
      <c r="G35" s="5"/>
      <c r="H35" s="5"/>
      <c r="I35" s="5"/>
      <c r="J35" s="5"/>
      <c r="K35" s="5"/>
      <c r="L35" s="5">
        <v>3208.92</v>
      </c>
      <c r="M35" s="5">
        <v>27</v>
      </c>
      <c r="N35" s="5"/>
      <c r="O35" s="5">
        <v>11890</v>
      </c>
      <c r="P35" s="5"/>
      <c r="Q35" s="5"/>
      <c r="R35" s="5">
        <v>3732.5</v>
      </c>
      <c r="S35" s="5">
        <v>4466.25</v>
      </c>
      <c r="T35" s="5"/>
      <c r="U35" s="5"/>
      <c r="V35" s="5"/>
      <c r="W35" s="5"/>
      <c r="X35" s="5">
        <v>256841.68</v>
      </c>
      <c r="Y35" s="5"/>
      <c r="Z35" s="5">
        <v>2700</v>
      </c>
      <c r="AA35" s="5"/>
      <c r="AB35" s="5"/>
      <c r="AC35" s="5"/>
      <c r="AD35" s="5"/>
      <c r="AE35" s="5"/>
      <c r="AF35" s="5"/>
      <c r="AG35" s="5">
        <v>0.74</v>
      </c>
      <c r="AH35" s="5"/>
      <c r="AI35" s="5">
        <v>3708</v>
      </c>
      <c r="AJ35" s="5"/>
      <c r="AK35" s="5">
        <v>288140.05999999994</v>
      </c>
    </row>
    <row r="36" spans="1:37" x14ac:dyDescent="0.25">
      <c r="A36" s="369" t="s">
        <v>311</v>
      </c>
      <c r="B36" s="5"/>
      <c r="C36" s="5"/>
      <c r="D36" s="5"/>
      <c r="E36" s="5"/>
      <c r="F36" s="5"/>
      <c r="G36" s="5"/>
      <c r="H36" s="5"/>
      <c r="I36" s="5"/>
      <c r="J36" s="5"/>
      <c r="K36" s="5"/>
      <c r="L36" s="5">
        <v>110.14</v>
      </c>
      <c r="M36" s="5"/>
      <c r="N36" s="5"/>
      <c r="O36" s="5"/>
      <c r="P36" s="5"/>
      <c r="Q36" s="5"/>
      <c r="R36" s="5">
        <v>468.32</v>
      </c>
      <c r="S36" s="5"/>
      <c r="T36" s="5"/>
      <c r="U36" s="5"/>
      <c r="V36" s="5"/>
      <c r="W36" s="5"/>
      <c r="X36" s="5"/>
      <c r="Y36" s="5"/>
      <c r="Z36" s="5"/>
      <c r="AA36" s="5"/>
      <c r="AB36" s="5"/>
      <c r="AC36" s="5"/>
      <c r="AD36" s="5"/>
      <c r="AE36" s="5"/>
      <c r="AF36" s="5"/>
      <c r="AG36" s="5"/>
      <c r="AH36" s="5"/>
      <c r="AI36" s="5"/>
      <c r="AJ36" s="5"/>
      <c r="AK36" s="5">
        <v>578.46</v>
      </c>
    </row>
    <row r="37" spans="1:37" x14ac:dyDescent="0.25">
      <c r="A37" s="369" t="s">
        <v>500</v>
      </c>
      <c r="B37" s="5"/>
      <c r="C37" s="5"/>
      <c r="D37" s="5"/>
      <c r="E37" s="5"/>
      <c r="F37" s="5"/>
      <c r="G37" s="5"/>
      <c r="H37" s="5"/>
      <c r="I37" s="5"/>
      <c r="J37" s="5"/>
      <c r="K37" s="5"/>
      <c r="L37" s="5"/>
      <c r="M37" s="5">
        <v>27</v>
      </c>
      <c r="N37" s="5"/>
      <c r="O37" s="5">
        <v>11890</v>
      </c>
      <c r="P37" s="5"/>
      <c r="Q37" s="5"/>
      <c r="R37" s="5">
        <v>894</v>
      </c>
      <c r="S37" s="5"/>
      <c r="T37" s="5"/>
      <c r="U37" s="5"/>
      <c r="V37" s="5"/>
      <c r="W37" s="5"/>
      <c r="X37" s="5"/>
      <c r="Y37" s="5"/>
      <c r="Z37" s="5">
        <v>2700</v>
      </c>
      <c r="AA37" s="5"/>
      <c r="AB37" s="5"/>
      <c r="AC37" s="5"/>
      <c r="AD37" s="5"/>
      <c r="AE37" s="5"/>
      <c r="AF37" s="5"/>
      <c r="AG37" s="5"/>
      <c r="AH37" s="5"/>
      <c r="AI37" s="5"/>
      <c r="AJ37" s="5"/>
      <c r="AK37" s="5">
        <v>15511</v>
      </c>
    </row>
    <row r="38" spans="1:37" x14ac:dyDescent="0.25">
      <c r="A38" s="369" t="s">
        <v>312</v>
      </c>
      <c r="B38" s="5"/>
      <c r="C38" s="5"/>
      <c r="D38" s="5">
        <v>17.47</v>
      </c>
      <c r="E38" s="5">
        <v>1547.5</v>
      </c>
      <c r="F38" s="5"/>
      <c r="G38" s="5"/>
      <c r="H38" s="5"/>
      <c r="I38" s="5"/>
      <c r="J38" s="5"/>
      <c r="K38" s="5"/>
      <c r="L38" s="5">
        <v>2419.7800000000002</v>
      </c>
      <c r="M38" s="5"/>
      <c r="N38" s="5"/>
      <c r="O38" s="5"/>
      <c r="P38" s="5"/>
      <c r="Q38" s="5"/>
      <c r="R38" s="5">
        <v>2252.34</v>
      </c>
      <c r="S38" s="5"/>
      <c r="T38" s="5"/>
      <c r="U38" s="5"/>
      <c r="V38" s="5"/>
      <c r="W38" s="5"/>
      <c r="X38" s="5">
        <v>232800.79</v>
      </c>
      <c r="Y38" s="5"/>
      <c r="Z38" s="5"/>
      <c r="AA38" s="5"/>
      <c r="AB38" s="5"/>
      <c r="AC38" s="5"/>
      <c r="AD38" s="5"/>
      <c r="AE38" s="5"/>
      <c r="AF38" s="5"/>
      <c r="AG38" s="5">
        <v>0.74</v>
      </c>
      <c r="AH38" s="5"/>
      <c r="AI38" s="5"/>
      <c r="AJ38" s="5"/>
      <c r="AK38" s="5">
        <v>239038.62</v>
      </c>
    </row>
    <row r="39" spans="1:37" x14ac:dyDescent="0.25">
      <c r="A39" s="369" t="s">
        <v>317</v>
      </c>
      <c r="B39" s="5"/>
      <c r="C39" s="5"/>
      <c r="D39" s="5"/>
      <c r="E39" s="5"/>
      <c r="F39" s="5"/>
      <c r="G39" s="5"/>
      <c r="H39" s="5"/>
      <c r="I39" s="5"/>
      <c r="J39" s="5"/>
      <c r="K39" s="5"/>
      <c r="L39" s="5"/>
      <c r="M39" s="5"/>
      <c r="N39" s="5"/>
      <c r="O39" s="5"/>
      <c r="P39" s="5"/>
      <c r="Q39" s="5"/>
      <c r="R39" s="5"/>
      <c r="S39" s="5">
        <v>4466.25</v>
      </c>
      <c r="T39" s="5"/>
      <c r="U39" s="5"/>
      <c r="V39" s="5"/>
      <c r="W39" s="5"/>
      <c r="X39" s="5"/>
      <c r="Y39" s="5"/>
      <c r="Z39" s="5"/>
      <c r="AA39" s="5"/>
      <c r="AB39" s="5"/>
      <c r="AC39" s="5"/>
      <c r="AD39" s="5"/>
      <c r="AE39" s="5"/>
      <c r="AF39" s="5"/>
      <c r="AG39" s="5"/>
      <c r="AH39" s="5"/>
      <c r="AI39" s="5">
        <v>3708</v>
      </c>
      <c r="AJ39" s="5"/>
      <c r="AK39" s="5">
        <v>8174.25</v>
      </c>
    </row>
    <row r="40" spans="1:37" x14ac:dyDescent="0.25">
      <c r="A40" s="369" t="s">
        <v>308</v>
      </c>
      <c r="B40" s="5"/>
      <c r="C40" s="5"/>
      <c r="D40" s="5"/>
      <c r="E40" s="5"/>
      <c r="F40" s="5"/>
      <c r="G40" s="5"/>
      <c r="H40" s="5"/>
      <c r="I40" s="5"/>
      <c r="J40" s="5"/>
      <c r="K40" s="5"/>
      <c r="L40" s="5">
        <v>679</v>
      </c>
      <c r="M40" s="5"/>
      <c r="N40" s="5"/>
      <c r="O40" s="5"/>
      <c r="P40" s="5"/>
      <c r="Q40" s="5"/>
      <c r="R40" s="5">
        <v>101</v>
      </c>
      <c r="S40" s="5"/>
      <c r="T40" s="5"/>
      <c r="U40" s="5"/>
      <c r="V40" s="5"/>
      <c r="W40" s="5"/>
      <c r="X40" s="5"/>
      <c r="Y40" s="5"/>
      <c r="Z40" s="5"/>
      <c r="AA40" s="5"/>
      <c r="AB40" s="5"/>
      <c r="AC40" s="5"/>
      <c r="AD40" s="5"/>
      <c r="AE40" s="5"/>
      <c r="AF40" s="5"/>
      <c r="AG40" s="5"/>
      <c r="AH40" s="5"/>
      <c r="AI40" s="5"/>
      <c r="AJ40" s="5"/>
      <c r="AK40" s="5">
        <v>780</v>
      </c>
    </row>
    <row r="41" spans="1:37" x14ac:dyDescent="0.25">
      <c r="A41" s="369" t="s">
        <v>318</v>
      </c>
      <c r="B41" s="5"/>
      <c r="C41" s="5"/>
      <c r="D41" s="5"/>
      <c r="E41" s="5"/>
      <c r="F41" s="5"/>
      <c r="G41" s="5"/>
      <c r="H41" s="5"/>
      <c r="I41" s="5"/>
      <c r="J41" s="5"/>
      <c r="K41" s="5"/>
      <c r="L41" s="5"/>
      <c r="M41" s="5"/>
      <c r="N41" s="5"/>
      <c r="O41" s="5"/>
      <c r="P41" s="5"/>
      <c r="Q41" s="5"/>
      <c r="R41" s="5">
        <v>16.84</v>
      </c>
      <c r="S41" s="5"/>
      <c r="T41" s="5"/>
      <c r="U41" s="5"/>
      <c r="V41" s="5"/>
      <c r="W41" s="5"/>
      <c r="X41" s="5">
        <v>24040.89</v>
      </c>
      <c r="Y41" s="5"/>
      <c r="Z41" s="5"/>
      <c r="AA41" s="5"/>
      <c r="AB41" s="5"/>
      <c r="AC41" s="5"/>
      <c r="AD41" s="5"/>
      <c r="AE41" s="5"/>
      <c r="AF41" s="5"/>
      <c r="AG41" s="5"/>
      <c r="AH41" s="5"/>
      <c r="AI41" s="5"/>
      <c r="AJ41" s="5"/>
      <c r="AK41" s="5">
        <v>24057.73</v>
      </c>
    </row>
    <row r="42" spans="1:37" x14ac:dyDescent="0.25">
      <c r="A42" s="368" t="s">
        <v>320</v>
      </c>
      <c r="B42" s="5"/>
      <c r="C42" s="5"/>
      <c r="D42" s="5">
        <v>1.05</v>
      </c>
      <c r="E42" s="5"/>
      <c r="F42" s="5"/>
      <c r="G42" s="5"/>
      <c r="H42" s="5"/>
      <c r="I42" s="5"/>
      <c r="J42" s="5"/>
      <c r="K42" s="5"/>
      <c r="L42" s="5"/>
      <c r="M42" s="5"/>
      <c r="N42" s="5"/>
      <c r="O42" s="5"/>
      <c r="P42" s="5"/>
      <c r="Q42" s="5"/>
      <c r="R42" s="5"/>
      <c r="S42" s="5"/>
      <c r="T42" s="5"/>
      <c r="U42" s="5"/>
      <c r="V42" s="5"/>
      <c r="W42" s="5"/>
      <c r="X42" s="5">
        <v>2692.77</v>
      </c>
      <c r="Y42" s="5"/>
      <c r="Z42" s="5"/>
      <c r="AA42" s="5"/>
      <c r="AB42" s="5"/>
      <c r="AC42" s="5"/>
      <c r="AD42" s="5"/>
      <c r="AE42" s="5"/>
      <c r="AF42" s="5"/>
      <c r="AG42" s="5"/>
      <c r="AH42" s="5"/>
      <c r="AI42" s="5"/>
      <c r="AJ42" s="5"/>
      <c r="AK42" s="5">
        <v>2693.82</v>
      </c>
    </row>
    <row r="43" spans="1:37" x14ac:dyDescent="0.25">
      <c r="A43" s="369" t="s">
        <v>312</v>
      </c>
      <c r="B43" s="5"/>
      <c r="C43" s="5"/>
      <c r="D43" s="5"/>
      <c r="E43" s="5"/>
      <c r="F43" s="5"/>
      <c r="G43" s="5"/>
      <c r="H43" s="5"/>
      <c r="I43" s="5"/>
      <c r="J43" s="5"/>
      <c r="K43" s="5"/>
      <c r="L43" s="5"/>
      <c r="M43" s="5"/>
      <c r="N43" s="5"/>
      <c r="O43" s="5"/>
      <c r="P43" s="5"/>
      <c r="Q43" s="5"/>
      <c r="R43" s="5"/>
      <c r="S43" s="5"/>
      <c r="T43" s="5"/>
      <c r="U43" s="5"/>
      <c r="V43" s="5"/>
      <c r="W43" s="5"/>
      <c r="X43" s="5">
        <v>2692.77</v>
      </c>
      <c r="Y43" s="5"/>
      <c r="Z43" s="5"/>
      <c r="AA43" s="5"/>
      <c r="AB43" s="5"/>
      <c r="AC43" s="5"/>
      <c r="AD43" s="5"/>
      <c r="AE43" s="5"/>
      <c r="AF43" s="5"/>
      <c r="AG43" s="5"/>
      <c r="AH43" s="5"/>
      <c r="AI43" s="5"/>
      <c r="AJ43" s="5"/>
      <c r="AK43" s="5">
        <v>2692.77</v>
      </c>
    </row>
    <row r="44" spans="1:37" x14ac:dyDescent="0.25">
      <c r="A44" s="369" t="s">
        <v>306</v>
      </c>
      <c r="B44" s="5"/>
      <c r="C44" s="5"/>
      <c r="D44" s="5">
        <v>1.05</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v>1.05</v>
      </c>
    </row>
    <row r="45" spans="1:37" x14ac:dyDescent="0.25">
      <c r="A45" s="368" t="s">
        <v>238</v>
      </c>
      <c r="B45" s="5"/>
      <c r="C45" s="5"/>
      <c r="D45" s="5">
        <v>8</v>
      </c>
      <c r="E45" s="5">
        <v>74945</v>
      </c>
      <c r="F45" s="5"/>
      <c r="G45" s="5"/>
      <c r="H45" s="5"/>
      <c r="I45" s="5"/>
      <c r="J45" s="5"/>
      <c r="K45" s="5"/>
      <c r="L45" s="5">
        <v>30983</v>
      </c>
      <c r="M45" s="5">
        <v>656</v>
      </c>
      <c r="N45" s="5"/>
      <c r="O45" s="5"/>
      <c r="P45" s="5"/>
      <c r="Q45" s="5"/>
      <c r="R45" s="5">
        <v>146338.19</v>
      </c>
      <c r="S45" s="5"/>
      <c r="T45" s="5"/>
      <c r="U45" s="5"/>
      <c r="V45" s="5"/>
      <c r="W45" s="5"/>
      <c r="X45" s="5">
        <v>101426</v>
      </c>
      <c r="Y45" s="5"/>
      <c r="Z45" s="5">
        <v>6619</v>
      </c>
      <c r="AA45" s="5"/>
      <c r="AB45" s="5"/>
      <c r="AC45" s="5"/>
      <c r="AD45" s="5"/>
      <c r="AE45" s="5">
        <v>20.53</v>
      </c>
      <c r="AF45" s="5"/>
      <c r="AG45" s="5"/>
      <c r="AH45" s="5"/>
      <c r="AI45" s="5"/>
      <c r="AJ45" s="5"/>
      <c r="AK45" s="5">
        <v>360995.72000000003</v>
      </c>
    </row>
    <row r="46" spans="1:37" x14ac:dyDescent="0.25">
      <c r="A46" s="369" t="s">
        <v>311</v>
      </c>
      <c r="B46" s="5"/>
      <c r="C46" s="5"/>
      <c r="D46" s="5"/>
      <c r="E46" s="5"/>
      <c r="F46" s="5"/>
      <c r="G46" s="5"/>
      <c r="H46" s="5"/>
      <c r="I46" s="5"/>
      <c r="J46" s="5"/>
      <c r="K46" s="5"/>
      <c r="L46" s="5"/>
      <c r="M46" s="5"/>
      <c r="N46" s="5"/>
      <c r="O46" s="5"/>
      <c r="P46" s="5"/>
      <c r="Q46" s="5"/>
      <c r="R46" s="5">
        <v>75.19</v>
      </c>
      <c r="S46" s="5"/>
      <c r="T46" s="5"/>
      <c r="U46" s="5"/>
      <c r="V46" s="5"/>
      <c r="W46" s="5"/>
      <c r="X46" s="5"/>
      <c r="Y46" s="5"/>
      <c r="Z46" s="5"/>
      <c r="AA46" s="5"/>
      <c r="AB46" s="5"/>
      <c r="AC46" s="5"/>
      <c r="AD46" s="5"/>
      <c r="AE46" s="5"/>
      <c r="AF46" s="5"/>
      <c r="AG46" s="5"/>
      <c r="AH46" s="5"/>
      <c r="AI46" s="5"/>
      <c r="AJ46" s="5"/>
      <c r="AK46" s="5">
        <v>75.19</v>
      </c>
    </row>
    <row r="47" spans="1:37" x14ac:dyDescent="0.25">
      <c r="A47" s="369" t="s">
        <v>500</v>
      </c>
      <c r="B47" s="5"/>
      <c r="C47" s="5"/>
      <c r="D47" s="5"/>
      <c r="E47" s="5">
        <v>74945</v>
      </c>
      <c r="F47" s="5"/>
      <c r="G47" s="5"/>
      <c r="H47" s="5"/>
      <c r="I47" s="5"/>
      <c r="J47" s="5"/>
      <c r="K47" s="5"/>
      <c r="L47" s="5">
        <v>30204</v>
      </c>
      <c r="M47" s="5">
        <v>656</v>
      </c>
      <c r="N47" s="5"/>
      <c r="O47" s="5"/>
      <c r="P47" s="5"/>
      <c r="Q47" s="5"/>
      <c r="R47" s="5">
        <v>137522</v>
      </c>
      <c r="S47" s="5"/>
      <c r="T47" s="5"/>
      <c r="U47" s="5"/>
      <c r="V47" s="5"/>
      <c r="W47" s="5"/>
      <c r="X47" s="5">
        <v>83516</v>
      </c>
      <c r="Y47" s="5"/>
      <c r="Z47" s="5">
        <v>6619</v>
      </c>
      <c r="AA47" s="5"/>
      <c r="AB47" s="5"/>
      <c r="AC47" s="5"/>
      <c r="AD47" s="5"/>
      <c r="AE47" s="5"/>
      <c r="AF47" s="5"/>
      <c r="AG47" s="5"/>
      <c r="AH47" s="5"/>
      <c r="AI47" s="5"/>
      <c r="AJ47" s="5"/>
      <c r="AK47" s="5">
        <v>333462</v>
      </c>
    </row>
    <row r="48" spans="1:37" x14ac:dyDescent="0.25">
      <c r="A48" s="369" t="s">
        <v>505</v>
      </c>
      <c r="B48" s="5"/>
      <c r="C48" s="5"/>
      <c r="D48" s="5"/>
      <c r="E48" s="5"/>
      <c r="F48" s="5"/>
      <c r="G48" s="5"/>
      <c r="H48" s="5"/>
      <c r="I48" s="5"/>
      <c r="J48" s="5"/>
      <c r="K48" s="5"/>
      <c r="L48" s="5">
        <v>732</v>
      </c>
      <c r="M48" s="5"/>
      <c r="N48" s="5"/>
      <c r="O48" s="5"/>
      <c r="P48" s="5"/>
      <c r="Q48" s="5"/>
      <c r="R48" s="5">
        <v>2473</v>
      </c>
      <c r="S48" s="5"/>
      <c r="T48" s="5"/>
      <c r="U48" s="5"/>
      <c r="V48" s="5"/>
      <c r="W48" s="5"/>
      <c r="X48" s="5">
        <v>10250</v>
      </c>
      <c r="Y48" s="5"/>
      <c r="Z48" s="5"/>
      <c r="AA48" s="5"/>
      <c r="AB48" s="5"/>
      <c r="AC48" s="5"/>
      <c r="AD48" s="5"/>
      <c r="AE48" s="5"/>
      <c r="AF48" s="5"/>
      <c r="AG48" s="5"/>
      <c r="AH48" s="5"/>
      <c r="AI48" s="5"/>
      <c r="AJ48" s="5"/>
      <c r="AK48" s="5">
        <v>13455</v>
      </c>
    </row>
    <row r="49" spans="1:37" x14ac:dyDescent="0.25">
      <c r="A49" s="369" t="s">
        <v>306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v>20.53</v>
      </c>
      <c r="AF49" s="5"/>
      <c r="AG49" s="5"/>
      <c r="AH49" s="5"/>
      <c r="AI49" s="5"/>
      <c r="AJ49" s="5"/>
      <c r="AK49" s="5">
        <v>20.53</v>
      </c>
    </row>
    <row r="50" spans="1:37" x14ac:dyDescent="0.25">
      <c r="A50" s="369" t="s">
        <v>308</v>
      </c>
      <c r="B50" s="5"/>
      <c r="C50" s="5"/>
      <c r="D50" s="5">
        <v>8</v>
      </c>
      <c r="E50" s="5"/>
      <c r="F50" s="5"/>
      <c r="G50" s="5"/>
      <c r="H50" s="5"/>
      <c r="I50" s="5"/>
      <c r="J50" s="5"/>
      <c r="K50" s="5"/>
      <c r="L50" s="5">
        <v>47</v>
      </c>
      <c r="M50" s="5"/>
      <c r="N50" s="5"/>
      <c r="O50" s="5"/>
      <c r="P50" s="5"/>
      <c r="Q50" s="5"/>
      <c r="R50" s="5">
        <v>6268</v>
      </c>
      <c r="S50" s="5"/>
      <c r="T50" s="5"/>
      <c r="U50" s="5"/>
      <c r="V50" s="5"/>
      <c r="W50" s="5"/>
      <c r="X50" s="5">
        <v>7660</v>
      </c>
      <c r="Y50" s="5"/>
      <c r="Z50" s="5"/>
      <c r="AA50" s="5"/>
      <c r="AB50" s="5"/>
      <c r="AC50" s="5"/>
      <c r="AD50" s="5"/>
      <c r="AE50" s="5"/>
      <c r="AF50" s="5"/>
      <c r="AG50" s="5"/>
      <c r="AH50" s="5"/>
      <c r="AI50" s="5"/>
      <c r="AJ50" s="5"/>
      <c r="AK50" s="5">
        <v>13983</v>
      </c>
    </row>
    <row r="51" spans="1:37" x14ac:dyDescent="0.25">
      <c r="A51" s="368" t="s">
        <v>233</v>
      </c>
      <c r="B51" s="5"/>
      <c r="C51" s="5"/>
      <c r="D51" s="5">
        <v>25.61</v>
      </c>
      <c r="E51" s="5"/>
      <c r="F51" s="5">
        <v>949</v>
      </c>
      <c r="G51" s="5"/>
      <c r="H51" s="5"/>
      <c r="I51" s="5">
        <v>2205</v>
      </c>
      <c r="J51" s="5"/>
      <c r="K51" s="5">
        <v>711</v>
      </c>
      <c r="L51" s="5">
        <v>2534.66</v>
      </c>
      <c r="M51" s="5"/>
      <c r="N51" s="5">
        <v>2090</v>
      </c>
      <c r="O51" s="5"/>
      <c r="P51" s="5"/>
      <c r="Q51" s="5"/>
      <c r="R51" s="5"/>
      <c r="S51" s="5">
        <v>1558.01</v>
      </c>
      <c r="T51" s="5"/>
      <c r="U51" s="5"/>
      <c r="V51" s="5"/>
      <c r="W51" s="5"/>
      <c r="X51" s="5">
        <v>27188.85</v>
      </c>
      <c r="Y51" s="5"/>
      <c r="Z51" s="5">
        <v>16014.64</v>
      </c>
      <c r="AA51" s="5"/>
      <c r="AB51" s="5"/>
      <c r="AC51" s="5">
        <v>54727.64</v>
      </c>
      <c r="AD51" s="5"/>
      <c r="AE51" s="5">
        <v>384.88</v>
      </c>
      <c r="AF51" s="5"/>
      <c r="AG51" s="5">
        <v>16.05</v>
      </c>
      <c r="AH51" s="5"/>
      <c r="AI51" s="5">
        <v>158.4</v>
      </c>
      <c r="AJ51" s="5"/>
      <c r="AK51" s="5">
        <v>108563.73999999999</v>
      </c>
    </row>
    <row r="52" spans="1:37" x14ac:dyDescent="0.25">
      <c r="A52" s="369" t="s">
        <v>322</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v>675</v>
      </c>
      <c r="AD52" s="5"/>
      <c r="AE52" s="5"/>
      <c r="AF52" s="5"/>
      <c r="AG52" s="5"/>
      <c r="AH52" s="5"/>
      <c r="AI52" s="5"/>
      <c r="AJ52" s="5"/>
      <c r="AK52" s="5">
        <v>675</v>
      </c>
    </row>
    <row r="53" spans="1:37" x14ac:dyDescent="0.25">
      <c r="A53" s="369" t="s">
        <v>306</v>
      </c>
      <c r="B53" s="5"/>
      <c r="C53" s="5"/>
      <c r="D53" s="5">
        <v>2.0299999999999998</v>
      </c>
      <c r="E53" s="5"/>
      <c r="F53" s="5"/>
      <c r="G53" s="5"/>
      <c r="H53" s="5"/>
      <c r="I53" s="5"/>
      <c r="J53" s="5"/>
      <c r="K53" s="5"/>
      <c r="L53" s="5">
        <v>10</v>
      </c>
      <c r="M53" s="5"/>
      <c r="N53" s="5"/>
      <c r="O53" s="5"/>
      <c r="P53" s="5"/>
      <c r="Q53" s="5"/>
      <c r="R53" s="5"/>
      <c r="S53" s="5"/>
      <c r="T53" s="5"/>
      <c r="U53" s="5"/>
      <c r="V53" s="5"/>
      <c r="W53" s="5"/>
      <c r="X53" s="5"/>
      <c r="Y53" s="5"/>
      <c r="Z53" s="5"/>
      <c r="AA53" s="5"/>
      <c r="AB53" s="5"/>
      <c r="AC53" s="5"/>
      <c r="AD53" s="5"/>
      <c r="AE53" s="5"/>
      <c r="AF53" s="5"/>
      <c r="AG53" s="5"/>
      <c r="AH53" s="5"/>
      <c r="AI53" s="5"/>
      <c r="AJ53" s="5"/>
      <c r="AK53" s="5">
        <v>12.03</v>
      </c>
    </row>
    <row r="54" spans="1:37" x14ac:dyDescent="0.25">
      <c r="A54" s="369" t="s">
        <v>307</v>
      </c>
      <c r="B54" s="5"/>
      <c r="C54" s="5"/>
      <c r="D54" s="5">
        <v>23.58</v>
      </c>
      <c r="E54" s="5"/>
      <c r="F54" s="5"/>
      <c r="G54" s="5"/>
      <c r="H54" s="5"/>
      <c r="I54" s="5"/>
      <c r="J54" s="5"/>
      <c r="K54" s="5"/>
      <c r="L54" s="5">
        <v>2524.66</v>
      </c>
      <c r="M54" s="5"/>
      <c r="N54" s="5"/>
      <c r="O54" s="5"/>
      <c r="P54" s="5"/>
      <c r="Q54" s="5"/>
      <c r="R54" s="5"/>
      <c r="S54" s="5">
        <v>1558.01</v>
      </c>
      <c r="T54" s="5"/>
      <c r="U54" s="5"/>
      <c r="V54" s="5"/>
      <c r="W54" s="5"/>
      <c r="X54" s="5">
        <v>20795.73</v>
      </c>
      <c r="Y54" s="5"/>
      <c r="Z54" s="5">
        <v>16014.64</v>
      </c>
      <c r="AA54" s="5"/>
      <c r="AB54" s="5"/>
      <c r="AC54" s="5">
        <v>47952.639999999999</v>
      </c>
      <c r="AD54" s="5"/>
      <c r="AE54" s="5">
        <v>384.88</v>
      </c>
      <c r="AF54" s="5"/>
      <c r="AG54" s="5">
        <v>16.05</v>
      </c>
      <c r="AH54" s="5"/>
      <c r="AI54" s="5">
        <v>158.4</v>
      </c>
      <c r="AJ54" s="5"/>
      <c r="AK54" s="5">
        <v>89428.59</v>
      </c>
    </row>
    <row r="55" spans="1:37" x14ac:dyDescent="0.25">
      <c r="A55" s="369" t="s">
        <v>323</v>
      </c>
      <c r="B55" s="5"/>
      <c r="C55" s="5"/>
      <c r="D55" s="5"/>
      <c r="E55" s="5"/>
      <c r="F55" s="5"/>
      <c r="G55" s="5"/>
      <c r="H55" s="5"/>
      <c r="I55" s="5"/>
      <c r="J55" s="5"/>
      <c r="K55" s="5"/>
      <c r="L55" s="5"/>
      <c r="M55" s="5"/>
      <c r="N55" s="5"/>
      <c r="O55" s="5"/>
      <c r="P55" s="5"/>
      <c r="Q55" s="5"/>
      <c r="R55" s="5"/>
      <c r="S55" s="5"/>
      <c r="T55" s="5"/>
      <c r="U55" s="5"/>
      <c r="V55" s="5"/>
      <c r="W55" s="5"/>
      <c r="X55" s="5">
        <v>6393.12</v>
      </c>
      <c r="Y55" s="5"/>
      <c r="Z55" s="5"/>
      <c r="AA55" s="5"/>
      <c r="AB55" s="5"/>
      <c r="AC55" s="5"/>
      <c r="AD55" s="5"/>
      <c r="AE55" s="5"/>
      <c r="AF55" s="5"/>
      <c r="AG55" s="5"/>
      <c r="AH55" s="5"/>
      <c r="AI55" s="5"/>
      <c r="AJ55" s="5"/>
      <c r="AK55" s="5">
        <v>6393.12</v>
      </c>
    </row>
    <row r="56" spans="1:37" x14ac:dyDescent="0.25">
      <c r="A56" s="369" t="s">
        <v>432</v>
      </c>
      <c r="B56" s="5"/>
      <c r="C56" s="5"/>
      <c r="D56" s="5"/>
      <c r="E56" s="5"/>
      <c r="F56" s="5">
        <v>500</v>
      </c>
      <c r="G56" s="5"/>
      <c r="H56" s="5"/>
      <c r="I56" s="5"/>
      <c r="J56" s="5"/>
      <c r="K56" s="5"/>
      <c r="L56" s="5"/>
      <c r="M56" s="5"/>
      <c r="N56" s="5">
        <v>2090</v>
      </c>
      <c r="O56" s="5"/>
      <c r="P56" s="5"/>
      <c r="Q56" s="5"/>
      <c r="R56" s="5"/>
      <c r="S56" s="5"/>
      <c r="T56" s="5"/>
      <c r="U56" s="5"/>
      <c r="V56" s="5"/>
      <c r="W56" s="5"/>
      <c r="X56" s="5"/>
      <c r="Y56" s="5"/>
      <c r="Z56" s="5"/>
      <c r="AA56" s="5"/>
      <c r="AB56" s="5"/>
      <c r="AC56" s="5"/>
      <c r="AD56" s="5"/>
      <c r="AE56" s="5"/>
      <c r="AF56" s="5"/>
      <c r="AG56" s="5"/>
      <c r="AH56" s="5"/>
      <c r="AI56" s="5"/>
      <c r="AJ56" s="5"/>
      <c r="AK56" s="5">
        <v>2590</v>
      </c>
    </row>
    <row r="57" spans="1:37" x14ac:dyDescent="0.25">
      <c r="A57" s="369" t="s">
        <v>489</v>
      </c>
      <c r="B57" s="5"/>
      <c r="C57" s="5"/>
      <c r="D57" s="5"/>
      <c r="E57" s="5"/>
      <c r="F57" s="5">
        <v>449</v>
      </c>
      <c r="G57" s="5"/>
      <c r="H57" s="5"/>
      <c r="I57" s="5">
        <v>2205</v>
      </c>
      <c r="J57" s="5"/>
      <c r="K57" s="5">
        <v>711</v>
      </c>
      <c r="L57" s="5"/>
      <c r="M57" s="5"/>
      <c r="N57" s="5"/>
      <c r="O57" s="5"/>
      <c r="P57" s="5"/>
      <c r="Q57" s="5"/>
      <c r="R57" s="5"/>
      <c r="S57" s="5"/>
      <c r="T57" s="5"/>
      <c r="U57" s="5"/>
      <c r="V57" s="5"/>
      <c r="W57" s="5"/>
      <c r="X57" s="5"/>
      <c r="Y57" s="5"/>
      <c r="Z57" s="5"/>
      <c r="AA57" s="5"/>
      <c r="AB57" s="5"/>
      <c r="AC57" s="5">
        <v>6100</v>
      </c>
      <c r="AD57" s="5"/>
      <c r="AE57" s="5"/>
      <c r="AF57" s="5"/>
      <c r="AG57" s="5"/>
      <c r="AH57" s="5"/>
      <c r="AI57" s="5"/>
      <c r="AJ57" s="5"/>
      <c r="AK57" s="5">
        <v>9465</v>
      </c>
    </row>
    <row r="58" spans="1:37" x14ac:dyDescent="0.25">
      <c r="A58" s="368" t="s">
        <v>325</v>
      </c>
      <c r="B58" s="5"/>
      <c r="C58" s="5"/>
      <c r="D58" s="5">
        <v>9.15</v>
      </c>
      <c r="E58" s="5"/>
      <c r="F58" s="5"/>
      <c r="G58" s="5"/>
      <c r="H58" s="5"/>
      <c r="I58" s="5"/>
      <c r="J58" s="5"/>
      <c r="K58" s="5"/>
      <c r="L58" s="5">
        <v>1.25</v>
      </c>
      <c r="M58" s="5">
        <v>17316.400000000001</v>
      </c>
      <c r="N58" s="5"/>
      <c r="O58" s="5"/>
      <c r="P58" s="5"/>
      <c r="Q58" s="5"/>
      <c r="R58" s="5"/>
      <c r="S58" s="5"/>
      <c r="T58" s="5"/>
      <c r="U58" s="5"/>
      <c r="V58" s="5"/>
      <c r="W58" s="5"/>
      <c r="X58" s="5">
        <v>2789.36</v>
      </c>
      <c r="Y58" s="5"/>
      <c r="Z58" s="5"/>
      <c r="AA58" s="5"/>
      <c r="AB58" s="5"/>
      <c r="AC58" s="5"/>
      <c r="AD58" s="5"/>
      <c r="AE58" s="5"/>
      <c r="AF58" s="5"/>
      <c r="AG58" s="5"/>
      <c r="AH58" s="5"/>
      <c r="AI58" s="5"/>
      <c r="AJ58" s="5"/>
      <c r="AK58" s="5">
        <v>20116.160000000003</v>
      </c>
    </row>
    <row r="59" spans="1:37" x14ac:dyDescent="0.25">
      <c r="A59" s="369" t="s">
        <v>312</v>
      </c>
      <c r="B59" s="5"/>
      <c r="C59" s="5"/>
      <c r="D59" s="5"/>
      <c r="E59" s="5"/>
      <c r="F59" s="5"/>
      <c r="G59" s="5"/>
      <c r="H59" s="5"/>
      <c r="I59" s="5"/>
      <c r="J59" s="5"/>
      <c r="K59" s="5"/>
      <c r="L59" s="5"/>
      <c r="M59" s="5">
        <v>17316.400000000001</v>
      </c>
      <c r="N59" s="5"/>
      <c r="O59" s="5"/>
      <c r="P59" s="5"/>
      <c r="Q59" s="5"/>
      <c r="R59" s="5"/>
      <c r="S59" s="5"/>
      <c r="T59" s="5"/>
      <c r="U59" s="5"/>
      <c r="V59" s="5"/>
      <c r="W59" s="5"/>
      <c r="X59" s="5"/>
      <c r="Y59" s="5"/>
      <c r="Z59" s="5"/>
      <c r="AA59" s="5"/>
      <c r="AB59" s="5"/>
      <c r="AC59" s="5"/>
      <c r="AD59" s="5"/>
      <c r="AE59" s="5"/>
      <c r="AF59" s="5"/>
      <c r="AG59" s="5"/>
      <c r="AH59" s="5"/>
      <c r="AI59" s="5"/>
      <c r="AJ59" s="5"/>
      <c r="AK59" s="5">
        <v>17316.400000000001</v>
      </c>
    </row>
    <row r="60" spans="1:37" x14ac:dyDescent="0.25">
      <c r="A60" s="369" t="s">
        <v>306</v>
      </c>
      <c r="B60" s="5"/>
      <c r="C60" s="5"/>
      <c r="D60" s="5">
        <v>9.15</v>
      </c>
      <c r="E60" s="5"/>
      <c r="F60" s="5"/>
      <c r="G60" s="5"/>
      <c r="H60" s="5"/>
      <c r="I60" s="5"/>
      <c r="J60" s="5"/>
      <c r="K60" s="5"/>
      <c r="L60" s="5">
        <v>1.25</v>
      </c>
      <c r="M60" s="5"/>
      <c r="N60" s="5"/>
      <c r="O60" s="5"/>
      <c r="P60" s="5"/>
      <c r="Q60" s="5"/>
      <c r="R60" s="5"/>
      <c r="S60" s="5"/>
      <c r="T60" s="5"/>
      <c r="U60" s="5"/>
      <c r="V60" s="5"/>
      <c r="W60" s="5"/>
      <c r="X60" s="5"/>
      <c r="Y60" s="5"/>
      <c r="Z60" s="5"/>
      <c r="AA60" s="5"/>
      <c r="AB60" s="5"/>
      <c r="AC60" s="5"/>
      <c r="AD60" s="5"/>
      <c r="AE60" s="5"/>
      <c r="AF60" s="5"/>
      <c r="AG60" s="5"/>
      <c r="AH60" s="5"/>
      <c r="AI60" s="5"/>
      <c r="AJ60" s="5"/>
      <c r="AK60" s="5">
        <v>10.4</v>
      </c>
    </row>
    <row r="61" spans="1:37" x14ac:dyDescent="0.25">
      <c r="A61" s="369" t="s">
        <v>308</v>
      </c>
      <c r="B61" s="5"/>
      <c r="C61" s="5"/>
      <c r="D61" s="5"/>
      <c r="E61" s="5"/>
      <c r="F61" s="5"/>
      <c r="G61" s="5"/>
      <c r="H61" s="5"/>
      <c r="I61" s="5"/>
      <c r="J61" s="5"/>
      <c r="K61" s="5"/>
      <c r="L61" s="5"/>
      <c r="M61" s="5"/>
      <c r="N61" s="5"/>
      <c r="O61" s="5"/>
      <c r="P61" s="5"/>
      <c r="Q61" s="5"/>
      <c r="R61" s="5"/>
      <c r="S61" s="5"/>
      <c r="T61" s="5"/>
      <c r="U61" s="5"/>
      <c r="V61" s="5"/>
      <c r="W61" s="5"/>
      <c r="X61" s="5">
        <v>2175</v>
      </c>
      <c r="Y61" s="5"/>
      <c r="Z61" s="5"/>
      <c r="AA61" s="5"/>
      <c r="AB61" s="5"/>
      <c r="AC61" s="5"/>
      <c r="AD61" s="5"/>
      <c r="AE61" s="5"/>
      <c r="AF61" s="5"/>
      <c r="AG61" s="5"/>
      <c r="AH61" s="5"/>
      <c r="AI61" s="5"/>
      <c r="AJ61" s="5"/>
      <c r="AK61" s="5">
        <v>2175</v>
      </c>
    </row>
    <row r="62" spans="1:37" x14ac:dyDescent="0.25">
      <c r="A62" s="369" t="s">
        <v>479</v>
      </c>
      <c r="B62" s="5"/>
      <c r="C62" s="5"/>
      <c r="D62" s="5"/>
      <c r="E62" s="5"/>
      <c r="F62" s="5"/>
      <c r="G62" s="5"/>
      <c r="H62" s="5"/>
      <c r="I62" s="5"/>
      <c r="J62" s="5"/>
      <c r="K62" s="5"/>
      <c r="L62" s="5"/>
      <c r="M62" s="5"/>
      <c r="N62" s="5"/>
      <c r="O62" s="5"/>
      <c r="P62" s="5"/>
      <c r="Q62" s="5"/>
      <c r="R62" s="5"/>
      <c r="S62" s="5"/>
      <c r="T62" s="5"/>
      <c r="U62" s="5"/>
      <c r="V62" s="5"/>
      <c r="W62" s="5"/>
      <c r="X62" s="5">
        <v>614.36</v>
      </c>
      <c r="Y62" s="5"/>
      <c r="Z62" s="5"/>
      <c r="AA62" s="5"/>
      <c r="AB62" s="5"/>
      <c r="AC62" s="5"/>
      <c r="AD62" s="5"/>
      <c r="AE62" s="5"/>
      <c r="AF62" s="5"/>
      <c r="AG62" s="5"/>
      <c r="AH62" s="5"/>
      <c r="AI62" s="5"/>
      <c r="AJ62" s="5"/>
      <c r="AK62" s="5">
        <v>614.36</v>
      </c>
    </row>
    <row r="63" spans="1:37" x14ac:dyDescent="0.25">
      <c r="A63" s="368" t="s">
        <v>243</v>
      </c>
      <c r="B63" s="5"/>
      <c r="C63" s="5"/>
      <c r="D63" s="5">
        <v>68.92</v>
      </c>
      <c r="E63" s="5"/>
      <c r="F63" s="5"/>
      <c r="G63" s="5"/>
      <c r="H63" s="5"/>
      <c r="I63" s="5"/>
      <c r="J63" s="5"/>
      <c r="K63" s="5"/>
      <c r="L63" s="5">
        <v>955</v>
      </c>
      <c r="M63" s="5"/>
      <c r="N63" s="5"/>
      <c r="O63" s="5"/>
      <c r="P63" s="5">
        <v>10</v>
      </c>
      <c r="Q63" s="5"/>
      <c r="R63" s="5">
        <v>3319.34</v>
      </c>
      <c r="S63" s="5"/>
      <c r="T63" s="5"/>
      <c r="U63" s="5"/>
      <c r="V63" s="5"/>
      <c r="W63" s="5">
        <v>519.67999999999995</v>
      </c>
      <c r="X63" s="5">
        <v>99434.98000000001</v>
      </c>
      <c r="Y63" s="5"/>
      <c r="Z63" s="5">
        <v>155.36000000000001</v>
      </c>
      <c r="AA63" s="5"/>
      <c r="AB63" s="5"/>
      <c r="AC63" s="5"/>
      <c r="AD63" s="5"/>
      <c r="AE63" s="5">
        <v>12.61</v>
      </c>
      <c r="AF63" s="5"/>
      <c r="AG63" s="5"/>
      <c r="AH63" s="5">
        <v>52.91</v>
      </c>
      <c r="AI63" s="5"/>
      <c r="AJ63" s="5"/>
      <c r="AK63" s="5">
        <v>104528.80000000002</v>
      </c>
    </row>
    <row r="64" spans="1:37" x14ac:dyDescent="0.25">
      <c r="A64" s="369" t="s">
        <v>311</v>
      </c>
      <c r="B64" s="5"/>
      <c r="C64" s="5"/>
      <c r="D64" s="5">
        <v>10.49</v>
      </c>
      <c r="E64" s="5"/>
      <c r="F64" s="5"/>
      <c r="G64" s="5"/>
      <c r="H64" s="5"/>
      <c r="I64" s="5"/>
      <c r="J64" s="5"/>
      <c r="K64" s="5"/>
      <c r="L64" s="5"/>
      <c r="M64" s="5"/>
      <c r="N64" s="5"/>
      <c r="O64" s="5"/>
      <c r="P64" s="5"/>
      <c r="Q64" s="5"/>
      <c r="R64" s="5"/>
      <c r="S64" s="5"/>
      <c r="T64" s="5"/>
      <c r="U64" s="5"/>
      <c r="V64" s="5"/>
      <c r="W64" s="5"/>
      <c r="X64" s="5"/>
      <c r="Y64" s="5"/>
      <c r="Z64" s="5">
        <v>87.51</v>
      </c>
      <c r="AA64" s="5"/>
      <c r="AB64" s="5"/>
      <c r="AC64" s="5"/>
      <c r="AD64" s="5"/>
      <c r="AE64" s="5"/>
      <c r="AF64" s="5"/>
      <c r="AG64" s="5"/>
      <c r="AH64" s="5">
        <v>52.91</v>
      </c>
      <c r="AI64" s="5"/>
      <c r="AJ64" s="5"/>
      <c r="AK64" s="5">
        <v>150.91</v>
      </c>
    </row>
    <row r="65" spans="1:37" x14ac:dyDescent="0.25">
      <c r="A65" s="369" t="s">
        <v>312</v>
      </c>
      <c r="B65" s="5"/>
      <c r="C65" s="5"/>
      <c r="D65" s="5">
        <v>40.68</v>
      </c>
      <c r="E65" s="5"/>
      <c r="F65" s="5"/>
      <c r="G65" s="5"/>
      <c r="H65" s="5"/>
      <c r="I65" s="5"/>
      <c r="J65" s="5"/>
      <c r="K65" s="5"/>
      <c r="L65" s="5"/>
      <c r="M65" s="5"/>
      <c r="N65" s="5"/>
      <c r="O65" s="5"/>
      <c r="P65" s="5"/>
      <c r="Q65" s="5"/>
      <c r="R65" s="5">
        <v>2252.34</v>
      </c>
      <c r="S65" s="5"/>
      <c r="T65" s="5"/>
      <c r="U65" s="5"/>
      <c r="V65" s="5"/>
      <c r="W65" s="5">
        <v>519.67999999999995</v>
      </c>
      <c r="X65" s="5">
        <v>99398.52</v>
      </c>
      <c r="Y65" s="5"/>
      <c r="Z65" s="5"/>
      <c r="AA65" s="5"/>
      <c r="AB65" s="5"/>
      <c r="AC65" s="5"/>
      <c r="AD65" s="5"/>
      <c r="AE65" s="5"/>
      <c r="AF65" s="5"/>
      <c r="AG65" s="5"/>
      <c r="AH65" s="5"/>
      <c r="AI65" s="5"/>
      <c r="AJ65" s="5"/>
      <c r="AK65" s="5">
        <v>102211.22</v>
      </c>
    </row>
    <row r="66" spans="1:37" x14ac:dyDescent="0.25">
      <c r="A66" s="369" t="s">
        <v>306</v>
      </c>
      <c r="B66" s="5"/>
      <c r="C66" s="5"/>
      <c r="D66" s="5">
        <v>9.75</v>
      </c>
      <c r="E66" s="5"/>
      <c r="F66" s="5"/>
      <c r="G66" s="5"/>
      <c r="H66" s="5"/>
      <c r="I66" s="5"/>
      <c r="J66" s="5"/>
      <c r="K66" s="5"/>
      <c r="L66" s="5"/>
      <c r="M66" s="5"/>
      <c r="N66" s="5"/>
      <c r="O66" s="5"/>
      <c r="P66" s="5"/>
      <c r="Q66" s="5"/>
      <c r="R66" s="5"/>
      <c r="S66" s="5"/>
      <c r="T66" s="5"/>
      <c r="U66" s="5"/>
      <c r="V66" s="5"/>
      <c r="W66" s="5"/>
      <c r="X66" s="5"/>
      <c r="Y66" s="5"/>
      <c r="Z66" s="5">
        <v>24.85</v>
      </c>
      <c r="AA66" s="5"/>
      <c r="AB66" s="5"/>
      <c r="AC66" s="5"/>
      <c r="AD66" s="5"/>
      <c r="AE66" s="5">
        <v>12.61</v>
      </c>
      <c r="AF66" s="5"/>
      <c r="AG66" s="5"/>
      <c r="AH66" s="5"/>
      <c r="AI66" s="5"/>
      <c r="AJ66" s="5"/>
      <c r="AK66" s="5">
        <v>47.21</v>
      </c>
    </row>
    <row r="67" spans="1:37" x14ac:dyDescent="0.25">
      <c r="A67" s="369" t="s">
        <v>307</v>
      </c>
      <c r="B67" s="5"/>
      <c r="C67" s="5"/>
      <c r="D67" s="5"/>
      <c r="E67" s="5"/>
      <c r="F67" s="5"/>
      <c r="G67" s="5"/>
      <c r="H67" s="5"/>
      <c r="I67" s="5"/>
      <c r="J67" s="5"/>
      <c r="K67" s="5"/>
      <c r="L67" s="5"/>
      <c r="M67" s="5"/>
      <c r="N67" s="5"/>
      <c r="O67" s="5"/>
      <c r="P67" s="5"/>
      <c r="Q67" s="5"/>
      <c r="R67" s="5"/>
      <c r="S67" s="5"/>
      <c r="T67" s="5"/>
      <c r="U67" s="5"/>
      <c r="V67" s="5"/>
      <c r="W67" s="5"/>
      <c r="X67" s="5">
        <v>11.46</v>
      </c>
      <c r="Y67" s="5"/>
      <c r="Z67" s="5"/>
      <c r="AA67" s="5"/>
      <c r="AB67" s="5"/>
      <c r="AC67" s="5"/>
      <c r="AD67" s="5"/>
      <c r="AE67" s="5"/>
      <c r="AF67" s="5"/>
      <c r="AG67" s="5"/>
      <c r="AH67" s="5"/>
      <c r="AI67" s="5"/>
      <c r="AJ67" s="5"/>
      <c r="AK67" s="5">
        <v>11.46</v>
      </c>
    </row>
    <row r="68" spans="1:37" x14ac:dyDescent="0.25">
      <c r="A68" s="369" t="s">
        <v>462</v>
      </c>
      <c r="B68" s="5"/>
      <c r="C68" s="5"/>
      <c r="D68" s="5"/>
      <c r="E68" s="5"/>
      <c r="F68" s="5"/>
      <c r="G68" s="5"/>
      <c r="H68" s="5"/>
      <c r="I68" s="5"/>
      <c r="J68" s="5"/>
      <c r="K68" s="5"/>
      <c r="L68" s="5"/>
      <c r="M68" s="5"/>
      <c r="N68" s="5"/>
      <c r="O68" s="5"/>
      <c r="P68" s="5">
        <v>10</v>
      </c>
      <c r="Q68" s="5"/>
      <c r="R68" s="5"/>
      <c r="S68" s="5"/>
      <c r="T68" s="5"/>
      <c r="U68" s="5"/>
      <c r="V68" s="5"/>
      <c r="W68" s="5"/>
      <c r="X68" s="5">
        <v>25</v>
      </c>
      <c r="Y68" s="5"/>
      <c r="Z68" s="5"/>
      <c r="AA68" s="5"/>
      <c r="AB68" s="5"/>
      <c r="AC68" s="5"/>
      <c r="AD68" s="5"/>
      <c r="AE68" s="5"/>
      <c r="AF68" s="5"/>
      <c r="AG68" s="5"/>
      <c r="AH68" s="5"/>
      <c r="AI68" s="5"/>
      <c r="AJ68" s="5"/>
      <c r="AK68" s="5">
        <v>35</v>
      </c>
    </row>
    <row r="69" spans="1:37" x14ac:dyDescent="0.25">
      <c r="A69" s="369" t="s">
        <v>308</v>
      </c>
      <c r="B69" s="5"/>
      <c r="C69" s="5"/>
      <c r="D69" s="5">
        <v>8</v>
      </c>
      <c r="E69" s="5"/>
      <c r="F69" s="5"/>
      <c r="G69" s="5"/>
      <c r="H69" s="5"/>
      <c r="I69" s="5"/>
      <c r="J69" s="5"/>
      <c r="K69" s="5"/>
      <c r="L69" s="5">
        <v>955</v>
      </c>
      <c r="M69" s="5"/>
      <c r="N69" s="5"/>
      <c r="O69" s="5"/>
      <c r="P69" s="5"/>
      <c r="Q69" s="5"/>
      <c r="R69" s="5">
        <v>1067</v>
      </c>
      <c r="S69" s="5"/>
      <c r="T69" s="5"/>
      <c r="U69" s="5"/>
      <c r="V69" s="5"/>
      <c r="W69" s="5"/>
      <c r="X69" s="5"/>
      <c r="Y69" s="5"/>
      <c r="Z69" s="5">
        <v>43</v>
      </c>
      <c r="AA69" s="5"/>
      <c r="AB69" s="5"/>
      <c r="AC69" s="5"/>
      <c r="AD69" s="5"/>
      <c r="AE69" s="5"/>
      <c r="AF69" s="5"/>
      <c r="AG69" s="5"/>
      <c r="AH69" s="5"/>
      <c r="AI69" s="5"/>
      <c r="AJ69" s="5"/>
      <c r="AK69" s="5">
        <v>2073</v>
      </c>
    </row>
    <row r="70" spans="1:37" x14ac:dyDescent="0.25">
      <c r="A70" s="368" t="s">
        <v>328</v>
      </c>
      <c r="B70" s="5"/>
      <c r="C70" s="5"/>
      <c r="D70" s="5"/>
      <c r="E70" s="5"/>
      <c r="F70" s="5"/>
      <c r="G70" s="5"/>
      <c r="H70" s="5"/>
      <c r="I70" s="5"/>
      <c r="J70" s="5"/>
      <c r="K70" s="5"/>
      <c r="L70" s="5"/>
      <c r="M70" s="5"/>
      <c r="N70" s="5"/>
      <c r="O70" s="5"/>
      <c r="P70" s="5"/>
      <c r="Q70" s="5"/>
      <c r="R70" s="5"/>
      <c r="S70" s="5"/>
      <c r="T70" s="5"/>
      <c r="U70" s="5"/>
      <c r="V70" s="5"/>
      <c r="W70" s="5"/>
      <c r="X70" s="5">
        <v>2527.3000000000002</v>
      </c>
      <c r="Y70" s="5"/>
      <c r="Z70" s="5"/>
      <c r="AA70" s="5"/>
      <c r="AB70" s="5"/>
      <c r="AC70" s="5"/>
      <c r="AD70" s="5"/>
      <c r="AE70" s="5"/>
      <c r="AF70" s="5"/>
      <c r="AG70" s="5"/>
      <c r="AH70" s="5"/>
      <c r="AI70" s="5"/>
      <c r="AJ70" s="5"/>
      <c r="AK70" s="5">
        <v>2527.3000000000002</v>
      </c>
    </row>
    <row r="71" spans="1:37" x14ac:dyDescent="0.25">
      <c r="A71" s="369" t="s">
        <v>309</v>
      </c>
      <c r="B71" s="5"/>
      <c r="C71" s="5"/>
      <c r="D71" s="5"/>
      <c r="E71" s="5"/>
      <c r="F71" s="5"/>
      <c r="G71" s="5"/>
      <c r="H71" s="5"/>
      <c r="I71" s="5"/>
      <c r="J71" s="5"/>
      <c r="K71" s="5"/>
      <c r="L71" s="5"/>
      <c r="M71" s="5"/>
      <c r="N71" s="5"/>
      <c r="O71" s="5"/>
      <c r="P71" s="5"/>
      <c r="Q71" s="5"/>
      <c r="R71" s="5"/>
      <c r="S71" s="5"/>
      <c r="T71" s="5"/>
      <c r="U71" s="5"/>
      <c r="V71" s="5"/>
      <c r="W71" s="5"/>
      <c r="X71" s="5">
        <v>2527.3000000000002</v>
      </c>
      <c r="Y71" s="5"/>
      <c r="Z71" s="5"/>
      <c r="AA71" s="5"/>
      <c r="AB71" s="5"/>
      <c r="AC71" s="5"/>
      <c r="AD71" s="5"/>
      <c r="AE71" s="5"/>
      <c r="AF71" s="5"/>
      <c r="AG71" s="5"/>
      <c r="AH71" s="5"/>
      <c r="AI71" s="5"/>
      <c r="AJ71" s="5"/>
      <c r="AK71" s="5">
        <v>2527.3000000000002</v>
      </c>
    </row>
    <row r="72" spans="1:37" x14ac:dyDescent="0.25">
      <c r="A72" s="368" t="s">
        <v>241</v>
      </c>
      <c r="B72" s="5"/>
      <c r="C72" s="5"/>
      <c r="D72" s="5">
        <v>228.62</v>
      </c>
      <c r="E72" s="5"/>
      <c r="F72" s="5"/>
      <c r="G72" s="5"/>
      <c r="H72" s="5"/>
      <c r="I72" s="5"/>
      <c r="J72" s="5"/>
      <c r="K72" s="5"/>
      <c r="L72" s="5">
        <v>61.5</v>
      </c>
      <c r="M72" s="5"/>
      <c r="N72" s="5"/>
      <c r="O72" s="5"/>
      <c r="P72" s="5"/>
      <c r="Q72" s="5"/>
      <c r="R72" s="5">
        <v>295.83999999999997</v>
      </c>
      <c r="S72" s="5"/>
      <c r="T72" s="5"/>
      <c r="U72" s="5"/>
      <c r="V72" s="5"/>
      <c r="W72" s="5"/>
      <c r="X72" s="5">
        <v>102142.3</v>
      </c>
      <c r="Y72" s="5"/>
      <c r="Z72" s="5">
        <v>14715</v>
      </c>
      <c r="AA72" s="5"/>
      <c r="AB72" s="5"/>
      <c r="AC72" s="5"/>
      <c r="AD72" s="5"/>
      <c r="AE72" s="5">
        <v>3409.65</v>
      </c>
      <c r="AF72" s="5"/>
      <c r="AG72" s="5"/>
      <c r="AH72" s="5"/>
      <c r="AI72" s="5"/>
      <c r="AJ72" s="5"/>
      <c r="AK72" s="5">
        <v>120852.91</v>
      </c>
    </row>
    <row r="73" spans="1:37" x14ac:dyDescent="0.25">
      <c r="A73" s="369" t="s">
        <v>311</v>
      </c>
      <c r="B73" s="5"/>
      <c r="C73" s="5"/>
      <c r="D73" s="5"/>
      <c r="E73" s="5"/>
      <c r="F73" s="5"/>
      <c r="G73" s="5"/>
      <c r="H73" s="5"/>
      <c r="I73" s="5"/>
      <c r="J73" s="5"/>
      <c r="K73" s="5"/>
      <c r="L73" s="5"/>
      <c r="M73" s="5"/>
      <c r="N73" s="5"/>
      <c r="O73" s="5"/>
      <c r="P73" s="5"/>
      <c r="Q73" s="5"/>
      <c r="R73" s="5">
        <v>295.83999999999997</v>
      </c>
      <c r="S73" s="5"/>
      <c r="T73" s="5"/>
      <c r="U73" s="5"/>
      <c r="V73" s="5"/>
      <c r="W73" s="5"/>
      <c r="X73" s="5"/>
      <c r="Y73" s="5"/>
      <c r="Z73" s="5"/>
      <c r="AA73" s="5"/>
      <c r="AB73" s="5"/>
      <c r="AC73" s="5"/>
      <c r="AD73" s="5"/>
      <c r="AE73" s="5"/>
      <c r="AF73" s="5"/>
      <c r="AG73" s="5"/>
      <c r="AH73" s="5"/>
      <c r="AI73" s="5"/>
      <c r="AJ73" s="5"/>
      <c r="AK73" s="5">
        <v>295.83999999999997</v>
      </c>
    </row>
    <row r="74" spans="1:37" x14ac:dyDescent="0.25">
      <c r="A74" s="369" t="s">
        <v>47</v>
      </c>
      <c r="B74" s="5"/>
      <c r="C74" s="5"/>
      <c r="D74" s="5">
        <v>208.6</v>
      </c>
      <c r="E74" s="5"/>
      <c r="F74" s="5"/>
      <c r="G74" s="5"/>
      <c r="H74" s="5"/>
      <c r="I74" s="5"/>
      <c r="J74" s="5"/>
      <c r="K74" s="5"/>
      <c r="L74" s="5"/>
      <c r="M74" s="5"/>
      <c r="N74" s="5"/>
      <c r="O74" s="5"/>
      <c r="P74" s="5"/>
      <c r="Q74" s="5"/>
      <c r="R74" s="5"/>
      <c r="S74" s="5"/>
      <c r="T74" s="5"/>
      <c r="U74" s="5"/>
      <c r="V74" s="5"/>
      <c r="W74" s="5"/>
      <c r="X74" s="5">
        <v>102142.3</v>
      </c>
      <c r="Y74" s="5"/>
      <c r="Z74" s="5"/>
      <c r="AA74" s="5"/>
      <c r="AB74" s="5"/>
      <c r="AC74" s="5"/>
      <c r="AD74" s="5"/>
      <c r="AE74" s="5"/>
      <c r="AF74" s="5"/>
      <c r="AG74" s="5"/>
      <c r="AH74" s="5"/>
      <c r="AI74" s="5"/>
      <c r="AJ74" s="5"/>
      <c r="AK74" s="5">
        <v>102350.90000000001</v>
      </c>
    </row>
    <row r="75" spans="1:37" x14ac:dyDescent="0.25">
      <c r="A75" s="369" t="s">
        <v>306</v>
      </c>
      <c r="B75" s="5"/>
      <c r="C75" s="5"/>
      <c r="D75" s="5">
        <v>18.02</v>
      </c>
      <c r="E75" s="5"/>
      <c r="F75" s="5"/>
      <c r="G75" s="5"/>
      <c r="H75" s="5"/>
      <c r="I75" s="5"/>
      <c r="J75" s="5"/>
      <c r="K75" s="5"/>
      <c r="L75" s="5">
        <v>61.5</v>
      </c>
      <c r="M75" s="5"/>
      <c r="N75" s="5"/>
      <c r="O75" s="5"/>
      <c r="P75" s="5"/>
      <c r="Q75" s="5"/>
      <c r="R75" s="5"/>
      <c r="S75" s="5"/>
      <c r="T75" s="5"/>
      <c r="U75" s="5"/>
      <c r="V75" s="5"/>
      <c r="W75" s="5"/>
      <c r="X75" s="5"/>
      <c r="Y75" s="5"/>
      <c r="Z75" s="5"/>
      <c r="AA75" s="5"/>
      <c r="AB75" s="5"/>
      <c r="AC75" s="5"/>
      <c r="AD75" s="5"/>
      <c r="AE75" s="5">
        <v>25.38</v>
      </c>
      <c r="AF75" s="5"/>
      <c r="AG75" s="5"/>
      <c r="AH75" s="5"/>
      <c r="AI75" s="5"/>
      <c r="AJ75" s="5"/>
      <c r="AK75" s="5">
        <v>104.89999999999999</v>
      </c>
    </row>
    <row r="76" spans="1:37" x14ac:dyDescent="0.25">
      <c r="A76" s="369" t="s">
        <v>307</v>
      </c>
      <c r="B76" s="5"/>
      <c r="C76" s="5"/>
      <c r="D76" s="5"/>
      <c r="E76" s="5"/>
      <c r="F76" s="5"/>
      <c r="G76" s="5"/>
      <c r="H76" s="5"/>
      <c r="I76" s="5"/>
      <c r="J76" s="5"/>
      <c r="K76" s="5"/>
      <c r="L76" s="5"/>
      <c r="M76" s="5"/>
      <c r="N76" s="5"/>
      <c r="O76" s="5"/>
      <c r="P76" s="5"/>
      <c r="Q76" s="5"/>
      <c r="R76" s="5"/>
      <c r="S76" s="5"/>
      <c r="T76" s="5"/>
      <c r="U76" s="5"/>
      <c r="V76" s="5"/>
      <c r="W76" s="5"/>
      <c r="X76" s="5"/>
      <c r="Y76" s="5"/>
      <c r="Z76" s="5">
        <v>14715</v>
      </c>
      <c r="AA76" s="5"/>
      <c r="AB76" s="5"/>
      <c r="AC76" s="5"/>
      <c r="AD76" s="5"/>
      <c r="AE76" s="5">
        <v>3384.27</v>
      </c>
      <c r="AF76" s="5"/>
      <c r="AG76" s="5"/>
      <c r="AH76" s="5"/>
      <c r="AI76" s="5"/>
      <c r="AJ76" s="5"/>
      <c r="AK76" s="5">
        <v>18099.27</v>
      </c>
    </row>
    <row r="77" spans="1:37" x14ac:dyDescent="0.25">
      <c r="A77" s="369" t="s">
        <v>308</v>
      </c>
      <c r="B77" s="5"/>
      <c r="C77" s="5"/>
      <c r="D77" s="5">
        <v>2</v>
      </c>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v>2</v>
      </c>
    </row>
    <row r="78" spans="1:37" x14ac:dyDescent="0.25">
      <c r="A78" s="368" t="s">
        <v>245</v>
      </c>
      <c r="B78" s="5"/>
      <c r="C78" s="5"/>
      <c r="D78" s="5">
        <v>114.87</v>
      </c>
      <c r="E78" s="5"/>
      <c r="F78" s="5">
        <v>12.5</v>
      </c>
      <c r="G78" s="5"/>
      <c r="H78" s="5"/>
      <c r="I78" s="5"/>
      <c r="J78" s="5"/>
      <c r="K78" s="5"/>
      <c r="L78" s="5">
        <v>11636</v>
      </c>
      <c r="M78" s="5"/>
      <c r="N78" s="5">
        <v>2625</v>
      </c>
      <c r="O78" s="5"/>
      <c r="P78" s="5"/>
      <c r="Q78" s="5"/>
      <c r="R78" s="5">
        <v>15164.63</v>
      </c>
      <c r="S78" s="5"/>
      <c r="T78" s="5"/>
      <c r="U78" s="5"/>
      <c r="V78" s="5"/>
      <c r="W78" s="5"/>
      <c r="X78" s="5">
        <v>48948</v>
      </c>
      <c r="Y78" s="5"/>
      <c r="Z78" s="5">
        <v>1781.67</v>
      </c>
      <c r="AA78" s="5"/>
      <c r="AB78" s="5">
        <v>2162.1999999999998</v>
      </c>
      <c r="AC78" s="5">
        <v>146.25</v>
      </c>
      <c r="AD78" s="5">
        <v>33711.58</v>
      </c>
      <c r="AE78" s="5"/>
      <c r="AF78" s="5"/>
      <c r="AG78" s="5"/>
      <c r="AH78" s="5"/>
      <c r="AI78" s="5">
        <v>14981.28</v>
      </c>
      <c r="AJ78" s="5"/>
      <c r="AK78" s="5">
        <v>131283.97999999998</v>
      </c>
    </row>
    <row r="79" spans="1:37" x14ac:dyDescent="0.25">
      <c r="A79" s="369" t="s">
        <v>501</v>
      </c>
      <c r="B79" s="5"/>
      <c r="C79" s="5"/>
      <c r="D79" s="5"/>
      <c r="E79" s="5"/>
      <c r="F79" s="5">
        <v>12.5</v>
      </c>
      <c r="G79" s="5"/>
      <c r="H79" s="5"/>
      <c r="I79" s="5"/>
      <c r="J79" s="5"/>
      <c r="K79" s="5"/>
      <c r="L79" s="5"/>
      <c r="M79" s="5"/>
      <c r="N79" s="5">
        <v>2625</v>
      </c>
      <c r="O79" s="5"/>
      <c r="P79" s="5"/>
      <c r="Q79" s="5"/>
      <c r="R79" s="5"/>
      <c r="S79" s="5"/>
      <c r="T79" s="5"/>
      <c r="U79" s="5"/>
      <c r="V79" s="5"/>
      <c r="W79" s="5"/>
      <c r="X79" s="5"/>
      <c r="Y79" s="5"/>
      <c r="Z79" s="5"/>
      <c r="AA79" s="5"/>
      <c r="AB79" s="5"/>
      <c r="AC79" s="5">
        <v>146.25</v>
      </c>
      <c r="AD79" s="5"/>
      <c r="AE79" s="5"/>
      <c r="AF79" s="5"/>
      <c r="AG79" s="5"/>
      <c r="AH79" s="5"/>
      <c r="AI79" s="5"/>
      <c r="AJ79" s="5"/>
      <c r="AK79" s="5">
        <v>2783.75</v>
      </c>
    </row>
    <row r="80" spans="1:37" x14ac:dyDescent="0.25">
      <c r="A80" s="369" t="s">
        <v>311</v>
      </c>
      <c r="B80" s="5"/>
      <c r="C80" s="5"/>
      <c r="D80" s="5">
        <v>86.87</v>
      </c>
      <c r="E80" s="5"/>
      <c r="F80" s="5"/>
      <c r="G80" s="5"/>
      <c r="H80" s="5"/>
      <c r="I80" s="5"/>
      <c r="J80" s="5"/>
      <c r="K80" s="5"/>
      <c r="L80" s="5"/>
      <c r="M80" s="5"/>
      <c r="N80" s="5"/>
      <c r="O80" s="5"/>
      <c r="P80" s="5"/>
      <c r="Q80" s="5"/>
      <c r="R80" s="5">
        <v>6.63</v>
      </c>
      <c r="S80" s="5"/>
      <c r="T80" s="5"/>
      <c r="U80" s="5"/>
      <c r="V80" s="5"/>
      <c r="W80" s="5"/>
      <c r="X80" s="5"/>
      <c r="Y80" s="5"/>
      <c r="Z80" s="5">
        <v>858.67</v>
      </c>
      <c r="AA80" s="5"/>
      <c r="AB80" s="5"/>
      <c r="AC80" s="5"/>
      <c r="AD80" s="5"/>
      <c r="AE80" s="5"/>
      <c r="AF80" s="5"/>
      <c r="AG80" s="5"/>
      <c r="AH80" s="5"/>
      <c r="AI80" s="5"/>
      <c r="AJ80" s="5"/>
      <c r="AK80" s="5">
        <v>952.17</v>
      </c>
    </row>
    <row r="81" spans="1:37" x14ac:dyDescent="0.25">
      <c r="A81" s="369" t="s">
        <v>500</v>
      </c>
      <c r="B81" s="5"/>
      <c r="C81" s="5"/>
      <c r="D81" s="5"/>
      <c r="E81" s="5"/>
      <c r="F81" s="5"/>
      <c r="G81" s="5"/>
      <c r="H81" s="5"/>
      <c r="I81" s="5"/>
      <c r="J81" s="5"/>
      <c r="K81" s="5"/>
      <c r="L81" s="5"/>
      <c r="M81" s="5"/>
      <c r="N81" s="5"/>
      <c r="O81" s="5"/>
      <c r="P81" s="5"/>
      <c r="Q81" s="5"/>
      <c r="R81" s="5">
        <v>15069</v>
      </c>
      <c r="S81" s="5"/>
      <c r="T81" s="5"/>
      <c r="U81" s="5"/>
      <c r="V81" s="5"/>
      <c r="W81" s="5"/>
      <c r="X81" s="5"/>
      <c r="Y81" s="5"/>
      <c r="Z81" s="5">
        <v>83</v>
      </c>
      <c r="AA81" s="5"/>
      <c r="AB81" s="5"/>
      <c r="AC81" s="5"/>
      <c r="AD81" s="5"/>
      <c r="AE81" s="5"/>
      <c r="AF81" s="5"/>
      <c r="AG81" s="5"/>
      <c r="AH81" s="5"/>
      <c r="AI81" s="5"/>
      <c r="AJ81" s="5"/>
      <c r="AK81" s="5">
        <v>15152</v>
      </c>
    </row>
    <row r="82" spans="1:37" x14ac:dyDescent="0.25">
      <c r="A82" s="369" t="s">
        <v>308</v>
      </c>
      <c r="B82" s="5"/>
      <c r="C82" s="5"/>
      <c r="D82" s="5">
        <v>28</v>
      </c>
      <c r="E82" s="5"/>
      <c r="F82" s="5"/>
      <c r="G82" s="5"/>
      <c r="H82" s="5"/>
      <c r="I82" s="5"/>
      <c r="J82" s="5"/>
      <c r="K82" s="5"/>
      <c r="L82" s="5">
        <v>89</v>
      </c>
      <c r="M82" s="5"/>
      <c r="N82" s="5"/>
      <c r="O82" s="5"/>
      <c r="P82" s="5"/>
      <c r="Q82" s="5"/>
      <c r="R82" s="5">
        <v>89</v>
      </c>
      <c r="S82" s="5"/>
      <c r="T82" s="5"/>
      <c r="U82" s="5"/>
      <c r="V82" s="5"/>
      <c r="W82" s="5"/>
      <c r="X82" s="5">
        <v>13610</v>
      </c>
      <c r="Y82" s="5"/>
      <c r="Z82" s="5">
        <v>840</v>
      </c>
      <c r="AA82" s="5"/>
      <c r="AB82" s="5"/>
      <c r="AC82" s="5"/>
      <c r="AD82" s="5"/>
      <c r="AE82" s="5"/>
      <c r="AF82" s="5"/>
      <c r="AG82" s="5"/>
      <c r="AH82" s="5"/>
      <c r="AI82" s="5"/>
      <c r="AJ82" s="5"/>
      <c r="AK82" s="5">
        <v>14656</v>
      </c>
    </row>
    <row r="83" spans="1:37" x14ac:dyDescent="0.25">
      <c r="A83" s="369" t="s">
        <v>330</v>
      </c>
      <c r="B83" s="5"/>
      <c r="C83" s="5"/>
      <c r="D83" s="5"/>
      <c r="E83" s="5"/>
      <c r="F83" s="5"/>
      <c r="G83" s="5"/>
      <c r="H83" s="5"/>
      <c r="I83" s="5"/>
      <c r="J83" s="5"/>
      <c r="K83" s="5"/>
      <c r="L83" s="5">
        <v>11547</v>
      </c>
      <c r="M83" s="5"/>
      <c r="N83" s="5"/>
      <c r="O83" s="5"/>
      <c r="P83" s="5"/>
      <c r="Q83" s="5"/>
      <c r="R83" s="5"/>
      <c r="S83" s="5"/>
      <c r="T83" s="5"/>
      <c r="U83" s="5"/>
      <c r="V83" s="5"/>
      <c r="W83" s="5"/>
      <c r="X83" s="5"/>
      <c r="Y83" s="5"/>
      <c r="Z83" s="5"/>
      <c r="AA83" s="5"/>
      <c r="AB83" s="5">
        <v>2162.1999999999998</v>
      </c>
      <c r="AC83" s="5"/>
      <c r="AD83" s="5">
        <v>33711.58</v>
      </c>
      <c r="AE83" s="5"/>
      <c r="AF83" s="5"/>
      <c r="AG83" s="5"/>
      <c r="AH83" s="5"/>
      <c r="AI83" s="5">
        <v>14981.28</v>
      </c>
      <c r="AJ83" s="5"/>
      <c r="AK83" s="5">
        <v>62402.06</v>
      </c>
    </row>
    <row r="84" spans="1:37" x14ac:dyDescent="0.25">
      <c r="A84" s="369" t="s">
        <v>318</v>
      </c>
      <c r="B84" s="5"/>
      <c r="C84" s="5"/>
      <c r="D84" s="5"/>
      <c r="E84" s="5"/>
      <c r="F84" s="5"/>
      <c r="G84" s="5"/>
      <c r="H84" s="5"/>
      <c r="I84" s="5"/>
      <c r="J84" s="5"/>
      <c r="K84" s="5"/>
      <c r="L84" s="5"/>
      <c r="M84" s="5"/>
      <c r="N84" s="5"/>
      <c r="O84" s="5"/>
      <c r="P84" s="5"/>
      <c r="Q84" s="5"/>
      <c r="R84" s="5"/>
      <c r="S84" s="5"/>
      <c r="T84" s="5"/>
      <c r="U84" s="5"/>
      <c r="V84" s="5"/>
      <c r="W84" s="5"/>
      <c r="X84" s="5">
        <v>35338</v>
      </c>
      <c r="Y84" s="5"/>
      <c r="Z84" s="5"/>
      <c r="AA84" s="5"/>
      <c r="AB84" s="5"/>
      <c r="AC84" s="5"/>
      <c r="AD84" s="5"/>
      <c r="AE84" s="5"/>
      <c r="AF84" s="5"/>
      <c r="AG84" s="5"/>
      <c r="AH84" s="5"/>
      <c r="AI84" s="5"/>
      <c r="AJ84" s="5"/>
      <c r="AK84" s="5">
        <v>35338</v>
      </c>
    </row>
    <row r="85" spans="1:37" x14ac:dyDescent="0.25">
      <c r="A85" s="368" t="s">
        <v>246</v>
      </c>
      <c r="B85" s="5"/>
      <c r="C85" s="5"/>
      <c r="D85" s="5">
        <v>70.569999999999993</v>
      </c>
      <c r="E85" s="5"/>
      <c r="F85" s="5"/>
      <c r="G85" s="5"/>
      <c r="H85" s="5"/>
      <c r="I85" s="5"/>
      <c r="J85" s="5"/>
      <c r="K85" s="5"/>
      <c r="L85" s="5">
        <v>627</v>
      </c>
      <c r="M85" s="5"/>
      <c r="N85" s="5"/>
      <c r="O85" s="5"/>
      <c r="P85" s="5"/>
      <c r="Q85" s="5"/>
      <c r="R85" s="5"/>
      <c r="S85" s="5"/>
      <c r="T85" s="5"/>
      <c r="U85" s="5"/>
      <c r="V85" s="5"/>
      <c r="W85" s="5"/>
      <c r="X85" s="5">
        <v>41584</v>
      </c>
      <c r="Y85" s="5"/>
      <c r="Z85" s="5">
        <v>3186</v>
      </c>
      <c r="AA85" s="5"/>
      <c r="AB85" s="5"/>
      <c r="AC85" s="5"/>
      <c r="AD85" s="5"/>
      <c r="AE85" s="5"/>
      <c r="AF85" s="5"/>
      <c r="AG85" s="5"/>
      <c r="AH85" s="5"/>
      <c r="AI85" s="5"/>
      <c r="AJ85" s="5"/>
      <c r="AK85" s="5">
        <v>45467.57</v>
      </c>
    </row>
    <row r="86" spans="1:37" x14ac:dyDescent="0.25">
      <c r="A86" s="369" t="s">
        <v>434</v>
      </c>
      <c r="B86" s="5"/>
      <c r="C86" s="5"/>
      <c r="D86" s="5"/>
      <c r="E86" s="5"/>
      <c r="F86" s="5"/>
      <c r="G86" s="5"/>
      <c r="H86" s="5"/>
      <c r="I86" s="5"/>
      <c r="J86" s="5"/>
      <c r="K86" s="5"/>
      <c r="L86" s="5"/>
      <c r="M86" s="5"/>
      <c r="N86" s="5"/>
      <c r="O86" s="5"/>
      <c r="P86" s="5"/>
      <c r="Q86" s="5"/>
      <c r="R86" s="5"/>
      <c r="S86" s="5"/>
      <c r="T86" s="5"/>
      <c r="U86" s="5"/>
      <c r="V86" s="5"/>
      <c r="W86" s="5"/>
      <c r="X86" s="5"/>
      <c r="Y86" s="5"/>
      <c r="Z86" s="5">
        <v>3000</v>
      </c>
      <c r="AA86" s="5"/>
      <c r="AB86" s="5"/>
      <c r="AC86" s="5"/>
      <c r="AD86" s="5"/>
      <c r="AE86" s="5"/>
      <c r="AF86" s="5"/>
      <c r="AG86" s="5"/>
      <c r="AH86" s="5"/>
      <c r="AI86" s="5"/>
      <c r="AJ86" s="5"/>
      <c r="AK86" s="5">
        <v>3000</v>
      </c>
    </row>
    <row r="87" spans="1:37" x14ac:dyDescent="0.25">
      <c r="A87" s="369" t="s">
        <v>311</v>
      </c>
      <c r="B87" s="5"/>
      <c r="C87" s="5"/>
      <c r="D87" s="5">
        <v>70.569999999999993</v>
      </c>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v>70.569999999999993</v>
      </c>
    </row>
    <row r="88" spans="1:37" x14ac:dyDescent="0.25">
      <c r="A88" s="369" t="s">
        <v>308</v>
      </c>
      <c r="B88" s="5"/>
      <c r="C88" s="5"/>
      <c r="D88" s="5"/>
      <c r="E88" s="5"/>
      <c r="F88" s="5"/>
      <c r="G88" s="5"/>
      <c r="H88" s="5"/>
      <c r="I88" s="5"/>
      <c r="J88" s="5"/>
      <c r="K88" s="5"/>
      <c r="L88" s="5">
        <v>627</v>
      </c>
      <c r="M88" s="5"/>
      <c r="N88" s="5"/>
      <c r="O88" s="5"/>
      <c r="P88" s="5"/>
      <c r="Q88" s="5"/>
      <c r="R88" s="5"/>
      <c r="S88" s="5"/>
      <c r="T88" s="5"/>
      <c r="U88" s="5"/>
      <c r="V88" s="5"/>
      <c r="W88" s="5"/>
      <c r="X88" s="5">
        <v>41584</v>
      </c>
      <c r="Y88" s="5"/>
      <c r="Z88" s="5">
        <v>186</v>
      </c>
      <c r="AA88" s="5"/>
      <c r="AB88" s="5"/>
      <c r="AC88" s="5"/>
      <c r="AD88" s="5"/>
      <c r="AE88" s="5"/>
      <c r="AF88" s="5"/>
      <c r="AG88" s="5"/>
      <c r="AH88" s="5"/>
      <c r="AI88" s="5"/>
      <c r="AJ88" s="5"/>
      <c r="AK88" s="5">
        <v>42397</v>
      </c>
    </row>
    <row r="89" spans="1:37" x14ac:dyDescent="0.25">
      <c r="A89" s="368" t="s">
        <v>247</v>
      </c>
      <c r="B89" s="5"/>
      <c r="C89" s="5"/>
      <c r="D89" s="5"/>
      <c r="E89" s="5">
        <v>4500.3</v>
      </c>
      <c r="F89" s="5">
        <v>332.5</v>
      </c>
      <c r="G89" s="5"/>
      <c r="H89" s="5"/>
      <c r="I89" s="5"/>
      <c r="J89" s="5"/>
      <c r="K89" s="5"/>
      <c r="L89" s="5">
        <v>282.64</v>
      </c>
      <c r="M89" s="5"/>
      <c r="N89" s="5"/>
      <c r="O89" s="5"/>
      <c r="P89" s="5"/>
      <c r="Q89" s="5"/>
      <c r="R89" s="5">
        <v>8272</v>
      </c>
      <c r="S89" s="5"/>
      <c r="T89" s="5"/>
      <c r="U89" s="5"/>
      <c r="V89" s="5"/>
      <c r="W89" s="5"/>
      <c r="X89" s="5">
        <v>17375</v>
      </c>
      <c r="Y89" s="5"/>
      <c r="Z89" s="5">
        <v>1428.49</v>
      </c>
      <c r="AA89" s="5"/>
      <c r="AB89" s="5"/>
      <c r="AC89" s="5"/>
      <c r="AD89" s="5"/>
      <c r="AE89" s="5"/>
      <c r="AF89" s="5"/>
      <c r="AG89" s="5"/>
      <c r="AH89" s="5"/>
      <c r="AI89" s="5"/>
      <c r="AJ89" s="5"/>
      <c r="AK89" s="5">
        <v>32190.93</v>
      </c>
    </row>
    <row r="90" spans="1:37" x14ac:dyDescent="0.25">
      <c r="A90" s="369" t="s">
        <v>311</v>
      </c>
      <c r="B90" s="5"/>
      <c r="C90" s="5"/>
      <c r="D90" s="5"/>
      <c r="E90" s="5"/>
      <c r="F90" s="5"/>
      <c r="G90" s="5"/>
      <c r="H90" s="5"/>
      <c r="I90" s="5"/>
      <c r="J90" s="5"/>
      <c r="K90" s="5"/>
      <c r="L90" s="5">
        <v>282.64</v>
      </c>
      <c r="M90" s="5"/>
      <c r="N90" s="5"/>
      <c r="O90" s="5"/>
      <c r="P90" s="5"/>
      <c r="Q90" s="5"/>
      <c r="R90" s="5"/>
      <c r="S90" s="5"/>
      <c r="T90" s="5"/>
      <c r="U90" s="5"/>
      <c r="V90" s="5"/>
      <c r="W90" s="5"/>
      <c r="X90" s="5"/>
      <c r="Y90" s="5"/>
      <c r="Z90" s="5">
        <v>1428.49</v>
      </c>
      <c r="AA90" s="5"/>
      <c r="AB90" s="5"/>
      <c r="AC90" s="5"/>
      <c r="AD90" s="5"/>
      <c r="AE90" s="5"/>
      <c r="AF90" s="5"/>
      <c r="AG90" s="5"/>
      <c r="AH90" s="5"/>
      <c r="AI90" s="5"/>
      <c r="AJ90" s="5"/>
      <c r="AK90" s="5">
        <v>1711.13</v>
      </c>
    </row>
    <row r="91" spans="1:37" x14ac:dyDescent="0.25">
      <c r="A91" s="369" t="s">
        <v>506</v>
      </c>
      <c r="B91" s="5"/>
      <c r="C91" s="5"/>
      <c r="D91" s="5"/>
      <c r="E91" s="5">
        <v>4500.3</v>
      </c>
      <c r="F91" s="5">
        <v>332.5</v>
      </c>
      <c r="G91" s="5"/>
      <c r="H91" s="5"/>
      <c r="I91" s="5"/>
      <c r="J91" s="5"/>
      <c r="K91" s="5"/>
      <c r="L91" s="5"/>
      <c r="M91" s="5"/>
      <c r="N91" s="5"/>
      <c r="O91" s="5"/>
      <c r="P91" s="5"/>
      <c r="Q91" s="5"/>
      <c r="R91" s="5">
        <v>1288</v>
      </c>
      <c r="S91" s="5"/>
      <c r="T91" s="5"/>
      <c r="U91" s="5"/>
      <c r="V91" s="5"/>
      <c r="W91" s="5"/>
      <c r="X91" s="5"/>
      <c r="Y91" s="5"/>
      <c r="Z91" s="5"/>
      <c r="AA91" s="5"/>
      <c r="AB91" s="5"/>
      <c r="AC91" s="5"/>
      <c r="AD91" s="5"/>
      <c r="AE91" s="5"/>
      <c r="AF91" s="5"/>
      <c r="AG91" s="5"/>
      <c r="AH91" s="5"/>
      <c r="AI91" s="5"/>
      <c r="AJ91" s="5"/>
      <c r="AK91" s="5">
        <v>6120.8</v>
      </c>
    </row>
    <row r="92" spans="1:37" x14ac:dyDescent="0.25">
      <c r="A92" s="369" t="s">
        <v>308</v>
      </c>
      <c r="B92" s="5"/>
      <c r="C92" s="5"/>
      <c r="D92" s="5"/>
      <c r="E92" s="5"/>
      <c r="F92" s="5"/>
      <c r="G92" s="5"/>
      <c r="H92" s="5"/>
      <c r="I92" s="5"/>
      <c r="J92" s="5"/>
      <c r="K92" s="5"/>
      <c r="L92" s="5"/>
      <c r="M92" s="5"/>
      <c r="N92" s="5"/>
      <c r="O92" s="5"/>
      <c r="P92" s="5"/>
      <c r="Q92" s="5"/>
      <c r="R92" s="5">
        <v>6984</v>
      </c>
      <c r="S92" s="5"/>
      <c r="T92" s="5"/>
      <c r="U92" s="5"/>
      <c r="V92" s="5"/>
      <c r="W92" s="5"/>
      <c r="X92" s="5">
        <v>17375</v>
      </c>
      <c r="Y92" s="5"/>
      <c r="Z92" s="5"/>
      <c r="AA92" s="5"/>
      <c r="AB92" s="5"/>
      <c r="AC92" s="5"/>
      <c r="AD92" s="5"/>
      <c r="AE92" s="5"/>
      <c r="AF92" s="5"/>
      <c r="AG92" s="5"/>
      <c r="AH92" s="5"/>
      <c r="AI92" s="5"/>
      <c r="AJ92" s="5"/>
      <c r="AK92" s="5">
        <v>24359</v>
      </c>
    </row>
    <row r="93" spans="1:37" x14ac:dyDescent="0.25">
      <c r="A93" s="368" t="s">
        <v>248</v>
      </c>
      <c r="B93" s="5"/>
      <c r="C93" s="5"/>
      <c r="D93" s="5">
        <v>9658.56</v>
      </c>
      <c r="E93" s="5">
        <v>182</v>
      </c>
      <c r="F93" s="5">
        <v>18</v>
      </c>
      <c r="G93" s="5">
        <v>68244.63</v>
      </c>
      <c r="H93" s="5">
        <v>808</v>
      </c>
      <c r="I93" s="5"/>
      <c r="J93" s="5"/>
      <c r="K93" s="5"/>
      <c r="L93" s="5">
        <v>402741.42000000004</v>
      </c>
      <c r="M93" s="5">
        <v>45537.919999999998</v>
      </c>
      <c r="N93" s="5">
        <v>166</v>
      </c>
      <c r="O93" s="5">
        <v>29944</v>
      </c>
      <c r="P93" s="5"/>
      <c r="Q93" s="5"/>
      <c r="R93" s="5">
        <v>221320.35</v>
      </c>
      <c r="S93" s="5">
        <v>17046.72</v>
      </c>
      <c r="T93" s="5"/>
      <c r="U93" s="5"/>
      <c r="V93" s="5">
        <v>1361.5800000000002</v>
      </c>
      <c r="W93" s="5"/>
      <c r="X93" s="5">
        <v>1154103.8</v>
      </c>
      <c r="Y93" s="5"/>
      <c r="Z93" s="5">
        <v>913330.47</v>
      </c>
      <c r="AA93" s="5"/>
      <c r="AB93" s="5"/>
      <c r="AC93" s="5">
        <v>38804.42</v>
      </c>
      <c r="AD93" s="5">
        <v>671001</v>
      </c>
      <c r="AE93" s="5">
        <v>14195.29</v>
      </c>
      <c r="AF93" s="5"/>
      <c r="AG93" s="5"/>
      <c r="AH93" s="5">
        <v>3407.32</v>
      </c>
      <c r="AI93" s="5"/>
      <c r="AJ93" s="5"/>
      <c r="AK93" s="5">
        <v>3591871.4800000004</v>
      </c>
    </row>
    <row r="94" spans="1:37" x14ac:dyDescent="0.25">
      <c r="A94" s="369" t="s">
        <v>416</v>
      </c>
      <c r="B94" s="5"/>
      <c r="C94" s="5"/>
      <c r="D94" s="5"/>
      <c r="E94" s="5"/>
      <c r="F94" s="5">
        <v>18</v>
      </c>
      <c r="G94" s="5"/>
      <c r="H94" s="5"/>
      <c r="I94" s="5"/>
      <c r="J94" s="5"/>
      <c r="K94" s="5"/>
      <c r="L94" s="5"/>
      <c r="M94" s="5"/>
      <c r="N94" s="5">
        <v>166</v>
      </c>
      <c r="O94" s="5"/>
      <c r="P94" s="5"/>
      <c r="Q94" s="5"/>
      <c r="R94" s="5"/>
      <c r="S94" s="5"/>
      <c r="T94" s="5"/>
      <c r="U94" s="5"/>
      <c r="V94" s="5"/>
      <c r="W94" s="5"/>
      <c r="X94" s="5"/>
      <c r="Y94" s="5"/>
      <c r="Z94" s="5"/>
      <c r="AA94" s="5"/>
      <c r="AB94" s="5"/>
      <c r="AC94" s="5">
        <v>38696</v>
      </c>
      <c r="AD94" s="5">
        <v>368001</v>
      </c>
      <c r="AE94" s="5"/>
      <c r="AF94" s="5"/>
      <c r="AG94" s="5"/>
      <c r="AH94" s="5"/>
      <c r="AI94" s="5"/>
      <c r="AJ94" s="5"/>
      <c r="AK94" s="5">
        <v>406881</v>
      </c>
    </row>
    <row r="95" spans="1:37" x14ac:dyDescent="0.25">
      <c r="A95" s="369" t="s">
        <v>414</v>
      </c>
      <c r="B95" s="5"/>
      <c r="C95" s="5"/>
      <c r="D95" s="5"/>
      <c r="E95" s="5"/>
      <c r="F95" s="5"/>
      <c r="G95" s="5"/>
      <c r="H95" s="5"/>
      <c r="I95" s="5"/>
      <c r="J95" s="5"/>
      <c r="K95" s="5"/>
      <c r="L95" s="5">
        <v>5475</v>
      </c>
      <c r="M95" s="5"/>
      <c r="N95" s="5"/>
      <c r="O95" s="5"/>
      <c r="P95" s="5"/>
      <c r="Q95" s="5"/>
      <c r="R95" s="5"/>
      <c r="S95" s="5"/>
      <c r="T95" s="5"/>
      <c r="U95" s="5"/>
      <c r="V95" s="5"/>
      <c r="W95" s="5"/>
      <c r="X95" s="5"/>
      <c r="Y95" s="5"/>
      <c r="Z95" s="5"/>
      <c r="AA95" s="5"/>
      <c r="AB95" s="5"/>
      <c r="AC95" s="5"/>
      <c r="AD95" s="5"/>
      <c r="AE95" s="5"/>
      <c r="AF95" s="5"/>
      <c r="AG95" s="5"/>
      <c r="AH95" s="5"/>
      <c r="AI95" s="5"/>
      <c r="AJ95" s="5"/>
      <c r="AK95" s="5">
        <v>5475</v>
      </c>
    </row>
    <row r="96" spans="1:37" x14ac:dyDescent="0.25">
      <c r="A96" s="369" t="s">
        <v>430</v>
      </c>
      <c r="B96" s="5"/>
      <c r="C96" s="5"/>
      <c r="D96" s="5"/>
      <c r="E96" s="5"/>
      <c r="F96" s="5"/>
      <c r="G96" s="5"/>
      <c r="H96" s="5"/>
      <c r="I96" s="5"/>
      <c r="J96" s="5"/>
      <c r="K96" s="5"/>
      <c r="L96" s="5">
        <v>14586.75</v>
      </c>
      <c r="M96" s="5"/>
      <c r="N96" s="5"/>
      <c r="O96" s="5"/>
      <c r="P96" s="5"/>
      <c r="Q96" s="5"/>
      <c r="R96" s="5"/>
      <c r="S96" s="5">
        <v>16345.94</v>
      </c>
      <c r="T96" s="5"/>
      <c r="U96" s="5"/>
      <c r="V96" s="5"/>
      <c r="W96" s="5"/>
      <c r="X96" s="5"/>
      <c r="Y96" s="5"/>
      <c r="Z96" s="5"/>
      <c r="AA96" s="5"/>
      <c r="AB96" s="5"/>
      <c r="AC96" s="5"/>
      <c r="AD96" s="5"/>
      <c r="AE96" s="5"/>
      <c r="AF96" s="5"/>
      <c r="AG96" s="5"/>
      <c r="AH96" s="5"/>
      <c r="AI96" s="5"/>
      <c r="AJ96" s="5"/>
      <c r="AK96" s="5">
        <v>30932.690000000002</v>
      </c>
    </row>
    <row r="97" spans="1:37" x14ac:dyDescent="0.25">
      <c r="A97" s="369" t="s">
        <v>465</v>
      </c>
      <c r="B97" s="5"/>
      <c r="C97" s="5"/>
      <c r="D97" s="5">
        <v>131</v>
      </c>
      <c r="E97" s="5"/>
      <c r="F97" s="5"/>
      <c r="G97" s="5"/>
      <c r="H97" s="5"/>
      <c r="I97" s="5"/>
      <c r="J97" s="5"/>
      <c r="K97" s="5"/>
      <c r="L97" s="5"/>
      <c r="M97" s="5"/>
      <c r="N97" s="5"/>
      <c r="O97" s="5"/>
      <c r="P97" s="5"/>
      <c r="Q97" s="5"/>
      <c r="R97" s="5">
        <v>1638</v>
      </c>
      <c r="S97" s="5"/>
      <c r="T97" s="5"/>
      <c r="U97" s="5"/>
      <c r="V97" s="5">
        <v>8.1300000000000008</v>
      </c>
      <c r="W97" s="5"/>
      <c r="X97" s="5">
        <v>841543</v>
      </c>
      <c r="Y97" s="5"/>
      <c r="Z97" s="5"/>
      <c r="AA97" s="5"/>
      <c r="AB97" s="5"/>
      <c r="AC97" s="5"/>
      <c r="AD97" s="5"/>
      <c r="AE97" s="5"/>
      <c r="AF97" s="5"/>
      <c r="AG97" s="5"/>
      <c r="AH97" s="5"/>
      <c r="AI97" s="5"/>
      <c r="AJ97" s="5"/>
      <c r="AK97" s="5">
        <v>843320.13</v>
      </c>
    </row>
    <row r="98" spans="1:37" x14ac:dyDescent="0.25">
      <c r="A98" s="369" t="s">
        <v>434</v>
      </c>
      <c r="B98" s="5"/>
      <c r="C98" s="5"/>
      <c r="D98" s="5"/>
      <c r="E98" s="5"/>
      <c r="F98" s="5"/>
      <c r="G98" s="5"/>
      <c r="H98" s="5"/>
      <c r="I98" s="5"/>
      <c r="J98" s="5"/>
      <c r="K98" s="5"/>
      <c r="L98" s="5"/>
      <c r="M98" s="5"/>
      <c r="N98" s="5"/>
      <c r="O98" s="5"/>
      <c r="P98" s="5"/>
      <c r="Q98" s="5"/>
      <c r="R98" s="5"/>
      <c r="S98" s="5"/>
      <c r="T98" s="5"/>
      <c r="U98" s="5"/>
      <c r="V98" s="5"/>
      <c r="W98" s="5"/>
      <c r="X98" s="5"/>
      <c r="Y98" s="5"/>
      <c r="Z98" s="5">
        <v>83000</v>
      </c>
      <c r="AA98" s="5"/>
      <c r="AB98" s="5"/>
      <c r="AC98" s="5"/>
      <c r="AD98" s="5">
        <v>300000</v>
      </c>
      <c r="AE98" s="5"/>
      <c r="AF98" s="5"/>
      <c r="AG98" s="5"/>
      <c r="AH98" s="5"/>
      <c r="AI98" s="5"/>
      <c r="AJ98" s="5"/>
      <c r="AK98" s="5">
        <v>383000</v>
      </c>
    </row>
    <row r="99" spans="1:37" x14ac:dyDescent="0.25">
      <c r="A99" s="369" t="s">
        <v>311</v>
      </c>
      <c r="B99" s="5"/>
      <c r="C99" s="5"/>
      <c r="D99" s="5">
        <v>1829.86</v>
      </c>
      <c r="E99" s="5"/>
      <c r="F99" s="5"/>
      <c r="G99" s="5">
        <v>52149.63</v>
      </c>
      <c r="H99" s="5"/>
      <c r="I99" s="5"/>
      <c r="J99" s="5"/>
      <c r="K99" s="5"/>
      <c r="L99" s="5">
        <v>169377.67</v>
      </c>
      <c r="M99" s="5">
        <v>19241.919999999998</v>
      </c>
      <c r="N99" s="5"/>
      <c r="O99" s="5"/>
      <c r="P99" s="5"/>
      <c r="Q99" s="5"/>
      <c r="R99" s="5">
        <v>198567.35</v>
      </c>
      <c r="S99" s="5">
        <v>700.78</v>
      </c>
      <c r="T99" s="5"/>
      <c r="U99" s="5"/>
      <c r="V99" s="5">
        <v>1353.45</v>
      </c>
      <c r="W99" s="5"/>
      <c r="X99" s="5">
        <v>312560.80000000005</v>
      </c>
      <c r="Y99" s="5"/>
      <c r="Z99" s="5">
        <v>417417.85</v>
      </c>
      <c r="AA99" s="5"/>
      <c r="AB99" s="5"/>
      <c r="AC99" s="5">
        <v>108.42</v>
      </c>
      <c r="AD99" s="5"/>
      <c r="AE99" s="5"/>
      <c r="AF99" s="5"/>
      <c r="AG99" s="5"/>
      <c r="AH99" s="5">
        <v>3407.32</v>
      </c>
      <c r="AI99" s="5"/>
      <c r="AJ99" s="5"/>
      <c r="AK99" s="5">
        <v>1176715.05</v>
      </c>
    </row>
    <row r="100" spans="1:37" x14ac:dyDescent="0.25">
      <c r="A100" s="369" t="s">
        <v>500</v>
      </c>
      <c r="B100" s="5"/>
      <c r="C100" s="5"/>
      <c r="D100" s="5"/>
      <c r="E100" s="5">
        <v>182</v>
      </c>
      <c r="F100" s="5"/>
      <c r="G100" s="5">
        <v>16095</v>
      </c>
      <c r="H100" s="5"/>
      <c r="I100" s="5"/>
      <c r="J100" s="5"/>
      <c r="K100" s="5"/>
      <c r="L100" s="5">
        <v>25651</v>
      </c>
      <c r="M100" s="5"/>
      <c r="N100" s="5"/>
      <c r="O100" s="5"/>
      <c r="P100" s="5"/>
      <c r="Q100" s="5"/>
      <c r="R100" s="5"/>
      <c r="S100" s="5"/>
      <c r="T100" s="5"/>
      <c r="U100" s="5"/>
      <c r="V100" s="5"/>
      <c r="W100" s="5"/>
      <c r="X100" s="5"/>
      <c r="Y100" s="5"/>
      <c r="Z100" s="5">
        <v>202</v>
      </c>
      <c r="AA100" s="5"/>
      <c r="AB100" s="5"/>
      <c r="AC100" s="5"/>
      <c r="AD100" s="5"/>
      <c r="AE100" s="5"/>
      <c r="AF100" s="5"/>
      <c r="AG100" s="5"/>
      <c r="AH100" s="5"/>
      <c r="AI100" s="5"/>
      <c r="AJ100" s="5"/>
      <c r="AK100" s="5">
        <v>42130</v>
      </c>
    </row>
    <row r="101" spans="1:37" x14ac:dyDescent="0.25">
      <c r="A101" s="369" t="s">
        <v>306</v>
      </c>
      <c r="B101" s="5"/>
      <c r="C101" s="5"/>
      <c r="D101" s="5">
        <v>2.7</v>
      </c>
      <c r="E101" s="5"/>
      <c r="F101" s="5"/>
      <c r="G101" s="5"/>
      <c r="H101" s="5"/>
      <c r="I101" s="5"/>
      <c r="J101" s="5"/>
      <c r="K101" s="5"/>
      <c r="L101" s="5">
        <v>16</v>
      </c>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v>18.7</v>
      </c>
    </row>
    <row r="102" spans="1:37" x14ac:dyDescent="0.25">
      <c r="A102" s="369" t="s">
        <v>307</v>
      </c>
      <c r="B102" s="5"/>
      <c r="C102" s="5"/>
      <c r="D102" s="5"/>
      <c r="E102" s="5"/>
      <c r="F102" s="5"/>
      <c r="G102" s="5"/>
      <c r="H102" s="5"/>
      <c r="I102" s="5"/>
      <c r="J102" s="5"/>
      <c r="K102" s="5"/>
      <c r="L102" s="5"/>
      <c r="M102" s="5"/>
      <c r="N102" s="5"/>
      <c r="O102" s="5"/>
      <c r="P102" s="5"/>
      <c r="Q102" s="5"/>
      <c r="R102" s="5"/>
      <c r="S102" s="5"/>
      <c r="T102" s="5"/>
      <c r="U102" s="5"/>
      <c r="V102" s="5"/>
      <c r="W102" s="5"/>
      <c r="X102" s="5"/>
      <c r="Y102" s="5"/>
      <c r="Z102" s="5">
        <v>66908.62</v>
      </c>
      <c r="AA102" s="5"/>
      <c r="AB102" s="5"/>
      <c r="AC102" s="5"/>
      <c r="AD102" s="5"/>
      <c r="AE102" s="5">
        <v>14195.29</v>
      </c>
      <c r="AF102" s="5"/>
      <c r="AG102" s="5"/>
      <c r="AH102" s="5"/>
      <c r="AI102" s="5"/>
      <c r="AJ102" s="5"/>
      <c r="AK102" s="5">
        <v>81103.91</v>
      </c>
    </row>
    <row r="103" spans="1:37" x14ac:dyDescent="0.25">
      <c r="A103" s="369" t="s">
        <v>308</v>
      </c>
      <c r="B103" s="5"/>
      <c r="C103" s="5"/>
      <c r="D103" s="5">
        <v>7695</v>
      </c>
      <c r="E103" s="5"/>
      <c r="F103" s="5"/>
      <c r="G103" s="5"/>
      <c r="H103" s="5">
        <v>808</v>
      </c>
      <c r="I103" s="5"/>
      <c r="J103" s="5"/>
      <c r="K103" s="5"/>
      <c r="L103" s="5">
        <v>187635</v>
      </c>
      <c r="M103" s="5">
        <v>26296</v>
      </c>
      <c r="N103" s="5"/>
      <c r="O103" s="5">
        <v>29944</v>
      </c>
      <c r="P103" s="5"/>
      <c r="Q103" s="5"/>
      <c r="R103" s="5">
        <v>21115</v>
      </c>
      <c r="S103" s="5"/>
      <c r="T103" s="5"/>
      <c r="U103" s="5"/>
      <c r="V103" s="5"/>
      <c r="W103" s="5"/>
      <c r="X103" s="5"/>
      <c r="Y103" s="5"/>
      <c r="Z103" s="5">
        <v>345802</v>
      </c>
      <c r="AA103" s="5"/>
      <c r="AB103" s="5"/>
      <c r="AC103" s="5"/>
      <c r="AD103" s="5"/>
      <c r="AE103" s="5"/>
      <c r="AF103" s="5"/>
      <c r="AG103" s="5"/>
      <c r="AH103" s="5"/>
      <c r="AI103" s="5"/>
      <c r="AJ103" s="5"/>
      <c r="AK103" s="5">
        <v>619295</v>
      </c>
    </row>
    <row r="104" spans="1:37" x14ac:dyDescent="0.25">
      <c r="A104" s="369" t="s">
        <v>394</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v>3000</v>
      </c>
      <c r="AE104" s="5"/>
      <c r="AF104" s="5"/>
      <c r="AG104" s="5"/>
      <c r="AH104" s="5"/>
      <c r="AI104" s="5"/>
      <c r="AJ104" s="5"/>
      <c r="AK104" s="5">
        <v>3000</v>
      </c>
    </row>
    <row r="105" spans="1:37" x14ac:dyDescent="0.25">
      <c r="A105" s="368" t="s">
        <v>253</v>
      </c>
      <c r="B105" s="5"/>
      <c r="C105" s="5"/>
      <c r="D105" s="5">
        <v>155.86000000000001</v>
      </c>
      <c r="E105" s="5"/>
      <c r="F105" s="5"/>
      <c r="G105" s="5"/>
      <c r="H105" s="5"/>
      <c r="I105" s="5"/>
      <c r="J105" s="5"/>
      <c r="K105" s="5"/>
      <c r="L105" s="5">
        <v>2399.52</v>
      </c>
      <c r="M105" s="5">
        <v>4592.34</v>
      </c>
      <c r="N105" s="5"/>
      <c r="O105" s="5"/>
      <c r="P105" s="5"/>
      <c r="Q105" s="5"/>
      <c r="R105" s="5">
        <v>1209</v>
      </c>
      <c r="S105" s="5"/>
      <c r="T105" s="5"/>
      <c r="U105" s="5"/>
      <c r="V105" s="5">
        <v>1</v>
      </c>
      <c r="W105" s="5"/>
      <c r="X105" s="5">
        <v>171178.57</v>
      </c>
      <c r="Y105" s="5">
        <v>611</v>
      </c>
      <c r="Z105" s="5">
        <v>3501.97</v>
      </c>
      <c r="AA105" s="5"/>
      <c r="AB105" s="5"/>
      <c r="AC105" s="5"/>
      <c r="AD105" s="5"/>
      <c r="AE105" s="5">
        <v>891</v>
      </c>
      <c r="AF105" s="5"/>
      <c r="AG105" s="5"/>
      <c r="AH105" s="5">
        <v>2345.33</v>
      </c>
      <c r="AI105" s="5">
        <v>112.26</v>
      </c>
      <c r="AJ105" s="5">
        <v>255.21</v>
      </c>
      <c r="AK105" s="5">
        <v>187253.06</v>
      </c>
    </row>
    <row r="106" spans="1:37" x14ac:dyDescent="0.25">
      <c r="A106" s="369" t="s">
        <v>311</v>
      </c>
      <c r="B106" s="5"/>
      <c r="C106" s="5"/>
      <c r="D106" s="5">
        <v>153.68</v>
      </c>
      <c r="E106" s="5"/>
      <c r="F106" s="5"/>
      <c r="G106" s="5"/>
      <c r="H106" s="5"/>
      <c r="I106" s="5"/>
      <c r="J106" s="5"/>
      <c r="K106" s="5"/>
      <c r="L106" s="5">
        <v>545.52</v>
      </c>
      <c r="M106" s="5">
        <v>4592.34</v>
      </c>
      <c r="N106" s="5"/>
      <c r="O106" s="5"/>
      <c r="P106" s="5"/>
      <c r="Q106" s="5"/>
      <c r="R106" s="5"/>
      <c r="S106" s="5"/>
      <c r="T106" s="5"/>
      <c r="U106" s="5"/>
      <c r="V106" s="5">
        <v>1</v>
      </c>
      <c r="W106" s="5"/>
      <c r="X106" s="5">
        <v>171178.57</v>
      </c>
      <c r="Y106" s="5"/>
      <c r="Z106" s="5">
        <v>3501.97</v>
      </c>
      <c r="AA106" s="5"/>
      <c r="AB106" s="5"/>
      <c r="AC106" s="5"/>
      <c r="AD106" s="5"/>
      <c r="AE106" s="5">
        <v>891</v>
      </c>
      <c r="AF106" s="5"/>
      <c r="AG106" s="5"/>
      <c r="AH106" s="5">
        <v>2345.33</v>
      </c>
      <c r="AI106" s="5">
        <v>112.26</v>
      </c>
      <c r="AJ106" s="5">
        <v>255.21</v>
      </c>
      <c r="AK106" s="5">
        <v>183576.88</v>
      </c>
    </row>
    <row r="107" spans="1:37" x14ac:dyDescent="0.25">
      <c r="A107" s="369" t="s">
        <v>306</v>
      </c>
      <c r="B107" s="5"/>
      <c r="C107" s="5"/>
      <c r="D107" s="5">
        <v>2.1800000000000002</v>
      </c>
      <c r="E107" s="5"/>
      <c r="F107" s="5"/>
      <c r="G107" s="5"/>
      <c r="H107" s="5"/>
      <c r="I107" s="5"/>
      <c r="J107" s="5"/>
      <c r="K107" s="5"/>
      <c r="L107" s="5">
        <v>2</v>
      </c>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v>4.18</v>
      </c>
    </row>
    <row r="108" spans="1:37" x14ac:dyDescent="0.25">
      <c r="A108" s="369" t="s">
        <v>308</v>
      </c>
      <c r="B108" s="5"/>
      <c r="C108" s="5"/>
      <c r="D108" s="5"/>
      <c r="E108" s="5"/>
      <c r="F108" s="5"/>
      <c r="G108" s="5"/>
      <c r="H108" s="5"/>
      <c r="I108" s="5"/>
      <c r="J108" s="5"/>
      <c r="K108" s="5"/>
      <c r="L108" s="5">
        <v>1852</v>
      </c>
      <c r="M108" s="5"/>
      <c r="N108" s="5"/>
      <c r="O108" s="5"/>
      <c r="P108" s="5"/>
      <c r="Q108" s="5"/>
      <c r="R108" s="5">
        <v>1209</v>
      </c>
      <c r="S108" s="5"/>
      <c r="T108" s="5"/>
      <c r="U108" s="5"/>
      <c r="V108" s="5"/>
      <c r="W108" s="5"/>
      <c r="X108" s="5"/>
      <c r="Y108" s="5">
        <v>611</v>
      </c>
      <c r="Z108" s="5"/>
      <c r="AA108" s="5"/>
      <c r="AB108" s="5"/>
      <c r="AC108" s="5"/>
      <c r="AD108" s="5"/>
      <c r="AE108" s="5"/>
      <c r="AF108" s="5"/>
      <c r="AG108" s="5"/>
      <c r="AH108" s="5"/>
      <c r="AI108" s="5"/>
      <c r="AJ108" s="5"/>
      <c r="AK108" s="5">
        <v>3672</v>
      </c>
    </row>
    <row r="109" spans="1:37" x14ac:dyDescent="0.25">
      <c r="A109" s="368" t="s">
        <v>251</v>
      </c>
      <c r="B109" s="5"/>
      <c r="C109" s="5"/>
      <c r="D109" s="5">
        <v>39.130000000000003</v>
      </c>
      <c r="E109" s="5"/>
      <c r="F109" s="5"/>
      <c r="G109" s="5"/>
      <c r="H109" s="5"/>
      <c r="I109" s="5"/>
      <c r="J109" s="5"/>
      <c r="K109" s="5"/>
      <c r="L109" s="5">
        <v>29146.5</v>
      </c>
      <c r="M109" s="5"/>
      <c r="N109" s="5"/>
      <c r="O109" s="5"/>
      <c r="P109" s="5"/>
      <c r="Q109" s="5"/>
      <c r="R109" s="5"/>
      <c r="S109" s="5">
        <v>4304.38</v>
      </c>
      <c r="T109" s="5"/>
      <c r="U109" s="5"/>
      <c r="V109" s="5"/>
      <c r="W109" s="5"/>
      <c r="X109" s="5">
        <v>28996.77</v>
      </c>
      <c r="Y109" s="5"/>
      <c r="Z109" s="5">
        <v>662</v>
      </c>
      <c r="AA109" s="5"/>
      <c r="AB109" s="5"/>
      <c r="AC109" s="5"/>
      <c r="AD109" s="5"/>
      <c r="AE109" s="5">
        <v>523.54999999999995</v>
      </c>
      <c r="AF109" s="5"/>
      <c r="AG109" s="5"/>
      <c r="AH109" s="5"/>
      <c r="AI109" s="5"/>
      <c r="AJ109" s="5"/>
      <c r="AK109" s="5">
        <v>63672.33</v>
      </c>
    </row>
    <row r="110" spans="1:37" x14ac:dyDescent="0.25">
      <c r="A110" s="369" t="s">
        <v>430</v>
      </c>
      <c r="B110" s="5"/>
      <c r="C110" s="5"/>
      <c r="D110" s="5"/>
      <c r="E110" s="5"/>
      <c r="F110" s="5"/>
      <c r="G110" s="5"/>
      <c r="H110" s="5"/>
      <c r="I110" s="5"/>
      <c r="J110" s="5"/>
      <c r="K110" s="5"/>
      <c r="L110" s="5">
        <v>3443.5</v>
      </c>
      <c r="M110" s="5"/>
      <c r="N110" s="5"/>
      <c r="O110" s="5"/>
      <c r="P110" s="5"/>
      <c r="Q110" s="5"/>
      <c r="R110" s="5"/>
      <c r="S110" s="5">
        <v>4304.38</v>
      </c>
      <c r="T110" s="5"/>
      <c r="U110" s="5"/>
      <c r="V110" s="5"/>
      <c r="W110" s="5"/>
      <c r="X110" s="5"/>
      <c r="Y110" s="5"/>
      <c r="Z110" s="5"/>
      <c r="AA110" s="5"/>
      <c r="AB110" s="5"/>
      <c r="AC110" s="5"/>
      <c r="AD110" s="5"/>
      <c r="AE110" s="5"/>
      <c r="AF110" s="5"/>
      <c r="AG110" s="5"/>
      <c r="AH110" s="5"/>
      <c r="AI110" s="5"/>
      <c r="AJ110" s="5"/>
      <c r="AK110" s="5">
        <v>7747.88</v>
      </c>
    </row>
    <row r="111" spans="1:37" x14ac:dyDescent="0.25">
      <c r="A111" s="369" t="s">
        <v>306</v>
      </c>
      <c r="B111" s="5"/>
      <c r="C111" s="5"/>
      <c r="D111" s="5">
        <v>1.1299999999999999</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v>1.1299999999999999</v>
      </c>
    </row>
    <row r="112" spans="1:37" x14ac:dyDescent="0.25">
      <c r="A112" s="369" t="s">
        <v>307</v>
      </c>
      <c r="B112" s="5"/>
      <c r="C112" s="5"/>
      <c r="D112" s="5"/>
      <c r="E112" s="5"/>
      <c r="F112" s="5"/>
      <c r="G112" s="5"/>
      <c r="H112" s="5"/>
      <c r="I112" s="5"/>
      <c r="J112" s="5"/>
      <c r="K112" s="5"/>
      <c r="L112" s="5"/>
      <c r="M112" s="5"/>
      <c r="N112" s="5"/>
      <c r="O112" s="5"/>
      <c r="P112" s="5"/>
      <c r="Q112" s="5"/>
      <c r="R112" s="5"/>
      <c r="S112" s="5"/>
      <c r="T112" s="5"/>
      <c r="U112" s="5"/>
      <c r="V112" s="5"/>
      <c r="W112" s="5"/>
      <c r="X112" s="5">
        <v>28996.77</v>
      </c>
      <c r="Y112" s="5"/>
      <c r="Z112" s="5"/>
      <c r="AA112" s="5"/>
      <c r="AB112" s="5"/>
      <c r="AC112" s="5"/>
      <c r="AD112" s="5"/>
      <c r="AE112" s="5">
        <v>523.54999999999995</v>
      </c>
      <c r="AF112" s="5"/>
      <c r="AG112" s="5"/>
      <c r="AH112" s="5"/>
      <c r="AI112" s="5"/>
      <c r="AJ112" s="5"/>
      <c r="AK112" s="5">
        <v>29520.32</v>
      </c>
    </row>
    <row r="113" spans="1:37" x14ac:dyDescent="0.25">
      <c r="A113" s="369" t="s">
        <v>308</v>
      </c>
      <c r="B113" s="5"/>
      <c r="C113" s="5"/>
      <c r="D113" s="5">
        <v>38</v>
      </c>
      <c r="E113" s="5"/>
      <c r="F113" s="5"/>
      <c r="G113" s="5"/>
      <c r="H113" s="5"/>
      <c r="I113" s="5"/>
      <c r="J113" s="5"/>
      <c r="K113" s="5"/>
      <c r="L113" s="5"/>
      <c r="M113" s="5"/>
      <c r="N113" s="5"/>
      <c r="O113" s="5"/>
      <c r="P113" s="5"/>
      <c r="Q113" s="5"/>
      <c r="R113" s="5"/>
      <c r="S113" s="5"/>
      <c r="T113" s="5"/>
      <c r="U113" s="5"/>
      <c r="V113" s="5"/>
      <c r="W113" s="5"/>
      <c r="X113" s="5"/>
      <c r="Y113" s="5"/>
      <c r="Z113" s="5">
        <v>662</v>
      </c>
      <c r="AA113" s="5"/>
      <c r="AB113" s="5"/>
      <c r="AC113" s="5"/>
      <c r="AD113" s="5"/>
      <c r="AE113" s="5"/>
      <c r="AF113" s="5"/>
      <c r="AG113" s="5"/>
      <c r="AH113" s="5"/>
      <c r="AI113" s="5"/>
      <c r="AJ113" s="5"/>
      <c r="AK113" s="5">
        <v>700</v>
      </c>
    </row>
    <row r="114" spans="1:37" x14ac:dyDescent="0.25">
      <c r="A114" s="369" t="s">
        <v>495</v>
      </c>
      <c r="B114" s="5"/>
      <c r="C114" s="5"/>
      <c r="D114" s="5"/>
      <c r="E114" s="5"/>
      <c r="F114" s="5"/>
      <c r="G114" s="5"/>
      <c r="H114" s="5"/>
      <c r="I114" s="5"/>
      <c r="J114" s="5"/>
      <c r="K114" s="5"/>
      <c r="L114" s="5">
        <v>25703</v>
      </c>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v>25703</v>
      </c>
    </row>
    <row r="115" spans="1:37" x14ac:dyDescent="0.25">
      <c r="A115" s="368" t="s">
        <v>228</v>
      </c>
      <c r="B115" s="5"/>
      <c r="C115" s="5"/>
      <c r="D115" s="5">
        <v>1.2</v>
      </c>
      <c r="E115" s="5"/>
      <c r="F115" s="5"/>
      <c r="G115" s="5"/>
      <c r="H115" s="5"/>
      <c r="I115" s="5"/>
      <c r="J115" s="5"/>
      <c r="K115" s="5"/>
      <c r="L115" s="5">
        <v>249.95</v>
      </c>
      <c r="M115" s="5">
        <v>15</v>
      </c>
      <c r="N115" s="5"/>
      <c r="O115" s="5"/>
      <c r="P115" s="5"/>
      <c r="Q115" s="5"/>
      <c r="R115" s="5">
        <v>2850.79</v>
      </c>
      <c r="S115" s="5"/>
      <c r="T115" s="5"/>
      <c r="U115" s="5"/>
      <c r="V115" s="5"/>
      <c r="W115" s="5"/>
      <c r="X115" s="5">
        <v>21369.88</v>
      </c>
      <c r="Y115" s="5"/>
      <c r="Z115" s="5">
        <v>121.41</v>
      </c>
      <c r="AA115" s="5"/>
      <c r="AB115" s="5"/>
      <c r="AC115" s="5"/>
      <c r="AD115" s="5"/>
      <c r="AE115" s="5"/>
      <c r="AF115" s="5"/>
      <c r="AG115" s="5"/>
      <c r="AH115" s="5"/>
      <c r="AI115" s="5"/>
      <c r="AJ115" s="5"/>
      <c r="AK115" s="5">
        <v>24608.23</v>
      </c>
    </row>
    <row r="116" spans="1:37" x14ac:dyDescent="0.25">
      <c r="A116" s="369" t="s">
        <v>311</v>
      </c>
      <c r="B116" s="5"/>
      <c r="C116" s="5"/>
      <c r="D116" s="5"/>
      <c r="E116" s="5"/>
      <c r="F116" s="5"/>
      <c r="G116" s="5"/>
      <c r="H116" s="5"/>
      <c r="I116" s="5"/>
      <c r="J116" s="5"/>
      <c r="K116" s="5"/>
      <c r="L116" s="5">
        <v>133.94999999999999</v>
      </c>
      <c r="M116" s="5"/>
      <c r="N116" s="5"/>
      <c r="O116" s="5"/>
      <c r="P116" s="5"/>
      <c r="Q116" s="5"/>
      <c r="R116" s="5">
        <v>43.79</v>
      </c>
      <c r="S116" s="5"/>
      <c r="T116" s="5"/>
      <c r="U116" s="5"/>
      <c r="V116" s="5"/>
      <c r="W116" s="5"/>
      <c r="X116" s="5">
        <v>46.88</v>
      </c>
      <c r="Y116" s="5"/>
      <c r="Z116" s="5">
        <v>86.41</v>
      </c>
      <c r="AA116" s="5"/>
      <c r="AB116" s="5"/>
      <c r="AC116" s="5"/>
      <c r="AD116" s="5"/>
      <c r="AE116" s="5"/>
      <c r="AF116" s="5"/>
      <c r="AG116" s="5"/>
      <c r="AH116" s="5"/>
      <c r="AI116" s="5"/>
      <c r="AJ116" s="5"/>
      <c r="AK116" s="5">
        <v>311.02999999999997</v>
      </c>
    </row>
    <row r="117" spans="1:37" x14ac:dyDescent="0.25">
      <c r="A117" s="369" t="s">
        <v>306</v>
      </c>
      <c r="B117" s="5"/>
      <c r="C117" s="5"/>
      <c r="D117" s="5">
        <v>1.2</v>
      </c>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v>1.2</v>
      </c>
    </row>
    <row r="118" spans="1:37" x14ac:dyDescent="0.25">
      <c r="A118" s="369" t="s">
        <v>308</v>
      </c>
      <c r="B118" s="5"/>
      <c r="C118" s="5"/>
      <c r="D118" s="5"/>
      <c r="E118" s="5"/>
      <c r="F118" s="5"/>
      <c r="G118" s="5"/>
      <c r="H118" s="5"/>
      <c r="I118" s="5"/>
      <c r="J118" s="5"/>
      <c r="K118" s="5"/>
      <c r="L118" s="5">
        <v>116</v>
      </c>
      <c r="M118" s="5">
        <v>15</v>
      </c>
      <c r="N118" s="5"/>
      <c r="O118" s="5"/>
      <c r="P118" s="5"/>
      <c r="Q118" s="5"/>
      <c r="R118" s="5">
        <v>2807</v>
      </c>
      <c r="S118" s="5"/>
      <c r="T118" s="5"/>
      <c r="U118" s="5"/>
      <c r="V118" s="5"/>
      <c r="W118" s="5"/>
      <c r="X118" s="5">
        <v>21323</v>
      </c>
      <c r="Y118" s="5"/>
      <c r="Z118" s="5">
        <v>35</v>
      </c>
      <c r="AA118" s="5"/>
      <c r="AB118" s="5"/>
      <c r="AC118" s="5"/>
      <c r="AD118" s="5"/>
      <c r="AE118" s="5"/>
      <c r="AF118" s="5"/>
      <c r="AG118" s="5"/>
      <c r="AH118" s="5"/>
      <c r="AI118" s="5"/>
      <c r="AJ118" s="5"/>
      <c r="AK118" s="5">
        <v>24296</v>
      </c>
    </row>
    <row r="119" spans="1:37" x14ac:dyDescent="0.25">
      <c r="A119" s="368" t="s">
        <v>252</v>
      </c>
      <c r="B119" s="5"/>
      <c r="C119" s="5"/>
      <c r="D119" s="5">
        <v>21</v>
      </c>
      <c r="E119" s="5">
        <v>49306.6</v>
      </c>
      <c r="F119" s="5"/>
      <c r="G119" s="5"/>
      <c r="H119" s="5"/>
      <c r="I119" s="5"/>
      <c r="J119" s="5"/>
      <c r="K119" s="5"/>
      <c r="L119" s="5">
        <v>2854</v>
      </c>
      <c r="M119" s="5"/>
      <c r="N119" s="5"/>
      <c r="O119" s="5"/>
      <c r="P119" s="5"/>
      <c r="Q119" s="5"/>
      <c r="R119" s="5">
        <v>702.24</v>
      </c>
      <c r="S119" s="5"/>
      <c r="T119" s="5"/>
      <c r="U119" s="5"/>
      <c r="V119" s="5">
        <v>6749</v>
      </c>
      <c r="W119" s="5"/>
      <c r="X119" s="5">
        <v>61852</v>
      </c>
      <c r="Y119" s="5"/>
      <c r="Z119" s="5">
        <v>57.39</v>
      </c>
      <c r="AA119" s="5"/>
      <c r="AB119" s="5"/>
      <c r="AC119" s="5"/>
      <c r="AD119" s="5"/>
      <c r="AE119" s="5"/>
      <c r="AF119" s="5"/>
      <c r="AG119" s="5">
        <v>25</v>
      </c>
      <c r="AH119" s="5"/>
      <c r="AI119" s="5"/>
      <c r="AJ119" s="5"/>
      <c r="AK119" s="5">
        <v>121567.23000000001</v>
      </c>
    </row>
    <row r="120" spans="1:37" x14ac:dyDescent="0.25">
      <c r="A120" s="369" t="s">
        <v>311</v>
      </c>
      <c r="B120" s="5"/>
      <c r="C120" s="5"/>
      <c r="D120" s="5"/>
      <c r="E120" s="5"/>
      <c r="F120" s="5"/>
      <c r="G120" s="5"/>
      <c r="H120" s="5"/>
      <c r="I120" s="5"/>
      <c r="J120" s="5"/>
      <c r="K120" s="5"/>
      <c r="L120" s="5"/>
      <c r="M120" s="5"/>
      <c r="N120" s="5"/>
      <c r="O120" s="5"/>
      <c r="P120" s="5"/>
      <c r="Q120" s="5"/>
      <c r="R120" s="5">
        <v>150.24</v>
      </c>
      <c r="S120" s="5"/>
      <c r="T120" s="5"/>
      <c r="U120" s="5"/>
      <c r="V120" s="5"/>
      <c r="W120" s="5"/>
      <c r="X120" s="5"/>
      <c r="Y120" s="5"/>
      <c r="Z120" s="5">
        <v>42.39</v>
      </c>
      <c r="AA120" s="5"/>
      <c r="AB120" s="5"/>
      <c r="AC120" s="5"/>
      <c r="AD120" s="5"/>
      <c r="AE120" s="5"/>
      <c r="AF120" s="5"/>
      <c r="AG120" s="5"/>
      <c r="AH120" s="5"/>
      <c r="AI120" s="5"/>
      <c r="AJ120" s="5"/>
      <c r="AK120" s="5">
        <v>192.63</v>
      </c>
    </row>
    <row r="121" spans="1:37" x14ac:dyDescent="0.25">
      <c r="A121" s="369" t="s">
        <v>500</v>
      </c>
      <c r="B121" s="5"/>
      <c r="C121" s="5"/>
      <c r="D121" s="5"/>
      <c r="E121" s="5"/>
      <c r="F121" s="5"/>
      <c r="G121" s="5"/>
      <c r="H121" s="5"/>
      <c r="I121" s="5"/>
      <c r="J121" s="5"/>
      <c r="K121" s="5"/>
      <c r="L121" s="5"/>
      <c r="M121" s="5"/>
      <c r="N121" s="5"/>
      <c r="O121" s="5"/>
      <c r="P121" s="5"/>
      <c r="Q121" s="5"/>
      <c r="R121" s="5">
        <v>354</v>
      </c>
      <c r="S121" s="5"/>
      <c r="T121" s="5"/>
      <c r="U121" s="5"/>
      <c r="V121" s="5"/>
      <c r="W121" s="5"/>
      <c r="X121" s="5"/>
      <c r="Y121" s="5"/>
      <c r="Z121" s="5">
        <v>15</v>
      </c>
      <c r="AA121" s="5"/>
      <c r="AB121" s="5"/>
      <c r="AC121" s="5"/>
      <c r="AD121" s="5"/>
      <c r="AE121" s="5"/>
      <c r="AF121" s="5"/>
      <c r="AG121" s="5"/>
      <c r="AH121" s="5"/>
      <c r="AI121" s="5"/>
      <c r="AJ121" s="5"/>
      <c r="AK121" s="5">
        <v>369</v>
      </c>
    </row>
    <row r="122" spans="1:37" x14ac:dyDescent="0.25">
      <c r="A122" s="369" t="s">
        <v>308</v>
      </c>
      <c r="B122" s="5"/>
      <c r="C122" s="5"/>
      <c r="D122" s="5">
        <v>21</v>
      </c>
      <c r="E122" s="5"/>
      <c r="F122" s="5"/>
      <c r="G122" s="5"/>
      <c r="H122" s="5"/>
      <c r="I122" s="5"/>
      <c r="J122" s="5"/>
      <c r="K122" s="5"/>
      <c r="L122" s="5">
        <v>2854</v>
      </c>
      <c r="M122" s="5"/>
      <c r="N122" s="5"/>
      <c r="O122" s="5"/>
      <c r="P122" s="5"/>
      <c r="Q122" s="5"/>
      <c r="R122" s="5">
        <v>198</v>
      </c>
      <c r="S122" s="5"/>
      <c r="T122" s="5"/>
      <c r="U122" s="5"/>
      <c r="V122" s="5">
        <v>6749</v>
      </c>
      <c r="W122" s="5"/>
      <c r="X122" s="5">
        <v>61852</v>
      </c>
      <c r="Y122" s="5"/>
      <c r="Z122" s="5"/>
      <c r="AA122" s="5"/>
      <c r="AB122" s="5"/>
      <c r="AC122" s="5"/>
      <c r="AD122" s="5"/>
      <c r="AE122" s="5"/>
      <c r="AF122" s="5"/>
      <c r="AG122" s="5">
        <v>25</v>
      </c>
      <c r="AH122" s="5"/>
      <c r="AI122" s="5"/>
      <c r="AJ122" s="5"/>
      <c r="AK122" s="5">
        <v>71699</v>
      </c>
    </row>
    <row r="123" spans="1:37" x14ac:dyDescent="0.25">
      <c r="A123" s="369" t="s">
        <v>259</v>
      </c>
      <c r="B123" s="5"/>
      <c r="C123" s="5"/>
      <c r="D123" s="5"/>
      <c r="E123" s="5">
        <v>49306.6</v>
      </c>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v>49306.6</v>
      </c>
    </row>
    <row r="124" spans="1:37" x14ac:dyDescent="0.25">
      <c r="A124" s="368" t="s">
        <v>338</v>
      </c>
      <c r="B124" s="5"/>
      <c r="C124" s="5"/>
      <c r="D124" s="5">
        <v>5.93</v>
      </c>
      <c r="E124" s="5"/>
      <c r="F124" s="5"/>
      <c r="G124" s="5"/>
      <c r="H124" s="5"/>
      <c r="I124" s="5"/>
      <c r="J124" s="5"/>
      <c r="K124" s="5"/>
      <c r="L124" s="5">
        <v>222.56</v>
      </c>
      <c r="M124" s="5"/>
      <c r="N124" s="5"/>
      <c r="O124" s="5"/>
      <c r="P124" s="5"/>
      <c r="Q124" s="5"/>
      <c r="R124" s="5"/>
      <c r="S124" s="5">
        <v>31.04</v>
      </c>
      <c r="T124" s="5"/>
      <c r="U124" s="5"/>
      <c r="V124" s="5"/>
      <c r="W124" s="5"/>
      <c r="X124" s="5">
        <v>3086.78</v>
      </c>
      <c r="Y124" s="5"/>
      <c r="Z124" s="5">
        <v>102.92</v>
      </c>
      <c r="AA124" s="5"/>
      <c r="AB124" s="5"/>
      <c r="AC124" s="5"/>
      <c r="AD124" s="5"/>
      <c r="AE124" s="5"/>
      <c r="AF124" s="5"/>
      <c r="AG124" s="5"/>
      <c r="AH124" s="5"/>
      <c r="AI124" s="5"/>
      <c r="AJ124" s="5"/>
      <c r="AK124" s="5">
        <v>3449.23</v>
      </c>
    </row>
    <row r="125" spans="1:37" x14ac:dyDescent="0.25">
      <c r="A125" s="369" t="s">
        <v>311</v>
      </c>
      <c r="B125" s="5"/>
      <c r="C125" s="5"/>
      <c r="D125" s="5"/>
      <c r="E125" s="5"/>
      <c r="F125" s="5"/>
      <c r="G125" s="5"/>
      <c r="H125" s="5"/>
      <c r="I125" s="5"/>
      <c r="J125" s="5"/>
      <c r="K125" s="5"/>
      <c r="L125" s="5"/>
      <c r="M125" s="5"/>
      <c r="N125" s="5"/>
      <c r="O125" s="5"/>
      <c r="P125" s="5"/>
      <c r="Q125" s="5"/>
      <c r="R125" s="5"/>
      <c r="S125" s="5"/>
      <c r="T125" s="5"/>
      <c r="U125" s="5"/>
      <c r="V125" s="5"/>
      <c r="W125" s="5"/>
      <c r="X125" s="5">
        <v>1084</v>
      </c>
      <c r="Y125" s="5"/>
      <c r="Z125" s="5"/>
      <c r="AA125" s="5"/>
      <c r="AB125" s="5"/>
      <c r="AC125" s="5"/>
      <c r="AD125" s="5"/>
      <c r="AE125" s="5"/>
      <c r="AF125" s="5"/>
      <c r="AG125" s="5"/>
      <c r="AH125" s="5"/>
      <c r="AI125" s="5"/>
      <c r="AJ125" s="5"/>
      <c r="AK125" s="5">
        <v>1084</v>
      </c>
    </row>
    <row r="126" spans="1:37" x14ac:dyDescent="0.25">
      <c r="A126" s="369" t="s">
        <v>306</v>
      </c>
      <c r="B126" s="5"/>
      <c r="C126" s="5"/>
      <c r="D126" s="5">
        <v>5.93</v>
      </c>
      <c r="E126" s="5"/>
      <c r="F126" s="5"/>
      <c r="G126" s="5"/>
      <c r="H126" s="5"/>
      <c r="I126" s="5"/>
      <c r="J126" s="5"/>
      <c r="K126" s="5"/>
      <c r="L126" s="5">
        <v>222.56</v>
      </c>
      <c r="M126" s="5"/>
      <c r="N126" s="5"/>
      <c r="O126" s="5"/>
      <c r="P126" s="5"/>
      <c r="Q126" s="5"/>
      <c r="R126" s="5"/>
      <c r="S126" s="5">
        <v>31.04</v>
      </c>
      <c r="T126" s="5"/>
      <c r="U126" s="5"/>
      <c r="V126" s="5"/>
      <c r="W126" s="5"/>
      <c r="X126" s="5"/>
      <c r="Y126" s="5"/>
      <c r="Z126" s="5">
        <v>102.92</v>
      </c>
      <c r="AA126" s="5"/>
      <c r="AB126" s="5"/>
      <c r="AC126" s="5"/>
      <c r="AD126" s="5"/>
      <c r="AE126" s="5"/>
      <c r="AF126" s="5"/>
      <c r="AG126" s="5"/>
      <c r="AH126" s="5"/>
      <c r="AI126" s="5"/>
      <c r="AJ126" s="5"/>
      <c r="AK126" s="5">
        <v>362.45000000000005</v>
      </c>
    </row>
    <row r="127" spans="1:37" x14ac:dyDescent="0.25">
      <c r="A127" s="369" t="s">
        <v>308</v>
      </c>
      <c r="B127" s="5"/>
      <c r="C127" s="5"/>
      <c r="D127" s="5"/>
      <c r="E127" s="5"/>
      <c r="F127" s="5"/>
      <c r="G127" s="5"/>
      <c r="H127" s="5"/>
      <c r="I127" s="5"/>
      <c r="J127" s="5"/>
      <c r="K127" s="5"/>
      <c r="L127" s="5"/>
      <c r="M127" s="5"/>
      <c r="N127" s="5"/>
      <c r="O127" s="5"/>
      <c r="P127" s="5"/>
      <c r="Q127" s="5"/>
      <c r="R127" s="5"/>
      <c r="S127" s="5"/>
      <c r="T127" s="5"/>
      <c r="U127" s="5"/>
      <c r="V127" s="5"/>
      <c r="W127" s="5"/>
      <c r="X127" s="5">
        <v>1938</v>
      </c>
      <c r="Y127" s="5"/>
      <c r="Z127" s="5"/>
      <c r="AA127" s="5"/>
      <c r="AB127" s="5"/>
      <c r="AC127" s="5"/>
      <c r="AD127" s="5"/>
      <c r="AE127" s="5"/>
      <c r="AF127" s="5"/>
      <c r="AG127" s="5"/>
      <c r="AH127" s="5"/>
      <c r="AI127" s="5"/>
      <c r="AJ127" s="5"/>
      <c r="AK127" s="5">
        <v>1938</v>
      </c>
    </row>
    <row r="128" spans="1:37" x14ac:dyDescent="0.25">
      <c r="A128" s="369" t="s">
        <v>339</v>
      </c>
      <c r="B128" s="5"/>
      <c r="C128" s="5"/>
      <c r="D128" s="5"/>
      <c r="E128" s="5"/>
      <c r="F128" s="5"/>
      <c r="G128" s="5"/>
      <c r="H128" s="5"/>
      <c r="I128" s="5"/>
      <c r="J128" s="5"/>
      <c r="K128" s="5"/>
      <c r="L128" s="5"/>
      <c r="M128" s="5"/>
      <c r="N128" s="5"/>
      <c r="O128" s="5"/>
      <c r="P128" s="5"/>
      <c r="Q128" s="5"/>
      <c r="R128" s="5"/>
      <c r="S128" s="5"/>
      <c r="T128" s="5"/>
      <c r="U128" s="5"/>
      <c r="V128" s="5"/>
      <c r="W128" s="5"/>
      <c r="X128" s="5">
        <v>64.78</v>
      </c>
      <c r="Y128" s="5"/>
      <c r="Z128" s="5"/>
      <c r="AA128" s="5"/>
      <c r="AB128" s="5"/>
      <c r="AC128" s="5"/>
      <c r="AD128" s="5"/>
      <c r="AE128" s="5"/>
      <c r="AF128" s="5"/>
      <c r="AG128" s="5"/>
      <c r="AH128" s="5"/>
      <c r="AI128" s="5"/>
      <c r="AJ128" s="5"/>
      <c r="AK128" s="5">
        <v>64.78</v>
      </c>
    </row>
    <row r="129" spans="1:37" x14ac:dyDescent="0.25">
      <c r="A129" s="368" t="s">
        <v>254</v>
      </c>
      <c r="B129" s="5"/>
      <c r="C129" s="5"/>
      <c r="D129" s="5"/>
      <c r="E129" s="5"/>
      <c r="F129" s="5"/>
      <c r="G129" s="5"/>
      <c r="H129" s="5"/>
      <c r="I129" s="5"/>
      <c r="J129" s="5"/>
      <c r="K129" s="5"/>
      <c r="L129" s="5"/>
      <c r="M129" s="5"/>
      <c r="N129" s="5"/>
      <c r="O129" s="5"/>
      <c r="P129" s="5"/>
      <c r="Q129" s="5"/>
      <c r="R129" s="5"/>
      <c r="S129" s="5"/>
      <c r="T129" s="5"/>
      <c r="U129" s="5"/>
      <c r="V129" s="5"/>
      <c r="W129" s="5"/>
      <c r="X129" s="5">
        <v>46722</v>
      </c>
      <c r="Y129" s="5"/>
      <c r="Z129" s="5">
        <v>175.91</v>
      </c>
      <c r="AA129" s="5"/>
      <c r="AB129" s="5"/>
      <c r="AC129" s="5"/>
      <c r="AD129" s="5"/>
      <c r="AE129" s="5"/>
      <c r="AF129" s="5"/>
      <c r="AG129" s="5"/>
      <c r="AH129" s="5"/>
      <c r="AI129" s="5"/>
      <c r="AJ129" s="5"/>
      <c r="AK129" s="5">
        <v>46897.91</v>
      </c>
    </row>
    <row r="130" spans="1:37" x14ac:dyDescent="0.25">
      <c r="A130" s="369" t="s">
        <v>311</v>
      </c>
      <c r="B130" s="5"/>
      <c r="C130" s="5"/>
      <c r="D130" s="5"/>
      <c r="E130" s="5"/>
      <c r="F130" s="5"/>
      <c r="G130" s="5"/>
      <c r="H130" s="5"/>
      <c r="I130" s="5"/>
      <c r="J130" s="5"/>
      <c r="K130" s="5"/>
      <c r="L130" s="5"/>
      <c r="M130" s="5"/>
      <c r="N130" s="5"/>
      <c r="O130" s="5"/>
      <c r="P130" s="5"/>
      <c r="Q130" s="5"/>
      <c r="R130" s="5"/>
      <c r="S130" s="5"/>
      <c r="T130" s="5"/>
      <c r="U130" s="5"/>
      <c r="V130" s="5"/>
      <c r="W130" s="5"/>
      <c r="X130" s="5">
        <v>16930</v>
      </c>
      <c r="Y130" s="5"/>
      <c r="Z130" s="5">
        <v>4.91</v>
      </c>
      <c r="AA130" s="5"/>
      <c r="AB130" s="5"/>
      <c r="AC130" s="5"/>
      <c r="AD130" s="5"/>
      <c r="AE130" s="5"/>
      <c r="AF130" s="5"/>
      <c r="AG130" s="5"/>
      <c r="AH130" s="5"/>
      <c r="AI130" s="5"/>
      <c r="AJ130" s="5"/>
      <c r="AK130" s="5">
        <v>16934.91</v>
      </c>
    </row>
    <row r="131" spans="1:37" x14ac:dyDescent="0.25">
      <c r="A131" s="369" t="s">
        <v>500</v>
      </c>
      <c r="B131" s="5"/>
      <c r="C131" s="5"/>
      <c r="D131" s="5"/>
      <c r="E131" s="5"/>
      <c r="F131" s="5"/>
      <c r="G131" s="5"/>
      <c r="H131" s="5"/>
      <c r="I131" s="5"/>
      <c r="J131" s="5"/>
      <c r="K131" s="5"/>
      <c r="L131" s="5"/>
      <c r="M131" s="5"/>
      <c r="N131" s="5"/>
      <c r="O131" s="5"/>
      <c r="P131" s="5"/>
      <c r="Q131" s="5"/>
      <c r="R131" s="5"/>
      <c r="S131" s="5"/>
      <c r="T131" s="5"/>
      <c r="U131" s="5"/>
      <c r="V131" s="5"/>
      <c r="W131" s="5"/>
      <c r="X131" s="5">
        <v>2293</v>
      </c>
      <c r="Y131" s="5"/>
      <c r="Z131" s="5"/>
      <c r="AA131" s="5"/>
      <c r="AB131" s="5"/>
      <c r="AC131" s="5"/>
      <c r="AD131" s="5"/>
      <c r="AE131" s="5"/>
      <c r="AF131" s="5"/>
      <c r="AG131" s="5"/>
      <c r="AH131" s="5"/>
      <c r="AI131" s="5"/>
      <c r="AJ131" s="5"/>
      <c r="AK131" s="5">
        <v>2293</v>
      </c>
    </row>
    <row r="132" spans="1:37" x14ac:dyDescent="0.25">
      <c r="A132" s="369" t="s">
        <v>308</v>
      </c>
      <c r="B132" s="5"/>
      <c r="C132" s="5"/>
      <c r="D132" s="5"/>
      <c r="E132" s="5"/>
      <c r="F132" s="5"/>
      <c r="G132" s="5"/>
      <c r="H132" s="5"/>
      <c r="I132" s="5"/>
      <c r="J132" s="5"/>
      <c r="K132" s="5"/>
      <c r="L132" s="5"/>
      <c r="M132" s="5"/>
      <c r="N132" s="5"/>
      <c r="O132" s="5"/>
      <c r="P132" s="5"/>
      <c r="Q132" s="5"/>
      <c r="R132" s="5"/>
      <c r="S132" s="5"/>
      <c r="T132" s="5"/>
      <c r="U132" s="5"/>
      <c r="V132" s="5"/>
      <c r="W132" s="5"/>
      <c r="X132" s="5">
        <v>27499</v>
      </c>
      <c r="Y132" s="5"/>
      <c r="Z132" s="5">
        <v>171</v>
      </c>
      <c r="AA132" s="5"/>
      <c r="AB132" s="5"/>
      <c r="AC132" s="5"/>
      <c r="AD132" s="5"/>
      <c r="AE132" s="5"/>
      <c r="AF132" s="5"/>
      <c r="AG132" s="5"/>
      <c r="AH132" s="5"/>
      <c r="AI132" s="5"/>
      <c r="AJ132" s="5"/>
      <c r="AK132" s="5">
        <v>27670</v>
      </c>
    </row>
    <row r="133" spans="1:37" x14ac:dyDescent="0.25">
      <c r="A133" s="368" t="s">
        <v>240</v>
      </c>
      <c r="B133" s="5"/>
      <c r="C133" s="5">
        <v>39.9</v>
      </c>
      <c r="D133" s="5">
        <v>92.460000000000008</v>
      </c>
      <c r="E133" s="5"/>
      <c r="F133" s="5"/>
      <c r="G133" s="5"/>
      <c r="H133" s="5"/>
      <c r="I133" s="5"/>
      <c r="J133" s="5"/>
      <c r="K133" s="5"/>
      <c r="L133" s="5"/>
      <c r="M133" s="5">
        <v>469.49</v>
      </c>
      <c r="N133" s="5"/>
      <c r="O133" s="5"/>
      <c r="P133" s="5"/>
      <c r="Q133" s="5"/>
      <c r="R133" s="5"/>
      <c r="S133" s="5"/>
      <c r="T133" s="5"/>
      <c r="U133" s="5"/>
      <c r="V133" s="5"/>
      <c r="W133" s="5"/>
      <c r="X133" s="5">
        <v>26411.7</v>
      </c>
      <c r="Y133" s="5">
        <v>106.33</v>
      </c>
      <c r="Z133" s="5"/>
      <c r="AA133" s="5"/>
      <c r="AB133" s="5"/>
      <c r="AC133" s="5"/>
      <c r="AD133" s="5"/>
      <c r="AE133" s="5"/>
      <c r="AF133" s="5"/>
      <c r="AG133" s="5">
        <v>11.49</v>
      </c>
      <c r="AH133" s="5"/>
      <c r="AI133" s="5"/>
      <c r="AJ133" s="5"/>
      <c r="AK133" s="5">
        <v>27131.370000000003</v>
      </c>
    </row>
    <row r="134" spans="1:37" x14ac:dyDescent="0.25">
      <c r="A134" s="369" t="s">
        <v>306</v>
      </c>
      <c r="B134" s="5"/>
      <c r="C134" s="5"/>
      <c r="D134" s="5">
        <v>20.55</v>
      </c>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v>20.55</v>
      </c>
    </row>
    <row r="135" spans="1:37" x14ac:dyDescent="0.25">
      <c r="A135" s="369" t="s">
        <v>307</v>
      </c>
      <c r="B135" s="5"/>
      <c r="C135" s="5"/>
      <c r="D135" s="5">
        <v>22.98</v>
      </c>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v>22.98</v>
      </c>
    </row>
    <row r="136" spans="1:37" x14ac:dyDescent="0.25">
      <c r="A136" s="369" t="s">
        <v>323</v>
      </c>
      <c r="B136" s="5"/>
      <c r="C136" s="5">
        <v>39.9</v>
      </c>
      <c r="D136" s="5">
        <v>48.93</v>
      </c>
      <c r="E136" s="5"/>
      <c r="F136" s="5"/>
      <c r="G136" s="5"/>
      <c r="H136" s="5"/>
      <c r="I136" s="5"/>
      <c r="J136" s="5"/>
      <c r="K136" s="5"/>
      <c r="L136" s="5"/>
      <c r="M136" s="5">
        <v>469.49</v>
      </c>
      <c r="N136" s="5"/>
      <c r="O136" s="5"/>
      <c r="P136" s="5"/>
      <c r="Q136" s="5"/>
      <c r="R136" s="5"/>
      <c r="S136" s="5"/>
      <c r="T136" s="5"/>
      <c r="U136" s="5"/>
      <c r="V136" s="5"/>
      <c r="W136" s="5"/>
      <c r="X136" s="5">
        <v>26411.7</v>
      </c>
      <c r="Y136" s="5">
        <v>106.33</v>
      </c>
      <c r="Z136" s="5"/>
      <c r="AA136" s="5"/>
      <c r="AB136" s="5"/>
      <c r="AC136" s="5"/>
      <c r="AD136" s="5"/>
      <c r="AE136" s="5"/>
      <c r="AF136" s="5"/>
      <c r="AG136" s="5">
        <v>11.49</v>
      </c>
      <c r="AH136" s="5"/>
      <c r="AI136" s="5"/>
      <c r="AJ136" s="5"/>
      <c r="AK136" s="5">
        <v>27087.840000000004</v>
      </c>
    </row>
    <row r="137" spans="1:37" x14ac:dyDescent="0.25">
      <c r="A137" s="368" t="s">
        <v>341</v>
      </c>
      <c r="B137" s="5"/>
      <c r="C137" s="5"/>
      <c r="D137" s="5"/>
      <c r="E137" s="5"/>
      <c r="F137" s="5"/>
      <c r="G137" s="5"/>
      <c r="H137" s="5"/>
      <c r="I137" s="5"/>
      <c r="J137" s="5"/>
      <c r="K137" s="5"/>
      <c r="L137" s="5">
        <v>100</v>
      </c>
      <c r="M137" s="5"/>
      <c r="N137" s="5"/>
      <c r="O137" s="5"/>
      <c r="P137" s="5"/>
      <c r="Q137" s="5"/>
      <c r="R137" s="5"/>
      <c r="S137" s="5"/>
      <c r="T137" s="5"/>
      <c r="U137" s="5"/>
      <c r="V137" s="5"/>
      <c r="W137" s="5"/>
      <c r="X137" s="5">
        <v>14403.93</v>
      </c>
      <c r="Y137" s="5"/>
      <c r="Z137" s="5"/>
      <c r="AA137" s="5"/>
      <c r="AB137" s="5"/>
      <c r="AC137" s="5"/>
      <c r="AD137" s="5"/>
      <c r="AE137" s="5"/>
      <c r="AF137" s="5"/>
      <c r="AG137" s="5"/>
      <c r="AH137" s="5"/>
      <c r="AI137" s="5"/>
      <c r="AJ137" s="5"/>
      <c r="AK137" s="5">
        <v>14503.93</v>
      </c>
    </row>
    <row r="138" spans="1:37" x14ac:dyDescent="0.25">
      <c r="A138" s="369" t="s">
        <v>500</v>
      </c>
      <c r="B138" s="5"/>
      <c r="C138" s="5"/>
      <c r="D138" s="5"/>
      <c r="E138" s="5"/>
      <c r="F138" s="5"/>
      <c r="G138" s="5"/>
      <c r="H138" s="5"/>
      <c r="I138" s="5"/>
      <c r="J138" s="5"/>
      <c r="K138" s="5"/>
      <c r="L138" s="5"/>
      <c r="M138" s="5"/>
      <c r="N138" s="5"/>
      <c r="O138" s="5"/>
      <c r="P138" s="5"/>
      <c r="Q138" s="5"/>
      <c r="R138" s="5"/>
      <c r="S138" s="5"/>
      <c r="T138" s="5"/>
      <c r="U138" s="5"/>
      <c r="V138" s="5"/>
      <c r="W138" s="5"/>
      <c r="X138" s="5">
        <v>4848</v>
      </c>
      <c r="Y138" s="5"/>
      <c r="Z138" s="5"/>
      <c r="AA138" s="5"/>
      <c r="AB138" s="5"/>
      <c r="AC138" s="5"/>
      <c r="AD138" s="5"/>
      <c r="AE138" s="5"/>
      <c r="AF138" s="5"/>
      <c r="AG138" s="5"/>
      <c r="AH138" s="5"/>
      <c r="AI138" s="5"/>
      <c r="AJ138" s="5"/>
      <c r="AK138" s="5">
        <v>4848</v>
      </c>
    </row>
    <row r="139" spans="1:37" x14ac:dyDescent="0.25">
      <c r="A139" s="369" t="s">
        <v>318</v>
      </c>
      <c r="B139" s="5"/>
      <c r="C139" s="5"/>
      <c r="D139" s="5"/>
      <c r="E139" s="5"/>
      <c r="F139" s="5"/>
      <c r="G139" s="5"/>
      <c r="H139" s="5"/>
      <c r="I139" s="5"/>
      <c r="J139" s="5"/>
      <c r="K139" s="5"/>
      <c r="L139" s="5">
        <v>100</v>
      </c>
      <c r="M139" s="5"/>
      <c r="N139" s="5"/>
      <c r="O139" s="5"/>
      <c r="P139" s="5"/>
      <c r="Q139" s="5"/>
      <c r="R139" s="5"/>
      <c r="S139" s="5"/>
      <c r="T139" s="5"/>
      <c r="U139" s="5"/>
      <c r="V139" s="5"/>
      <c r="W139" s="5"/>
      <c r="X139" s="5">
        <v>9555.93</v>
      </c>
      <c r="Y139" s="5"/>
      <c r="Z139" s="5"/>
      <c r="AA139" s="5"/>
      <c r="AB139" s="5"/>
      <c r="AC139" s="5"/>
      <c r="AD139" s="5"/>
      <c r="AE139" s="5"/>
      <c r="AF139" s="5"/>
      <c r="AG139" s="5"/>
      <c r="AH139" s="5"/>
      <c r="AI139" s="5"/>
      <c r="AJ139" s="5"/>
      <c r="AK139" s="5">
        <v>9655.93</v>
      </c>
    </row>
    <row r="140" spans="1:37" x14ac:dyDescent="0.25">
      <c r="A140" s="368" t="s">
        <v>255</v>
      </c>
      <c r="B140" s="5"/>
      <c r="C140" s="5"/>
      <c r="D140" s="5">
        <v>10.58</v>
      </c>
      <c r="E140" s="5"/>
      <c r="F140" s="5"/>
      <c r="G140" s="5"/>
      <c r="H140" s="5"/>
      <c r="I140" s="5"/>
      <c r="J140" s="5"/>
      <c r="K140" s="5"/>
      <c r="L140" s="5"/>
      <c r="M140" s="5"/>
      <c r="N140" s="5"/>
      <c r="O140" s="5"/>
      <c r="P140" s="5"/>
      <c r="Q140" s="5"/>
      <c r="R140" s="5"/>
      <c r="S140" s="5"/>
      <c r="T140" s="5"/>
      <c r="U140" s="5"/>
      <c r="V140" s="5"/>
      <c r="W140" s="5"/>
      <c r="X140" s="5">
        <v>6918.2</v>
      </c>
      <c r="Y140" s="5"/>
      <c r="Z140" s="5">
        <v>66.12</v>
      </c>
      <c r="AA140" s="5"/>
      <c r="AB140" s="5"/>
      <c r="AC140" s="5"/>
      <c r="AD140" s="5"/>
      <c r="AE140" s="5">
        <v>1.91</v>
      </c>
      <c r="AF140" s="5"/>
      <c r="AG140" s="5"/>
      <c r="AH140" s="5"/>
      <c r="AI140" s="5"/>
      <c r="AJ140" s="5"/>
      <c r="AK140" s="5">
        <v>6996.8099999999995</v>
      </c>
    </row>
    <row r="141" spans="1:37" x14ac:dyDescent="0.25">
      <c r="A141" s="369" t="s">
        <v>306</v>
      </c>
      <c r="B141" s="5"/>
      <c r="C141" s="5"/>
      <c r="D141" s="5">
        <v>10.58</v>
      </c>
      <c r="E141" s="5"/>
      <c r="F141" s="5"/>
      <c r="G141" s="5"/>
      <c r="H141" s="5"/>
      <c r="I141" s="5"/>
      <c r="J141" s="5"/>
      <c r="K141" s="5"/>
      <c r="L141" s="5"/>
      <c r="M141" s="5"/>
      <c r="N141" s="5"/>
      <c r="O141" s="5"/>
      <c r="P141" s="5"/>
      <c r="Q141" s="5"/>
      <c r="R141" s="5"/>
      <c r="S141" s="5"/>
      <c r="T141" s="5"/>
      <c r="U141" s="5"/>
      <c r="V141" s="5"/>
      <c r="W141" s="5"/>
      <c r="X141" s="5"/>
      <c r="Y141" s="5"/>
      <c r="Z141" s="5">
        <v>66.12</v>
      </c>
      <c r="AA141" s="5"/>
      <c r="AB141" s="5"/>
      <c r="AC141" s="5"/>
      <c r="AD141" s="5"/>
      <c r="AE141" s="5">
        <v>1.91</v>
      </c>
      <c r="AF141" s="5"/>
      <c r="AG141" s="5"/>
      <c r="AH141" s="5"/>
      <c r="AI141" s="5"/>
      <c r="AJ141" s="5"/>
      <c r="AK141" s="5">
        <v>78.61</v>
      </c>
    </row>
    <row r="142" spans="1:37" x14ac:dyDescent="0.25">
      <c r="A142" s="369" t="s">
        <v>308</v>
      </c>
      <c r="B142" s="5"/>
      <c r="C142" s="5"/>
      <c r="D142" s="5"/>
      <c r="E142" s="5"/>
      <c r="F142" s="5"/>
      <c r="G142" s="5"/>
      <c r="H142" s="5"/>
      <c r="I142" s="5"/>
      <c r="J142" s="5"/>
      <c r="K142" s="5"/>
      <c r="L142" s="5"/>
      <c r="M142" s="5"/>
      <c r="N142" s="5"/>
      <c r="O142" s="5"/>
      <c r="P142" s="5"/>
      <c r="Q142" s="5"/>
      <c r="R142" s="5"/>
      <c r="S142" s="5"/>
      <c r="T142" s="5"/>
      <c r="U142" s="5"/>
      <c r="V142" s="5"/>
      <c r="W142" s="5"/>
      <c r="X142" s="5">
        <v>6914</v>
      </c>
      <c r="Y142" s="5"/>
      <c r="Z142" s="5"/>
      <c r="AA142" s="5"/>
      <c r="AB142" s="5"/>
      <c r="AC142" s="5"/>
      <c r="AD142" s="5"/>
      <c r="AE142" s="5"/>
      <c r="AF142" s="5"/>
      <c r="AG142" s="5"/>
      <c r="AH142" s="5"/>
      <c r="AI142" s="5"/>
      <c r="AJ142" s="5"/>
      <c r="AK142" s="5">
        <v>6914</v>
      </c>
    </row>
    <row r="143" spans="1:37" x14ac:dyDescent="0.25">
      <c r="A143" s="369" t="s">
        <v>339</v>
      </c>
      <c r="B143" s="5"/>
      <c r="C143" s="5"/>
      <c r="D143" s="5"/>
      <c r="E143" s="5"/>
      <c r="F143" s="5"/>
      <c r="G143" s="5"/>
      <c r="H143" s="5"/>
      <c r="I143" s="5"/>
      <c r="J143" s="5"/>
      <c r="K143" s="5"/>
      <c r="L143" s="5"/>
      <c r="M143" s="5"/>
      <c r="N143" s="5"/>
      <c r="O143" s="5"/>
      <c r="P143" s="5"/>
      <c r="Q143" s="5"/>
      <c r="R143" s="5"/>
      <c r="S143" s="5"/>
      <c r="T143" s="5"/>
      <c r="U143" s="5"/>
      <c r="V143" s="5"/>
      <c r="W143" s="5"/>
      <c r="X143" s="5">
        <v>4.2</v>
      </c>
      <c r="Y143" s="5"/>
      <c r="Z143" s="5"/>
      <c r="AA143" s="5"/>
      <c r="AB143" s="5"/>
      <c r="AC143" s="5"/>
      <c r="AD143" s="5"/>
      <c r="AE143" s="5"/>
      <c r="AF143" s="5"/>
      <c r="AG143" s="5"/>
      <c r="AH143" s="5"/>
      <c r="AI143" s="5"/>
      <c r="AJ143" s="5"/>
      <c r="AK143" s="5">
        <v>4.2</v>
      </c>
    </row>
    <row r="144" spans="1:37" x14ac:dyDescent="0.25">
      <c r="A144" s="368" t="s">
        <v>237</v>
      </c>
      <c r="B144" s="5"/>
      <c r="C144" s="5"/>
      <c r="D144" s="5">
        <v>1485.56</v>
      </c>
      <c r="E144" s="5"/>
      <c r="F144" s="5">
        <v>4005</v>
      </c>
      <c r="G144" s="5">
        <v>100649</v>
      </c>
      <c r="H144" s="5"/>
      <c r="I144" s="5">
        <v>258</v>
      </c>
      <c r="J144" s="5"/>
      <c r="K144" s="5"/>
      <c r="L144" s="5">
        <v>63562.18</v>
      </c>
      <c r="M144" s="5">
        <v>239663.93</v>
      </c>
      <c r="N144" s="5">
        <v>92</v>
      </c>
      <c r="O144" s="5"/>
      <c r="P144" s="5"/>
      <c r="Q144" s="5">
        <v>519</v>
      </c>
      <c r="R144" s="5">
        <v>66895.100000000006</v>
      </c>
      <c r="S144" s="5"/>
      <c r="T144" s="5"/>
      <c r="U144" s="5"/>
      <c r="V144" s="5">
        <v>2252</v>
      </c>
      <c r="W144" s="5"/>
      <c r="X144" s="5">
        <v>524997</v>
      </c>
      <c r="Y144" s="5"/>
      <c r="Z144" s="5">
        <v>8963.58</v>
      </c>
      <c r="AA144" s="5">
        <v>9835.34</v>
      </c>
      <c r="AB144" s="5"/>
      <c r="AC144" s="5"/>
      <c r="AD144" s="5">
        <v>181333</v>
      </c>
      <c r="AE144" s="5">
        <v>1160.74</v>
      </c>
      <c r="AF144" s="5"/>
      <c r="AG144" s="5">
        <v>58</v>
      </c>
      <c r="AH144" s="5"/>
      <c r="AI144" s="5">
        <v>45714</v>
      </c>
      <c r="AJ144" s="5"/>
      <c r="AK144" s="5">
        <v>1251443.4300000002</v>
      </c>
    </row>
    <row r="145" spans="1:37" x14ac:dyDescent="0.25">
      <c r="A145" s="369" t="s">
        <v>430</v>
      </c>
      <c r="B145" s="5"/>
      <c r="C145" s="5"/>
      <c r="D145" s="5"/>
      <c r="E145" s="5"/>
      <c r="F145" s="5"/>
      <c r="G145" s="5"/>
      <c r="H145" s="5"/>
      <c r="I145" s="5"/>
      <c r="J145" s="5"/>
      <c r="K145" s="5"/>
      <c r="L145" s="5">
        <v>3359</v>
      </c>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v>3359</v>
      </c>
    </row>
    <row r="146" spans="1:37" x14ac:dyDescent="0.25">
      <c r="A146" s="369" t="s">
        <v>434</v>
      </c>
      <c r="B146" s="5"/>
      <c r="C146" s="5"/>
      <c r="D146" s="5"/>
      <c r="E146" s="5"/>
      <c r="F146" s="5"/>
      <c r="G146" s="5"/>
      <c r="H146" s="5"/>
      <c r="I146" s="5"/>
      <c r="J146" s="5"/>
      <c r="K146" s="5"/>
      <c r="L146" s="5"/>
      <c r="M146" s="5"/>
      <c r="N146" s="5"/>
      <c r="O146" s="5"/>
      <c r="P146" s="5"/>
      <c r="Q146" s="5"/>
      <c r="R146" s="5"/>
      <c r="S146" s="5"/>
      <c r="T146" s="5"/>
      <c r="U146" s="5"/>
      <c r="V146" s="5"/>
      <c r="W146" s="5"/>
      <c r="X146" s="5"/>
      <c r="Y146" s="5"/>
      <c r="Z146" s="5">
        <v>1800</v>
      </c>
      <c r="AA146" s="5"/>
      <c r="AB146" s="5"/>
      <c r="AC146" s="5"/>
      <c r="AD146" s="5">
        <v>2000</v>
      </c>
      <c r="AE146" s="5"/>
      <c r="AF146" s="5"/>
      <c r="AG146" s="5"/>
      <c r="AH146" s="5"/>
      <c r="AI146" s="5"/>
      <c r="AJ146" s="5"/>
      <c r="AK146" s="5">
        <v>3800</v>
      </c>
    </row>
    <row r="147" spans="1:37" x14ac:dyDescent="0.25">
      <c r="A147" s="369" t="s">
        <v>311</v>
      </c>
      <c r="B147" s="5"/>
      <c r="C147" s="5"/>
      <c r="D147" s="5">
        <v>276.95999999999998</v>
      </c>
      <c r="E147" s="5"/>
      <c r="F147" s="5"/>
      <c r="G147" s="5"/>
      <c r="H147" s="5"/>
      <c r="I147" s="5"/>
      <c r="J147" s="5"/>
      <c r="K147" s="5"/>
      <c r="L147" s="5">
        <v>1462.18</v>
      </c>
      <c r="M147" s="5">
        <v>1506.93</v>
      </c>
      <c r="N147" s="5"/>
      <c r="O147" s="5"/>
      <c r="P147" s="5"/>
      <c r="Q147" s="5"/>
      <c r="R147" s="5">
        <v>14668.1</v>
      </c>
      <c r="S147" s="5"/>
      <c r="T147" s="5"/>
      <c r="U147" s="5"/>
      <c r="V147" s="5"/>
      <c r="W147" s="5"/>
      <c r="X147" s="5"/>
      <c r="Y147" s="5"/>
      <c r="Z147" s="5">
        <v>381.58</v>
      </c>
      <c r="AA147" s="5">
        <v>9835.34</v>
      </c>
      <c r="AB147" s="5"/>
      <c r="AC147" s="5"/>
      <c r="AD147" s="5"/>
      <c r="AE147" s="5"/>
      <c r="AF147" s="5"/>
      <c r="AG147" s="5"/>
      <c r="AH147" s="5"/>
      <c r="AI147" s="5"/>
      <c r="AJ147" s="5"/>
      <c r="AK147" s="5">
        <v>28131.090000000004</v>
      </c>
    </row>
    <row r="148" spans="1:37" x14ac:dyDescent="0.25">
      <c r="A148" s="369" t="s">
        <v>500</v>
      </c>
      <c r="B148" s="5"/>
      <c r="C148" s="5"/>
      <c r="D148" s="5"/>
      <c r="E148" s="5"/>
      <c r="F148" s="5"/>
      <c r="G148" s="5"/>
      <c r="H148" s="5"/>
      <c r="I148" s="5"/>
      <c r="J148" s="5"/>
      <c r="K148" s="5"/>
      <c r="L148" s="5">
        <v>2881</v>
      </c>
      <c r="M148" s="5"/>
      <c r="N148" s="5"/>
      <c r="O148" s="5"/>
      <c r="P148" s="5"/>
      <c r="Q148" s="5"/>
      <c r="R148" s="5">
        <v>12187</v>
      </c>
      <c r="S148" s="5"/>
      <c r="T148" s="5"/>
      <c r="U148" s="5"/>
      <c r="V148" s="5"/>
      <c r="W148" s="5"/>
      <c r="X148" s="5"/>
      <c r="Y148" s="5"/>
      <c r="Z148" s="5"/>
      <c r="AA148" s="5"/>
      <c r="AB148" s="5"/>
      <c r="AC148" s="5"/>
      <c r="AD148" s="5"/>
      <c r="AE148" s="5"/>
      <c r="AF148" s="5"/>
      <c r="AG148" s="5"/>
      <c r="AH148" s="5"/>
      <c r="AI148" s="5"/>
      <c r="AJ148" s="5"/>
      <c r="AK148" s="5">
        <v>15068</v>
      </c>
    </row>
    <row r="149" spans="1:37" x14ac:dyDescent="0.25">
      <c r="A149" s="369" t="s">
        <v>480</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v>15</v>
      </c>
      <c r="AE149" s="5"/>
      <c r="AF149" s="5"/>
      <c r="AG149" s="5"/>
      <c r="AH149" s="5"/>
      <c r="AI149" s="5"/>
      <c r="AJ149" s="5"/>
      <c r="AK149" s="5">
        <v>15</v>
      </c>
    </row>
    <row r="150" spans="1:37" x14ac:dyDescent="0.25">
      <c r="A150" s="369" t="s">
        <v>306</v>
      </c>
      <c r="B150" s="5"/>
      <c r="C150" s="5"/>
      <c r="D150" s="5">
        <v>0.6</v>
      </c>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v>0.6</v>
      </c>
    </row>
    <row r="151" spans="1:37" x14ac:dyDescent="0.25">
      <c r="A151" s="369" t="s">
        <v>307</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v>1160.74</v>
      </c>
      <c r="AF151" s="5"/>
      <c r="AG151" s="5"/>
      <c r="AH151" s="5"/>
      <c r="AI151" s="5"/>
      <c r="AJ151" s="5"/>
      <c r="AK151" s="5">
        <v>1160.74</v>
      </c>
    </row>
    <row r="152" spans="1:37" x14ac:dyDescent="0.25">
      <c r="A152" s="369" t="s">
        <v>344</v>
      </c>
      <c r="B152" s="5"/>
      <c r="C152" s="5"/>
      <c r="D152" s="5">
        <v>85</v>
      </c>
      <c r="E152" s="5"/>
      <c r="F152" s="5"/>
      <c r="G152" s="5">
        <v>100649</v>
      </c>
      <c r="H152" s="5"/>
      <c r="I152" s="5"/>
      <c r="J152" s="5"/>
      <c r="K152" s="5"/>
      <c r="L152" s="5">
        <v>33131</v>
      </c>
      <c r="M152" s="5">
        <v>230203</v>
      </c>
      <c r="N152" s="5"/>
      <c r="O152" s="5"/>
      <c r="P152" s="5"/>
      <c r="Q152" s="5"/>
      <c r="R152" s="5">
        <v>36052</v>
      </c>
      <c r="S152" s="5"/>
      <c r="T152" s="5"/>
      <c r="U152" s="5"/>
      <c r="V152" s="5">
        <v>2252</v>
      </c>
      <c r="W152" s="5"/>
      <c r="X152" s="5">
        <v>523471</v>
      </c>
      <c r="Y152" s="5"/>
      <c r="Z152" s="5"/>
      <c r="AA152" s="5"/>
      <c r="AB152" s="5"/>
      <c r="AC152" s="5"/>
      <c r="AD152" s="5"/>
      <c r="AE152" s="5"/>
      <c r="AF152" s="5"/>
      <c r="AG152" s="5"/>
      <c r="AH152" s="5"/>
      <c r="AI152" s="5">
        <v>45714</v>
      </c>
      <c r="AJ152" s="5"/>
      <c r="AK152" s="5">
        <v>971557</v>
      </c>
    </row>
    <row r="153" spans="1:37" x14ac:dyDescent="0.25">
      <c r="A153" s="369" t="s">
        <v>308</v>
      </c>
      <c r="B153" s="5"/>
      <c r="C153" s="5"/>
      <c r="D153" s="5">
        <v>1123</v>
      </c>
      <c r="E153" s="5"/>
      <c r="F153" s="5"/>
      <c r="G153" s="5"/>
      <c r="H153" s="5"/>
      <c r="I153" s="5"/>
      <c r="J153" s="5"/>
      <c r="K153" s="5"/>
      <c r="L153" s="5">
        <v>22729</v>
      </c>
      <c r="M153" s="5">
        <v>7954</v>
      </c>
      <c r="N153" s="5"/>
      <c r="O153" s="5"/>
      <c r="P153" s="5"/>
      <c r="Q153" s="5"/>
      <c r="R153" s="5">
        <v>3988</v>
      </c>
      <c r="S153" s="5"/>
      <c r="T153" s="5"/>
      <c r="U153" s="5"/>
      <c r="V153" s="5"/>
      <c r="W153" s="5"/>
      <c r="X153" s="5">
        <v>1526</v>
      </c>
      <c r="Y153" s="5"/>
      <c r="Z153" s="5">
        <v>6782</v>
      </c>
      <c r="AA153" s="5"/>
      <c r="AB153" s="5"/>
      <c r="AC153" s="5"/>
      <c r="AD153" s="5"/>
      <c r="AE153" s="5"/>
      <c r="AF153" s="5"/>
      <c r="AG153" s="5">
        <v>58</v>
      </c>
      <c r="AH153" s="5"/>
      <c r="AI153" s="5"/>
      <c r="AJ153" s="5"/>
      <c r="AK153" s="5">
        <v>44160</v>
      </c>
    </row>
    <row r="154" spans="1:37" x14ac:dyDescent="0.25">
      <c r="A154" s="369" t="s">
        <v>394</v>
      </c>
      <c r="B154" s="5"/>
      <c r="C154" s="5"/>
      <c r="D154" s="5"/>
      <c r="E154" s="5"/>
      <c r="F154" s="5">
        <v>4005</v>
      </c>
      <c r="G154" s="5"/>
      <c r="H154" s="5"/>
      <c r="I154" s="5">
        <v>258</v>
      </c>
      <c r="J154" s="5"/>
      <c r="K154" s="5"/>
      <c r="L154" s="5"/>
      <c r="M154" s="5"/>
      <c r="N154" s="5">
        <v>92</v>
      </c>
      <c r="O154" s="5"/>
      <c r="P154" s="5"/>
      <c r="Q154" s="5">
        <v>519</v>
      </c>
      <c r="R154" s="5"/>
      <c r="S154" s="5"/>
      <c r="T154" s="5"/>
      <c r="U154" s="5"/>
      <c r="V154" s="5"/>
      <c r="W154" s="5"/>
      <c r="X154" s="5"/>
      <c r="Y154" s="5"/>
      <c r="Z154" s="5"/>
      <c r="AA154" s="5"/>
      <c r="AB154" s="5"/>
      <c r="AC154" s="5"/>
      <c r="AD154" s="5">
        <v>179318</v>
      </c>
      <c r="AE154" s="5"/>
      <c r="AF154" s="5"/>
      <c r="AG154" s="5"/>
      <c r="AH154" s="5"/>
      <c r="AI154" s="5"/>
      <c r="AJ154" s="5"/>
      <c r="AK154" s="5">
        <v>184192</v>
      </c>
    </row>
    <row r="155" spans="1:37" x14ac:dyDescent="0.25">
      <c r="A155" s="368" t="s">
        <v>346</v>
      </c>
      <c r="B155" s="5"/>
      <c r="C155" s="5"/>
      <c r="D155" s="5"/>
      <c r="E155" s="5"/>
      <c r="F155" s="5"/>
      <c r="G155" s="5"/>
      <c r="H155" s="5"/>
      <c r="I155" s="5"/>
      <c r="J155" s="5"/>
      <c r="K155" s="5"/>
      <c r="L155" s="5">
        <v>291</v>
      </c>
      <c r="M155" s="5"/>
      <c r="N155" s="5"/>
      <c r="O155" s="5"/>
      <c r="P155" s="5"/>
      <c r="Q155" s="5"/>
      <c r="R155" s="5"/>
      <c r="S155" s="5"/>
      <c r="T155" s="5"/>
      <c r="U155" s="5"/>
      <c r="V155" s="5"/>
      <c r="W155" s="5"/>
      <c r="X155" s="5">
        <v>6602</v>
      </c>
      <c r="Y155" s="5"/>
      <c r="Z155" s="5">
        <v>197</v>
      </c>
      <c r="AA155" s="5"/>
      <c r="AB155" s="5"/>
      <c r="AC155" s="5"/>
      <c r="AD155" s="5"/>
      <c r="AE155" s="5"/>
      <c r="AF155" s="5"/>
      <c r="AG155" s="5"/>
      <c r="AH155" s="5"/>
      <c r="AI155" s="5"/>
      <c r="AJ155" s="5"/>
      <c r="AK155" s="5">
        <v>7090</v>
      </c>
    </row>
    <row r="156" spans="1:37" x14ac:dyDescent="0.25">
      <c r="A156" s="369" t="s">
        <v>500</v>
      </c>
      <c r="B156" s="5"/>
      <c r="C156" s="5"/>
      <c r="D156" s="5"/>
      <c r="E156" s="5"/>
      <c r="F156" s="5"/>
      <c r="G156" s="5"/>
      <c r="H156" s="5"/>
      <c r="I156" s="5"/>
      <c r="J156" s="5"/>
      <c r="K156" s="5"/>
      <c r="L156" s="5"/>
      <c r="M156" s="5"/>
      <c r="N156" s="5"/>
      <c r="O156" s="5"/>
      <c r="P156" s="5"/>
      <c r="Q156" s="5"/>
      <c r="R156" s="5"/>
      <c r="S156" s="5"/>
      <c r="T156" s="5"/>
      <c r="U156" s="5"/>
      <c r="V156" s="5"/>
      <c r="W156" s="5"/>
      <c r="X156" s="5">
        <v>941</v>
      </c>
      <c r="Y156" s="5"/>
      <c r="Z156" s="5"/>
      <c r="AA156" s="5"/>
      <c r="AB156" s="5"/>
      <c r="AC156" s="5"/>
      <c r="AD156" s="5"/>
      <c r="AE156" s="5"/>
      <c r="AF156" s="5"/>
      <c r="AG156" s="5"/>
      <c r="AH156" s="5"/>
      <c r="AI156" s="5"/>
      <c r="AJ156" s="5"/>
      <c r="AK156" s="5">
        <v>941</v>
      </c>
    </row>
    <row r="157" spans="1:37" x14ac:dyDescent="0.25">
      <c r="A157" s="369" t="s">
        <v>308</v>
      </c>
      <c r="B157" s="5"/>
      <c r="C157" s="5"/>
      <c r="D157" s="5"/>
      <c r="E157" s="5"/>
      <c r="F157" s="5"/>
      <c r="G157" s="5"/>
      <c r="H157" s="5"/>
      <c r="I157" s="5"/>
      <c r="J157" s="5"/>
      <c r="K157" s="5"/>
      <c r="L157" s="5">
        <v>291</v>
      </c>
      <c r="M157" s="5"/>
      <c r="N157" s="5"/>
      <c r="O157" s="5"/>
      <c r="P157" s="5"/>
      <c r="Q157" s="5"/>
      <c r="R157" s="5"/>
      <c r="S157" s="5"/>
      <c r="T157" s="5"/>
      <c r="U157" s="5"/>
      <c r="V157" s="5"/>
      <c r="W157" s="5"/>
      <c r="X157" s="5">
        <v>5661</v>
      </c>
      <c r="Y157" s="5"/>
      <c r="Z157" s="5">
        <v>197</v>
      </c>
      <c r="AA157" s="5"/>
      <c r="AB157" s="5"/>
      <c r="AC157" s="5"/>
      <c r="AD157" s="5"/>
      <c r="AE157" s="5"/>
      <c r="AF157" s="5"/>
      <c r="AG157" s="5"/>
      <c r="AH157" s="5"/>
      <c r="AI157" s="5"/>
      <c r="AJ157" s="5"/>
      <c r="AK157" s="5">
        <v>6149</v>
      </c>
    </row>
    <row r="158" spans="1:37" x14ac:dyDescent="0.25">
      <c r="A158" s="368" t="s">
        <v>265</v>
      </c>
      <c r="B158" s="5"/>
      <c r="C158" s="5"/>
      <c r="D158" s="5">
        <v>609.94000000000005</v>
      </c>
      <c r="E158" s="5"/>
      <c r="F158" s="5"/>
      <c r="G158" s="5"/>
      <c r="H158" s="5"/>
      <c r="I158" s="5"/>
      <c r="J158" s="5"/>
      <c r="K158" s="5"/>
      <c r="L158" s="5">
        <v>6196.47</v>
      </c>
      <c r="M158" s="5">
        <v>3570.14</v>
      </c>
      <c r="N158" s="5"/>
      <c r="O158" s="5"/>
      <c r="P158" s="5"/>
      <c r="Q158" s="5"/>
      <c r="R158" s="5">
        <v>1149.3600000000001</v>
      </c>
      <c r="S158" s="5"/>
      <c r="T158" s="5"/>
      <c r="U158" s="5"/>
      <c r="V158" s="5"/>
      <c r="W158" s="5"/>
      <c r="X158" s="5">
        <v>94792</v>
      </c>
      <c r="Y158" s="5"/>
      <c r="Z158" s="5">
        <v>4766.8100000000004</v>
      </c>
      <c r="AA158" s="5"/>
      <c r="AB158" s="5"/>
      <c r="AC158" s="5"/>
      <c r="AD158" s="5">
        <v>21000</v>
      </c>
      <c r="AE158" s="5">
        <v>378.23</v>
      </c>
      <c r="AF158" s="5"/>
      <c r="AG158" s="5"/>
      <c r="AH158" s="5"/>
      <c r="AI158" s="5"/>
      <c r="AJ158" s="5"/>
      <c r="AK158" s="5">
        <v>132462.95000000001</v>
      </c>
    </row>
    <row r="159" spans="1:37" x14ac:dyDescent="0.25">
      <c r="A159" s="369" t="s">
        <v>434</v>
      </c>
      <c r="B159" s="5"/>
      <c r="C159" s="5"/>
      <c r="D159" s="5"/>
      <c r="E159" s="5"/>
      <c r="F159" s="5"/>
      <c r="G159" s="5"/>
      <c r="H159" s="5"/>
      <c r="I159" s="5"/>
      <c r="J159" s="5"/>
      <c r="K159" s="5"/>
      <c r="L159" s="5"/>
      <c r="M159" s="5"/>
      <c r="N159" s="5"/>
      <c r="O159" s="5"/>
      <c r="P159" s="5"/>
      <c r="Q159" s="5"/>
      <c r="R159" s="5"/>
      <c r="S159" s="5"/>
      <c r="T159" s="5"/>
      <c r="U159" s="5"/>
      <c r="V159" s="5"/>
      <c r="W159" s="5"/>
      <c r="X159" s="5"/>
      <c r="Y159" s="5"/>
      <c r="Z159" s="5">
        <v>4000</v>
      </c>
      <c r="AA159" s="5"/>
      <c r="AB159" s="5"/>
      <c r="AC159" s="5"/>
      <c r="AD159" s="5">
        <v>21000</v>
      </c>
      <c r="AE159" s="5"/>
      <c r="AF159" s="5"/>
      <c r="AG159" s="5"/>
      <c r="AH159" s="5"/>
      <c r="AI159" s="5"/>
      <c r="AJ159" s="5"/>
      <c r="AK159" s="5">
        <v>25000</v>
      </c>
    </row>
    <row r="160" spans="1:37" x14ac:dyDescent="0.25">
      <c r="A160" s="369" t="s">
        <v>311</v>
      </c>
      <c r="B160" s="5"/>
      <c r="C160" s="5"/>
      <c r="D160" s="5"/>
      <c r="E160" s="5"/>
      <c r="F160" s="5"/>
      <c r="G160" s="5"/>
      <c r="H160" s="5"/>
      <c r="I160" s="5"/>
      <c r="J160" s="5"/>
      <c r="K160" s="5"/>
      <c r="L160" s="5">
        <v>1130.47</v>
      </c>
      <c r="M160" s="5">
        <v>3493.14</v>
      </c>
      <c r="N160" s="5"/>
      <c r="O160" s="5"/>
      <c r="P160" s="5"/>
      <c r="Q160" s="5"/>
      <c r="R160" s="5">
        <v>234.36</v>
      </c>
      <c r="S160" s="5"/>
      <c r="T160" s="5"/>
      <c r="U160" s="5"/>
      <c r="V160" s="5"/>
      <c r="W160" s="5"/>
      <c r="X160" s="5"/>
      <c r="Y160" s="5"/>
      <c r="Z160" s="5">
        <v>292.81</v>
      </c>
      <c r="AA160" s="5"/>
      <c r="AB160" s="5"/>
      <c r="AC160" s="5"/>
      <c r="AD160" s="5"/>
      <c r="AE160" s="5"/>
      <c r="AF160" s="5"/>
      <c r="AG160" s="5"/>
      <c r="AH160" s="5"/>
      <c r="AI160" s="5"/>
      <c r="AJ160" s="5"/>
      <c r="AK160" s="5">
        <v>5150.78</v>
      </c>
    </row>
    <row r="161" spans="1:37" x14ac:dyDescent="0.25">
      <c r="A161" s="369" t="s">
        <v>307</v>
      </c>
      <c r="B161" s="5"/>
      <c r="C161" s="5"/>
      <c r="D161" s="5">
        <v>49.94</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v>378.23</v>
      </c>
      <c r="AF161" s="5"/>
      <c r="AG161" s="5"/>
      <c r="AH161" s="5"/>
      <c r="AI161" s="5"/>
      <c r="AJ161" s="5"/>
      <c r="AK161" s="5">
        <v>428.17</v>
      </c>
    </row>
    <row r="162" spans="1:37" x14ac:dyDescent="0.25">
      <c r="A162" s="369" t="s">
        <v>308</v>
      </c>
      <c r="B162" s="5"/>
      <c r="C162" s="5"/>
      <c r="D162" s="5">
        <v>560</v>
      </c>
      <c r="E162" s="5"/>
      <c r="F162" s="5"/>
      <c r="G162" s="5"/>
      <c r="H162" s="5"/>
      <c r="I162" s="5"/>
      <c r="J162" s="5"/>
      <c r="K162" s="5"/>
      <c r="L162" s="5">
        <v>5066</v>
      </c>
      <c r="M162" s="5">
        <v>77</v>
      </c>
      <c r="N162" s="5"/>
      <c r="O162" s="5"/>
      <c r="P162" s="5"/>
      <c r="Q162" s="5"/>
      <c r="R162" s="5">
        <v>52</v>
      </c>
      <c r="S162" s="5"/>
      <c r="T162" s="5"/>
      <c r="U162" s="5"/>
      <c r="V162" s="5"/>
      <c r="W162" s="5"/>
      <c r="X162" s="5">
        <v>94792</v>
      </c>
      <c r="Y162" s="5"/>
      <c r="Z162" s="5">
        <v>474</v>
      </c>
      <c r="AA162" s="5"/>
      <c r="AB162" s="5"/>
      <c r="AC162" s="5"/>
      <c r="AD162" s="5"/>
      <c r="AE162" s="5"/>
      <c r="AF162" s="5"/>
      <c r="AG162" s="5"/>
      <c r="AH162" s="5"/>
      <c r="AI162" s="5"/>
      <c r="AJ162" s="5"/>
      <c r="AK162" s="5">
        <v>101021</v>
      </c>
    </row>
    <row r="163" spans="1:37" x14ac:dyDescent="0.25">
      <c r="A163" s="369" t="s">
        <v>347</v>
      </c>
      <c r="B163" s="5"/>
      <c r="C163" s="5"/>
      <c r="D163" s="5"/>
      <c r="E163" s="5"/>
      <c r="F163" s="5"/>
      <c r="G163" s="5"/>
      <c r="H163" s="5"/>
      <c r="I163" s="5"/>
      <c r="J163" s="5"/>
      <c r="K163" s="5"/>
      <c r="L163" s="5"/>
      <c r="M163" s="5"/>
      <c r="N163" s="5"/>
      <c r="O163" s="5"/>
      <c r="P163" s="5"/>
      <c r="Q163" s="5"/>
      <c r="R163" s="5">
        <v>403</v>
      </c>
      <c r="S163" s="5"/>
      <c r="T163" s="5"/>
      <c r="U163" s="5"/>
      <c r="V163" s="5"/>
      <c r="W163" s="5"/>
      <c r="X163" s="5"/>
      <c r="Y163" s="5"/>
      <c r="Z163" s="5"/>
      <c r="AA163" s="5"/>
      <c r="AB163" s="5"/>
      <c r="AC163" s="5"/>
      <c r="AD163" s="5"/>
      <c r="AE163" s="5"/>
      <c r="AF163" s="5"/>
      <c r="AG163" s="5"/>
      <c r="AH163" s="5"/>
      <c r="AI163" s="5"/>
      <c r="AJ163" s="5"/>
      <c r="AK163" s="5">
        <v>403</v>
      </c>
    </row>
    <row r="164" spans="1:37" x14ac:dyDescent="0.25">
      <c r="A164" s="369" t="s">
        <v>415</v>
      </c>
      <c r="B164" s="5"/>
      <c r="C164" s="5"/>
      <c r="D164" s="5"/>
      <c r="E164" s="5"/>
      <c r="F164" s="5"/>
      <c r="G164" s="5"/>
      <c r="H164" s="5"/>
      <c r="I164" s="5"/>
      <c r="J164" s="5"/>
      <c r="K164" s="5"/>
      <c r="L164" s="5"/>
      <c r="M164" s="5"/>
      <c r="N164" s="5"/>
      <c r="O164" s="5"/>
      <c r="P164" s="5"/>
      <c r="Q164" s="5"/>
      <c r="R164" s="5">
        <v>460</v>
      </c>
      <c r="S164" s="5"/>
      <c r="T164" s="5"/>
      <c r="U164" s="5"/>
      <c r="V164" s="5"/>
      <c r="W164" s="5"/>
      <c r="X164" s="5"/>
      <c r="Y164" s="5"/>
      <c r="Z164" s="5"/>
      <c r="AA164" s="5"/>
      <c r="AB164" s="5"/>
      <c r="AC164" s="5"/>
      <c r="AD164" s="5"/>
      <c r="AE164" s="5"/>
      <c r="AF164" s="5"/>
      <c r="AG164" s="5"/>
      <c r="AH164" s="5"/>
      <c r="AI164" s="5"/>
      <c r="AJ164" s="5"/>
      <c r="AK164" s="5">
        <v>460</v>
      </c>
    </row>
    <row r="165" spans="1:37" x14ac:dyDescent="0.25">
      <c r="A165" s="368" t="s">
        <v>348</v>
      </c>
      <c r="B165" s="5"/>
      <c r="C165" s="5"/>
      <c r="D165" s="5"/>
      <c r="E165" s="5"/>
      <c r="F165" s="5"/>
      <c r="G165" s="5"/>
      <c r="H165" s="5"/>
      <c r="I165" s="5"/>
      <c r="J165" s="5"/>
      <c r="K165" s="5"/>
      <c r="L165" s="5"/>
      <c r="M165" s="5"/>
      <c r="N165" s="5"/>
      <c r="O165" s="5"/>
      <c r="P165" s="5"/>
      <c r="Q165" s="5"/>
      <c r="R165" s="5"/>
      <c r="S165" s="5"/>
      <c r="T165" s="5"/>
      <c r="U165" s="5"/>
      <c r="V165" s="213">
        <v>0.1</v>
      </c>
      <c r="W165" s="5"/>
      <c r="X165" s="5">
        <v>1476.79</v>
      </c>
      <c r="Y165" s="5"/>
      <c r="Z165" s="5"/>
      <c r="AA165" s="5"/>
      <c r="AB165" s="5"/>
      <c r="AC165" s="5"/>
      <c r="AD165" s="5"/>
      <c r="AE165" s="5"/>
      <c r="AF165" s="5"/>
      <c r="AG165" s="5"/>
      <c r="AH165" s="5"/>
      <c r="AI165" s="5"/>
      <c r="AJ165" s="5"/>
      <c r="AK165" s="5">
        <v>1476.8899999999999</v>
      </c>
    </row>
    <row r="166" spans="1:37" x14ac:dyDescent="0.25">
      <c r="A166" s="369" t="s">
        <v>318</v>
      </c>
      <c r="B166" s="5"/>
      <c r="C166" s="5"/>
      <c r="D166" s="5"/>
      <c r="E166" s="5"/>
      <c r="F166" s="5"/>
      <c r="G166" s="5"/>
      <c r="H166" s="5"/>
      <c r="I166" s="5"/>
      <c r="J166" s="5"/>
      <c r="K166" s="5"/>
      <c r="L166" s="5"/>
      <c r="M166" s="5"/>
      <c r="N166" s="5"/>
      <c r="O166" s="5"/>
      <c r="P166" s="5"/>
      <c r="Q166" s="5"/>
      <c r="R166" s="5"/>
      <c r="S166" s="5"/>
      <c r="T166" s="5"/>
      <c r="U166" s="5"/>
      <c r="V166" s="213">
        <v>0.1</v>
      </c>
      <c r="W166" s="5"/>
      <c r="X166" s="5">
        <v>1476.79</v>
      </c>
      <c r="Y166" s="5"/>
      <c r="Z166" s="5"/>
      <c r="AA166" s="5"/>
      <c r="AB166" s="5"/>
      <c r="AC166" s="5"/>
      <c r="AD166" s="5"/>
      <c r="AE166" s="5"/>
      <c r="AF166" s="5"/>
      <c r="AG166" s="5"/>
      <c r="AH166" s="5"/>
      <c r="AI166" s="5"/>
      <c r="AJ166" s="5"/>
      <c r="AK166" s="5">
        <v>1476.8899999999999</v>
      </c>
    </row>
    <row r="167" spans="1:37" x14ac:dyDescent="0.25">
      <c r="A167" s="368" t="s">
        <v>256</v>
      </c>
      <c r="B167" s="5"/>
      <c r="C167" s="5"/>
      <c r="D167" s="5">
        <v>871.39</v>
      </c>
      <c r="E167" s="5"/>
      <c r="F167" s="5">
        <v>3455</v>
      </c>
      <c r="G167" s="5"/>
      <c r="H167" s="5"/>
      <c r="I167" s="5">
        <v>19</v>
      </c>
      <c r="J167" s="5"/>
      <c r="K167" s="5">
        <v>51000</v>
      </c>
      <c r="L167" s="5">
        <v>171816.91</v>
      </c>
      <c r="M167" s="5">
        <v>20613.02</v>
      </c>
      <c r="N167" s="5">
        <v>10408</v>
      </c>
      <c r="O167" s="5"/>
      <c r="P167" s="5"/>
      <c r="Q167" s="5"/>
      <c r="R167" s="5">
        <v>11510.34</v>
      </c>
      <c r="S167" s="5"/>
      <c r="T167" s="5"/>
      <c r="U167" s="5"/>
      <c r="V167" s="5"/>
      <c r="W167" s="5"/>
      <c r="X167" s="5">
        <v>454052.55</v>
      </c>
      <c r="Y167" s="5">
        <v>501</v>
      </c>
      <c r="Z167" s="5">
        <v>79072.44</v>
      </c>
      <c r="AA167" s="5">
        <v>3887</v>
      </c>
      <c r="AB167" s="5"/>
      <c r="AC167" s="5">
        <v>122701</v>
      </c>
      <c r="AD167" s="5">
        <v>207605</v>
      </c>
      <c r="AE167" s="5">
        <v>1684.1</v>
      </c>
      <c r="AF167" s="5"/>
      <c r="AG167" s="5"/>
      <c r="AH167" s="5"/>
      <c r="AI167" s="5"/>
      <c r="AJ167" s="5"/>
      <c r="AK167" s="5">
        <v>1139196.75</v>
      </c>
    </row>
    <row r="168" spans="1:37" x14ac:dyDescent="0.25">
      <c r="A168" s="369" t="s">
        <v>416</v>
      </c>
      <c r="B168" s="5"/>
      <c r="C168" s="5"/>
      <c r="D168" s="5"/>
      <c r="E168" s="5"/>
      <c r="F168" s="5">
        <v>3455</v>
      </c>
      <c r="G168" s="5"/>
      <c r="H168" s="5"/>
      <c r="I168" s="5"/>
      <c r="J168" s="5"/>
      <c r="K168" s="5"/>
      <c r="L168" s="5"/>
      <c r="M168" s="5"/>
      <c r="N168" s="5">
        <v>10408</v>
      </c>
      <c r="O168" s="5"/>
      <c r="P168" s="5"/>
      <c r="Q168" s="5"/>
      <c r="R168" s="5"/>
      <c r="S168" s="5"/>
      <c r="T168" s="5"/>
      <c r="U168" s="5"/>
      <c r="V168" s="5"/>
      <c r="W168" s="5"/>
      <c r="X168" s="5"/>
      <c r="Y168" s="5"/>
      <c r="Z168" s="5"/>
      <c r="AA168" s="5"/>
      <c r="AB168" s="5"/>
      <c r="AC168" s="5">
        <v>122701</v>
      </c>
      <c r="AD168" s="5">
        <v>129719</v>
      </c>
      <c r="AE168" s="5"/>
      <c r="AF168" s="5"/>
      <c r="AG168" s="5"/>
      <c r="AH168" s="5"/>
      <c r="AI168" s="5"/>
      <c r="AJ168" s="5"/>
      <c r="AK168" s="5">
        <v>266283</v>
      </c>
    </row>
    <row r="169" spans="1:37" x14ac:dyDescent="0.25">
      <c r="A169" s="369" t="s">
        <v>414</v>
      </c>
      <c r="B169" s="5"/>
      <c r="C169" s="5"/>
      <c r="D169" s="5"/>
      <c r="E169" s="5"/>
      <c r="F169" s="5"/>
      <c r="G169" s="5"/>
      <c r="H169" s="5"/>
      <c r="I169" s="5"/>
      <c r="J169" s="5"/>
      <c r="K169" s="5"/>
      <c r="L169" s="5">
        <v>87975</v>
      </c>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v>87975</v>
      </c>
    </row>
    <row r="170" spans="1:37" x14ac:dyDescent="0.25">
      <c r="A170" s="369" t="s">
        <v>434</v>
      </c>
      <c r="B170" s="5"/>
      <c r="C170" s="5"/>
      <c r="D170" s="5"/>
      <c r="E170" s="5"/>
      <c r="F170" s="5"/>
      <c r="G170" s="5"/>
      <c r="H170" s="5"/>
      <c r="I170" s="5">
        <v>19</v>
      </c>
      <c r="J170" s="5"/>
      <c r="K170" s="5">
        <v>51000</v>
      </c>
      <c r="L170" s="5"/>
      <c r="M170" s="5"/>
      <c r="N170" s="5"/>
      <c r="O170" s="5"/>
      <c r="P170" s="5"/>
      <c r="Q170" s="5"/>
      <c r="R170" s="5"/>
      <c r="S170" s="5"/>
      <c r="T170" s="5"/>
      <c r="U170" s="5"/>
      <c r="V170" s="5"/>
      <c r="W170" s="5"/>
      <c r="X170" s="5"/>
      <c r="Y170" s="5"/>
      <c r="Z170" s="5">
        <v>69305</v>
      </c>
      <c r="AA170" s="5"/>
      <c r="AB170" s="5"/>
      <c r="AC170" s="5"/>
      <c r="AD170" s="5">
        <v>77886</v>
      </c>
      <c r="AE170" s="5"/>
      <c r="AF170" s="5"/>
      <c r="AG170" s="5"/>
      <c r="AH170" s="5"/>
      <c r="AI170" s="5"/>
      <c r="AJ170" s="5"/>
      <c r="AK170" s="5">
        <v>198210</v>
      </c>
    </row>
    <row r="171" spans="1:37" x14ac:dyDescent="0.25">
      <c r="A171" s="369" t="s">
        <v>311</v>
      </c>
      <c r="B171" s="5"/>
      <c r="C171" s="5"/>
      <c r="D171" s="5">
        <v>587.22</v>
      </c>
      <c r="E171" s="5"/>
      <c r="F171" s="5"/>
      <c r="G171" s="5"/>
      <c r="H171" s="5"/>
      <c r="I171" s="5"/>
      <c r="J171" s="5"/>
      <c r="K171" s="5"/>
      <c r="L171" s="5">
        <v>74.66</v>
      </c>
      <c r="M171" s="5">
        <v>1177.02</v>
      </c>
      <c r="N171" s="5"/>
      <c r="O171" s="5"/>
      <c r="P171" s="5"/>
      <c r="Q171" s="5"/>
      <c r="R171" s="5">
        <v>1338.34</v>
      </c>
      <c r="S171" s="5"/>
      <c r="T171" s="5"/>
      <c r="U171" s="5"/>
      <c r="V171" s="5"/>
      <c r="W171" s="5"/>
      <c r="X171" s="5">
        <v>24089.55</v>
      </c>
      <c r="Y171" s="5"/>
      <c r="Z171" s="5">
        <v>1662.44</v>
      </c>
      <c r="AA171" s="5"/>
      <c r="AB171" s="5"/>
      <c r="AC171" s="5"/>
      <c r="AD171" s="5"/>
      <c r="AE171" s="5"/>
      <c r="AF171" s="5"/>
      <c r="AG171" s="5"/>
      <c r="AH171" s="5"/>
      <c r="AI171" s="5"/>
      <c r="AJ171" s="5"/>
      <c r="AK171" s="5">
        <v>28929.23</v>
      </c>
    </row>
    <row r="172" spans="1:37" x14ac:dyDescent="0.25">
      <c r="A172" s="369" t="s">
        <v>500</v>
      </c>
      <c r="B172" s="5"/>
      <c r="C172" s="5"/>
      <c r="D172" s="5"/>
      <c r="E172" s="5"/>
      <c r="F172" s="5"/>
      <c r="G172" s="5"/>
      <c r="H172" s="5"/>
      <c r="I172" s="5"/>
      <c r="J172" s="5"/>
      <c r="K172" s="5"/>
      <c r="L172" s="5"/>
      <c r="M172" s="5"/>
      <c r="N172" s="5"/>
      <c r="O172" s="5"/>
      <c r="P172" s="5"/>
      <c r="Q172" s="5"/>
      <c r="R172" s="5"/>
      <c r="S172" s="5"/>
      <c r="T172" s="5"/>
      <c r="U172" s="5"/>
      <c r="V172" s="5"/>
      <c r="W172" s="5"/>
      <c r="X172" s="5"/>
      <c r="Y172" s="5"/>
      <c r="Z172" s="5">
        <v>915</v>
      </c>
      <c r="AA172" s="5">
        <v>3887</v>
      </c>
      <c r="AB172" s="5"/>
      <c r="AC172" s="5"/>
      <c r="AD172" s="5"/>
      <c r="AE172" s="5"/>
      <c r="AF172" s="5"/>
      <c r="AG172" s="5"/>
      <c r="AH172" s="5"/>
      <c r="AI172" s="5"/>
      <c r="AJ172" s="5"/>
      <c r="AK172" s="5">
        <v>4802</v>
      </c>
    </row>
    <row r="173" spans="1:37" x14ac:dyDescent="0.25">
      <c r="A173" s="369" t="s">
        <v>398</v>
      </c>
      <c r="B173" s="5"/>
      <c r="C173" s="5"/>
      <c r="D173" s="5"/>
      <c r="E173" s="5"/>
      <c r="F173" s="5"/>
      <c r="G173" s="5"/>
      <c r="H173" s="5"/>
      <c r="I173" s="5"/>
      <c r="J173" s="5"/>
      <c r="K173" s="5"/>
      <c r="L173" s="5"/>
      <c r="M173" s="5"/>
      <c r="N173" s="5"/>
      <c r="O173" s="5"/>
      <c r="P173" s="5"/>
      <c r="Q173" s="5"/>
      <c r="R173" s="5"/>
      <c r="S173" s="5"/>
      <c r="T173" s="5"/>
      <c r="U173" s="5"/>
      <c r="V173" s="5"/>
      <c r="W173" s="5"/>
      <c r="X173" s="5"/>
      <c r="Y173" s="5">
        <v>501</v>
      </c>
      <c r="Z173" s="5"/>
      <c r="AA173" s="5"/>
      <c r="AB173" s="5"/>
      <c r="AC173" s="5"/>
      <c r="AD173" s="5"/>
      <c r="AE173" s="5"/>
      <c r="AF173" s="5"/>
      <c r="AG173" s="5"/>
      <c r="AH173" s="5"/>
      <c r="AI173" s="5"/>
      <c r="AJ173" s="5"/>
      <c r="AK173" s="5">
        <v>501</v>
      </c>
    </row>
    <row r="174" spans="1:37" x14ac:dyDescent="0.25">
      <c r="A174" s="369" t="s">
        <v>306</v>
      </c>
      <c r="B174" s="5"/>
      <c r="C174" s="5"/>
      <c r="D174" s="5">
        <v>6.17</v>
      </c>
      <c r="E174" s="5"/>
      <c r="F174" s="5"/>
      <c r="G174" s="5"/>
      <c r="H174" s="5"/>
      <c r="I174" s="5"/>
      <c r="J174" s="5"/>
      <c r="K174" s="5"/>
      <c r="L174" s="5">
        <v>1.25</v>
      </c>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v>7.42</v>
      </c>
    </row>
    <row r="175" spans="1:37" x14ac:dyDescent="0.25">
      <c r="A175" s="369" t="s">
        <v>307</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v>1684.1</v>
      </c>
      <c r="AF175" s="5"/>
      <c r="AG175" s="5"/>
      <c r="AH175" s="5"/>
      <c r="AI175" s="5"/>
      <c r="AJ175" s="5"/>
      <c r="AK175" s="5">
        <v>1684.1</v>
      </c>
    </row>
    <row r="176" spans="1:37" x14ac:dyDescent="0.25">
      <c r="A176" s="369" t="s">
        <v>308</v>
      </c>
      <c r="B176" s="5"/>
      <c r="C176" s="5"/>
      <c r="D176" s="5">
        <v>278</v>
      </c>
      <c r="E176" s="5"/>
      <c r="F176" s="5"/>
      <c r="G176" s="5"/>
      <c r="H176" s="5"/>
      <c r="I176" s="5"/>
      <c r="J176" s="5"/>
      <c r="K176" s="5"/>
      <c r="L176" s="5">
        <v>83766</v>
      </c>
      <c r="M176" s="5">
        <v>19436</v>
      </c>
      <c r="N176" s="5"/>
      <c r="O176" s="5"/>
      <c r="P176" s="5"/>
      <c r="Q176" s="5"/>
      <c r="R176" s="5">
        <v>10172</v>
      </c>
      <c r="S176" s="5"/>
      <c r="T176" s="5"/>
      <c r="U176" s="5"/>
      <c r="V176" s="5"/>
      <c r="W176" s="5"/>
      <c r="X176" s="5">
        <v>429963</v>
      </c>
      <c r="Y176" s="5"/>
      <c r="Z176" s="5">
        <v>7190</v>
      </c>
      <c r="AA176" s="5"/>
      <c r="AB176" s="5"/>
      <c r="AC176" s="5"/>
      <c r="AD176" s="5"/>
      <c r="AE176" s="5"/>
      <c r="AF176" s="5"/>
      <c r="AG176" s="5"/>
      <c r="AH176" s="5"/>
      <c r="AI176" s="5"/>
      <c r="AJ176" s="5"/>
      <c r="AK176" s="5">
        <v>550805</v>
      </c>
    </row>
    <row r="177" spans="1:37" x14ac:dyDescent="0.25">
      <c r="A177" s="368" t="s">
        <v>230</v>
      </c>
      <c r="B177" s="213">
        <v>0.05</v>
      </c>
      <c r="C177" s="5"/>
      <c r="D177" s="5">
        <v>1346.87</v>
      </c>
      <c r="E177" s="5"/>
      <c r="F177" s="5">
        <v>27849</v>
      </c>
      <c r="G177" s="5"/>
      <c r="H177" s="5"/>
      <c r="I177" s="5">
        <v>15</v>
      </c>
      <c r="J177" s="5">
        <v>2</v>
      </c>
      <c r="K177" s="5"/>
      <c r="L177" s="5">
        <v>91326.48</v>
      </c>
      <c r="M177" s="5">
        <v>9</v>
      </c>
      <c r="N177" s="5">
        <v>34829</v>
      </c>
      <c r="O177" s="5"/>
      <c r="P177" s="5"/>
      <c r="Q177" s="213">
        <v>0.25</v>
      </c>
      <c r="R177" s="5">
        <v>3074</v>
      </c>
      <c r="S177" s="5">
        <v>3742.59</v>
      </c>
      <c r="T177" s="5"/>
      <c r="U177" s="5"/>
      <c r="V177" s="5"/>
      <c r="W177" s="213">
        <v>0.36</v>
      </c>
      <c r="X177" s="5">
        <v>300788.5</v>
      </c>
      <c r="Y177" s="5"/>
      <c r="Z177" s="5">
        <v>9939.27</v>
      </c>
      <c r="AA177" s="5"/>
      <c r="AB177" s="5"/>
      <c r="AC177" s="5"/>
      <c r="AD177" s="5"/>
      <c r="AE177" s="5">
        <v>25779.35</v>
      </c>
      <c r="AF177" s="213">
        <v>0.05</v>
      </c>
      <c r="AG177" s="5">
        <v>958.58</v>
      </c>
      <c r="AH177" s="5"/>
      <c r="AI177" s="5"/>
      <c r="AJ177" s="5"/>
      <c r="AK177" s="5">
        <v>499660.35000000003</v>
      </c>
    </row>
    <row r="178" spans="1:37" x14ac:dyDescent="0.25">
      <c r="A178" s="369" t="s">
        <v>349</v>
      </c>
      <c r="B178" s="213">
        <v>0.05</v>
      </c>
      <c r="C178" s="5"/>
      <c r="D178" s="5"/>
      <c r="E178" s="5"/>
      <c r="F178" s="5">
        <v>20</v>
      </c>
      <c r="G178" s="5"/>
      <c r="H178" s="5"/>
      <c r="I178" s="5">
        <v>15</v>
      </c>
      <c r="J178" s="5">
        <v>2</v>
      </c>
      <c r="K178" s="5"/>
      <c r="L178" s="5"/>
      <c r="M178" s="5"/>
      <c r="N178" s="5">
        <v>7000</v>
      </c>
      <c r="O178" s="5"/>
      <c r="P178" s="5"/>
      <c r="Q178" s="213">
        <v>0.25</v>
      </c>
      <c r="R178" s="5"/>
      <c r="S178" s="5"/>
      <c r="T178" s="5"/>
      <c r="U178" s="5"/>
      <c r="V178" s="5"/>
      <c r="W178" s="5"/>
      <c r="X178" s="5"/>
      <c r="Y178" s="5"/>
      <c r="Z178" s="5"/>
      <c r="AA178" s="5"/>
      <c r="AB178" s="5"/>
      <c r="AC178" s="5"/>
      <c r="AD178" s="5"/>
      <c r="AE178" s="5"/>
      <c r="AF178" s="213">
        <v>0.05</v>
      </c>
      <c r="AG178" s="5"/>
      <c r="AH178" s="5"/>
      <c r="AI178" s="5"/>
      <c r="AJ178" s="5"/>
      <c r="AK178" s="5">
        <v>7037.35</v>
      </c>
    </row>
    <row r="179" spans="1:37" x14ac:dyDescent="0.25">
      <c r="A179" s="369" t="s">
        <v>467</v>
      </c>
      <c r="B179" s="5"/>
      <c r="C179" s="5"/>
      <c r="D179" s="5"/>
      <c r="E179" s="5"/>
      <c r="F179" s="5">
        <v>24746.5</v>
      </c>
      <c r="G179" s="5"/>
      <c r="H179" s="5"/>
      <c r="I179" s="5"/>
      <c r="J179" s="5"/>
      <c r="K179" s="5"/>
      <c r="L179" s="5"/>
      <c r="M179" s="5"/>
      <c r="N179" s="5">
        <v>24746.5</v>
      </c>
      <c r="O179" s="5"/>
      <c r="P179" s="5"/>
      <c r="Q179" s="5"/>
      <c r="R179" s="5"/>
      <c r="S179" s="5"/>
      <c r="T179" s="5"/>
      <c r="U179" s="5"/>
      <c r="V179" s="5"/>
      <c r="W179" s="5"/>
      <c r="X179" s="5"/>
      <c r="Y179" s="5"/>
      <c r="Z179" s="5"/>
      <c r="AA179" s="5"/>
      <c r="AB179" s="5"/>
      <c r="AC179" s="5"/>
      <c r="AD179" s="5"/>
      <c r="AE179" s="5"/>
      <c r="AF179" s="5"/>
      <c r="AG179" s="5"/>
      <c r="AH179" s="5"/>
      <c r="AI179" s="5"/>
      <c r="AJ179" s="5"/>
      <c r="AK179" s="5">
        <v>49493</v>
      </c>
    </row>
    <row r="180" spans="1:37" x14ac:dyDescent="0.25">
      <c r="A180" s="369" t="s">
        <v>311</v>
      </c>
      <c r="B180" s="5"/>
      <c r="C180" s="5"/>
      <c r="D180" s="5"/>
      <c r="E180" s="5"/>
      <c r="F180" s="5"/>
      <c r="G180" s="5"/>
      <c r="H180" s="5"/>
      <c r="I180" s="5"/>
      <c r="J180" s="5"/>
      <c r="K180" s="5"/>
      <c r="L180" s="5"/>
      <c r="M180" s="5"/>
      <c r="N180" s="5"/>
      <c r="O180" s="5"/>
      <c r="P180" s="5"/>
      <c r="Q180" s="5"/>
      <c r="R180" s="5"/>
      <c r="S180" s="5"/>
      <c r="T180" s="5"/>
      <c r="U180" s="5"/>
      <c r="V180" s="5"/>
      <c r="W180" s="213">
        <v>0.36</v>
      </c>
      <c r="X180" s="5"/>
      <c r="Y180" s="5"/>
      <c r="Z180" s="5"/>
      <c r="AA180" s="5"/>
      <c r="AB180" s="5"/>
      <c r="AC180" s="5"/>
      <c r="AD180" s="5"/>
      <c r="AE180" s="5"/>
      <c r="AF180" s="5"/>
      <c r="AG180" s="5"/>
      <c r="AH180" s="5"/>
      <c r="AI180" s="5"/>
      <c r="AJ180" s="5"/>
      <c r="AK180" s="5">
        <v>0.36</v>
      </c>
    </row>
    <row r="181" spans="1:37" x14ac:dyDescent="0.25">
      <c r="A181" s="369" t="s">
        <v>496</v>
      </c>
      <c r="B181" s="5"/>
      <c r="C181" s="5"/>
      <c r="D181" s="5"/>
      <c r="E181" s="5"/>
      <c r="F181" s="5">
        <v>3082.5</v>
      </c>
      <c r="G181" s="5"/>
      <c r="H181" s="5"/>
      <c r="I181" s="5"/>
      <c r="J181" s="5"/>
      <c r="K181" s="5"/>
      <c r="L181" s="5"/>
      <c r="M181" s="5"/>
      <c r="N181" s="5">
        <v>3082.5</v>
      </c>
      <c r="O181" s="5"/>
      <c r="P181" s="5"/>
      <c r="Q181" s="5"/>
      <c r="R181" s="5"/>
      <c r="S181" s="5"/>
      <c r="T181" s="5"/>
      <c r="U181" s="5"/>
      <c r="V181" s="5"/>
      <c r="W181" s="5"/>
      <c r="X181" s="5"/>
      <c r="Y181" s="5"/>
      <c r="Z181" s="5"/>
      <c r="AA181" s="5"/>
      <c r="AB181" s="5"/>
      <c r="AC181" s="5"/>
      <c r="AD181" s="5"/>
      <c r="AE181" s="5"/>
      <c r="AF181" s="5"/>
      <c r="AG181" s="5"/>
      <c r="AH181" s="5"/>
      <c r="AI181" s="5"/>
      <c r="AJ181" s="5"/>
      <c r="AK181" s="5">
        <v>6165</v>
      </c>
    </row>
    <row r="182" spans="1:37" x14ac:dyDescent="0.25">
      <c r="A182" s="369" t="s">
        <v>306</v>
      </c>
      <c r="B182" s="5"/>
      <c r="C182" s="5"/>
      <c r="D182" s="5">
        <v>1337.87</v>
      </c>
      <c r="E182" s="5"/>
      <c r="F182" s="5"/>
      <c r="G182" s="5"/>
      <c r="H182" s="5"/>
      <c r="I182" s="5"/>
      <c r="J182" s="5"/>
      <c r="K182" s="5"/>
      <c r="L182" s="5">
        <v>69101.48</v>
      </c>
      <c r="M182" s="5"/>
      <c r="N182" s="5"/>
      <c r="O182" s="5"/>
      <c r="P182" s="5"/>
      <c r="Q182" s="5"/>
      <c r="R182" s="5"/>
      <c r="S182" s="5">
        <v>3742.59</v>
      </c>
      <c r="T182" s="5"/>
      <c r="U182" s="5"/>
      <c r="V182" s="5"/>
      <c r="W182" s="5"/>
      <c r="X182" s="5"/>
      <c r="Y182" s="5"/>
      <c r="Z182" s="5">
        <v>9857.27</v>
      </c>
      <c r="AA182" s="5"/>
      <c r="AB182" s="5"/>
      <c r="AC182" s="5"/>
      <c r="AD182" s="5"/>
      <c r="AE182" s="5">
        <v>25381.07</v>
      </c>
      <c r="AF182" s="5"/>
      <c r="AG182" s="5">
        <v>656.58</v>
      </c>
      <c r="AH182" s="5"/>
      <c r="AI182" s="5"/>
      <c r="AJ182" s="5"/>
      <c r="AK182" s="5">
        <v>110076.86</v>
      </c>
    </row>
    <row r="183" spans="1:37" x14ac:dyDescent="0.25">
      <c r="A183" s="369" t="s">
        <v>307</v>
      </c>
      <c r="B183" s="5"/>
      <c r="C183" s="5"/>
      <c r="D183" s="5"/>
      <c r="E183" s="5"/>
      <c r="F183" s="5"/>
      <c r="G183" s="5"/>
      <c r="H183" s="5"/>
      <c r="I183" s="5"/>
      <c r="J183" s="5"/>
      <c r="K183" s="5"/>
      <c r="L183" s="5"/>
      <c r="M183" s="5"/>
      <c r="N183" s="5"/>
      <c r="O183" s="5"/>
      <c r="P183" s="5"/>
      <c r="Q183" s="5"/>
      <c r="R183" s="5"/>
      <c r="S183" s="5"/>
      <c r="T183" s="5"/>
      <c r="U183" s="5"/>
      <c r="V183" s="5"/>
      <c r="W183" s="5"/>
      <c r="X183" s="5">
        <v>9077.17</v>
      </c>
      <c r="Y183" s="5"/>
      <c r="Z183" s="5"/>
      <c r="AA183" s="5"/>
      <c r="AB183" s="5"/>
      <c r="AC183" s="5"/>
      <c r="AD183" s="5"/>
      <c r="AE183" s="5">
        <v>398.28</v>
      </c>
      <c r="AF183" s="5"/>
      <c r="AG183" s="5"/>
      <c r="AH183" s="5"/>
      <c r="AI183" s="5"/>
      <c r="AJ183" s="5"/>
      <c r="AK183" s="5">
        <v>9475.4500000000007</v>
      </c>
    </row>
    <row r="184" spans="1:37" x14ac:dyDescent="0.25">
      <c r="A184" s="369" t="s">
        <v>354</v>
      </c>
      <c r="B184" s="5"/>
      <c r="C184" s="5"/>
      <c r="D184" s="5"/>
      <c r="E184" s="5"/>
      <c r="F184" s="5"/>
      <c r="G184" s="5"/>
      <c r="H184" s="5"/>
      <c r="I184" s="5"/>
      <c r="J184" s="5"/>
      <c r="K184" s="5"/>
      <c r="L184" s="5"/>
      <c r="M184" s="5"/>
      <c r="N184" s="5"/>
      <c r="O184" s="5"/>
      <c r="P184" s="5"/>
      <c r="Q184" s="5"/>
      <c r="R184" s="5"/>
      <c r="S184" s="5"/>
      <c r="T184" s="5"/>
      <c r="U184" s="5"/>
      <c r="V184" s="5"/>
      <c r="W184" s="5"/>
      <c r="X184" s="5">
        <v>4682.88</v>
      </c>
      <c r="Y184" s="5"/>
      <c r="Z184" s="5"/>
      <c r="AA184" s="5"/>
      <c r="AB184" s="5"/>
      <c r="AC184" s="5"/>
      <c r="AD184" s="5"/>
      <c r="AE184" s="5"/>
      <c r="AF184" s="5"/>
      <c r="AG184" s="5"/>
      <c r="AH184" s="5"/>
      <c r="AI184" s="5"/>
      <c r="AJ184" s="5"/>
      <c r="AK184" s="5">
        <v>4682.88</v>
      </c>
    </row>
    <row r="185" spans="1:37" x14ac:dyDescent="0.25">
      <c r="A185" s="369" t="s">
        <v>308</v>
      </c>
      <c r="B185" s="5"/>
      <c r="C185" s="5"/>
      <c r="D185" s="5">
        <v>9</v>
      </c>
      <c r="E185" s="5"/>
      <c r="F185" s="5"/>
      <c r="G185" s="5"/>
      <c r="H185" s="5"/>
      <c r="I185" s="5"/>
      <c r="J185" s="5"/>
      <c r="K185" s="5"/>
      <c r="L185" s="5">
        <v>22225</v>
      </c>
      <c r="M185" s="5">
        <v>9</v>
      </c>
      <c r="N185" s="5"/>
      <c r="O185" s="5"/>
      <c r="P185" s="5"/>
      <c r="Q185" s="5"/>
      <c r="R185" s="5">
        <v>3074</v>
      </c>
      <c r="S185" s="5"/>
      <c r="T185" s="5"/>
      <c r="U185" s="5"/>
      <c r="V185" s="5"/>
      <c r="W185" s="5"/>
      <c r="X185" s="5">
        <v>29807</v>
      </c>
      <c r="Y185" s="5"/>
      <c r="Z185" s="5">
        <v>82</v>
      </c>
      <c r="AA185" s="5"/>
      <c r="AB185" s="5"/>
      <c r="AC185" s="5"/>
      <c r="AD185" s="5"/>
      <c r="AE185" s="5"/>
      <c r="AF185" s="5"/>
      <c r="AG185" s="5">
        <v>302</v>
      </c>
      <c r="AH185" s="5"/>
      <c r="AI185" s="5"/>
      <c r="AJ185" s="5"/>
      <c r="AK185" s="5">
        <v>55508</v>
      </c>
    </row>
    <row r="186" spans="1:37" x14ac:dyDescent="0.25">
      <c r="A186" s="369" t="s">
        <v>339</v>
      </c>
      <c r="B186" s="5"/>
      <c r="C186" s="5"/>
      <c r="D186" s="5"/>
      <c r="E186" s="5"/>
      <c r="F186" s="5"/>
      <c r="G186" s="5"/>
      <c r="H186" s="5"/>
      <c r="I186" s="5"/>
      <c r="J186" s="5"/>
      <c r="K186" s="5"/>
      <c r="L186" s="5"/>
      <c r="M186" s="5"/>
      <c r="N186" s="5"/>
      <c r="O186" s="5"/>
      <c r="P186" s="5"/>
      <c r="Q186" s="5"/>
      <c r="R186" s="5"/>
      <c r="S186" s="5"/>
      <c r="T186" s="5"/>
      <c r="U186" s="5"/>
      <c r="V186" s="5"/>
      <c r="W186" s="5"/>
      <c r="X186" s="5">
        <v>257221.45</v>
      </c>
      <c r="Y186" s="5"/>
      <c r="Z186" s="5"/>
      <c r="AA186" s="5"/>
      <c r="AB186" s="5"/>
      <c r="AC186" s="5"/>
      <c r="AD186" s="5"/>
      <c r="AE186" s="5"/>
      <c r="AF186" s="5"/>
      <c r="AG186" s="5"/>
      <c r="AH186" s="5"/>
      <c r="AI186" s="5"/>
      <c r="AJ186" s="5"/>
      <c r="AK186" s="5">
        <v>257221.45</v>
      </c>
    </row>
    <row r="187" spans="1:37" x14ac:dyDescent="0.25">
      <c r="A187" s="368" t="s">
        <v>242</v>
      </c>
      <c r="B187" s="5"/>
      <c r="C187" s="5"/>
      <c r="D187" s="5">
        <v>111.99000000000001</v>
      </c>
      <c r="E187" s="5">
        <v>18705.55</v>
      </c>
      <c r="F187" s="5"/>
      <c r="G187" s="5"/>
      <c r="H187" s="5"/>
      <c r="I187" s="5"/>
      <c r="J187" s="5"/>
      <c r="K187" s="5"/>
      <c r="L187" s="5">
        <v>1246.0300000000002</v>
      </c>
      <c r="M187" s="5"/>
      <c r="N187" s="5"/>
      <c r="O187" s="5"/>
      <c r="P187" s="5"/>
      <c r="Q187" s="5"/>
      <c r="R187" s="5"/>
      <c r="S187" s="5"/>
      <c r="T187" s="5"/>
      <c r="U187" s="5"/>
      <c r="V187" s="5"/>
      <c r="W187" s="5"/>
      <c r="X187" s="5">
        <v>24266.32</v>
      </c>
      <c r="Y187" s="5"/>
      <c r="Z187" s="5">
        <v>42.69</v>
      </c>
      <c r="AA187" s="5"/>
      <c r="AB187" s="5"/>
      <c r="AC187" s="5"/>
      <c r="AD187" s="5"/>
      <c r="AE187" s="5">
        <v>3.75</v>
      </c>
      <c r="AF187" s="5"/>
      <c r="AG187" s="5"/>
      <c r="AH187" s="5"/>
      <c r="AI187" s="5"/>
      <c r="AJ187" s="5">
        <v>209.01</v>
      </c>
      <c r="AK187" s="5">
        <v>44585.34</v>
      </c>
    </row>
    <row r="188" spans="1:37" x14ac:dyDescent="0.25">
      <c r="A188" s="369" t="s">
        <v>356</v>
      </c>
      <c r="B188" s="5"/>
      <c r="C188" s="5"/>
      <c r="D188" s="5"/>
      <c r="E188" s="5">
        <v>17118.5</v>
      </c>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v>17118.5</v>
      </c>
    </row>
    <row r="189" spans="1:37" x14ac:dyDescent="0.25">
      <c r="A189" s="369" t="s">
        <v>306</v>
      </c>
      <c r="B189" s="5"/>
      <c r="C189" s="5"/>
      <c r="D189" s="5">
        <v>12.87</v>
      </c>
      <c r="E189" s="5"/>
      <c r="F189" s="5"/>
      <c r="G189" s="5"/>
      <c r="H189" s="5"/>
      <c r="I189" s="5"/>
      <c r="J189" s="5"/>
      <c r="K189" s="5"/>
      <c r="L189" s="5">
        <v>122.15</v>
      </c>
      <c r="M189" s="5"/>
      <c r="N189" s="5"/>
      <c r="O189" s="5"/>
      <c r="P189" s="5"/>
      <c r="Q189" s="5"/>
      <c r="R189" s="5"/>
      <c r="S189" s="5"/>
      <c r="T189" s="5"/>
      <c r="U189" s="5"/>
      <c r="V189" s="5"/>
      <c r="W189" s="5"/>
      <c r="X189" s="5"/>
      <c r="Y189" s="5"/>
      <c r="Z189" s="5"/>
      <c r="AA189" s="5"/>
      <c r="AB189" s="5"/>
      <c r="AC189" s="5"/>
      <c r="AD189" s="5"/>
      <c r="AE189" s="5">
        <v>3.75</v>
      </c>
      <c r="AF189" s="5"/>
      <c r="AG189" s="5"/>
      <c r="AH189" s="5"/>
      <c r="AI189" s="5"/>
      <c r="AJ189" s="5"/>
      <c r="AK189" s="5">
        <v>138.77000000000001</v>
      </c>
    </row>
    <row r="190" spans="1:37" x14ac:dyDescent="0.25">
      <c r="A190" s="369" t="s">
        <v>354</v>
      </c>
      <c r="B190" s="5"/>
      <c r="C190" s="5"/>
      <c r="D190" s="5"/>
      <c r="E190" s="5"/>
      <c r="F190" s="5"/>
      <c r="G190" s="5"/>
      <c r="H190" s="5"/>
      <c r="I190" s="5"/>
      <c r="J190" s="5"/>
      <c r="K190" s="5"/>
      <c r="L190" s="5"/>
      <c r="M190" s="5"/>
      <c r="N190" s="5"/>
      <c r="O190" s="5"/>
      <c r="P190" s="5"/>
      <c r="Q190" s="5"/>
      <c r="R190" s="5"/>
      <c r="S190" s="5"/>
      <c r="T190" s="5"/>
      <c r="U190" s="5"/>
      <c r="V190" s="5"/>
      <c r="W190" s="5"/>
      <c r="X190" s="213">
        <v>0.25</v>
      </c>
      <c r="Y190" s="5"/>
      <c r="Z190" s="5"/>
      <c r="AA190" s="5"/>
      <c r="AB190" s="5"/>
      <c r="AC190" s="5"/>
      <c r="AD190" s="5"/>
      <c r="AE190" s="5"/>
      <c r="AF190" s="5"/>
      <c r="AG190" s="5"/>
      <c r="AH190" s="5"/>
      <c r="AI190" s="5"/>
      <c r="AJ190" s="5"/>
      <c r="AK190" s="5">
        <v>0.25</v>
      </c>
    </row>
    <row r="191" spans="1:37" x14ac:dyDescent="0.25">
      <c r="A191" s="369" t="s">
        <v>339</v>
      </c>
      <c r="B191" s="5"/>
      <c r="C191" s="5"/>
      <c r="D191" s="5"/>
      <c r="E191" s="5"/>
      <c r="F191" s="5"/>
      <c r="G191" s="5"/>
      <c r="H191" s="5"/>
      <c r="I191" s="5"/>
      <c r="J191" s="5"/>
      <c r="K191" s="5"/>
      <c r="L191" s="5"/>
      <c r="M191" s="5"/>
      <c r="N191" s="5"/>
      <c r="O191" s="5"/>
      <c r="P191" s="5"/>
      <c r="Q191" s="5"/>
      <c r="R191" s="5"/>
      <c r="S191" s="5"/>
      <c r="T191" s="5"/>
      <c r="U191" s="5"/>
      <c r="V191" s="5"/>
      <c r="W191" s="5"/>
      <c r="X191" s="5">
        <v>91.07</v>
      </c>
      <c r="Y191" s="5"/>
      <c r="Z191" s="5"/>
      <c r="AA191" s="5"/>
      <c r="AB191" s="5"/>
      <c r="AC191" s="5"/>
      <c r="AD191" s="5"/>
      <c r="AE191" s="5"/>
      <c r="AF191" s="5"/>
      <c r="AG191" s="5"/>
      <c r="AH191" s="5"/>
      <c r="AI191" s="5"/>
      <c r="AJ191" s="5"/>
      <c r="AK191" s="5">
        <v>91.07</v>
      </c>
    </row>
    <row r="192" spans="1:37" x14ac:dyDescent="0.25">
      <c r="A192" s="369" t="s">
        <v>479</v>
      </c>
      <c r="B192" s="5"/>
      <c r="C192" s="5"/>
      <c r="D192" s="5">
        <v>99.12</v>
      </c>
      <c r="E192" s="5">
        <v>1587.05</v>
      </c>
      <c r="F192" s="5"/>
      <c r="G192" s="5"/>
      <c r="H192" s="5"/>
      <c r="I192" s="5"/>
      <c r="J192" s="5"/>
      <c r="K192" s="5"/>
      <c r="L192" s="5">
        <v>1123.8800000000001</v>
      </c>
      <c r="M192" s="5"/>
      <c r="N192" s="5"/>
      <c r="O192" s="5"/>
      <c r="P192" s="5"/>
      <c r="Q192" s="5"/>
      <c r="R192" s="5"/>
      <c r="S192" s="5"/>
      <c r="T192" s="5"/>
      <c r="U192" s="5"/>
      <c r="V192" s="5"/>
      <c r="W192" s="5"/>
      <c r="X192" s="5">
        <v>24175</v>
      </c>
      <c r="Y192" s="5"/>
      <c r="Z192" s="5">
        <v>42.69</v>
      </c>
      <c r="AA192" s="5"/>
      <c r="AB192" s="5"/>
      <c r="AC192" s="5"/>
      <c r="AD192" s="5"/>
      <c r="AE192" s="5"/>
      <c r="AF192" s="5"/>
      <c r="AG192" s="5"/>
      <c r="AH192" s="5"/>
      <c r="AI192" s="5"/>
      <c r="AJ192" s="5">
        <v>209.01</v>
      </c>
      <c r="AK192" s="5">
        <v>27236.749999999996</v>
      </c>
    </row>
    <row r="193" spans="1:37" x14ac:dyDescent="0.25">
      <c r="A193" s="368" t="s">
        <v>357</v>
      </c>
      <c r="B193" s="5"/>
      <c r="C193" s="5"/>
      <c r="D193" s="5">
        <v>203</v>
      </c>
      <c r="E193" s="5"/>
      <c r="F193" s="5"/>
      <c r="G193" s="5"/>
      <c r="H193" s="5"/>
      <c r="I193" s="5"/>
      <c r="J193" s="5"/>
      <c r="K193" s="5"/>
      <c r="L193" s="5">
        <v>120.89</v>
      </c>
      <c r="M193" s="5">
        <v>10.69</v>
      </c>
      <c r="N193" s="5"/>
      <c r="O193" s="5"/>
      <c r="P193" s="5"/>
      <c r="Q193" s="5"/>
      <c r="R193" s="5">
        <v>146.33000000000001</v>
      </c>
      <c r="S193" s="5"/>
      <c r="T193" s="5"/>
      <c r="U193" s="5"/>
      <c r="V193" s="5"/>
      <c r="W193" s="5"/>
      <c r="X193" s="5">
        <v>158924</v>
      </c>
      <c r="Y193" s="5"/>
      <c r="Z193" s="5">
        <v>29895.15</v>
      </c>
      <c r="AA193" s="5"/>
      <c r="AB193" s="5"/>
      <c r="AC193" s="5"/>
      <c r="AD193" s="5"/>
      <c r="AE193" s="5"/>
      <c r="AF193" s="5"/>
      <c r="AG193" s="5">
        <v>61</v>
      </c>
      <c r="AH193" s="5"/>
      <c r="AI193" s="5"/>
      <c r="AJ193" s="5"/>
      <c r="AK193" s="5">
        <v>189361.06</v>
      </c>
    </row>
    <row r="194" spans="1:37" x14ac:dyDescent="0.25">
      <c r="A194" s="369" t="s">
        <v>311</v>
      </c>
      <c r="B194" s="5"/>
      <c r="C194" s="5"/>
      <c r="D194" s="5"/>
      <c r="E194" s="5"/>
      <c r="F194" s="5"/>
      <c r="G194" s="5"/>
      <c r="H194" s="5"/>
      <c r="I194" s="5"/>
      <c r="J194" s="5"/>
      <c r="K194" s="5"/>
      <c r="L194" s="5">
        <v>46.89</v>
      </c>
      <c r="M194" s="5">
        <v>10.69</v>
      </c>
      <c r="N194" s="5"/>
      <c r="O194" s="5"/>
      <c r="P194" s="5"/>
      <c r="Q194" s="5"/>
      <c r="R194" s="5">
        <v>128.33000000000001</v>
      </c>
      <c r="S194" s="5"/>
      <c r="T194" s="5"/>
      <c r="U194" s="5"/>
      <c r="V194" s="5"/>
      <c r="W194" s="5"/>
      <c r="X194" s="5"/>
      <c r="Y194" s="5"/>
      <c r="Z194" s="5">
        <v>2722.15</v>
      </c>
      <c r="AA194" s="5"/>
      <c r="AB194" s="5"/>
      <c r="AC194" s="5"/>
      <c r="AD194" s="5"/>
      <c r="AE194" s="5"/>
      <c r="AF194" s="5"/>
      <c r="AG194" s="5"/>
      <c r="AH194" s="5"/>
      <c r="AI194" s="5"/>
      <c r="AJ194" s="5"/>
      <c r="AK194" s="5">
        <v>2908.06</v>
      </c>
    </row>
    <row r="195" spans="1:37" x14ac:dyDescent="0.25">
      <c r="A195" s="369" t="s">
        <v>500</v>
      </c>
      <c r="B195" s="5"/>
      <c r="C195" s="5"/>
      <c r="D195" s="5"/>
      <c r="E195" s="5"/>
      <c r="F195" s="5"/>
      <c r="G195" s="5"/>
      <c r="H195" s="5"/>
      <c r="I195" s="5"/>
      <c r="J195" s="5"/>
      <c r="K195" s="5"/>
      <c r="L195" s="5"/>
      <c r="M195" s="5"/>
      <c r="N195" s="5"/>
      <c r="O195" s="5"/>
      <c r="P195" s="5"/>
      <c r="Q195" s="5"/>
      <c r="R195" s="5">
        <v>13</v>
      </c>
      <c r="S195" s="5"/>
      <c r="T195" s="5"/>
      <c r="U195" s="5"/>
      <c r="V195" s="5"/>
      <c r="W195" s="5"/>
      <c r="X195" s="5"/>
      <c r="Y195" s="5"/>
      <c r="Z195" s="5">
        <v>26978</v>
      </c>
      <c r="AA195" s="5"/>
      <c r="AB195" s="5"/>
      <c r="AC195" s="5"/>
      <c r="AD195" s="5"/>
      <c r="AE195" s="5"/>
      <c r="AF195" s="5"/>
      <c r="AG195" s="5"/>
      <c r="AH195" s="5"/>
      <c r="AI195" s="5"/>
      <c r="AJ195" s="5"/>
      <c r="AK195" s="5">
        <v>26991</v>
      </c>
    </row>
    <row r="196" spans="1:37" x14ac:dyDescent="0.25">
      <c r="A196" s="369" t="s">
        <v>308</v>
      </c>
      <c r="B196" s="5"/>
      <c r="C196" s="5"/>
      <c r="D196" s="5">
        <v>203</v>
      </c>
      <c r="E196" s="5"/>
      <c r="F196" s="5"/>
      <c r="G196" s="5"/>
      <c r="H196" s="5"/>
      <c r="I196" s="5"/>
      <c r="J196" s="5"/>
      <c r="K196" s="5"/>
      <c r="L196" s="5">
        <v>74</v>
      </c>
      <c r="M196" s="5"/>
      <c r="N196" s="5"/>
      <c r="O196" s="5"/>
      <c r="P196" s="5"/>
      <c r="Q196" s="5"/>
      <c r="R196" s="5">
        <v>5</v>
      </c>
      <c r="S196" s="5"/>
      <c r="T196" s="5"/>
      <c r="U196" s="5"/>
      <c r="V196" s="5"/>
      <c r="W196" s="5"/>
      <c r="X196" s="5">
        <v>158924</v>
      </c>
      <c r="Y196" s="5"/>
      <c r="Z196" s="5">
        <v>195</v>
      </c>
      <c r="AA196" s="5"/>
      <c r="AB196" s="5"/>
      <c r="AC196" s="5"/>
      <c r="AD196" s="5"/>
      <c r="AE196" s="5"/>
      <c r="AF196" s="5"/>
      <c r="AG196" s="5">
        <v>61</v>
      </c>
      <c r="AH196" s="5"/>
      <c r="AI196" s="5"/>
      <c r="AJ196" s="5"/>
      <c r="AK196" s="5">
        <v>159462</v>
      </c>
    </row>
    <row r="197" spans="1:37" x14ac:dyDescent="0.25">
      <c r="A197" s="368" t="s">
        <v>358</v>
      </c>
      <c r="B197" s="5"/>
      <c r="C197" s="5"/>
      <c r="D197" s="5"/>
      <c r="E197" s="5"/>
      <c r="F197" s="5"/>
      <c r="G197" s="5"/>
      <c r="H197" s="5"/>
      <c r="I197" s="5"/>
      <c r="J197" s="5"/>
      <c r="K197" s="5"/>
      <c r="L197" s="5"/>
      <c r="M197" s="5"/>
      <c r="N197" s="5"/>
      <c r="O197" s="5"/>
      <c r="P197" s="5"/>
      <c r="Q197" s="5"/>
      <c r="R197" s="5"/>
      <c r="S197" s="5"/>
      <c r="T197" s="5"/>
      <c r="U197" s="5"/>
      <c r="V197" s="5"/>
      <c r="W197" s="5"/>
      <c r="X197" s="5">
        <v>2012</v>
      </c>
      <c r="Y197" s="5"/>
      <c r="Z197" s="5"/>
      <c r="AA197" s="5"/>
      <c r="AB197" s="5"/>
      <c r="AC197" s="5"/>
      <c r="AD197" s="5"/>
      <c r="AE197" s="5"/>
      <c r="AF197" s="5"/>
      <c r="AG197" s="5"/>
      <c r="AH197" s="5"/>
      <c r="AI197" s="5"/>
      <c r="AJ197" s="5"/>
      <c r="AK197" s="5">
        <v>2012</v>
      </c>
    </row>
    <row r="198" spans="1:37" x14ac:dyDescent="0.25">
      <c r="A198" s="369" t="s">
        <v>500</v>
      </c>
      <c r="B198" s="5"/>
      <c r="C198" s="5"/>
      <c r="D198" s="5"/>
      <c r="E198" s="5"/>
      <c r="F198" s="5"/>
      <c r="G198" s="5"/>
      <c r="H198" s="5"/>
      <c r="I198" s="5"/>
      <c r="J198" s="5"/>
      <c r="K198" s="5"/>
      <c r="L198" s="5"/>
      <c r="M198" s="5"/>
      <c r="N198" s="5"/>
      <c r="O198" s="5"/>
      <c r="P198" s="5"/>
      <c r="Q198" s="5"/>
      <c r="R198" s="5"/>
      <c r="S198" s="5"/>
      <c r="T198" s="5"/>
      <c r="U198" s="5"/>
      <c r="V198" s="5"/>
      <c r="W198" s="5"/>
      <c r="X198" s="5">
        <v>1355</v>
      </c>
      <c r="Y198" s="5"/>
      <c r="Z198" s="5"/>
      <c r="AA198" s="5"/>
      <c r="AB198" s="5"/>
      <c r="AC198" s="5"/>
      <c r="AD198" s="5"/>
      <c r="AE198" s="5"/>
      <c r="AF198" s="5"/>
      <c r="AG198" s="5"/>
      <c r="AH198" s="5"/>
      <c r="AI198" s="5"/>
      <c r="AJ198" s="5"/>
      <c r="AK198" s="5">
        <v>1355</v>
      </c>
    </row>
    <row r="199" spans="1:37" x14ac:dyDescent="0.25">
      <c r="A199" s="369" t="s">
        <v>505</v>
      </c>
      <c r="B199" s="5"/>
      <c r="C199" s="5"/>
      <c r="D199" s="5"/>
      <c r="E199" s="5"/>
      <c r="F199" s="5"/>
      <c r="G199" s="5"/>
      <c r="H199" s="5"/>
      <c r="I199" s="5"/>
      <c r="J199" s="5"/>
      <c r="K199" s="5"/>
      <c r="L199" s="5"/>
      <c r="M199" s="5"/>
      <c r="N199" s="5"/>
      <c r="O199" s="5"/>
      <c r="P199" s="5"/>
      <c r="Q199" s="5"/>
      <c r="R199" s="5"/>
      <c r="S199" s="5"/>
      <c r="T199" s="5"/>
      <c r="U199" s="5"/>
      <c r="V199" s="5"/>
      <c r="W199" s="5"/>
      <c r="X199" s="5">
        <v>607</v>
      </c>
      <c r="Y199" s="5"/>
      <c r="Z199" s="5"/>
      <c r="AA199" s="5"/>
      <c r="AB199" s="5"/>
      <c r="AC199" s="5"/>
      <c r="AD199" s="5"/>
      <c r="AE199" s="5"/>
      <c r="AF199" s="5"/>
      <c r="AG199" s="5"/>
      <c r="AH199" s="5"/>
      <c r="AI199" s="5"/>
      <c r="AJ199" s="5"/>
      <c r="AK199" s="5">
        <v>607</v>
      </c>
    </row>
    <row r="200" spans="1:37" x14ac:dyDescent="0.25">
      <c r="A200" s="369" t="s">
        <v>318</v>
      </c>
      <c r="B200" s="5"/>
      <c r="C200" s="5"/>
      <c r="D200" s="5"/>
      <c r="E200" s="5"/>
      <c r="F200" s="5"/>
      <c r="G200" s="5"/>
      <c r="H200" s="5"/>
      <c r="I200" s="5"/>
      <c r="J200" s="5"/>
      <c r="K200" s="5"/>
      <c r="L200" s="5"/>
      <c r="M200" s="5"/>
      <c r="N200" s="5"/>
      <c r="O200" s="5"/>
      <c r="P200" s="5"/>
      <c r="Q200" s="5"/>
      <c r="R200" s="5"/>
      <c r="S200" s="5"/>
      <c r="T200" s="5"/>
      <c r="U200" s="5"/>
      <c r="V200" s="5"/>
      <c r="W200" s="5"/>
      <c r="X200" s="5">
        <v>50</v>
      </c>
      <c r="Y200" s="5"/>
      <c r="Z200" s="5"/>
      <c r="AA200" s="5"/>
      <c r="AB200" s="5"/>
      <c r="AC200" s="5"/>
      <c r="AD200" s="5"/>
      <c r="AE200" s="5"/>
      <c r="AF200" s="5"/>
      <c r="AG200" s="5"/>
      <c r="AH200" s="5"/>
      <c r="AI200" s="5"/>
      <c r="AJ200" s="5"/>
      <c r="AK200" s="5">
        <v>50</v>
      </c>
    </row>
    <row r="201" spans="1:37" x14ac:dyDescent="0.25">
      <c r="A201" s="368" t="s">
        <v>234</v>
      </c>
      <c r="B201" s="5"/>
      <c r="C201" s="5"/>
      <c r="D201" s="5">
        <v>113.48</v>
      </c>
      <c r="E201" s="5"/>
      <c r="F201" s="5"/>
      <c r="G201" s="5"/>
      <c r="H201" s="5"/>
      <c r="I201" s="5"/>
      <c r="J201" s="5"/>
      <c r="K201" s="5"/>
      <c r="L201" s="5">
        <v>28.79</v>
      </c>
      <c r="M201" s="5">
        <v>2.94</v>
      </c>
      <c r="N201" s="5"/>
      <c r="O201" s="5"/>
      <c r="P201" s="5"/>
      <c r="Q201" s="213">
        <v>0.09</v>
      </c>
      <c r="R201" s="5"/>
      <c r="S201" s="5">
        <v>971.79</v>
      </c>
      <c r="T201" s="5"/>
      <c r="U201" s="5"/>
      <c r="V201" s="5">
        <v>37.369999999999997</v>
      </c>
      <c r="W201" s="5">
        <v>8.7799999999999994</v>
      </c>
      <c r="X201" s="5">
        <v>61449.08</v>
      </c>
      <c r="Y201" s="5"/>
      <c r="Z201" s="5">
        <v>850.14</v>
      </c>
      <c r="AA201" s="5"/>
      <c r="AB201" s="5"/>
      <c r="AC201" s="5"/>
      <c r="AD201" s="5"/>
      <c r="AE201" s="5"/>
      <c r="AF201" s="5"/>
      <c r="AG201" s="5"/>
      <c r="AH201" s="5"/>
      <c r="AI201" s="5">
        <v>2.59</v>
      </c>
      <c r="AJ201" s="213">
        <v>0.26</v>
      </c>
      <c r="AK201" s="5">
        <v>63465.31</v>
      </c>
    </row>
    <row r="202" spans="1:37" x14ac:dyDescent="0.25">
      <c r="A202" s="369" t="s">
        <v>311</v>
      </c>
      <c r="B202" s="5"/>
      <c r="C202" s="5"/>
      <c r="D202" s="5"/>
      <c r="E202" s="5"/>
      <c r="F202" s="5"/>
      <c r="G202" s="5"/>
      <c r="H202" s="5"/>
      <c r="I202" s="5"/>
      <c r="J202" s="5"/>
      <c r="K202" s="5"/>
      <c r="L202" s="5"/>
      <c r="M202" s="5"/>
      <c r="N202" s="5"/>
      <c r="O202" s="5"/>
      <c r="P202" s="5"/>
      <c r="Q202" s="5"/>
      <c r="R202" s="5"/>
      <c r="S202" s="5"/>
      <c r="T202" s="5"/>
      <c r="U202" s="5"/>
      <c r="V202" s="5"/>
      <c r="W202" s="5"/>
      <c r="X202" s="5"/>
      <c r="Y202" s="5"/>
      <c r="Z202" s="5">
        <v>850.14</v>
      </c>
      <c r="AA202" s="5"/>
      <c r="AB202" s="5"/>
      <c r="AC202" s="5"/>
      <c r="AD202" s="5"/>
      <c r="AE202" s="5"/>
      <c r="AF202" s="5"/>
      <c r="AG202" s="5"/>
      <c r="AH202" s="5"/>
      <c r="AI202" s="5"/>
      <c r="AJ202" s="5"/>
      <c r="AK202" s="5">
        <v>850.14</v>
      </c>
    </row>
    <row r="203" spans="1:37" x14ac:dyDescent="0.25">
      <c r="A203" s="369" t="s">
        <v>312</v>
      </c>
      <c r="B203" s="5"/>
      <c r="C203" s="5"/>
      <c r="D203" s="5"/>
      <c r="E203" s="5"/>
      <c r="F203" s="5"/>
      <c r="G203" s="5"/>
      <c r="H203" s="5"/>
      <c r="I203" s="5"/>
      <c r="J203" s="5"/>
      <c r="K203" s="5"/>
      <c r="L203" s="5"/>
      <c r="M203" s="5"/>
      <c r="N203" s="5"/>
      <c r="O203" s="5"/>
      <c r="P203" s="5"/>
      <c r="Q203" s="5"/>
      <c r="R203" s="5"/>
      <c r="S203" s="5"/>
      <c r="T203" s="5"/>
      <c r="U203" s="5"/>
      <c r="V203" s="5"/>
      <c r="W203" s="5"/>
      <c r="X203" s="5">
        <v>13850.54</v>
      </c>
      <c r="Y203" s="5"/>
      <c r="Z203" s="5"/>
      <c r="AA203" s="5"/>
      <c r="AB203" s="5"/>
      <c r="AC203" s="5"/>
      <c r="AD203" s="5"/>
      <c r="AE203" s="5"/>
      <c r="AF203" s="5"/>
      <c r="AG203" s="5"/>
      <c r="AH203" s="5"/>
      <c r="AI203" s="5"/>
      <c r="AJ203" s="5"/>
      <c r="AK203" s="5">
        <v>13850.54</v>
      </c>
    </row>
    <row r="204" spans="1:37" x14ac:dyDescent="0.25">
      <c r="A204" s="369" t="s">
        <v>306</v>
      </c>
      <c r="B204" s="5"/>
      <c r="C204" s="5"/>
      <c r="D204" s="5">
        <v>8.0299999999999994</v>
      </c>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v>8.0299999999999994</v>
      </c>
    </row>
    <row r="205" spans="1:37" x14ac:dyDescent="0.25">
      <c r="A205" s="369" t="s">
        <v>478</v>
      </c>
      <c r="B205" s="5"/>
      <c r="C205" s="5"/>
      <c r="D205" s="5">
        <v>105.45</v>
      </c>
      <c r="E205" s="5"/>
      <c r="F205" s="5"/>
      <c r="G205" s="5"/>
      <c r="H205" s="5"/>
      <c r="I205" s="5"/>
      <c r="J205" s="5"/>
      <c r="K205" s="5"/>
      <c r="L205" s="5">
        <v>28.79</v>
      </c>
      <c r="M205" s="5">
        <v>2.94</v>
      </c>
      <c r="N205" s="5"/>
      <c r="O205" s="5"/>
      <c r="P205" s="5"/>
      <c r="Q205" s="213">
        <v>0.09</v>
      </c>
      <c r="R205" s="5"/>
      <c r="S205" s="5">
        <v>971.79</v>
      </c>
      <c r="T205" s="5"/>
      <c r="U205" s="5"/>
      <c r="V205" s="5">
        <v>37.369999999999997</v>
      </c>
      <c r="W205" s="5">
        <v>8.7799999999999994</v>
      </c>
      <c r="X205" s="5">
        <v>47598.54</v>
      </c>
      <c r="Y205" s="5"/>
      <c r="Z205" s="5"/>
      <c r="AA205" s="5"/>
      <c r="AB205" s="5"/>
      <c r="AC205" s="5"/>
      <c r="AD205" s="5"/>
      <c r="AE205" s="5"/>
      <c r="AF205" s="5"/>
      <c r="AG205" s="5"/>
      <c r="AH205" s="5"/>
      <c r="AI205" s="5">
        <v>2.59</v>
      </c>
      <c r="AJ205" s="213">
        <v>0.26</v>
      </c>
      <c r="AK205" s="5">
        <v>48756.6</v>
      </c>
    </row>
    <row r="206" spans="1:37" x14ac:dyDescent="0.25">
      <c r="A206" s="368" t="s">
        <v>257</v>
      </c>
      <c r="B206" s="5"/>
      <c r="C206" s="5"/>
      <c r="D206" s="5">
        <v>80.5</v>
      </c>
      <c r="E206" s="5"/>
      <c r="F206" s="5"/>
      <c r="G206" s="5"/>
      <c r="H206" s="5"/>
      <c r="I206" s="5">
        <v>86</v>
      </c>
      <c r="J206" s="5"/>
      <c r="K206" s="5"/>
      <c r="L206" s="5">
        <v>3001</v>
      </c>
      <c r="M206" s="5">
        <v>1693</v>
      </c>
      <c r="N206" s="5">
        <v>450</v>
      </c>
      <c r="O206" s="5"/>
      <c r="P206" s="5"/>
      <c r="Q206" s="5"/>
      <c r="R206" s="5">
        <v>2784.77</v>
      </c>
      <c r="S206" s="5"/>
      <c r="T206" s="5"/>
      <c r="U206" s="5"/>
      <c r="V206" s="5"/>
      <c r="W206" s="5"/>
      <c r="X206" s="5">
        <v>135441.59</v>
      </c>
      <c r="Y206" s="5">
        <v>64</v>
      </c>
      <c r="Z206" s="5">
        <v>12321.04</v>
      </c>
      <c r="AA206" s="5"/>
      <c r="AB206" s="5"/>
      <c r="AC206" s="5"/>
      <c r="AD206" s="5">
        <v>8003</v>
      </c>
      <c r="AE206" s="5">
        <v>11083.2</v>
      </c>
      <c r="AF206" s="5"/>
      <c r="AG206" s="5"/>
      <c r="AH206" s="5"/>
      <c r="AI206" s="5"/>
      <c r="AJ206" s="5"/>
      <c r="AK206" s="5">
        <v>175008.1</v>
      </c>
    </row>
    <row r="207" spans="1:37" x14ac:dyDescent="0.25">
      <c r="A207" s="369" t="s">
        <v>360</v>
      </c>
      <c r="B207" s="5"/>
      <c r="C207" s="5"/>
      <c r="D207" s="5"/>
      <c r="E207" s="5"/>
      <c r="F207" s="5"/>
      <c r="G207" s="5"/>
      <c r="H207" s="5"/>
      <c r="I207" s="5">
        <v>86</v>
      </c>
      <c r="J207" s="5"/>
      <c r="K207" s="5"/>
      <c r="L207" s="5"/>
      <c r="M207" s="5"/>
      <c r="N207" s="5">
        <v>450</v>
      </c>
      <c r="O207" s="5"/>
      <c r="P207" s="5"/>
      <c r="Q207" s="5"/>
      <c r="R207" s="5"/>
      <c r="S207" s="5"/>
      <c r="T207" s="5"/>
      <c r="U207" s="5"/>
      <c r="V207" s="5"/>
      <c r="W207" s="5"/>
      <c r="X207" s="5"/>
      <c r="Y207" s="5">
        <v>64</v>
      </c>
      <c r="Z207" s="5"/>
      <c r="AA207" s="5"/>
      <c r="AB207" s="5"/>
      <c r="AC207" s="5"/>
      <c r="AD207" s="5">
        <v>2003</v>
      </c>
      <c r="AE207" s="5"/>
      <c r="AF207" s="5"/>
      <c r="AG207" s="5"/>
      <c r="AH207" s="5"/>
      <c r="AI207" s="5"/>
      <c r="AJ207" s="5"/>
      <c r="AK207" s="5">
        <v>2603</v>
      </c>
    </row>
    <row r="208" spans="1:37" x14ac:dyDescent="0.25">
      <c r="A208" s="369" t="s">
        <v>434</v>
      </c>
      <c r="B208" s="5"/>
      <c r="C208" s="5"/>
      <c r="D208" s="5"/>
      <c r="E208" s="5"/>
      <c r="F208" s="5"/>
      <c r="G208" s="5"/>
      <c r="H208" s="5"/>
      <c r="I208" s="5"/>
      <c r="J208" s="5"/>
      <c r="K208" s="5"/>
      <c r="L208" s="5"/>
      <c r="M208" s="5"/>
      <c r="N208" s="5"/>
      <c r="O208" s="5"/>
      <c r="P208" s="5"/>
      <c r="Q208" s="5"/>
      <c r="R208" s="5"/>
      <c r="S208" s="5"/>
      <c r="T208" s="5"/>
      <c r="U208" s="5"/>
      <c r="V208" s="5"/>
      <c r="W208" s="5"/>
      <c r="X208" s="5"/>
      <c r="Y208" s="5"/>
      <c r="Z208" s="5">
        <v>3000</v>
      </c>
      <c r="AA208" s="5"/>
      <c r="AB208" s="5"/>
      <c r="AC208" s="5"/>
      <c r="AD208" s="5">
        <v>6000</v>
      </c>
      <c r="AE208" s="5"/>
      <c r="AF208" s="5"/>
      <c r="AG208" s="5"/>
      <c r="AH208" s="5"/>
      <c r="AI208" s="5"/>
      <c r="AJ208" s="5"/>
      <c r="AK208" s="5">
        <v>9000</v>
      </c>
    </row>
    <row r="209" spans="1:37" x14ac:dyDescent="0.25">
      <c r="A209" s="369" t="s">
        <v>311</v>
      </c>
      <c r="B209" s="5"/>
      <c r="C209" s="5"/>
      <c r="D209" s="5"/>
      <c r="E209" s="5"/>
      <c r="F209" s="5"/>
      <c r="G209" s="5"/>
      <c r="H209" s="5"/>
      <c r="I209" s="5"/>
      <c r="J209" s="5"/>
      <c r="K209" s="5"/>
      <c r="L209" s="5"/>
      <c r="M209" s="5"/>
      <c r="N209" s="5"/>
      <c r="O209" s="5"/>
      <c r="P209" s="5"/>
      <c r="Q209" s="5"/>
      <c r="R209" s="5">
        <v>204.77</v>
      </c>
      <c r="S209" s="5"/>
      <c r="T209" s="5"/>
      <c r="U209" s="5"/>
      <c r="V209" s="5"/>
      <c r="W209" s="5"/>
      <c r="X209" s="5">
        <v>94455.59</v>
      </c>
      <c r="Y209" s="5"/>
      <c r="Z209" s="5">
        <v>6703.61</v>
      </c>
      <c r="AA209" s="5"/>
      <c r="AB209" s="5"/>
      <c r="AC209" s="5"/>
      <c r="AD209" s="5"/>
      <c r="AE209" s="5"/>
      <c r="AF209" s="5"/>
      <c r="AG209" s="5"/>
      <c r="AH209" s="5"/>
      <c r="AI209" s="5"/>
      <c r="AJ209" s="5"/>
      <c r="AK209" s="5">
        <v>101363.97</v>
      </c>
    </row>
    <row r="210" spans="1:37" x14ac:dyDescent="0.25">
      <c r="A210" s="369" t="s">
        <v>500</v>
      </c>
      <c r="B210" s="5"/>
      <c r="C210" s="5"/>
      <c r="D210" s="5"/>
      <c r="E210" s="5"/>
      <c r="F210" s="5"/>
      <c r="G210" s="5"/>
      <c r="H210" s="5"/>
      <c r="I210" s="5"/>
      <c r="J210" s="5"/>
      <c r="K210" s="5"/>
      <c r="L210" s="5">
        <v>1005</v>
      </c>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v>1005</v>
      </c>
    </row>
    <row r="211" spans="1:37" x14ac:dyDescent="0.25">
      <c r="A211" s="369" t="s">
        <v>306</v>
      </c>
      <c r="B211" s="5"/>
      <c r="C211" s="5"/>
      <c r="D211" s="5">
        <v>1.5</v>
      </c>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v>286.10000000000002</v>
      </c>
      <c r="AF211" s="5"/>
      <c r="AG211" s="5"/>
      <c r="AH211" s="5"/>
      <c r="AI211" s="5"/>
      <c r="AJ211" s="5"/>
      <c r="AK211" s="5">
        <v>287.60000000000002</v>
      </c>
    </row>
    <row r="212" spans="1:37" x14ac:dyDescent="0.25">
      <c r="A212" s="369" t="s">
        <v>307</v>
      </c>
      <c r="B212" s="5"/>
      <c r="C212" s="5"/>
      <c r="D212" s="5"/>
      <c r="E212" s="5"/>
      <c r="F212" s="5"/>
      <c r="G212" s="5"/>
      <c r="H212" s="5"/>
      <c r="I212" s="5"/>
      <c r="J212" s="5"/>
      <c r="K212" s="5"/>
      <c r="L212" s="5"/>
      <c r="M212" s="5"/>
      <c r="N212" s="5"/>
      <c r="O212" s="5"/>
      <c r="P212" s="5"/>
      <c r="Q212" s="5"/>
      <c r="R212" s="5"/>
      <c r="S212" s="5"/>
      <c r="T212" s="5"/>
      <c r="U212" s="5"/>
      <c r="V212" s="5"/>
      <c r="W212" s="5"/>
      <c r="X212" s="5"/>
      <c r="Y212" s="5"/>
      <c r="Z212" s="5">
        <v>2051.4299999999998</v>
      </c>
      <c r="AA212" s="5"/>
      <c r="AB212" s="5"/>
      <c r="AC212" s="5"/>
      <c r="AD212" s="5"/>
      <c r="AE212" s="5">
        <v>10797.1</v>
      </c>
      <c r="AF212" s="5"/>
      <c r="AG212" s="5"/>
      <c r="AH212" s="5"/>
      <c r="AI212" s="5"/>
      <c r="AJ212" s="5"/>
      <c r="AK212" s="5">
        <v>12848.53</v>
      </c>
    </row>
    <row r="213" spans="1:37" x14ac:dyDescent="0.25">
      <c r="A213" s="369" t="s">
        <v>308</v>
      </c>
      <c r="B213" s="5"/>
      <c r="C213" s="5"/>
      <c r="D213" s="5">
        <v>79</v>
      </c>
      <c r="E213" s="5"/>
      <c r="F213" s="5"/>
      <c r="G213" s="5"/>
      <c r="H213" s="5"/>
      <c r="I213" s="5"/>
      <c r="J213" s="5"/>
      <c r="K213" s="5"/>
      <c r="L213" s="5">
        <v>1996</v>
      </c>
      <c r="M213" s="5">
        <v>1693</v>
      </c>
      <c r="N213" s="5"/>
      <c r="O213" s="5"/>
      <c r="P213" s="5"/>
      <c r="Q213" s="5"/>
      <c r="R213" s="5">
        <v>2580</v>
      </c>
      <c r="S213" s="5"/>
      <c r="T213" s="5"/>
      <c r="U213" s="5"/>
      <c r="V213" s="5"/>
      <c r="W213" s="5"/>
      <c r="X213" s="5">
        <v>40986</v>
      </c>
      <c r="Y213" s="5"/>
      <c r="Z213" s="5">
        <v>566</v>
      </c>
      <c r="AA213" s="5"/>
      <c r="AB213" s="5"/>
      <c r="AC213" s="5"/>
      <c r="AD213" s="5"/>
      <c r="AE213" s="5"/>
      <c r="AF213" s="5"/>
      <c r="AG213" s="5"/>
      <c r="AH213" s="5"/>
      <c r="AI213" s="5"/>
      <c r="AJ213" s="5"/>
      <c r="AK213" s="5">
        <v>47900</v>
      </c>
    </row>
    <row r="214" spans="1:37" x14ac:dyDescent="0.25">
      <c r="A214" s="368" t="s">
        <v>258</v>
      </c>
      <c r="B214" s="5"/>
      <c r="C214" s="5"/>
      <c r="D214" s="5">
        <v>181.41</v>
      </c>
      <c r="E214" s="5"/>
      <c r="F214" s="5">
        <v>450</v>
      </c>
      <c r="G214" s="5"/>
      <c r="H214" s="5"/>
      <c r="I214" s="5">
        <v>10</v>
      </c>
      <c r="J214" s="5"/>
      <c r="K214" s="5"/>
      <c r="L214" s="5">
        <v>931.38</v>
      </c>
      <c r="M214" s="5"/>
      <c r="N214" s="5">
        <v>4142</v>
      </c>
      <c r="O214" s="5"/>
      <c r="P214" s="5"/>
      <c r="Q214" s="5"/>
      <c r="R214" s="5"/>
      <c r="S214" s="5"/>
      <c r="T214" s="5"/>
      <c r="U214" s="5"/>
      <c r="V214" s="5"/>
      <c r="W214" s="5"/>
      <c r="X214" s="5">
        <v>26582.86</v>
      </c>
      <c r="Y214" s="5"/>
      <c r="Z214" s="5"/>
      <c r="AA214" s="5"/>
      <c r="AB214" s="5"/>
      <c r="AC214" s="5">
        <v>58910</v>
      </c>
      <c r="AD214" s="5"/>
      <c r="AE214" s="5">
        <v>2.35</v>
      </c>
      <c r="AF214" s="5"/>
      <c r="AG214" s="5">
        <v>71.900000000000006</v>
      </c>
      <c r="AH214" s="5"/>
      <c r="AI214" s="5"/>
      <c r="AJ214" s="5"/>
      <c r="AK214" s="5">
        <v>91281.900000000009</v>
      </c>
    </row>
    <row r="215" spans="1:37" x14ac:dyDescent="0.25">
      <c r="A215" s="369" t="s">
        <v>469</v>
      </c>
      <c r="B215" s="5"/>
      <c r="C215" s="5"/>
      <c r="D215" s="5"/>
      <c r="E215" s="5"/>
      <c r="F215" s="5">
        <v>450</v>
      </c>
      <c r="G215" s="5"/>
      <c r="H215" s="5"/>
      <c r="I215" s="5"/>
      <c r="J215" s="5"/>
      <c r="K215" s="5"/>
      <c r="L215" s="5"/>
      <c r="M215" s="5"/>
      <c r="N215" s="5">
        <v>4140</v>
      </c>
      <c r="O215" s="5"/>
      <c r="P215" s="5"/>
      <c r="Q215" s="5"/>
      <c r="R215" s="5"/>
      <c r="S215" s="5"/>
      <c r="T215" s="5"/>
      <c r="U215" s="5"/>
      <c r="V215" s="5"/>
      <c r="W215" s="5"/>
      <c r="X215" s="5"/>
      <c r="Y215" s="5"/>
      <c r="Z215" s="5"/>
      <c r="AA215" s="5"/>
      <c r="AB215" s="5"/>
      <c r="AC215" s="5">
        <v>58910</v>
      </c>
      <c r="AD215" s="5"/>
      <c r="AE215" s="5"/>
      <c r="AF215" s="5"/>
      <c r="AG215" s="5"/>
      <c r="AH215" s="5"/>
      <c r="AI215" s="5"/>
      <c r="AJ215" s="5"/>
      <c r="AK215" s="5">
        <v>63500</v>
      </c>
    </row>
    <row r="216" spans="1:37" x14ac:dyDescent="0.25">
      <c r="A216" s="369" t="s">
        <v>418</v>
      </c>
      <c r="B216" s="5"/>
      <c r="C216" s="5"/>
      <c r="D216" s="5">
        <v>100</v>
      </c>
      <c r="E216" s="5"/>
      <c r="F216" s="5"/>
      <c r="G216" s="5"/>
      <c r="H216" s="5"/>
      <c r="I216" s="5"/>
      <c r="J216" s="5"/>
      <c r="K216" s="5"/>
      <c r="L216" s="5">
        <v>792.73</v>
      </c>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v>892.73</v>
      </c>
    </row>
    <row r="217" spans="1:37" x14ac:dyDescent="0.25">
      <c r="A217" s="369" t="s">
        <v>403</v>
      </c>
      <c r="B217" s="5"/>
      <c r="C217" s="5"/>
      <c r="D217" s="5"/>
      <c r="E217" s="5"/>
      <c r="F217" s="5"/>
      <c r="G217" s="5"/>
      <c r="H217" s="5"/>
      <c r="I217" s="5">
        <v>10</v>
      </c>
      <c r="J217" s="5"/>
      <c r="K217" s="5"/>
      <c r="L217" s="5"/>
      <c r="M217" s="5"/>
      <c r="N217" s="5">
        <v>2</v>
      </c>
      <c r="O217" s="5"/>
      <c r="P217" s="5"/>
      <c r="Q217" s="5"/>
      <c r="R217" s="5"/>
      <c r="S217" s="5"/>
      <c r="T217" s="5"/>
      <c r="U217" s="5"/>
      <c r="V217" s="5"/>
      <c r="W217" s="5"/>
      <c r="X217" s="5"/>
      <c r="Y217" s="5"/>
      <c r="Z217" s="5"/>
      <c r="AA217" s="5"/>
      <c r="AB217" s="5"/>
      <c r="AC217" s="5"/>
      <c r="AD217" s="5"/>
      <c r="AE217" s="5"/>
      <c r="AF217" s="5"/>
      <c r="AG217" s="5"/>
      <c r="AH217" s="5"/>
      <c r="AI217" s="5"/>
      <c r="AJ217" s="5"/>
      <c r="AK217" s="5">
        <v>12</v>
      </c>
    </row>
    <row r="218" spans="1:37" x14ac:dyDescent="0.25">
      <c r="A218" s="369" t="s">
        <v>306</v>
      </c>
      <c r="B218" s="5"/>
      <c r="C218" s="5"/>
      <c r="D218" s="5">
        <v>81.41</v>
      </c>
      <c r="E218" s="5"/>
      <c r="F218" s="5"/>
      <c r="G218" s="5"/>
      <c r="H218" s="5"/>
      <c r="I218" s="5"/>
      <c r="J218" s="5"/>
      <c r="K218" s="5"/>
      <c r="L218" s="5">
        <v>138.65</v>
      </c>
      <c r="M218" s="5"/>
      <c r="N218" s="5"/>
      <c r="O218" s="5"/>
      <c r="P218" s="5"/>
      <c r="Q218" s="5"/>
      <c r="R218" s="5"/>
      <c r="S218" s="5"/>
      <c r="T218" s="5"/>
      <c r="U218" s="5"/>
      <c r="V218" s="5"/>
      <c r="W218" s="5"/>
      <c r="X218" s="5"/>
      <c r="Y218" s="5"/>
      <c r="Z218" s="5"/>
      <c r="AA218" s="5"/>
      <c r="AB218" s="5"/>
      <c r="AC218" s="5"/>
      <c r="AD218" s="5"/>
      <c r="AE218" s="5">
        <v>2.35</v>
      </c>
      <c r="AF218" s="5"/>
      <c r="AG218" s="5">
        <v>71.900000000000006</v>
      </c>
      <c r="AH218" s="5"/>
      <c r="AI218" s="5"/>
      <c r="AJ218" s="5"/>
      <c r="AK218" s="5">
        <v>294.31</v>
      </c>
    </row>
    <row r="219" spans="1:37" x14ac:dyDescent="0.25">
      <c r="A219" s="369" t="s">
        <v>308</v>
      </c>
      <c r="B219" s="5"/>
      <c r="C219" s="5"/>
      <c r="D219" s="5"/>
      <c r="E219" s="5"/>
      <c r="F219" s="5"/>
      <c r="G219" s="5"/>
      <c r="H219" s="5"/>
      <c r="I219" s="5"/>
      <c r="J219" s="5"/>
      <c r="K219" s="5"/>
      <c r="L219" s="5"/>
      <c r="M219" s="5"/>
      <c r="N219" s="5"/>
      <c r="O219" s="5"/>
      <c r="P219" s="5"/>
      <c r="Q219" s="5"/>
      <c r="R219" s="5"/>
      <c r="S219" s="5"/>
      <c r="T219" s="5"/>
      <c r="U219" s="5"/>
      <c r="V219" s="5"/>
      <c r="W219" s="5"/>
      <c r="X219" s="5">
        <v>26572</v>
      </c>
      <c r="Y219" s="5"/>
      <c r="Z219" s="5"/>
      <c r="AA219" s="5"/>
      <c r="AB219" s="5"/>
      <c r="AC219" s="5"/>
      <c r="AD219" s="5"/>
      <c r="AE219" s="5"/>
      <c r="AF219" s="5"/>
      <c r="AG219" s="5"/>
      <c r="AH219" s="5"/>
      <c r="AI219" s="5"/>
      <c r="AJ219" s="5"/>
      <c r="AK219" s="5">
        <v>26572</v>
      </c>
    </row>
    <row r="220" spans="1:37" x14ac:dyDescent="0.25">
      <c r="A220" s="369" t="s">
        <v>339</v>
      </c>
      <c r="B220" s="5"/>
      <c r="C220" s="5"/>
      <c r="D220" s="5"/>
      <c r="E220" s="5"/>
      <c r="F220" s="5"/>
      <c r="G220" s="5"/>
      <c r="H220" s="5"/>
      <c r="I220" s="5"/>
      <c r="J220" s="5"/>
      <c r="K220" s="5"/>
      <c r="L220" s="5"/>
      <c r="M220" s="5"/>
      <c r="N220" s="5"/>
      <c r="O220" s="5"/>
      <c r="P220" s="5"/>
      <c r="Q220" s="5"/>
      <c r="R220" s="5"/>
      <c r="S220" s="5"/>
      <c r="T220" s="5"/>
      <c r="U220" s="5"/>
      <c r="V220" s="5"/>
      <c r="W220" s="5"/>
      <c r="X220" s="5">
        <v>10.86</v>
      </c>
      <c r="Y220" s="5"/>
      <c r="Z220" s="5"/>
      <c r="AA220" s="5"/>
      <c r="AB220" s="5"/>
      <c r="AC220" s="5"/>
      <c r="AD220" s="5"/>
      <c r="AE220" s="5"/>
      <c r="AF220" s="5"/>
      <c r="AG220" s="5"/>
      <c r="AH220" s="5"/>
      <c r="AI220" s="5"/>
      <c r="AJ220" s="5"/>
      <c r="AK220" s="5">
        <v>10.86</v>
      </c>
    </row>
    <row r="221" spans="1:37" x14ac:dyDescent="0.25">
      <c r="A221" s="368" t="s">
        <v>250</v>
      </c>
      <c r="B221" s="5"/>
      <c r="C221" s="5"/>
      <c r="D221" s="5">
        <v>447.7</v>
      </c>
      <c r="E221" s="5"/>
      <c r="F221" s="5"/>
      <c r="G221" s="5"/>
      <c r="H221" s="5"/>
      <c r="I221" s="5"/>
      <c r="J221" s="5"/>
      <c r="K221" s="5"/>
      <c r="L221" s="5">
        <v>118300.75</v>
      </c>
      <c r="M221" s="5">
        <v>14</v>
      </c>
      <c r="N221" s="5"/>
      <c r="O221" s="5"/>
      <c r="P221" s="5"/>
      <c r="Q221" s="5"/>
      <c r="R221" s="5">
        <v>2961.71</v>
      </c>
      <c r="S221" s="5"/>
      <c r="T221" s="5">
        <v>1329.48</v>
      </c>
      <c r="U221" s="5">
        <v>130</v>
      </c>
      <c r="V221" s="5"/>
      <c r="W221" s="5"/>
      <c r="X221" s="5">
        <v>238730.6</v>
      </c>
      <c r="Y221" s="5"/>
      <c r="Z221" s="5">
        <v>11206.1</v>
      </c>
      <c r="AA221" s="5"/>
      <c r="AB221" s="5"/>
      <c r="AC221" s="5"/>
      <c r="AD221" s="5"/>
      <c r="AE221" s="5">
        <v>57.21</v>
      </c>
      <c r="AF221" s="5"/>
      <c r="AG221" s="5"/>
      <c r="AH221" s="5">
        <v>37.56</v>
      </c>
      <c r="AI221" s="5">
        <v>4615.3</v>
      </c>
      <c r="AJ221" s="5">
        <v>73.75</v>
      </c>
      <c r="AK221" s="5">
        <v>377904.16000000003</v>
      </c>
    </row>
    <row r="222" spans="1:37" x14ac:dyDescent="0.25">
      <c r="A222" s="369" t="s">
        <v>414</v>
      </c>
      <c r="B222" s="5"/>
      <c r="C222" s="5"/>
      <c r="D222" s="5"/>
      <c r="E222" s="5"/>
      <c r="F222" s="5"/>
      <c r="G222" s="5"/>
      <c r="H222" s="5"/>
      <c r="I222" s="5"/>
      <c r="J222" s="5"/>
      <c r="K222" s="5"/>
      <c r="L222" s="5">
        <v>107471</v>
      </c>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v>107471</v>
      </c>
    </row>
    <row r="223" spans="1:37" x14ac:dyDescent="0.25">
      <c r="A223" s="369" t="s">
        <v>430</v>
      </c>
      <c r="B223" s="5"/>
      <c r="C223" s="5"/>
      <c r="D223" s="5"/>
      <c r="E223" s="5"/>
      <c r="F223" s="5"/>
      <c r="G223" s="5"/>
      <c r="H223" s="5"/>
      <c r="I223" s="5"/>
      <c r="J223" s="5"/>
      <c r="K223" s="5"/>
      <c r="L223" s="5">
        <v>10822.75</v>
      </c>
      <c r="M223" s="5"/>
      <c r="N223" s="5"/>
      <c r="O223" s="5"/>
      <c r="P223" s="5"/>
      <c r="Q223" s="5"/>
      <c r="R223" s="5"/>
      <c r="S223" s="5"/>
      <c r="T223" s="5">
        <v>1329.48</v>
      </c>
      <c r="U223" s="5">
        <v>130</v>
      </c>
      <c r="V223" s="5"/>
      <c r="W223" s="5"/>
      <c r="X223" s="5"/>
      <c r="Y223" s="5"/>
      <c r="Z223" s="5"/>
      <c r="AA223" s="5"/>
      <c r="AB223" s="5"/>
      <c r="AC223" s="5"/>
      <c r="AD223" s="5"/>
      <c r="AE223" s="5"/>
      <c r="AF223" s="5"/>
      <c r="AG223" s="5"/>
      <c r="AH223" s="5"/>
      <c r="AI223" s="5">
        <v>4572.3</v>
      </c>
      <c r="AJ223" s="5">
        <v>73.75</v>
      </c>
      <c r="AK223" s="5">
        <v>16928.28</v>
      </c>
    </row>
    <row r="224" spans="1:37" x14ac:dyDescent="0.25">
      <c r="A224" s="369" t="s">
        <v>365</v>
      </c>
      <c r="B224" s="5"/>
      <c r="C224" s="5"/>
      <c r="D224" s="5"/>
      <c r="E224" s="5"/>
      <c r="F224" s="5"/>
      <c r="G224" s="5"/>
      <c r="H224" s="5"/>
      <c r="I224" s="5"/>
      <c r="J224" s="5"/>
      <c r="K224" s="5"/>
      <c r="L224" s="5"/>
      <c r="M224" s="5"/>
      <c r="N224" s="5"/>
      <c r="O224" s="5"/>
      <c r="P224" s="5"/>
      <c r="Q224" s="5"/>
      <c r="R224" s="5"/>
      <c r="S224" s="5"/>
      <c r="T224" s="5"/>
      <c r="U224" s="5"/>
      <c r="V224" s="5"/>
      <c r="W224" s="5"/>
      <c r="X224" s="5">
        <v>72564</v>
      </c>
      <c r="Y224" s="5"/>
      <c r="Z224" s="5"/>
      <c r="AA224" s="5"/>
      <c r="AB224" s="5"/>
      <c r="AC224" s="5"/>
      <c r="AD224" s="5"/>
      <c r="AE224" s="5"/>
      <c r="AF224" s="5"/>
      <c r="AG224" s="5"/>
      <c r="AH224" s="5"/>
      <c r="AI224" s="5"/>
      <c r="AJ224" s="5"/>
      <c r="AK224" s="5">
        <v>72564</v>
      </c>
    </row>
    <row r="225" spans="1:37" x14ac:dyDescent="0.25">
      <c r="A225" s="369" t="s">
        <v>311</v>
      </c>
      <c r="B225" s="5"/>
      <c r="C225" s="5"/>
      <c r="D225" s="5"/>
      <c r="E225" s="5"/>
      <c r="F225" s="5"/>
      <c r="G225" s="5"/>
      <c r="H225" s="5"/>
      <c r="I225" s="5"/>
      <c r="J225" s="5"/>
      <c r="K225" s="5"/>
      <c r="L225" s="5"/>
      <c r="M225" s="5"/>
      <c r="N225" s="5"/>
      <c r="O225" s="5"/>
      <c r="P225" s="5"/>
      <c r="Q225" s="5"/>
      <c r="R225" s="5">
        <v>30.71</v>
      </c>
      <c r="S225" s="5"/>
      <c r="T225" s="5"/>
      <c r="U225" s="5"/>
      <c r="V225" s="5"/>
      <c r="W225" s="5"/>
      <c r="X225" s="5"/>
      <c r="Y225" s="5"/>
      <c r="Z225" s="5">
        <v>10702.17</v>
      </c>
      <c r="AA225" s="5"/>
      <c r="AB225" s="5"/>
      <c r="AC225" s="5"/>
      <c r="AD225" s="5"/>
      <c r="AE225" s="5"/>
      <c r="AF225" s="5"/>
      <c r="AG225" s="5"/>
      <c r="AH225" s="5">
        <v>37.56</v>
      </c>
      <c r="AI225" s="5"/>
      <c r="AJ225" s="5"/>
      <c r="AK225" s="5">
        <v>10770.439999999999</v>
      </c>
    </row>
    <row r="226" spans="1:37" x14ac:dyDescent="0.25">
      <c r="A226" s="369" t="s">
        <v>312</v>
      </c>
      <c r="B226" s="5"/>
      <c r="C226" s="5"/>
      <c r="D226" s="5"/>
      <c r="E226" s="5"/>
      <c r="F226" s="5"/>
      <c r="G226" s="5"/>
      <c r="H226" s="5"/>
      <c r="I226" s="5"/>
      <c r="J226" s="5"/>
      <c r="K226" s="5"/>
      <c r="L226" s="5"/>
      <c r="M226" s="5"/>
      <c r="N226" s="5"/>
      <c r="O226" s="5"/>
      <c r="P226" s="5"/>
      <c r="Q226" s="5"/>
      <c r="R226" s="5"/>
      <c r="S226" s="5"/>
      <c r="T226" s="5"/>
      <c r="U226" s="5"/>
      <c r="V226" s="5"/>
      <c r="W226" s="5"/>
      <c r="X226" s="5">
        <v>31.6</v>
      </c>
      <c r="Y226" s="5"/>
      <c r="Z226" s="5"/>
      <c r="AA226" s="5"/>
      <c r="AB226" s="5"/>
      <c r="AC226" s="5"/>
      <c r="AD226" s="5"/>
      <c r="AE226" s="5"/>
      <c r="AF226" s="5"/>
      <c r="AG226" s="5"/>
      <c r="AH226" s="5"/>
      <c r="AI226" s="5"/>
      <c r="AJ226" s="5"/>
      <c r="AK226" s="5">
        <v>31.6</v>
      </c>
    </row>
    <row r="227" spans="1:37" x14ac:dyDescent="0.25">
      <c r="A227" s="369" t="s">
        <v>306</v>
      </c>
      <c r="B227" s="5"/>
      <c r="C227" s="5"/>
      <c r="D227" s="5">
        <v>26.7</v>
      </c>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v>26.7</v>
      </c>
    </row>
    <row r="228" spans="1:37" x14ac:dyDescent="0.25">
      <c r="A228" s="369" t="s">
        <v>307</v>
      </c>
      <c r="B228" s="5"/>
      <c r="C228" s="5"/>
      <c r="D228" s="5"/>
      <c r="E228" s="5"/>
      <c r="F228" s="5"/>
      <c r="G228" s="5"/>
      <c r="H228" s="5"/>
      <c r="I228" s="5"/>
      <c r="J228" s="5"/>
      <c r="K228" s="5"/>
      <c r="L228" s="5"/>
      <c r="M228" s="5"/>
      <c r="N228" s="5"/>
      <c r="O228" s="5"/>
      <c r="P228" s="5"/>
      <c r="Q228" s="5"/>
      <c r="R228" s="5"/>
      <c r="S228" s="5"/>
      <c r="T228" s="5"/>
      <c r="U228" s="5"/>
      <c r="V228" s="5"/>
      <c r="W228" s="5"/>
      <c r="X228" s="5"/>
      <c r="Y228" s="5"/>
      <c r="Z228" s="5">
        <v>500.93</v>
      </c>
      <c r="AA228" s="5"/>
      <c r="AB228" s="5"/>
      <c r="AC228" s="5"/>
      <c r="AD228" s="5"/>
      <c r="AE228" s="5">
        <v>57.21</v>
      </c>
      <c r="AF228" s="5"/>
      <c r="AG228" s="5"/>
      <c r="AH228" s="5"/>
      <c r="AI228" s="5"/>
      <c r="AJ228" s="5"/>
      <c r="AK228" s="5">
        <v>558.14</v>
      </c>
    </row>
    <row r="229" spans="1:37" x14ac:dyDescent="0.25">
      <c r="A229" s="369" t="s">
        <v>308</v>
      </c>
      <c r="B229" s="5"/>
      <c r="C229" s="5"/>
      <c r="D229" s="5"/>
      <c r="E229" s="5"/>
      <c r="F229" s="5"/>
      <c r="G229" s="5"/>
      <c r="H229" s="5"/>
      <c r="I229" s="5"/>
      <c r="J229" s="5"/>
      <c r="K229" s="5"/>
      <c r="L229" s="5">
        <v>7</v>
      </c>
      <c r="M229" s="5">
        <v>14</v>
      </c>
      <c r="N229" s="5"/>
      <c r="O229" s="5"/>
      <c r="P229" s="5"/>
      <c r="Q229" s="5"/>
      <c r="R229" s="5">
        <v>2931</v>
      </c>
      <c r="S229" s="5"/>
      <c r="T229" s="5"/>
      <c r="U229" s="5"/>
      <c r="V229" s="5"/>
      <c r="W229" s="5"/>
      <c r="X229" s="5"/>
      <c r="Y229" s="5"/>
      <c r="Z229" s="5">
        <v>3</v>
      </c>
      <c r="AA229" s="5"/>
      <c r="AB229" s="5"/>
      <c r="AC229" s="5"/>
      <c r="AD229" s="5"/>
      <c r="AE229" s="5"/>
      <c r="AF229" s="5"/>
      <c r="AG229" s="5"/>
      <c r="AH229" s="5"/>
      <c r="AI229" s="5"/>
      <c r="AJ229" s="5"/>
      <c r="AK229" s="5">
        <v>2955</v>
      </c>
    </row>
    <row r="230" spans="1:37" x14ac:dyDescent="0.25">
      <c r="A230" s="369" t="s">
        <v>366</v>
      </c>
      <c r="B230" s="5"/>
      <c r="C230" s="5"/>
      <c r="D230" s="5">
        <v>421</v>
      </c>
      <c r="E230" s="5"/>
      <c r="F230" s="5"/>
      <c r="G230" s="5"/>
      <c r="H230" s="5"/>
      <c r="I230" s="5"/>
      <c r="J230" s="5"/>
      <c r="K230" s="5"/>
      <c r="L230" s="5"/>
      <c r="M230" s="5"/>
      <c r="N230" s="5"/>
      <c r="O230" s="5"/>
      <c r="P230" s="5"/>
      <c r="Q230" s="5"/>
      <c r="R230" s="5"/>
      <c r="S230" s="5"/>
      <c r="T230" s="5"/>
      <c r="U230" s="5"/>
      <c r="V230" s="5"/>
      <c r="W230" s="5"/>
      <c r="X230" s="5">
        <v>166135</v>
      </c>
      <c r="Y230" s="5"/>
      <c r="Z230" s="5"/>
      <c r="AA230" s="5"/>
      <c r="AB230" s="5"/>
      <c r="AC230" s="5"/>
      <c r="AD230" s="5"/>
      <c r="AE230" s="5"/>
      <c r="AF230" s="5"/>
      <c r="AG230" s="5"/>
      <c r="AH230" s="5"/>
      <c r="AI230" s="5"/>
      <c r="AJ230" s="5"/>
      <c r="AK230" s="5">
        <v>166556</v>
      </c>
    </row>
    <row r="231" spans="1:37" x14ac:dyDescent="0.25">
      <c r="A231" s="369" t="s">
        <v>484</v>
      </c>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v>43</v>
      </c>
      <c r="AJ231" s="5"/>
      <c r="AK231" s="5">
        <v>43</v>
      </c>
    </row>
    <row r="232" spans="1:37" x14ac:dyDescent="0.25">
      <c r="A232" s="368" t="s">
        <v>459</v>
      </c>
      <c r="B232" s="382">
        <v>0.05</v>
      </c>
      <c r="C232" s="381">
        <v>39.9</v>
      </c>
      <c r="D232" s="381">
        <v>16193.450000000003</v>
      </c>
      <c r="E232" s="381">
        <v>158903.94999999998</v>
      </c>
      <c r="F232" s="381">
        <v>38799.5</v>
      </c>
      <c r="G232" s="381">
        <v>168893.63</v>
      </c>
      <c r="H232" s="381">
        <v>808</v>
      </c>
      <c r="I232" s="381">
        <v>2613</v>
      </c>
      <c r="J232" s="381">
        <v>2</v>
      </c>
      <c r="K232" s="381">
        <v>54091</v>
      </c>
      <c r="L232" s="381">
        <v>959766.94000000006</v>
      </c>
      <c r="M232" s="381">
        <v>335033.87000000005</v>
      </c>
      <c r="N232" s="381">
        <v>55425.3</v>
      </c>
      <c r="O232" s="381">
        <v>41834</v>
      </c>
      <c r="P232" s="381">
        <v>191</v>
      </c>
      <c r="Q232" s="381">
        <v>519.94000000000005</v>
      </c>
      <c r="R232" s="381">
        <v>495293.1</v>
      </c>
      <c r="S232" s="381">
        <v>32120.780000000002</v>
      </c>
      <c r="T232" s="381">
        <v>1329.48</v>
      </c>
      <c r="U232" s="381">
        <v>130</v>
      </c>
      <c r="V232" s="381">
        <v>10401.050000000001</v>
      </c>
      <c r="W232" s="381">
        <v>528.81999999999994</v>
      </c>
      <c r="X232" s="381">
        <v>4589537.1100000003</v>
      </c>
      <c r="Y232" s="381">
        <v>1282.33</v>
      </c>
      <c r="Z232" s="381">
        <v>1124448.3599999996</v>
      </c>
      <c r="AA232" s="381">
        <v>20576.39</v>
      </c>
      <c r="AB232" s="381">
        <v>2162.1999999999998</v>
      </c>
      <c r="AC232" s="381">
        <v>275766.31</v>
      </c>
      <c r="AD232" s="381">
        <v>1122769.98</v>
      </c>
      <c r="AE232" s="381">
        <v>66486.470000000016</v>
      </c>
      <c r="AF232" s="381">
        <v>0.05</v>
      </c>
      <c r="AG232" s="381">
        <v>1287.77</v>
      </c>
      <c r="AH232" s="381">
        <v>6998.920000000001</v>
      </c>
      <c r="AI232" s="381">
        <v>69291.83</v>
      </c>
      <c r="AJ232" s="381">
        <v>562.23</v>
      </c>
      <c r="AK232" s="381">
        <v>9654088.7099999972</v>
      </c>
    </row>
    <row r="233" spans="1:37" x14ac:dyDescent="0.25">
      <c r="AK233" s="5"/>
    </row>
    <row r="234" spans="1:37" x14ac:dyDescent="0.25">
      <c r="AK234"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32"/>
  <sheetViews>
    <sheetView showGridLines="0" zoomScale="90" zoomScaleNormal="90" workbookViewId="0">
      <pane xSplit="2" ySplit="2" topLeftCell="Q3" activePane="bottomRight" state="frozen"/>
      <selection pane="topRight" activeCell="C1" sqref="C1"/>
      <selection pane="bottomLeft" activeCell="A3" sqref="A3"/>
      <selection pane="bottomRight" activeCell="AH2" sqref="AH2"/>
    </sheetView>
  </sheetViews>
  <sheetFormatPr defaultColWidth="9.109375" defaultRowHeight="13.2" x14ac:dyDescent="0.25"/>
  <cols>
    <col min="1" max="1" width="26.109375" style="391" customWidth="1"/>
    <col min="2" max="2" width="22.33203125" style="387" customWidth="1"/>
    <col min="3" max="3" width="11.5546875" style="386" customWidth="1"/>
    <col min="4" max="4" width="11.44140625" style="386" customWidth="1"/>
    <col min="5" max="5" width="8.33203125" style="386" customWidth="1"/>
    <col min="6" max="6" width="12" style="386" customWidth="1"/>
    <col min="7" max="7" width="11" style="386" customWidth="1"/>
    <col min="8" max="8" width="9.5546875" style="386" customWidth="1"/>
    <col min="9" max="9" width="9.88671875" style="386" customWidth="1"/>
    <col min="10" max="11" width="10.109375" style="386" customWidth="1"/>
    <col min="12" max="12" width="9.6640625" style="386" customWidth="1"/>
    <col min="13" max="13" width="9.109375" style="386" customWidth="1"/>
    <col min="14" max="14" width="10.44140625" style="386" customWidth="1"/>
    <col min="15" max="15" width="9.44140625" style="386" customWidth="1"/>
    <col min="16" max="16" width="8.6640625" style="386" customWidth="1"/>
    <col min="17" max="17" width="11" style="386" customWidth="1"/>
    <col min="18" max="19" width="9.109375" style="386" customWidth="1"/>
    <col min="20" max="20" width="9.5546875" style="386" customWidth="1"/>
    <col min="21" max="21" width="9" style="386" customWidth="1"/>
    <col min="22" max="22" width="11" style="386" customWidth="1"/>
    <col min="23" max="23" width="7.44140625" style="386" customWidth="1"/>
    <col min="24" max="24" width="9.33203125" style="386" customWidth="1"/>
    <col min="25" max="25" width="9.5546875" style="386" customWidth="1"/>
    <col min="26" max="26" width="9.6640625" style="386" customWidth="1"/>
    <col min="27" max="27" width="9" style="386" customWidth="1"/>
    <col min="28" max="28" width="10.109375" style="386" customWidth="1"/>
    <col min="29" max="29" width="9.33203125" style="386" customWidth="1"/>
    <col min="30" max="30" width="10.33203125" style="386" customWidth="1"/>
    <col min="31" max="31" width="10.88671875" style="386" customWidth="1"/>
    <col min="32" max="32" width="10" style="386" customWidth="1"/>
    <col min="33" max="33" width="11" style="386" customWidth="1"/>
    <col min="34" max="34" width="11.33203125" style="386" customWidth="1"/>
    <col min="35" max="16384" width="9.109375" style="387"/>
  </cols>
  <sheetData>
    <row r="1" spans="1:34" ht="25.95" customHeight="1" x14ac:dyDescent="0.25">
      <c r="A1" s="383">
        <v>2013</v>
      </c>
      <c r="B1" s="384"/>
      <c r="C1" s="385"/>
      <c r="D1" s="385"/>
      <c r="E1" s="385"/>
    </row>
    <row r="2" spans="1:34" s="391" customFormat="1" ht="25.5" customHeight="1" x14ac:dyDescent="0.25">
      <c r="A2" s="388" t="s">
        <v>514</v>
      </c>
      <c r="B2" s="388" t="s">
        <v>515</v>
      </c>
      <c r="C2" s="389" t="s">
        <v>459</v>
      </c>
      <c r="D2" s="390" t="s">
        <v>452</v>
      </c>
      <c r="E2" s="390" t="s">
        <v>504</v>
      </c>
      <c r="F2" s="390" t="s">
        <v>284</v>
      </c>
      <c r="G2" s="390" t="s">
        <v>447</v>
      </c>
      <c r="H2" s="390" t="s">
        <v>448</v>
      </c>
      <c r="I2" s="390" t="s">
        <v>424</v>
      </c>
      <c r="J2" s="390" t="s">
        <v>427</v>
      </c>
      <c r="K2" s="390" t="s">
        <v>296</v>
      </c>
      <c r="L2" s="390" t="s">
        <v>297</v>
      </c>
      <c r="M2" s="390" t="s">
        <v>449</v>
      </c>
      <c r="N2" s="390" t="s">
        <v>425</v>
      </c>
      <c r="O2" s="390" t="s">
        <v>299</v>
      </c>
      <c r="P2" s="390" t="s">
        <v>382</v>
      </c>
      <c r="Q2" s="390" t="s">
        <v>450</v>
      </c>
      <c r="R2" s="390" t="s">
        <v>300</v>
      </c>
      <c r="S2" s="390" t="s">
        <v>281</v>
      </c>
      <c r="T2" s="390" t="s">
        <v>282</v>
      </c>
      <c r="U2" s="390" t="s">
        <v>426</v>
      </c>
      <c r="V2" s="390" t="s">
        <v>451</v>
      </c>
      <c r="W2" s="390" t="s">
        <v>286</v>
      </c>
      <c r="X2" s="390" t="s">
        <v>453</v>
      </c>
      <c r="Y2" s="390" t="s">
        <v>499</v>
      </c>
      <c r="Z2" s="390" t="s">
        <v>287</v>
      </c>
      <c r="AA2" s="390" t="s">
        <v>379</v>
      </c>
      <c r="AB2" s="390" t="s">
        <v>378</v>
      </c>
      <c r="AC2" s="390" t="s">
        <v>456</v>
      </c>
      <c r="AD2" s="390" t="s">
        <v>457</v>
      </c>
      <c r="AE2" s="390" t="s">
        <v>458</v>
      </c>
      <c r="AF2" s="390" t="s">
        <v>285</v>
      </c>
      <c r="AG2" s="390" t="s">
        <v>290</v>
      </c>
      <c r="AH2" s="389" t="s">
        <v>459</v>
      </c>
    </row>
    <row r="3" spans="1:34" ht="26.4" x14ac:dyDescent="0.25">
      <c r="A3" s="392" t="s">
        <v>304</v>
      </c>
      <c r="B3" s="393" t="s">
        <v>311</v>
      </c>
      <c r="C3" s="394">
        <v>16078.7</v>
      </c>
      <c r="D3" s="394">
        <v>16078.7</v>
      </c>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v>16078.7</v>
      </c>
    </row>
    <row r="4" spans="1:34" ht="26.4" x14ac:dyDescent="0.25">
      <c r="A4" s="392" t="s">
        <v>304</v>
      </c>
      <c r="B4" s="393" t="s">
        <v>306</v>
      </c>
      <c r="C4" s="394">
        <v>62.25</v>
      </c>
      <c r="D4" s="394"/>
      <c r="E4" s="394"/>
      <c r="F4" s="394">
        <v>6.3</v>
      </c>
      <c r="G4" s="394"/>
      <c r="H4" s="394"/>
      <c r="I4" s="394"/>
      <c r="J4" s="394"/>
      <c r="K4" s="394"/>
      <c r="L4" s="394"/>
      <c r="M4" s="394">
        <v>55.95</v>
      </c>
      <c r="N4" s="394"/>
      <c r="O4" s="394"/>
      <c r="P4" s="394"/>
      <c r="Q4" s="394"/>
      <c r="R4" s="394"/>
      <c r="S4" s="394"/>
      <c r="T4" s="394"/>
      <c r="U4" s="394"/>
      <c r="V4" s="394"/>
      <c r="W4" s="394"/>
      <c r="X4" s="394"/>
      <c r="Y4" s="394"/>
      <c r="Z4" s="394"/>
      <c r="AA4" s="394"/>
      <c r="AB4" s="394"/>
      <c r="AC4" s="394"/>
      <c r="AD4" s="394"/>
      <c r="AE4" s="394"/>
      <c r="AF4" s="394"/>
      <c r="AG4" s="394"/>
      <c r="AH4" s="394">
        <v>62.25</v>
      </c>
    </row>
    <row r="5" spans="1:34" ht="26.4" x14ac:dyDescent="0.25">
      <c r="A5" s="392" t="s">
        <v>304</v>
      </c>
      <c r="B5" s="393" t="s">
        <v>307</v>
      </c>
      <c r="C5" s="394">
        <v>0.97</v>
      </c>
      <c r="D5" s="394"/>
      <c r="E5" s="394"/>
      <c r="F5" s="394">
        <v>0.97</v>
      </c>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v>0.97</v>
      </c>
    </row>
    <row r="6" spans="1:34" ht="26.4" x14ac:dyDescent="0.25">
      <c r="A6" s="392" t="s">
        <v>304</v>
      </c>
      <c r="B6" s="393" t="s">
        <v>308</v>
      </c>
      <c r="C6" s="394">
        <v>377</v>
      </c>
      <c r="D6" s="394"/>
      <c r="E6" s="394"/>
      <c r="F6" s="394"/>
      <c r="G6" s="394"/>
      <c r="H6" s="394"/>
      <c r="I6" s="394"/>
      <c r="J6" s="394"/>
      <c r="K6" s="394"/>
      <c r="L6" s="394"/>
      <c r="M6" s="394"/>
      <c r="N6" s="394"/>
      <c r="O6" s="394"/>
      <c r="P6" s="394"/>
      <c r="Q6" s="394"/>
      <c r="R6" s="394"/>
      <c r="S6" s="394">
        <v>203</v>
      </c>
      <c r="T6" s="394"/>
      <c r="U6" s="394"/>
      <c r="V6" s="394"/>
      <c r="W6" s="394"/>
      <c r="X6" s="394">
        <v>174</v>
      </c>
      <c r="Y6" s="394"/>
      <c r="Z6" s="394"/>
      <c r="AA6" s="394"/>
      <c r="AB6" s="394"/>
      <c r="AC6" s="394"/>
      <c r="AD6" s="394"/>
      <c r="AE6" s="394"/>
      <c r="AF6" s="394"/>
      <c r="AG6" s="394"/>
      <c r="AH6" s="394">
        <v>377</v>
      </c>
    </row>
    <row r="7" spans="1:34" s="397" customFormat="1" ht="13.2" customHeight="1" x14ac:dyDescent="0.25">
      <c r="A7" s="392" t="s">
        <v>304</v>
      </c>
      <c r="B7" s="395" t="s">
        <v>460</v>
      </c>
      <c r="C7" s="396">
        <v>16518.919999999998</v>
      </c>
      <c r="D7" s="396">
        <v>16078.7</v>
      </c>
      <c r="E7" s="396"/>
      <c r="F7" s="396">
        <v>7.27</v>
      </c>
      <c r="G7" s="396"/>
      <c r="H7" s="396"/>
      <c r="I7" s="396"/>
      <c r="J7" s="396"/>
      <c r="K7" s="396"/>
      <c r="L7" s="396"/>
      <c r="M7" s="396">
        <v>55.95</v>
      </c>
      <c r="N7" s="396"/>
      <c r="O7" s="396"/>
      <c r="P7" s="396"/>
      <c r="Q7" s="396"/>
      <c r="R7" s="396"/>
      <c r="S7" s="396">
        <v>203</v>
      </c>
      <c r="T7" s="396"/>
      <c r="U7" s="396"/>
      <c r="V7" s="396"/>
      <c r="W7" s="396"/>
      <c r="X7" s="396">
        <v>174</v>
      </c>
      <c r="Y7" s="396"/>
      <c r="Z7" s="396"/>
      <c r="AA7" s="396"/>
      <c r="AB7" s="396"/>
      <c r="AC7" s="396"/>
      <c r="AD7" s="396"/>
      <c r="AE7" s="396"/>
      <c r="AF7" s="396"/>
      <c r="AG7" s="396"/>
      <c r="AH7" s="396">
        <v>16518.919999999998</v>
      </c>
    </row>
    <row r="8" spans="1:34" ht="26.4" x14ac:dyDescent="0.25">
      <c r="A8" s="392" t="s">
        <v>231</v>
      </c>
      <c r="B8" s="393" t="s">
        <v>309</v>
      </c>
      <c r="C8" s="394">
        <v>20278</v>
      </c>
      <c r="D8" s="394">
        <v>20278</v>
      </c>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v>20278</v>
      </c>
    </row>
    <row r="9" spans="1:34" ht="26.4" x14ac:dyDescent="0.25">
      <c r="A9" s="392" t="s">
        <v>231</v>
      </c>
      <c r="B9" s="393" t="s">
        <v>306</v>
      </c>
      <c r="C9" s="394">
        <v>2.1800000000000002</v>
      </c>
      <c r="D9" s="394"/>
      <c r="E9" s="394"/>
      <c r="F9" s="394">
        <v>2.1800000000000002</v>
      </c>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v>2.1800000000000002</v>
      </c>
    </row>
    <row r="10" spans="1:34" s="397" customFormat="1" ht="13.2" customHeight="1" x14ac:dyDescent="0.25">
      <c r="A10" s="392" t="s">
        <v>231</v>
      </c>
      <c r="B10" s="395" t="s">
        <v>460</v>
      </c>
      <c r="C10" s="396">
        <v>20280.18</v>
      </c>
      <c r="D10" s="396">
        <v>20278</v>
      </c>
      <c r="E10" s="396"/>
      <c r="F10" s="396">
        <v>2.1800000000000002</v>
      </c>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v>20280.18</v>
      </c>
    </row>
    <row r="11" spans="1:34" ht="26.4" x14ac:dyDescent="0.25">
      <c r="A11" s="392" t="s">
        <v>232</v>
      </c>
      <c r="B11" s="393" t="s">
        <v>430</v>
      </c>
      <c r="C11" s="394">
        <v>68</v>
      </c>
      <c r="D11" s="394"/>
      <c r="E11" s="394"/>
      <c r="F11" s="394"/>
      <c r="G11" s="394"/>
      <c r="H11" s="394"/>
      <c r="I11" s="394"/>
      <c r="J11" s="394"/>
      <c r="K11" s="394"/>
      <c r="L11" s="394"/>
      <c r="M11" s="394">
        <v>68</v>
      </c>
      <c r="N11" s="394"/>
      <c r="O11" s="394"/>
      <c r="P11" s="394"/>
      <c r="Q11" s="394"/>
      <c r="R11" s="394"/>
      <c r="S11" s="394"/>
      <c r="T11" s="394"/>
      <c r="U11" s="394"/>
      <c r="V11" s="394"/>
      <c r="W11" s="394"/>
      <c r="X11" s="394"/>
      <c r="Y11" s="394"/>
      <c r="Z11" s="394"/>
      <c r="AA11" s="394"/>
      <c r="AB11" s="394"/>
      <c r="AC11" s="394"/>
      <c r="AD11" s="394"/>
      <c r="AE11" s="394"/>
      <c r="AF11" s="394"/>
      <c r="AG11" s="394"/>
      <c r="AH11" s="394">
        <v>68</v>
      </c>
    </row>
    <row r="12" spans="1:34" ht="26.4" x14ac:dyDescent="0.25">
      <c r="A12" s="392" t="s">
        <v>232</v>
      </c>
      <c r="B12" s="393" t="s">
        <v>310</v>
      </c>
      <c r="C12" s="394">
        <v>1157</v>
      </c>
      <c r="D12" s="394"/>
      <c r="E12" s="394"/>
      <c r="F12" s="394"/>
      <c r="G12" s="394"/>
      <c r="H12" s="394">
        <v>30</v>
      </c>
      <c r="I12" s="394"/>
      <c r="J12" s="394"/>
      <c r="K12" s="394"/>
      <c r="L12" s="394"/>
      <c r="M12" s="394"/>
      <c r="N12" s="394"/>
      <c r="O12" s="394">
        <v>10</v>
      </c>
      <c r="P12" s="394"/>
      <c r="Q12" s="394"/>
      <c r="R12" s="394"/>
      <c r="S12" s="394"/>
      <c r="T12" s="394"/>
      <c r="U12" s="394"/>
      <c r="V12" s="394"/>
      <c r="W12" s="394"/>
      <c r="X12" s="394"/>
      <c r="Y12" s="394"/>
      <c r="Z12" s="394"/>
      <c r="AA12" s="394">
        <v>152</v>
      </c>
      <c r="AB12" s="394"/>
      <c r="AC12" s="394"/>
      <c r="AD12" s="394"/>
      <c r="AE12" s="394">
        <v>965</v>
      </c>
      <c r="AF12" s="394"/>
      <c r="AG12" s="394"/>
      <c r="AH12" s="394">
        <v>1157</v>
      </c>
    </row>
    <row r="13" spans="1:34" ht="26.4" x14ac:dyDescent="0.25">
      <c r="A13" s="392" t="s">
        <v>232</v>
      </c>
      <c r="B13" s="393" t="s">
        <v>311</v>
      </c>
      <c r="C13" s="394">
        <v>84278.080000000002</v>
      </c>
      <c r="D13" s="394">
        <v>83253.52</v>
      </c>
      <c r="E13" s="394"/>
      <c r="F13" s="394"/>
      <c r="G13" s="394"/>
      <c r="H13" s="394"/>
      <c r="I13" s="394"/>
      <c r="J13" s="394"/>
      <c r="K13" s="394"/>
      <c r="L13" s="394"/>
      <c r="M13" s="394"/>
      <c r="N13" s="394">
        <v>151.74</v>
      </c>
      <c r="O13" s="394"/>
      <c r="P13" s="394"/>
      <c r="Q13" s="394"/>
      <c r="R13" s="394"/>
      <c r="S13" s="394">
        <v>860.15</v>
      </c>
      <c r="T13" s="394"/>
      <c r="U13" s="394"/>
      <c r="V13" s="394"/>
      <c r="W13" s="394"/>
      <c r="X13" s="394">
        <v>12.67</v>
      </c>
      <c r="Y13" s="394"/>
      <c r="Z13" s="394"/>
      <c r="AA13" s="394"/>
      <c r="AB13" s="394"/>
      <c r="AC13" s="394"/>
      <c r="AD13" s="394"/>
      <c r="AE13" s="394"/>
      <c r="AF13" s="394"/>
      <c r="AG13" s="394"/>
      <c r="AH13" s="394">
        <v>84278.080000000002</v>
      </c>
    </row>
    <row r="14" spans="1:34" ht="26.4" x14ac:dyDescent="0.25">
      <c r="A14" s="392" t="s">
        <v>232</v>
      </c>
      <c r="B14" s="393" t="s">
        <v>312</v>
      </c>
      <c r="C14" s="394">
        <v>35784.959999999999</v>
      </c>
      <c r="D14" s="394">
        <v>35784.959999999999</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v>35784.959999999999</v>
      </c>
    </row>
    <row r="15" spans="1:34" ht="26.4" x14ac:dyDescent="0.25">
      <c r="A15" s="392" t="s">
        <v>232</v>
      </c>
      <c r="B15" s="393" t="s">
        <v>306</v>
      </c>
      <c r="C15" s="394">
        <v>17.54</v>
      </c>
      <c r="D15" s="394"/>
      <c r="E15" s="394"/>
      <c r="F15" s="394">
        <v>7.74</v>
      </c>
      <c r="G15" s="394"/>
      <c r="H15" s="394"/>
      <c r="I15" s="394"/>
      <c r="J15" s="394"/>
      <c r="K15" s="394"/>
      <c r="L15" s="394"/>
      <c r="M15" s="394">
        <v>5</v>
      </c>
      <c r="N15" s="394"/>
      <c r="O15" s="394"/>
      <c r="P15" s="394"/>
      <c r="Q15" s="394"/>
      <c r="R15" s="394"/>
      <c r="S15" s="394"/>
      <c r="T15" s="394">
        <v>4.8</v>
      </c>
      <c r="U15" s="394"/>
      <c r="V15" s="394"/>
      <c r="W15" s="394"/>
      <c r="X15" s="394"/>
      <c r="Y15" s="394"/>
      <c r="Z15" s="394"/>
      <c r="AA15" s="394"/>
      <c r="AB15" s="394"/>
      <c r="AC15" s="394"/>
      <c r="AD15" s="394"/>
      <c r="AE15" s="394"/>
      <c r="AF15" s="394"/>
      <c r="AG15" s="394"/>
      <c r="AH15" s="394">
        <v>17.54</v>
      </c>
    </row>
    <row r="16" spans="1:34" ht="26.4" x14ac:dyDescent="0.25">
      <c r="A16" s="392" t="s">
        <v>232</v>
      </c>
      <c r="B16" s="393" t="s">
        <v>307</v>
      </c>
      <c r="C16" s="394">
        <v>13.68</v>
      </c>
      <c r="D16" s="394"/>
      <c r="E16" s="394"/>
      <c r="F16" s="394">
        <v>13.68</v>
      </c>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v>13.68</v>
      </c>
    </row>
    <row r="17" spans="1:34" ht="26.4" x14ac:dyDescent="0.25">
      <c r="A17" s="392" t="s">
        <v>232</v>
      </c>
      <c r="B17" s="393" t="s">
        <v>462</v>
      </c>
      <c r="C17" s="394">
        <v>50662</v>
      </c>
      <c r="D17" s="394">
        <v>28902</v>
      </c>
      <c r="E17" s="394"/>
      <c r="F17" s="394"/>
      <c r="G17" s="394"/>
      <c r="H17" s="394"/>
      <c r="I17" s="394"/>
      <c r="J17" s="394"/>
      <c r="K17" s="394"/>
      <c r="L17" s="394"/>
      <c r="M17" s="394">
        <v>20501</v>
      </c>
      <c r="N17" s="394"/>
      <c r="O17" s="394"/>
      <c r="P17" s="394"/>
      <c r="Q17" s="394">
        <v>1259</v>
      </c>
      <c r="R17" s="394"/>
      <c r="S17" s="394"/>
      <c r="T17" s="394"/>
      <c r="U17" s="394"/>
      <c r="V17" s="394"/>
      <c r="W17" s="394"/>
      <c r="X17" s="394"/>
      <c r="Y17" s="394"/>
      <c r="Z17" s="394"/>
      <c r="AA17" s="394"/>
      <c r="AB17" s="394"/>
      <c r="AC17" s="394"/>
      <c r="AD17" s="394"/>
      <c r="AE17" s="394"/>
      <c r="AF17" s="394"/>
      <c r="AG17" s="394"/>
      <c r="AH17" s="394">
        <v>50662</v>
      </c>
    </row>
    <row r="18" spans="1:34" ht="26.4" x14ac:dyDescent="0.25">
      <c r="A18" s="392" t="s">
        <v>232</v>
      </c>
      <c r="B18" s="393" t="s">
        <v>463</v>
      </c>
      <c r="C18" s="394">
        <v>112.75</v>
      </c>
      <c r="D18" s="394"/>
      <c r="E18" s="394"/>
      <c r="F18" s="394"/>
      <c r="G18" s="394"/>
      <c r="H18" s="394">
        <v>12.5</v>
      </c>
      <c r="I18" s="394"/>
      <c r="J18" s="394"/>
      <c r="K18" s="394"/>
      <c r="L18" s="394"/>
      <c r="M18" s="394"/>
      <c r="N18" s="394"/>
      <c r="O18" s="394">
        <v>12.5</v>
      </c>
      <c r="P18" s="394"/>
      <c r="Q18" s="394"/>
      <c r="R18" s="394"/>
      <c r="S18" s="394"/>
      <c r="T18" s="394"/>
      <c r="U18" s="394"/>
      <c r="V18" s="394"/>
      <c r="W18" s="394"/>
      <c r="X18" s="394"/>
      <c r="Y18" s="394"/>
      <c r="Z18" s="394"/>
      <c r="AA18" s="394"/>
      <c r="AB18" s="394">
        <v>43.75</v>
      </c>
      <c r="AC18" s="394"/>
      <c r="AD18" s="394"/>
      <c r="AE18" s="394">
        <v>44</v>
      </c>
      <c r="AF18" s="394"/>
      <c r="AG18" s="394"/>
      <c r="AH18" s="394">
        <v>112.75</v>
      </c>
    </row>
    <row r="19" spans="1:34" ht="26.4" x14ac:dyDescent="0.25">
      <c r="A19" s="392" t="s">
        <v>232</v>
      </c>
      <c r="B19" s="393" t="s">
        <v>308</v>
      </c>
      <c r="C19" s="394">
        <v>913</v>
      </c>
      <c r="D19" s="394">
        <v>10</v>
      </c>
      <c r="E19" s="394"/>
      <c r="F19" s="394">
        <v>41</v>
      </c>
      <c r="G19" s="394"/>
      <c r="H19" s="394"/>
      <c r="I19" s="394"/>
      <c r="J19" s="394"/>
      <c r="K19" s="394"/>
      <c r="L19" s="394"/>
      <c r="M19" s="394">
        <v>77</v>
      </c>
      <c r="N19" s="394">
        <v>613</v>
      </c>
      <c r="O19" s="394"/>
      <c r="P19" s="394"/>
      <c r="Q19" s="394"/>
      <c r="R19" s="394"/>
      <c r="S19" s="394">
        <v>170</v>
      </c>
      <c r="T19" s="394"/>
      <c r="U19" s="394"/>
      <c r="V19" s="394"/>
      <c r="W19" s="394"/>
      <c r="X19" s="394">
        <v>2</v>
      </c>
      <c r="Y19" s="394"/>
      <c r="Z19" s="394"/>
      <c r="AA19" s="394"/>
      <c r="AB19" s="394"/>
      <c r="AC19" s="394"/>
      <c r="AD19" s="394"/>
      <c r="AE19" s="394"/>
      <c r="AF19" s="394"/>
      <c r="AG19" s="394"/>
      <c r="AH19" s="394">
        <v>913</v>
      </c>
    </row>
    <row r="20" spans="1:34" s="397" customFormat="1" ht="13.2" customHeight="1" x14ac:dyDescent="0.25">
      <c r="A20" s="392" t="s">
        <v>232</v>
      </c>
      <c r="B20" s="395" t="s">
        <v>460</v>
      </c>
      <c r="C20" s="396">
        <v>173007.01</v>
      </c>
      <c r="D20" s="396">
        <v>147950.48000000001</v>
      </c>
      <c r="E20" s="396"/>
      <c r="F20" s="396">
        <v>62.42</v>
      </c>
      <c r="G20" s="396"/>
      <c r="H20" s="396">
        <v>42.5</v>
      </c>
      <c r="I20" s="396"/>
      <c r="J20" s="396"/>
      <c r="K20" s="396"/>
      <c r="L20" s="396"/>
      <c r="M20" s="396">
        <v>20651</v>
      </c>
      <c r="N20" s="396">
        <v>764.74</v>
      </c>
      <c r="O20" s="396">
        <v>22.5</v>
      </c>
      <c r="P20" s="396"/>
      <c r="Q20" s="396">
        <v>1259</v>
      </c>
      <c r="R20" s="396"/>
      <c r="S20" s="396">
        <v>1030.1500000000001</v>
      </c>
      <c r="T20" s="396">
        <v>4.8</v>
      </c>
      <c r="U20" s="396"/>
      <c r="V20" s="396"/>
      <c r="W20" s="396"/>
      <c r="X20" s="396">
        <v>14.67</v>
      </c>
      <c r="Y20" s="396"/>
      <c r="Z20" s="396"/>
      <c r="AA20" s="396">
        <v>152</v>
      </c>
      <c r="AB20" s="396">
        <v>43.75</v>
      </c>
      <c r="AC20" s="396"/>
      <c r="AD20" s="396"/>
      <c r="AE20" s="396">
        <v>1009</v>
      </c>
      <c r="AF20" s="396"/>
      <c r="AG20" s="396"/>
      <c r="AH20" s="396">
        <v>173007.01</v>
      </c>
    </row>
    <row r="21" spans="1:34" ht="26.4" x14ac:dyDescent="0.25">
      <c r="A21" s="392" t="s">
        <v>235</v>
      </c>
      <c r="B21" s="393" t="s">
        <v>311</v>
      </c>
      <c r="C21" s="394">
        <v>29.26</v>
      </c>
      <c r="D21" s="394"/>
      <c r="E21" s="394"/>
      <c r="F21" s="394">
        <v>27.82</v>
      </c>
      <c r="G21" s="394"/>
      <c r="H21" s="394"/>
      <c r="I21" s="394"/>
      <c r="J21" s="394"/>
      <c r="K21" s="394"/>
      <c r="L21" s="394"/>
      <c r="M21" s="394"/>
      <c r="N21" s="394"/>
      <c r="O21" s="394"/>
      <c r="P21" s="394"/>
      <c r="Q21" s="394"/>
      <c r="R21" s="394"/>
      <c r="S21" s="394">
        <v>1.44</v>
      </c>
      <c r="T21" s="394"/>
      <c r="U21" s="394"/>
      <c r="V21" s="394"/>
      <c r="W21" s="394"/>
      <c r="X21" s="394"/>
      <c r="Y21" s="394"/>
      <c r="Z21" s="394"/>
      <c r="AA21" s="394"/>
      <c r="AB21" s="394"/>
      <c r="AC21" s="394"/>
      <c r="AD21" s="394"/>
      <c r="AE21" s="394"/>
      <c r="AF21" s="394"/>
      <c r="AG21" s="394"/>
      <c r="AH21" s="394">
        <v>29.26</v>
      </c>
    </row>
    <row r="22" spans="1:34" ht="13.2" customHeight="1" x14ac:dyDescent="0.25">
      <c r="A22" s="392" t="s">
        <v>235</v>
      </c>
      <c r="B22" s="393" t="s">
        <v>314</v>
      </c>
      <c r="C22" s="394">
        <v>6995</v>
      </c>
      <c r="D22" s="394"/>
      <c r="E22" s="394"/>
      <c r="F22" s="394"/>
      <c r="G22" s="394"/>
      <c r="H22" s="394">
        <v>2425</v>
      </c>
      <c r="I22" s="394"/>
      <c r="J22" s="394"/>
      <c r="K22" s="394">
        <v>100</v>
      </c>
      <c r="L22" s="394"/>
      <c r="M22" s="394"/>
      <c r="N22" s="394"/>
      <c r="O22" s="394">
        <v>2620</v>
      </c>
      <c r="P22" s="394"/>
      <c r="Q22" s="394"/>
      <c r="R22" s="394"/>
      <c r="S22" s="394"/>
      <c r="T22" s="394"/>
      <c r="U22" s="394"/>
      <c r="V22" s="394"/>
      <c r="W22" s="394"/>
      <c r="X22" s="394"/>
      <c r="Y22" s="394"/>
      <c r="Z22" s="394"/>
      <c r="AA22" s="394"/>
      <c r="AB22" s="394">
        <v>1850</v>
      </c>
      <c r="AC22" s="394"/>
      <c r="AD22" s="394"/>
      <c r="AE22" s="394"/>
      <c r="AF22" s="394"/>
      <c r="AG22" s="394"/>
      <c r="AH22" s="394">
        <v>6995</v>
      </c>
    </row>
    <row r="23" spans="1:34" ht="26.4" x14ac:dyDescent="0.25">
      <c r="A23" s="392" t="s">
        <v>235</v>
      </c>
      <c r="B23" s="393" t="s">
        <v>306</v>
      </c>
      <c r="C23" s="394">
        <v>7.2</v>
      </c>
      <c r="D23" s="394"/>
      <c r="E23" s="394"/>
      <c r="F23" s="394">
        <v>7.2</v>
      </c>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v>7.2</v>
      </c>
    </row>
    <row r="24" spans="1:34" ht="26.4" x14ac:dyDescent="0.25">
      <c r="A24" s="392" t="s">
        <v>235</v>
      </c>
      <c r="B24" s="393" t="s">
        <v>307</v>
      </c>
      <c r="C24" s="394">
        <v>79792</v>
      </c>
      <c r="D24" s="394">
        <v>71754.09</v>
      </c>
      <c r="E24" s="394"/>
      <c r="F24" s="394">
        <v>254.23</v>
      </c>
      <c r="G24" s="394"/>
      <c r="H24" s="394"/>
      <c r="I24" s="394"/>
      <c r="J24" s="394"/>
      <c r="K24" s="394"/>
      <c r="L24" s="394"/>
      <c r="M24" s="394">
        <v>3388.47</v>
      </c>
      <c r="N24" s="394"/>
      <c r="O24" s="394"/>
      <c r="P24" s="394"/>
      <c r="Q24" s="394"/>
      <c r="R24" s="394"/>
      <c r="S24" s="394"/>
      <c r="T24" s="394"/>
      <c r="U24" s="394"/>
      <c r="V24" s="394"/>
      <c r="W24" s="394"/>
      <c r="X24" s="394"/>
      <c r="Y24" s="394"/>
      <c r="Z24" s="394"/>
      <c r="AA24" s="394"/>
      <c r="AB24" s="394"/>
      <c r="AC24" s="394">
        <v>4395.21</v>
      </c>
      <c r="AD24" s="394"/>
      <c r="AE24" s="394"/>
      <c r="AF24" s="394"/>
      <c r="AG24" s="394"/>
      <c r="AH24" s="394">
        <v>79792</v>
      </c>
    </row>
    <row r="25" spans="1:34" ht="26.4" x14ac:dyDescent="0.25">
      <c r="A25" s="392" t="s">
        <v>235</v>
      </c>
      <c r="B25" s="393" t="s">
        <v>489</v>
      </c>
      <c r="C25" s="394">
        <v>3000</v>
      </c>
      <c r="D25" s="394"/>
      <c r="E25" s="394"/>
      <c r="F25" s="394"/>
      <c r="G25" s="394"/>
      <c r="H25" s="394">
        <v>500</v>
      </c>
      <c r="I25" s="394"/>
      <c r="J25" s="394"/>
      <c r="K25" s="394"/>
      <c r="L25" s="394"/>
      <c r="M25" s="394"/>
      <c r="N25" s="394"/>
      <c r="O25" s="394">
        <v>2500</v>
      </c>
      <c r="P25" s="394"/>
      <c r="Q25" s="394"/>
      <c r="R25" s="394"/>
      <c r="S25" s="394"/>
      <c r="T25" s="394"/>
      <c r="U25" s="394"/>
      <c r="V25" s="394"/>
      <c r="W25" s="394"/>
      <c r="X25" s="394"/>
      <c r="Y25" s="394"/>
      <c r="Z25" s="394"/>
      <c r="AA25" s="394"/>
      <c r="AB25" s="394"/>
      <c r="AC25" s="394"/>
      <c r="AD25" s="394"/>
      <c r="AE25" s="394"/>
      <c r="AF25" s="394"/>
      <c r="AG25" s="394"/>
      <c r="AH25" s="394">
        <v>3000</v>
      </c>
    </row>
    <row r="26" spans="1:34" s="397" customFormat="1" ht="13.2" customHeight="1" x14ac:dyDescent="0.25">
      <c r="A26" s="392" t="s">
        <v>235</v>
      </c>
      <c r="B26" s="395" t="s">
        <v>460</v>
      </c>
      <c r="C26" s="396">
        <v>89823.46</v>
      </c>
      <c r="D26" s="396">
        <v>71754.09</v>
      </c>
      <c r="E26" s="396"/>
      <c r="F26" s="396">
        <v>289.25</v>
      </c>
      <c r="G26" s="396"/>
      <c r="H26" s="396">
        <v>2925</v>
      </c>
      <c r="I26" s="396"/>
      <c r="J26" s="396"/>
      <c r="K26" s="396">
        <v>100</v>
      </c>
      <c r="L26" s="396"/>
      <c r="M26" s="396">
        <v>3388.47</v>
      </c>
      <c r="N26" s="396"/>
      <c r="O26" s="396">
        <v>5120</v>
      </c>
      <c r="P26" s="396"/>
      <c r="Q26" s="396"/>
      <c r="R26" s="396"/>
      <c r="S26" s="396">
        <v>1.44</v>
      </c>
      <c r="T26" s="396"/>
      <c r="U26" s="396"/>
      <c r="V26" s="396"/>
      <c r="W26" s="396"/>
      <c r="X26" s="396"/>
      <c r="Y26" s="396"/>
      <c r="Z26" s="396"/>
      <c r="AA26" s="396"/>
      <c r="AB26" s="396">
        <v>1850</v>
      </c>
      <c r="AC26" s="396">
        <v>4395.21</v>
      </c>
      <c r="AD26" s="396"/>
      <c r="AE26" s="396"/>
      <c r="AF26" s="396"/>
      <c r="AG26" s="396"/>
      <c r="AH26" s="396">
        <v>89823.46</v>
      </c>
    </row>
    <row r="27" spans="1:34" ht="26.4" x14ac:dyDescent="0.25">
      <c r="A27" s="392" t="s">
        <v>236</v>
      </c>
      <c r="B27" s="393" t="s">
        <v>311</v>
      </c>
      <c r="C27" s="394">
        <v>13921.04</v>
      </c>
      <c r="D27" s="394"/>
      <c r="E27" s="394"/>
      <c r="F27" s="394"/>
      <c r="G27" s="394"/>
      <c r="H27" s="394"/>
      <c r="I27" s="394"/>
      <c r="J27" s="394"/>
      <c r="K27" s="394"/>
      <c r="L27" s="394"/>
      <c r="M27" s="394"/>
      <c r="N27" s="394"/>
      <c r="O27" s="394"/>
      <c r="P27" s="394"/>
      <c r="Q27" s="394"/>
      <c r="R27" s="394"/>
      <c r="S27" s="394">
        <v>9414.57</v>
      </c>
      <c r="T27" s="394"/>
      <c r="U27" s="394"/>
      <c r="V27" s="394"/>
      <c r="W27" s="394"/>
      <c r="X27" s="394">
        <v>4506.47</v>
      </c>
      <c r="Y27" s="394"/>
      <c r="Z27" s="394"/>
      <c r="AA27" s="394"/>
      <c r="AB27" s="394"/>
      <c r="AC27" s="394"/>
      <c r="AD27" s="394"/>
      <c r="AE27" s="394"/>
      <c r="AF27" s="394"/>
      <c r="AG27" s="394"/>
      <c r="AH27" s="394">
        <v>13921.04</v>
      </c>
    </row>
    <row r="28" spans="1:34" ht="26.4" x14ac:dyDescent="0.25">
      <c r="A28" s="392" t="s">
        <v>236</v>
      </c>
      <c r="B28" s="393" t="s">
        <v>388</v>
      </c>
      <c r="C28" s="394">
        <v>8384</v>
      </c>
      <c r="D28" s="394"/>
      <c r="E28" s="394"/>
      <c r="F28" s="394"/>
      <c r="G28" s="394">
        <v>8384</v>
      </c>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v>8384</v>
      </c>
    </row>
    <row r="29" spans="1:34" ht="26.4" x14ac:dyDescent="0.25">
      <c r="A29" s="392" t="s">
        <v>236</v>
      </c>
      <c r="B29" s="393" t="s">
        <v>308</v>
      </c>
      <c r="C29" s="394">
        <v>46379</v>
      </c>
      <c r="D29" s="394">
        <v>42066</v>
      </c>
      <c r="E29" s="394"/>
      <c r="F29" s="394">
        <v>68</v>
      </c>
      <c r="G29" s="394"/>
      <c r="H29" s="394"/>
      <c r="I29" s="394"/>
      <c r="J29" s="394"/>
      <c r="K29" s="394"/>
      <c r="L29" s="394"/>
      <c r="M29" s="394">
        <v>4213</v>
      </c>
      <c r="N29" s="394"/>
      <c r="O29" s="394"/>
      <c r="P29" s="394"/>
      <c r="Q29" s="394"/>
      <c r="R29" s="394"/>
      <c r="S29" s="394">
        <v>32</v>
      </c>
      <c r="T29" s="394"/>
      <c r="U29" s="394"/>
      <c r="V29" s="394"/>
      <c r="W29" s="394"/>
      <c r="X29" s="394"/>
      <c r="Y29" s="394"/>
      <c r="Z29" s="394"/>
      <c r="AA29" s="394"/>
      <c r="AB29" s="394"/>
      <c r="AC29" s="394"/>
      <c r="AD29" s="394"/>
      <c r="AE29" s="394"/>
      <c r="AF29" s="394"/>
      <c r="AG29" s="394"/>
      <c r="AH29" s="394">
        <v>46379</v>
      </c>
    </row>
    <row r="30" spans="1:34" s="397" customFormat="1" ht="13.2" customHeight="1" x14ac:dyDescent="0.25">
      <c r="A30" s="392" t="s">
        <v>236</v>
      </c>
      <c r="B30" s="395" t="s">
        <v>460</v>
      </c>
      <c r="C30" s="396">
        <v>68684.039999999994</v>
      </c>
      <c r="D30" s="396">
        <v>42066</v>
      </c>
      <c r="E30" s="396"/>
      <c r="F30" s="396">
        <v>68</v>
      </c>
      <c r="G30" s="396">
        <v>8384</v>
      </c>
      <c r="H30" s="396"/>
      <c r="I30" s="396"/>
      <c r="J30" s="396"/>
      <c r="K30" s="396"/>
      <c r="L30" s="396"/>
      <c r="M30" s="396">
        <v>4213</v>
      </c>
      <c r="N30" s="396"/>
      <c r="O30" s="396"/>
      <c r="P30" s="396"/>
      <c r="Q30" s="396"/>
      <c r="R30" s="396"/>
      <c r="S30" s="396">
        <v>9446.57</v>
      </c>
      <c r="T30" s="396"/>
      <c r="U30" s="396"/>
      <c r="V30" s="396"/>
      <c r="W30" s="396"/>
      <c r="X30" s="396">
        <v>4506.47</v>
      </c>
      <c r="Y30" s="396"/>
      <c r="Z30" s="396"/>
      <c r="AA30" s="396"/>
      <c r="AB30" s="396"/>
      <c r="AC30" s="396"/>
      <c r="AD30" s="396"/>
      <c r="AE30" s="396"/>
      <c r="AF30" s="396"/>
      <c r="AG30" s="396"/>
      <c r="AH30" s="396">
        <v>68684.039999999994</v>
      </c>
    </row>
    <row r="31" spans="1:34" ht="26.4" x14ac:dyDescent="0.25">
      <c r="A31" s="392" t="s">
        <v>239</v>
      </c>
      <c r="B31" s="393" t="s">
        <v>311</v>
      </c>
      <c r="C31" s="394">
        <v>777.93</v>
      </c>
      <c r="D31" s="394"/>
      <c r="E31" s="394"/>
      <c r="F31" s="394"/>
      <c r="G31" s="394"/>
      <c r="H31" s="394"/>
      <c r="I31" s="394"/>
      <c r="J31" s="394"/>
      <c r="K31" s="394"/>
      <c r="L31" s="394"/>
      <c r="M31" s="394"/>
      <c r="N31" s="394"/>
      <c r="O31" s="394"/>
      <c r="P31" s="394"/>
      <c r="Q31" s="394"/>
      <c r="R31" s="394"/>
      <c r="S31" s="394">
        <v>777.93</v>
      </c>
      <c r="T31" s="394"/>
      <c r="U31" s="394"/>
      <c r="V31" s="394"/>
      <c r="W31" s="394"/>
      <c r="X31" s="394"/>
      <c r="Y31" s="394"/>
      <c r="Z31" s="394"/>
      <c r="AA31" s="394"/>
      <c r="AB31" s="394"/>
      <c r="AC31" s="394"/>
      <c r="AD31" s="394"/>
      <c r="AE31" s="394"/>
      <c r="AF31" s="394"/>
      <c r="AG31" s="394"/>
      <c r="AH31" s="394">
        <v>777.93</v>
      </c>
    </row>
    <row r="32" spans="1:34" ht="26.4" x14ac:dyDescent="0.25">
      <c r="A32" s="392" t="s">
        <v>239</v>
      </c>
      <c r="B32" s="393" t="s">
        <v>500</v>
      </c>
      <c r="C32" s="394">
        <v>2505</v>
      </c>
      <c r="D32" s="394"/>
      <c r="E32" s="394"/>
      <c r="F32" s="394"/>
      <c r="G32" s="394"/>
      <c r="H32" s="394"/>
      <c r="I32" s="394"/>
      <c r="J32" s="394"/>
      <c r="K32" s="394"/>
      <c r="L32" s="394"/>
      <c r="M32" s="394">
        <v>2140</v>
      </c>
      <c r="N32" s="394"/>
      <c r="O32" s="394"/>
      <c r="P32" s="394"/>
      <c r="Q32" s="394"/>
      <c r="R32" s="394"/>
      <c r="S32" s="394">
        <v>315</v>
      </c>
      <c r="T32" s="394"/>
      <c r="U32" s="394"/>
      <c r="V32" s="394"/>
      <c r="W32" s="394"/>
      <c r="X32" s="394">
        <v>50</v>
      </c>
      <c r="Y32" s="394"/>
      <c r="Z32" s="394"/>
      <c r="AA32" s="394"/>
      <c r="AB32" s="394"/>
      <c r="AC32" s="394"/>
      <c r="AD32" s="394"/>
      <c r="AE32" s="394"/>
      <c r="AF32" s="394"/>
      <c r="AG32" s="394"/>
      <c r="AH32" s="394">
        <v>2505</v>
      </c>
    </row>
    <row r="33" spans="1:34" ht="26.4" x14ac:dyDescent="0.25">
      <c r="A33" s="392" t="s">
        <v>239</v>
      </c>
      <c r="B33" s="393" t="s">
        <v>312</v>
      </c>
      <c r="C33" s="394">
        <v>225225.71</v>
      </c>
      <c r="D33" s="394">
        <v>218933.29</v>
      </c>
      <c r="E33" s="394"/>
      <c r="F33" s="394">
        <v>15.28</v>
      </c>
      <c r="G33" s="394">
        <v>1390.42</v>
      </c>
      <c r="H33" s="394"/>
      <c r="I33" s="394"/>
      <c r="J33" s="394"/>
      <c r="K33" s="394"/>
      <c r="L33" s="394"/>
      <c r="M33" s="394">
        <v>2809.86</v>
      </c>
      <c r="N33" s="394"/>
      <c r="O33" s="394"/>
      <c r="P33" s="394"/>
      <c r="Q33" s="394"/>
      <c r="R33" s="394"/>
      <c r="S33" s="394">
        <v>2075.9</v>
      </c>
      <c r="T33" s="394"/>
      <c r="U33" s="394"/>
      <c r="V33" s="394"/>
      <c r="W33" s="394"/>
      <c r="X33" s="394">
        <v>0.96</v>
      </c>
      <c r="Y33" s="394"/>
      <c r="Z33" s="394"/>
      <c r="AA33" s="394"/>
      <c r="AB33" s="394"/>
      <c r="AC33" s="394"/>
      <c r="AD33" s="394"/>
      <c r="AE33" s="394"/>
      <c r="AF33" s="394"/>
      <c r="AG33" s="394"/>
      <c r="AH33" s="394">
        <v>225225.71</v>
      </c>
    </row>
    <row r="34" spans="1:34" ht="13.2" customHeight="1" x14ac:dyDescent="0.25">
      <c r="A34" s="392" t="s">
        <v>239</v>
      </c>
      <c r="B34" s="393" t="s">
        <v>317</v>
      </c>
      <c r="C34" s="394">
        <v>6953.6</v>
      </c>
      <c r="D34" s="394"/>
      <c r="E34" s="394"/>
      <c r="F34" s="394"/>
      <c r="G34" s="394"/>
      <c r="H34" s="394"/>
      <c r="I34" s="394"/>
      <c r="J34" s="394"/>
      <c r="K34" s="394"/>
      <c r="L34" s="394"/>
      <c r="M34" s="394"/>
      <c r="N34" s="394"/>
      <c r="O34" s="394"/>
      <c r="P34" s="394"/>
      <c r="Q34" s="394"/>
      <c r="R34" s="394"/>
      <c r="S34" s="394"/>
      <c r="T34" s="394">
        <v>4707.8</v>
      </c>
      <c r="U34" s="394"/>
      <c r="V34" s="394"/>
      <c r="W34" s="394"/>
      <c r="X34" s="394"/>
      <c r="Y34" s="394"/>
      <c r="Z34" s="394"/>
      <c r="AA34" s="394"/>
      <c r="AB34" s="394"/>
      <c r="AC34" s="394"/>
      <c r="AD34" s="394"/>
      <c r="AE34" s="394"/>
      <c r="AF34" s="394">
        <v>2245.8000000000002</v>
      </c>
      <c r="AG34" s="394"/>
      <c r="AH34" s="394">
        <v>6953.6</v>
      </c>
    </row>
    <row r="35" spans="1:34" ht="26.4" x14ac:dyDescent="0.25">
      <c r="A35" s="392" t="s">
        <v>239</v>
      </c>
      <c r="B35" s="393" t="s">
        <v>318</v>
      </c>
      <c r="C35" s="394">
        <v>23375.38</v>
      </c>
      <c r="D35" s="394">
        <v>23106.51</v>
      </c>
      <c r="E35" s="394"/>
      <c r="F35" s="394"/>
      <c r="G35" s="394"/>
      <c r="H35" s="394"/>
      <c r="I35" s="394"/>
      <c r="J35" s="394"/>
      <c r="K35" s="394"/>
      <c r="L35" s="394"/>
      <c r="M35" s="394"/>
      <c r="N35" s="394"/>
      <c r="O35" s="394"/>
      <c r="P35" s="394"/>
      <c r="Q35" s="394"/>
      <c r="R35" s="394"/>
      <c r="S35" s="394">
        <v>230.37</v>
      </c>
      <c r="T35" s="394"/>
      <c r="U35" s="394"/>
      <c r="V35" s="394"/>
      <c r="W35" s="394"/>
      <c r="X35" s="394"/>
      <c r="Y35" s="394"/>
      <c r="Z35" s="394"/>
      <c r="AA35" s="394"/>
      <c r="AB35" s="394"/>
      <c r="AC35" s="394"/>
      <c r="AD35" s="394"/>
      <c r="AE35" s="394"/>
      <c r="AF35" s="394">
        <v>38</v>
      </c>
      <c r="AG35" s="394">
        <v>0.5</v>
      </c>
      <c r="AH35" s="394">
        <v>23375.38</v>
      </c>
    </row>
    <row r="36" spans="1:34" s="397" customFormat="1" ht="13.2" customHeight="1" x14ac:dyDescent="0.25">
      <c r="A36" s="392" t="s">
        <v>239</v>
      </c>
      <c r="B36" s="395" t="s">
        <v>460</v>
      </c>
      <c r="C36" s="396">
        <v>258837.62</v>
      </c>
      <c r="D36" s="396">
        <v>242039.8</v>
      </c>
      <c r="E36" s="396"/>
      <c r="F36" s="396">
        <v>15.28</v>
      </c>
      <c r="G36" s="396">
        <v>1390.42</v>
      </c>
      <c r="H36" s="396"/>
      <c r="I36" s="396"/>
      <c r="J36" s="396"/>
      <c r="K36" s="396"/>
      <c r="L36" s="396"/>
      <c r="M36" s="396">
        <v>4949.8599999999997</v>
      </c>
      <c r="N36" s="396"/>
      <c r="O36" s="396"/>
      <c r="P36" s="396"/>
      <c r="Q36" s="396"/>
      <c r="R36" s="396"/>
      <c r="S36" s="396">
        <v>3399.2</v>
      </c>
      <c r="T36" s="396">
        <v>4707.8</v>
      </c>
      <c r="U36" s="396"/>
      <c r="V36" s="396"/>
      <c r="W36" s="396"/>
      <c r="X36" s="396">
        <v>50.96</v>
      </c>
      <c r="Y36" s="396"/>
      <c r="Z36" s="396"/>
      <c r="AA36" s="396"/>
      <c r="AB36" s="396"/>
      <c r="AC36" s="396"/>
      <c r="AD36" s="396"/>
      <c r="AE36" s="396"/>
      <c r="AF36" s="396">
        <v>2283.8000000000002</v>
      </c>
      <c r="AG36" s="396">
        <v>0.5</v>
      </c>
      <c r="AH36" s="396">
        <v>258837.62</v>
      </c>
    </row>
    <row r="37" spans="1:34" ht="26.4" x14ac:dyDescent="0.25">
      <c r="A37" s="392" t="s">
        <v>320</v>
      </c>
      <c r="B37" s="393" t="s">
        <v>312</v>
      </c>
      <c r="C37" s="394">
        <v>1719.61</v>
      </c>
      <c r="D37" s="394">
        <v>1719.61</v>
      </c>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v>1719.61</v>
      </c>
    </row>
    <row r="38" spans="1:34" ht="26.4" x14ac:dyDescent="0.25">
      <c r="A38" s="392" t="s">
        <v>320</v>
      </c>
      <c r="B38" s="393" t="s">
        <v>306</v>
      </c>
      <c r="C38" s="394">
        <v>0.3</v>
      </c>
      <c r="D38" s="394"/>
      <c r="E38" s="394"/>
      <c r="F38" s="394">
        <v>0.3</v>
      </c>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v>0.3</v>
      </c>
    </row>
    <row r="39" spans="1:34" ht="26.4" x14ac:dyDescent="0.25">
      <c r="A39" s="392" t="s">
        <v>320</v>
      </c>
      <c r="B39" s="393" t="s">
        <v>478</v>
      </c>
      <c r="C39" s="394">
        <v>0.17</v>
      </c>
      <c r="D39" s="394">
        <v>0.17</v>
      </c>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v>0.17</v>
      </c>
    </row>
    <row r="40" spans="1:34" s="397" customFormat="1" ht="13.2" customHeight="1" x14ac:dyDescent="0.25">
      <c r="A40" s="392" t="s">
        <v>320</v>
      </c>
      <c r="B40" s="395" t="s">
        <v>460</v>
      </c>
      <c r="C40" s="396">
        <v>1720.08</v>
      </c>
      <c r="D40" s="396">
        <v>1719.78</v>
      </c>
      <c r="E40" s="396"/>
      <c r="F40" s="396">
        <v>0.3</v>
      </c>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v>1720.08</v>
      </c>
    </row>
    <row r="41" spans="1:34" ht="26.4" x14ac:dyDescent="0.25">
      <c r="A41" s="392" t="s">
        <v>238</v>
      </c>
      <c r="B41" s="393" t="s">
        <v>311</v>
      </c>
      <c r="C41" s="394">
        <v>390.81</v>
      </c>
      <c r="D41" s="394"/>
      <c r="E41" s="394"/>
      <c r="F41" s="394"/>
      <c r="G41" s="394"/>
      <c r="H41" s="394"/>
      <c r="I41" s="394"/>
      <c r="J41" s="394"/>
      <c r="K41" s="394"/>
      <c r="L41" s="394"/>
      <c r="M41" s="394"/>
      <c r="N41" s="394"/>
      <c r="O41" s="394"/>
      <c r="P41" s="394"/>
      <c r="Q41" s="394"/>
      <c r="R41" s="394"/>
      <c r="S41" s="394">
        <v>390.81</v>
      </c>
      <c r="T41" s="394"/>
      <c r="U41" s="394"/>
      <c r="V41" s="394"/>
      <c r="W41" s="394"/>
      <c r="X41" s="394"/>
      <c r="Y41" s="394"/>
      <c r="Z41" s="394"/>
      <c r="AA41" s="394"/>
      <c r="AB41" s="394"/>
      <c r="AC41" s="394"/>
      <c r="AD41" s="394"/>
      <c r="AE41" s="394"/>
      <c r="AF41" s="394"/>
      <c r="AG41" s="394"/>
      <c r="AH41" s="394">
        <v>390.81</v>
      </c>
    </row>
    <row r="42" spans="1:34" ht="26.4" x14ac:dyDescent="0.25">
      <c r="A42" s="392" t="s">
        <v>238</v>
      </c>
      <c r="B42" s="393" t="s">
        <v>500</v>
      </c>
      <c r="C42" s="394">
        <v>207067</v>
      </c>
      <c r="D42" s="394"/>
      <c r="E42" s="394"/>
      <c r="F42" s="394"/>
      <c r="G42" s="394">
        <v>33661</v>
      </c>
      <c r="H42" s="394"/>
      <c r="I42" s="394"/>
      <c r="J42" s="394"/>
      <c r="K42" s="394"/>
      <c r="L42" s="394"/>
      <c r="M42" s="394">
        <v>118332</v>
      </c>
      <c r="N42" s="394"/>
      <c r="O42" s="394"/>
      <c r="P42" s="394"/>
      <c r="Q42" s="394"/>
      <c r="R42" s="394"/>
      <c r="S42" s="394">
        <v>53009</v>
      </c>
      <c r="T42" s="394"/>
      <c r="U42" s="394"/>
      <c r="V42" s="394"/>
      <c r="W42" s="394"/>
      <c r="X42" s="394">
        <v>2065</v>
      </c>
      <c r="Y42" s="394"/>
      <c r="Z42" s="394"/>
      <c r="AA42" s="394"/>
      <c r="AB42" s="394"/>
      <c r="AC42" s="394"/>
      <c r="AD42" s="394"/>
      <c r="AE42" s="394"/>
      <c r="AF42" s="394"/>
      <c r="AG42" s="394"/>
      <c r="AH42" s="394">
        <v>207067</v>
      </c>
    </row>
    <row r="43" spans="1:34" ht="26.4" x14ac:dyDescent="0.25">
      <c r="A43" s="392" t="s">
        <v>238</v>
      </c>
      <c r="B43" s="393" t="s">
        <v>505</v>
      </c>
      <c r="C43" s="394">
        <v>97083</v>
      </c>
      <c r="D43" s="394">
        <v>87702</v>
      </c>
      <c r="E43" s="394"/>
      <c r="F43" s="394"/>
      <c r="G43" s="394"/>
      <c r="H43" s="394"/>
      <c r="I43" s="394"/>
      <c r="J43" s="394"/>
      <c r="K43" s="394"/>
      <c r="L43" s="394"/>
      <c r="M43" s="394">
        <v>5920</v>
      </c>
      <c r="N43" s="394"/>
      <c r="O43" s="394"/>
      <c r="P43" s="394"/>
      <c r="Q43" s="394"/>
      <c r="R43" s="394"/>
      <c r="S43" s="394">
        <v>3461</v>
      </c>
      <c r="T43" s="394"/>
      <c r="U43" s="394"/>
      <c r="V43" s="394"/>
      <c r="W43" s="394"/>
      <c r="X43" s="394"/>
      <c r="Y43" s="394"/>
      <c r="Z43" s="394"/>
      <c r="AA43" s="394"/>
      <c r="AB43" s="394"/>
      <c r="AC43" s="394"/>
      <c r="AD43" s="394"/>
      <c r="AE43" s="394"/>
      <c r="AF43" s="394"/>
      <c r="AG43" s="394"/>
      <c r="AH43" s="394">
        <v>97083</v>
      </c>
    </row>
    <row r="44" spans="1:34" ht="26.4" x14ac:dyDescent="0.25">
      <c r="A44" s="392" t="s">
        <v>238</v>
      </c>
      <c r="B44" s="393" t="s">
        <v>306</v>
      </c>
      <c r="C44" s="394">
        <v>1.3</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v>1.3</v>
      </c>
      <c r="AD44" s="394"/>
      <c r="AE44" s="394"/>
      <c r="AF44" s="394"/>
      <c r="AG44" s="394"/>
      <c r="AH44" s="394">
        <v>1.3</v>
      </c>
    </row>
    <row r="45" spans="1:34" s="397" customFormat="1" ht="13.2" customHeight="1" x14ac:dyDescent="0.25">
      <c r="A45" s="392" t="s">
        <v>238</v>
      </c>
      <c r="B45" s="395" t="s">
        <v>460</v>
      </c>
      <c r="C45" s="396">
        <v>304542.11</v>
      </c>
      <c r="D45" s="396">
        <v>87702</v>
      </c>
      <c r="E45" s="396"/>
      <c r="F45" s="396"/>
      <c r="G45" s="396">
        <v>33661</v>
      </c>
      <c r="H45" s="396"/>
      <c r="I45" s="396"/>
      <c r="J45" s="396"/>
      <c r="K45" s="396"/>
      <c r="L45" s="396"/>
      <c r="M45" s="396">
        <v>124252</v>
      </c>
      <c r="N45" s="396"/>
      <c r="O45" s="396"/>
      <c r="P45" s="396"/>
      <c r="Q45" s="396"/>
      <c r="R45" s="396"/>
      <c r="S45" s="396">
        <v>56860.81</v>
      </c>
      <c r="T45" s="396"/>
      <c r="U45" s="396"/>
      <c r="V45" s="396"/>
      <c r="W45" s="396"/>
      <c r="X45" s="396">
        <v>2065</v>
      </c>
      <c r="Y45" s="396"/>
      <c r="Z45" s="396"/>
      <c r="AA45" s="396"/>
      <c r="AB45" s="396"/>
      <c r="AC45" s="396">
        <v>1.3</v>
      </c>
      <c r="AD45" s="396"/>
      <c r="AE45" s="396"/>
      <c r="AF45" s="396"/>
      <c r="AG45" s="396"/>
      <c r="AH45" s="396">
        <v>304542.11</v>
      </c>
    </row>
    <row r="46" spans="1:34" ht="26.4" x14ac:dyDescent="0.25">
      <c r="A46" s="392" t="s">
        <v>233</v>
      </c>
      <c r="B46" s="393" t="s">
        <v>322</v>
      </c>
      <c r="C46" s="394">
        <v>195</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v>195</v>
      </c>
      <c r="AC46" s="394"/>
      <c r="AD46" s="394"/>
      <c r="AE46" s="394"/>
      <c r="AF46" s="394"/>
      <c r="AG46" s="394"/>
      <c r="AH46" s="394">
        <v>195</v>
      </c>
    </row>
    <row r="47" spans="1:34" ht="13.2" customHeight="1" x14ac:dyDescent="0.25">
      <c r="A47" s="392" t="s">
        <v>233</v>
      </c>
      <c r="B47" s="393" t="s">
        <v>314</v>
      </c>
      <c r="C47" s="394">
        <v>2120</v>
      </c>
      <c r="D47" s="394"/>
      <c r="E47" s="394"/>
      <c r="F47" s="394"/>
      <c r="G47" s="394"/>
      <c r="H47" s="394"/>
      <c r="I47" s="394"/>
      <c r="J47" s="394"/>
      <c r="K47" s="394"/>
      <c r="L47" s="394"/>
      <c r="M47" s="394"/>
      <c r="N47" s="394"/>
      <c r="O47" s="394">
        <v>2120</v>
      </c>
      <c r="P47" s="394"/>
      <c r="Q47" s="394"/>
      <c r="R47" s="394"/>
      <c r="S47" s="394"/>
      <c r="T47" s="394"/>
      <c r="U47" s="394"/>
      <c r="V47" s="394"/>
      <c r="W47" s="394"/>
      <c r="X47" s="394"/>
      <c r="Y47" s="394"/>
      <c r="Z47" s="394"/>
      <c r="AA47" s="394"/>
      <c r="AB47" s="394"/>
      <c r="AC47" s="394"/>
      <c r="AD47" s="394"/>
      <c r="AE47" s="394"/>
      <c r="AF47" s="394"/>
      <c r="AG47" s="394"/>
      <c r="AH47" s="394">
        <v>2120</v>
      </c>
    </row>
    <row r="48" spans="1:34" ht="26.4" x14ac:dyDescent="0.25">
      <c r="A48" s="392" t="s">
        <v>233</v>
      </c>
      <c r="B48" s="393" t="s">
        <v>306</v>
      </c>
      <c r="C48" s="394">
        <v>8.15</v>
      </c>
      <c r="D48" s="394"/>
      <c r="E48" s="394"/>
      <c r="F48" s="394">
        <v>0.9</v>
      </c>
      <c r="G48" s="394"/>
      <c r="H48" s="394"/>
      <c r="I48" s="394"/>
      <c r="J48" s="394"/>
      <c r="K48" s="394"/>
      <c r="L48" s="394"/>
      <c r="M48" s="394">
        <v>7.25</v>
      </c>
      <c r="N48" s="394"/>
      <c r="O48" s="394"/>
      <c r="P48" s="394"/>
      <c r="Q48" s="394"/>
      <c r="R48" s="394"/>
      <c r="S48" s="394"/>
      <c r="T48" s="394"/>
      <c r="U48" s="394"/>
      <c r="V48" s="394"/>
      <c r="W48" s="394"/>
      <c r="X48" s="394"/>
      <c r="Y48" s="394"/>
      <c r="Z48" s="394"/>
      <c r="AA48" s="394"/>
      <c r="AB48" s="394"/>
      <c r="AC48" s="394"/>
      <c r="AD48" s="394"/>
      <c r="AE48" s="394"/>
      <c r="AF48" s="394"/>
      <c r="AG48" s="394"/>
      <c r="AH48" s="394">
        <v>8.15</v>
      </c>
    </row>
    <row r="49" spans="1:34" ht="26.4" x14ac:dyDescent="0.25">
      <c r="A49" s="392" t="s">
        <v>233</v>
      </c>
      <c r="B49" s="393" t="s">
        <v>307</v>
      </c>
      <c r="C49" s="394">
        <v>45542.62</v>
      </c>
      <c r="D49" s="394">
        <v>21807.29</v>
      </c>
      <c r="E49" s="394"/>
      <c r="F49" s="394">
        <v>173.9</v>
      </c>
      <c r="G49" s="394"/>
      <c r="H49" s="394"/>
      <c r="I49" s="394"/>
      <c r="J49" s="394"/>
      <c r="K49" s="394"/>
      <c r="L49" s="394"/>
      <c r="M49" s="394">
        <v>3308.88</v>
      </c>
      <c r="N49" s="394"/>
      <c r="O49" s="394"/>
      <c r="P49" s="394"/>
      <c r="Q49" s="394"/>
      <c r="R49" s="394"/>
      <c r="S49" s="394"/>
      <c r="T49" s="394">
        <v>3391.83</v>
      </c>
      <c r="U49" s="394"/>
      <c r="V49" s="394"/>
      <c r="W49" s="394"/>
      <c r="X49" s="394">
        <v>1687.22</v>
      </c>
      <c r="Y49" s="394"/>
      <c r="Z49" s="394">
        <v>2.5499999999999998</v>
      </c>
      <c r="AA49" s="394">
        <v>243.2</v>
      </c>
      <c r="AB49" s="394"/>
      <c r="AC49" s="394">
        <v>14674.5</v>
      </c>
      <c r="AD49" s="394"/>
      <c r="AE49" s="394"/>
      <c r="AF49" s="394">
        <v>253.25</v>
      </c>
      <c r="AG49" s="394"/>
      <c r="AH49" s="394">
        <v>45542.62</v>
      </c>
    </row>
    <row r="50" spans="1:34" ht="26.4" x14ac:dyDescent="0.25">
      <c r="A50" s="392" t="s">
        <v>233</v>
      </c>
      <c r="B50" s="393" t="s">
        <v>323</v>
      </c>
      <c r="C50" s="394">
        <v>5956.12</v>
      </c>
      <c r="D50" s="394">
        <v>5956.12</v>
      </c>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v>5956.12</v>
      </c>
    </row>
    <row r="51" spans="1:34" ht="26.4" x14ac:dyDescent="0.25">
      <c r="A51" s="392" t="s">
        <v>233</v>
      </c>
      <c r="B51" s="393" t="s">
        <v>432</v>
      </c>
      <c r="C51" s="394">
        <v>6075</v>
      </c>
      <c r="D51" s="394"/>
      <c r="E51" s="394"/>
      <c r="F51" s="394"/>
      <c r="G51" s="394"/>
      <c r="H51" s="394">
        <v>1520</v>
      </c>
      <c r="I51" s="394"/>
      <c r="J51" s="394"/>
      <c r="K51" s="394"/>
      <c r="L51" s="394"/>
      <c r="M51" s="394"/>
      <c r="N51" s="394"/>
      <c r="O51" s="394">
        <v>4555</v>
      </c>
      <c r="P51" s="394"/>
      <c r="Q51" s="394"/>
      <c r="R51" s="394"/>
      <c r="S51" s="394"/>
      <c r="T51" s="394"/>
      <c r="U51" s="394"/>
      <c r="V51" s="394"/>
      <c r="W51" s="394"/>
      <c r="X51" s="394"/>
      <c r="Y51" s="394"/>
      <c r="Z51" s="394"/>
      <c r="AA51" s="394"/>
      <c r="AB51" s="394"/>
      <c r="AC51" s="394"/>
      <c r="AD51" s="394"/>
      <c r="AE51" s="394"/>
      <c r="AF51" s="394"/>
      <c r="AG51" s="394"/>
      <c r="AH51" s="394">
        <v>6075</v>
      </c>
    </row>
    <row r="52" spans="1:34" ht="26.4" x14ac:dyDescent="0.25">
      <c r="A52" s="392" t="s">
        <v>233</v>
      </c>
      <c r="B52" s="393" t="s">
        <v>489</v>
      </c>
      <c r="C52" s="394">
        <v>53448</v>
      </c>
      <c r="D52" s="394"/>
      <c r="E52" s="394"/>
      <c r="F52" s="394"/>
      <c r="G52" s="394"/>
      <c r="H52" s="394">
        <v>13862</v>
      </c>
      <c r="I52" s="394"/>
      <c r="J52" s="394"/>
      <c r="K52" s="394">
        <v>20807</v>
      </c>
      <c r="L52" s="394"/>
      <c r="M52" s="394"/>
      <c r="N52" s="394"/>
      <c r="O52" s="394">
        <v>18779</v>
      </c>
      <c r="P52" s="394"/>
      <c r="Q52" s="394"/>
      <c r="R52" s="394"/>
      <c r="S52" s="394"/>
      <c r="T52" s="394"/>
      <c r="U52" s="394"/>
      <c r="V52" s="394"/>
      <c r="W52" s="394"/>
      <c r="X52" s="394"/>
      <c r="Y52" s="394"/>
      <c r="Z52" s="394"/>
      <c r="AA52" s="394"/>
      <c r="AB52" s="394"/>
      <c r="AC52" s="394"/>
      <c r="AD52" s="394"/>
      <c r="AE52" s="394"/>
      <c r="AF52" s="394"/>
      <c r="AG52" s="394"/>
      <c r="AH52" s="394">
        <v>53448</v>
      </c>
    </row>
    <row r="53" spans="1:34" s="397" customFormat="1" ht="13.2" customHeight="1" x14ac:dyDescent="0.25">
      <c r="A53" s="392" t="s">
        <v>233</v>
      </c>
      <c r="B53" s="395" t="s">
        <v>460</v>
      </c>
      <c r="C53" s="396">
        <v>113344.89</v>
      </c>
      <c r="D53" s="396">
        <v>27763.41</v>
      </c>
      <c r="E53" s="396"/>
      <c r="F53" s="396">
        <v>174.8</v>
      </c>
      <c r="G53" s="396"/>
      <c r="H53" s="396">
        <v>15382</v>
      </c>
      <c r="I53" s="396"/>
      <c r="J53" s="396"/>
      <c r="K53" s="396">
        <v>20807</v>
      </c>
      <c r="L53" s="396"/>
      <c r="M53" s="396">
        <v>3316.13</v>
      </c>
      <c r="N53" s="396"/>
      <c r="O53" s="396">
        <v>25454</v>
      </c>
      <c r="P53" s="396"/>
      <c r="Q53" s="396"/>
      <c r="R53" s="396"/>
      <c r="S53" s="396"/>
      <c r="T53" s="396">
        <v>3391.83</v>
      </c>
      <c r="U53" s="396"/>
      <c r="V53" s="396"/>
      <c r="W53" s="396"/>
      <c r="X53" s="396">
        <v>1687.22</v>
      </c>
      <c r="Y53" s="396"/>
      <c r="Z53" s="396">
        <v>2.5499999999999998</v>
      </c>
      <c r="AA53" s="396">
        <v>243.2</v>
      </c>
      <c r="AB53" s="396">
        <v>195</v>
      </c>
      <c r="AC53" s="396">
        <v>14674.5</v>
      </c>
      <c r="AD53" s="396"/>
      <c r="AE53" s="396"/>
      <c r="AF53" s="396">
        <v>253.25</v>
      </c>
      <c r="AG53" s="396"/>
      <c r="AH53" s="396">
        <v>113344.89</v>
      </c>
    </row>
    <row r="54" spans="1:34" ht="26.4" x14ac:dyDescent="0.25">
      <c r="A54" s="392" t="s">
        <v>325</v>
      </c>
      <c r="B54" s="393" t="s">
        <v>306</v>
      </c>
      <c r="C54" s="394">
        <v>3.95</v>
      </c>
      <c r="D54" s="394"/>
      <c r="E54" s="394"/>
      <c r="F54" s="394">
        <v>3.45</v>
      </c>
      <c r="G54" s="394"/>
      <c r="H54" s="394"/>
      <c r="I54" s="394"/>
      <c r="J54" s="394"/>
      <c r="K54" s="394"/>
      <c r="L54" s="394"/>
      <c r="M54" s="394">
        <v>0.5</v>
      </c>
      <c r="N54" s="394"/>
      <c r="O54" s="394"/>
      <c r="P54" s="394"/>
      <c r="Q54" s="394"/>
      <c r="R54" s="394"/>
      <c r="S54" s="394"/>
      <c r="T54" s="394"/>
      <c r="U54" s="394"/>
      <c r="V54" s="394"/>
      <c r="W54" s="394"/>
      <c r="X54" s="394"/>
      <c r="Y54" s="394"/>
      <c r="Z54" s="394"/>
      <c r="AA54" s="394"/>
      <c r="AB54" s="394"/>
      <c r="AC54" s="394"/>
      <c r="AD54" s="394"/>
      <c r="AE54" s="394"/>
      <c r="AF54" s="394"/>
      <c r="AG54" s="394"/>
      <c r="AH54" s="394">
        <v>3.95</v>
      </c>
    </row>
    <row r="55" spans="1:34" ht="26.4" x14ac:dyDescent="0.25">
      <c r="A55" s="392" t="s">
        <v>325</v>
      </c>
      <c r="B55" s="393" t="s">
        <v>308</v>
      </c>
      <c r="C55" s="394">
        <v>2269</v>
      </c>
      <c r="D55" s="394">
        <v>2269</v>
      </c>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v>2269</v>
      </c>
    </row>
    <row r="56" spans="1:34" ht="26.4" x14ac:dyDescent="0.25">
      <c r="A56" s="392" t="s">
        <v>325</v>
      </c>
      <c r="B56" s="393" t="s">
        <v>479</v>
      </c>
      <c r="C56" s="394">
        <v>614.36</v>
      </c>
      <c r="D56" s="394">
        <v>614.36</v>
      </c>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v>614.36</v>
      </c>
    </row>
    <row r="57" spans="1:34" s="397" customFormat="1" ht="13.2" customHeight="1" x14ac:dyDescent="0.25">
      <c r="A57" s="392" t="s">
        <v>325</v>
      </c>
      <c r="B57" s="395" t="s">
        <v>460</v>
      </c>
      <c r="C57" s="396">
        <v>2887.31</v>
      </c>
      <c r="D57" s="396">
        <v>2883.36</v>
      </c>
      <c r="E57" s="396"/>
      <c r="F57" s="396">
        <v>3.45</v>
      </c>
      <c r="G57" s="396"/>
      <c r="H57" s="396"/>
      <c r="I57" s="396"/>
      <c r="J57" s="396"/>
      <c r="K57" s="396"/>
      <c r="L57" s="396"/>
      <c r="M57" s="396">
        <v>0.5</v>
      </c>
      <c r="N57" s="396"/>
      <c r="O57" s="396"/>
      <c r="P57" s="396"/>
      <c r="Q57" s="396"/>
      <c r="R57" s="396"/>
      <c r="S57" s="396"/>
      <c r="T57" s="396"/>
      <c r="U57" s="396"/>
      <c r="V57" s="396"/>
      <c r="W57" s="396"/>
      <c r="X57" s="396"/>
      <c r="Y57" s="396"/>
      <c r="Z57" s="396"/>
      <c r="AA57" s="396"/>
      <c r="AB57" s="396"/>
      <c r="AC57" s="396"/>
      <c r="AD57" s="396"/>
      <c r="AE57" s="396"/>
      <c r="AF57" s="396"/>
      <c r="AG57" s="396"/>
      <c r="AH57" s="396">
        <v>2887.31</v>
      </c>
    </row>
    <row r="58" spans="1:34" ht="26.4" x14ac:dyDescent="0.25">
      <c r="A58" s="392" t="s">
        <v>243</v>
      </c>
      <c r="B58" s="393" t="s">
        <v>311</v>
      </c>
      <c r="C58" s="394">
        <v>359.8</v>
      </c>
      <c r="D58" s="394"/>
      <c r="E58" s="394"/>
      <c r="F58" s="394">
        <v>83.79</v>
      </c>
      <c r="G58" s="394"/>
      <c r="H58" s="394"/>
      <c r="I58" s="394"/>
      <c r="J58" s="394"/>
      <c r="K58" s="394"/>
      <c r="L58" s="394"/>
      <c r="M58" s="394"/>
      <c r="N58" s="394">
        <v>40.950000000000003</v>
      </c>
      <c r="O58" s="394"/>
      <c r="P58" s="394"/>
      <c r="Q58" s="394"/>
      <c r="R58" s="394"/>
      <c r="S58" s="394">
        <v>162.02000000000001</v>
      </c>
      <c r="T58" s="394"/>
      <c r="U58" s="394"/>
      <c r="V58" s="394"/>
      <c r="W58" s="394"/>
      <c r="X58" s="394">
        <v>1.21</v>
      </c>
      <c r="Y58" s="394"/>
      <c r="Z58" s="394"/>
      <c r="AA58" s="394"/>
      <c r="AB58" s="394"/>
      <c r="AC58" s="394"/>
      <c r="AD58" s="394"/>
      <c r="AE58" s="394">
        <v>71.83</v>
      </c>
      <c r="AF58" s="394"/>
      <c r="AG58" s="394"/>
      <c r="AH58" s="394">
        <v>359.8</v>
      </c>
    </row>
    <row r="59" spans="1:34" ht="26.4" x14ac:dyDescent="0.25">
      <c r="A59" s="392" t="s">
        <v>243</v>
      </c>
      <c r="B59" s="393" t="s">
        <v>312</v>
      </c>
      <c r="C59" s="394">
        <v>92475.98</v>
      </c>
      <c r="D59" s="394">
        <v>92471.039999999994</v>
      </c>
      <c r="E59" s="394"/>
      <c r="F59" s="394">
        <v>4.9400000000000004</v>
      </c>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v>92475.98</v>
      </c>
    </row>
    <row r="60" spans="1:34" ht="26.4" x14ac:dyDescent="0.25">
      <c r="A60" s="392" t="s">
        <v>243</v>
      </c>
      <c r="B60" s="393" t="s">
        <v>306</v>
      </c>
      <c r="C60" s="394">
        <v>103.04</v>
      </c>
      <c r="D60" s="394"/>
      <c r="E60" s="394"/>
      <c r="F60" s="394">
        <v>11.52</v>
      </c>
      <c r="G60" s="394"/>
      <c r="H60" s="394"/>
      <c r="I60" s="394"/>
      <c r="J60" s="394"/>
      <c r="K60" s="394"/>
      <c r="L60" s="394"/>
      <c r="M60" s="394">
        <v>1</v>
      </c>
      <c r="N60" s="394"/>
      <c r="O60" s="394"/>
      <c r="P60" s="394"/>
      <c r="Q60" s="394"/>
      <c r="R60" s="394"/>
      <c r="S60" s="394"/>
      <c r="T60" s="394"/>
      <c r="U60" s="394"/>
      <c r="V60" s="394"/>
      <c r="W60" s="394"/>
      <c r="X60" s="394">
        <v>63.91</v>
      </c>
      <c r="Y60" s="394"/>
      <c r="Z60" s="394"/>
      <c r="AA60" s="394"/>
      <c r="AB60" s="394"/>
      <c r="AC60" s="394">
        <v>26.61</v>
      </c>
      <c r="AD60" s="394"/>
      <c r="AE60" s="394"/>
      <c r="AF60" s="394"/>
      <c r="AG60" s="394"/>
      <c r="AH60" s="394">
        <v>103.04</v>
      </c>
    </row>
    <row r="61" spans="1:34" ht="26.4" x14ac:dyDescent="0.25">
      <c r="A61" s="392" t="s">
        <v>243</v>
      </c>
      <c r="B61" s="393" t="s">
        <v>307</v>
      </c>
      <c r="C61" s="394">
        <v>66.989999999999995</v>
      </c>
      <c r="D61" s="394"/>
      <c r="E61" s="394"/>
      <c r="F61" s="394"/>
      <c r="G61" s="394"/>
      <c r="H61" s="394"/>
      <c r="I61" s="394"/>
      <c r="J61" s="394"/>
      <c r="K61" s="394"/>
      <c r="L61" s="394"/>
      <c r="M61" s="394"/>
      <c r="N61" s="394"/>
      <c r="O61" s="394"/>
      <c r="P61" s="394"/>
      <c r="Q61" s="394"/>
      <c r="R61" s="394"/>
      <c r="S61" s="394"/>
      <c r="T61" s="394"/>
      <c r="U61" s="394"/>
      <c r="V61" s="394"/>
      <c r="W61" s="394"/>
      <c r="X61" s="394">
        <v>66.989999999999995</v>
      </c>
      <c r="Y61" s="394"/>
      <c r="Z61" s="394"/>
      <c r="AA61" s="394"/>
      <c r="AB61" s="394"/>
      <c r="AC61" s="394"/>
      <c r="AD61" s="394"/>
      <c r="AE61" s="394"/>
      <c r="AF61" s="394"/>
      <c r="AG61" s="394"/>
      <c r="AH61" s="394">
        <v>66.989999999999995</v>
      </c>
    </row>
    <row r="62" spans="1:34" ht="26.4" x14ac:dyDescent="0.25">
      <c r="A62" s="392" t="s">
        <v>243</v>
      </c>
      <c r="B62" s="393" t="s">
        <v>462</v>
      </c>
      <c r="C62" s="394">
        <v>15</v>
      </c>
      <c r="D62" s="394">
        <v>15</v>
      </c>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v>15</v>
      </c>
    </row>
    <row r="63" spans="1:34" ht="26.4" x14ac:dyDescent="0.25">
      <c r="A63" s="392" t="s">
        <v>243</v>
      </c>
      <c r="B63" s="393" t="s">
        <v>308</v>
      </c>
      <c r="C63" s="394">
        <v>801</v>
      </c>
      <c r="D63" s="394"/>
      <c r="E63" s="394"/>
      <c r="F63" s="394">
        <v>6</v>
      </c>
      <c r="G63" s="394"/>
      <c r="H63" s="394"/>
      <c r="I63" s="394"/>
      <c r="J63" s="394"/>
      <c r="K63" s="394"/>
      <c r="L63" s="394"/>
      <c r="M63" s="394">
        <v>75</v>
      </c>
      <c r="N63" s="394"/>
      <c r="O63" s="394"/>
      <c r="P63" s="394"/>
      <c r="Q63" s="394"/>
      <c r="R63" s="394"/>
      <c r="S63" s="394">
        <v>563</v>
      </c>
      <c r="T63" s="394"/>
      <c r="U63" s="394"/>
      <c r="V63" s="394"/>
      <c r="W63" s="394"/>
      <c r="X63" s="394">
        <v>157</v>
      </c>
      <c r="Y63" s="394"/>
      <c r="Z63" s="394"/>
      <c r="AA63" s="394"/>
      <c r="AB63" s="394"/>
      <c r="AC63" s="394"/>
      <c r="AD63" s="394"/>
      <c r="AE63" s="394"/>
      <c r="AF63" s="394"/>
      <c r="AG63" s="394"/>
      <c r="AH63" s="394">
        <v>801</v>
      </c>
    </row>
    <row r="64" spans="1:34" s="397" customFormat="1" ht="13.2" customHeight="1" x14ac:dyDescent="0.25">
      <c r="A64" s="392" t="s">
        <v>243</v>
      </c>
      <c r="B64" s="395" t="s">
        <v>460</v>
      </c>
      <c r="C64" s="396">
        <v>93821.81</v>
      </c>
      <c r="D64" s="396">
        <v>92486.04</v>
      </c>
      <c r="E64" s="396"/>
      <c r="F64" s="396">
        <v>106.25</v>
      </c>
      <c r="G64" s="396"/>
      <c r="H64" s="396"/>
      <c r="I64" s="396"/>
      <c r="J64" s="396"/>
      <c r="K64" s="396"/>
      <c r="L64" s="396"/>
      <c r="M64" s="396">
        <v>76</v>
      </c>
      <c r="N64" s="396">
        <v>40.950000000000003</v>
      </c>
      <c r="O64" s="396"/>
      <c r="P64" s="396"/>
      <c r="Q64" s="396"/>
      <c r="R64" s="396"/>
      <c r="S64" s="396">
        <v>725.02</v>
      </c>
      <c r="T64" s="396"/>
      <c r="U64" s="396"/>
      <c r="V64" s="396"/>
      <c r="W64" s="396"/>
      <c r="X64" s="396">
        <v>289.11</v>
      </c>
      <c r="Y64" s="396"/>
      <c r="Z64" s="396"/>
      <c r="AA64" s="396"/>
      <c r="AB64" s="396"/>
      <c r="AC64" s="396">
        <v>26.61</v>
      </c>
      <c r="AD64" s="396"/>
      <c r="AE64" s="396">
        <v>71.83</v>
      </c>
      <c r="AF64" s="396"/>
      <c r="AG64" s="396"/>
      <c r="AH64" s="396">
        <v>93821.81</v>
      </c>
    </row>
    <row r="65" spans="1:34" ht="26.4" x14ac:dyDescent="0.25">
      <c r="A65" s="392" t="s">
        <v>328</v>
      </c>
      <c r="B65" s="393" t="s">
        <v>309</v>
      </c>
      <c r="C65" s="394">
        <v>1174</v>
      </c>
      <c r="D65" s="394">
        <v>1174</v>
      </c>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v>1174</v>
      </c>
    </row>
    <row r="66" spans="1:34" s="397" customFormat="1" ht="13.2" customHeight="1" x14ac:dyDescent="0.25">
      <c r="A66" s="392" t="s">
        <v>328</v>
      </c>
      <c r="B66" s="395" t="s">
        <v>460</v>
      </c>
      <c r="C66" s="396">
        <v>1174</v>
      </c>
      <c r="D66" s="396">
        <v>1174</v>
      </c>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v>1174</v>
      </c>
    </row>
    <row r="67" spans="1:34" ht="26.4" x14ac:dyDescent="0.25">
      <c r="A67" s="392" t="s">
        <v>241</v>
      </c>
      <c r="B67" s="393" t="s">
        <v>311</v>
      </c>
      <c r="C67" s="394">
        <v>6.94</v>
      </c>
      <c r="D67" s="394"/>
      <c r="E67" s="394"/>
      <c r="F67" s="394"/>
      <c r="G67" s="394"/>
      <c r="H67" s="394"/>
      <c r="I67" s="394"/>
      <c r="J67" s="394"/>
      <c r="K67" s="394"/>
      <c r="L67" s="394"/>
      <c r="M67" s="394">
        <v>1.62</v>
      </c>
      <c r="N67" s="394"/>
      <c r="O67" s="394"/>
      <c r="P67" s="394"/>
      <c r="Q67" s="394"/>
      <c r="R67" s="394"/>
      <c r="S67" s="394">
        <v>5.32</v>
      </c>
      <c r="T67" s="394"/>
      <c r="U67" s="394"/>
      <c r="V67" s="394"/>
      <c r="W67" s="394"/>
      <c r="X67" s="394"/>
      <c r="Y67" s="394"/>
      <c r="Z67" s="394"/>
      <c r="AA67" s="394"/>
      <c r="AB67" s="394"/>
      <c r="AC67" s="394"/>
      <c r="AD67" s="394"/>
      <c r="AE67" s="394"/>
      <c r="AF67" s="394"/>
      <c r="AG67" s="394"/>
      <c r="AH67" s="394">
        <v>6.94</v>
      </c>
    </row>
    <row r="68" spans="1:34" ht="13.2" customHeight="1" x14ac:dyDescent="0.25">
      <c r="A68" s="392" t="s">
        <v>241</v>
      </c>
      <c r="B68" s="393" t="s">
        <v>47</v>
      </c>
      <c r="C68" s="394">
        <v>97918.54</v>
      </c>
      <c r="D68" s="394">
        <v>97757.16</v>
      </c>
      <c r="E68" s="394"/>
      <c r="F68" s="394">
        <v>161.38</v>
      </c>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v>97918.54</v>
      </c>
    </row>
    <row r="69" spans="1:34" ht="26.4" x14ac:dyDescent="0.25">
      <c r="A69" s="392" t="s">
        <v>241</v>
      </c>
      <c r="B69" s="393" t="s">
        <v>306</v>
      </c>
      <c r="C69" s="394">
        <v>90.03</v>
      </c>
      <c r="D69" s="394"/>
      <c r="E69" s="394"/>
      <c r="F69" s="394">
        <v>15.45</v>
      </c>
      <c r="G69" s="394"/>
      <c r="H69" s="394"/>
      <c r="I69" s="394"/>
      <c r="J69" s="394"/>
      <c r="K69" s="394"/>
      <c r="L69" s="394"/>
      <c r="M69" s="394">
        <v>4.88</v>
      </c>
      <c r="N69" s="394"/>
      <c r="O69" s="394"/>
      <c r="P69" s="394"/>
      <c r="Q69" s="394"/>
      <c r="R69" s="394"/>
      <c r="S69" s="394"/>
      <c r="T69" s="394"/>
      <c r="U69" s="394"/>
      <c r="V69" s="394"/>
      <c r="W69" s="394"/>
      <c r="X69" s="394"/>
      <c r="Y69" s="394"/>
      <c r="Z69" s="394"/>
      <c r="AA69" s="394"/>
      <c r="AB69" s="394"/>
      <c r="AC69" s="394">
        <v>69.7</v>
      </c>
      <c r="AD69" s="394"/>
      <c r="AE69" s="394"/>
      <c r="AF69" s="394"/>
      <c r="AG69" s="394"/>
      <c r="AH69" s="394">
        <v>90.03</v>
      </c>
    </row>
    <row r="70" spans="1:34" ht="26.4" x14ac:dyDescent="0.25">
      <c r="A70" s="392" t="s">
        <v>241</v>
      </c>
      <c r="B70" s="393" t="s">
        <v>307</v>
      </c>
      <c r="C70" s="394">
        <v>624.53</v>
      </c>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v>624.53</v>
      </c>
      <c r="AD70" s="394"/>
      <c r="AE70" s="394"/>
      <c r="AF70" s="394"/>
      <c r="AG70" s="394"/>
      <c r="AH70" s="394">
        <v>624.53</v>
      </c>
    </row>
    <row r="71" spans="1:34" ht="26.4" x14ac:dyDescent="0.25">
      <c r="A71" s="392" t="s">
        <v>241</v>
      </c>
      <c r="B71" s="393" t="s">
        <v>308</v>
      </c>
      <c r="C71" s="394">
        <v>4</v>
      </c>
      <c r="D71" s="394"/>
      <c r="E71" s="394"/>
      <c r="F71" s="394">
        <v>4</v>
      </c>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v>4</v>
      </c>
    </row>
    <row r="72" spans="1:34" s="397" customFormat="1" ht="13.2" customHeight="1" x14ac:dyDescent="0.25">
      <c r="A72" s="392" t="s">
        <v>241</v>
      </c>
      <c r="B72" s="395" t="s">
        <v>460</v>
      </c>
      <c r="C72" s="396">
        <v>98644.04</v>
      </c>
      <c r="D72" s="396">
        <v>97757.16</v>
      </c>
      <c r="E72" s="396"/>
      <c r="F72" s="396">
        <v>180.83</v>
      </c>
      <c r="G72" s="396"/>
      <c r="H72" s="396"/>
      <c r="I72" s="396"/>
      <c r="J72" s="396"/>
      <c r="K72" s="396"/>
      <c r="L72" s="396"/>
      <c r="M72" s="396">
        <v>6.5</v>
      </c>
      <c r="N72" s="396"/>
      <c r="O72" s="396"/>
      <c r="P72" s="396"/>
      <c r="Q72" s="396"/>
      <c r="R72" s="396"/>
      <c r="S72" s="396">
        <v>5.32</v>
      </c>
      <c r="T72" s="396"/>
      <c r="U72" s="396"/>
      <c r="V72" s="396"/>
      <c r="W72" s="396"/>
      <c r="X72" s="396"/>
      <c r="Y72" s="396"/>
      <c r="Z72" s="396"/>
      <c r="AA72" s="396"/>
      <c r="AB72" s="396"/>
      <c r="AC72" s="396">
        <v>694.23</v>
      </c>
      <c r="AD72" s="396"/>
      <c r="AE72" s="396"/>
      <c r="AF72" s="396"/>
      <c r="AG72" s="396"/>
      <c r="AH72" s="396">
        <v>98644.04</v>
      </c>
    </row>
    <row r="73" spans="1:34" ht="26.4" x14ac:dyDescent="0.25">
      <c r="A73" s="392" t="s">
        <v>245</v>
      </c>
      <c r="B73" s="393" t="s">
        <v>501</v>
      </c>
      <c r="C73" s="394">
        <v>1607.75</v>
      </c>
      <c r="D73" s="394"/>
      <c r="E73" s="394"/>
      <c r="F73" s="394"/>
      <c r="G73" s="394"/>
      <c r="H73" s="394">
        <v>3.75</v>
      </c>
      <c r="I73" s="394"/>
      <c r="J73" s="394"/>
      <c r="K73" s="394"/>
      <c r="L73" s="394"/>
      <c r="M73" s="394"/>
      <c r="N73" s="394"/>
      <c r="O73" s="394">
        <v>1345</v>
      </c>
      <c r="P73" s="394"/>
      <c r="Q73" s="394"/>
      <c r="R73" s="394"/>
      <c r="S73" s="394"/>
      <c r="T73" s="394"/>
      <c r="U73" s="394"/>
      <c r="V73" s="394"/>
      <c r="W73" s="394"/>
      <c r="X73" s="394"/>
      <c r="Y73" s="394"/>
      <c r="Z73" s="394"/>
      <c r="AA73" s="394"/>
      <c r="AB73" s="394">
        <v>259</v>
      </c>
      <c r="AC73" s="394"/>
      <c r="AD73" s="394"/>
      <c r="AE73" s="394"/>
      <c r="AF73" s="394"/>
      <c r="AG73" s="394"/>
      <c r="AH73" s="394">
        <v>1607.75</v>
      </c>
    </row>
    <row r="74" spans="1:34" ht="26.4" x14ac:dyDescent="0.25">
      <c r="A74" s="392" t="s">
        <v>245</v>
      </c>
      <c r="B74" s="393" t="s">
        <v>311</v>
      </c>
      <c r="C74" s="394">
        <v>835.01</v>
      </c>
      <c r="D74" s="394"/>
      <c r="E74" s="394"/>
      <c r="F74" s="394"/>
      <c r="G74" s="394"/>
      <c r="H74" s="394"/>
      <c r="I74" s="394"/>
      <c r="J74" s="394"/>
      <c r="K74" s="394"/>
      <c r="L74" s="394"/>
      <c r="M74" s="394"/>
      <c r="N74" s="394">
        <v>832.72</v>
      </c>
      <c r="O74" s="394"/>
      <c r="P74" s="394"/>
      <c r="Q74" s="394"/>
      <c r="R74" s="394"/>
      <c r="S74" s="394">
        <v>2.29</v>
      </c>
      <c r="T74" s="394"/>
      <c r="U74" s="394"/>
      <c r="V74" s="394"/>
      <c r="W74" s="394"/>
      <c r="X74" s="394"/>
      <c r="Y74" s="394"/>
      <c r="Z74" s="394"/>
      <c r="AA74" s="394"/>
      <c r="AB74" s="394"/>
      <c r="AC74" s="394"/>
      <c r="AD74" s="394"/>
      <c r="AE74" s="394"/>
      <c r="AF74" s="394"/>
      <c r="AG74" s="394"/>
      <c r="AH74" s="394">
        <v>835.01</v>
      </c>
    </row>
    <row r="75" spans="1:34" ht="26.4" x14ac:dyDescent="0.25">
      <c r="A75" s="392" t="s">
        <v>245</v>
      </c>
      <c r="B75" s="393" t="s">
        <v>500</v>
      </c>
      <c r="C75" s="394">
        <v>5271</v>
      </c>
      <c r="D75" s="394"/>
      <c r="E75" s="394"/>
      <c r="F75" s="394"/>
      <c r="G75" s="394"/>
      <c r="H75" s="394"/>
      <c r="I75" s="394"/>
      <c r="J75" s="394"/>
      <c r="K75" s="394"/>
      <c r="L75" s="394"/>
      <c r="M75" s="394">
        <v>72</v>
      </c>
      <c r="N75" s="394"/>
      <c r="O75" s="394"/>
      <c r="P75" s="394"/>
      <c r="Q75" s="394"/>
      <c r="R75" s="394"/>
      <c r="S75" s="394">
        <v>2690</v>
      </c>
      <c r="T75" s="394"/>
      <c r="U75" s="394"/>
      <c r="V75" s="394"/>
      <c r="W75" s="394"/>
      <c r="X75" s="394">
        <v>2509</v>
      </c>
      <c r="Y75" s="394"/>
      <c r="Z75" s="394"/>
      <c r="AA75" s="394"/>
      <c r="AB75" s="394"/>
      <c r="AC75" s="394"/>
      <c r="AD75" s="394"/>
      <c r="AE75" s="394"/>
      <c r="AF75" s="394"/>
      <c r="AG75" s="394"/>
      <c r="AH75" s="394">
        <v>5271</v>
      </c>
    </row>
    <row r="76" spans="1:34" ht="26.4" x14ac:dyDescent="0.25">
      <c r="A76" s="392" t="s">
        <v>245</v>
      </c>
      <c r="B76" s="393" t="s">
        <v>308</v>
      </c>
      <c r="C76" s="394">
        <v>48728</v>
      </c>
      <c r="D76" s="394">
        <v>48047</v>
      </c>
      <c r="E76" s="394"/>
      <c r="F76" s="394">
        <v>36</v>
      </c>
      <c r="G76" s="394"/>
      <c r="H76" s="394"/>
      <c r="I76" s="394"/>
      <c r="J76" s="394"/>
      <c r="K76" s="394"/>
      <c r="L76" s="394"/>
      <c r="M76" s="394">
        <v>429</v>
      </c>
      <c r="N76" s="394"/>
      <c r="O76" s="394"/>
      <c r="P76" s="394"/>
      <c r="Q76" s="394"/>
      <c r="R76" s="394"/>
      <c r="S76" s="394">
        <v>216</v>
      </c>
      <c r="T76" s="394"/>
      <c r="U76" s="394"/>
      <c r="V76" s="394"/>
      <c r="W76" s="394"/>
      <c r="X76" s="394"/>
      <c r="Y76" s="394"/>
      <c r="Z76" s="394"/>
      <c r="AA76" s="394"/>
      <c r="AB76" s="394"/>
      <c r="AC76" s="394"/>
      <c r="AD76" s="394"/>
      <c r="AE76" s="394"/>
      <c r="AF76" s="394"/>
      <c r="AG76" s="394"/>
      <c r="AH76" s="394">
        <v>48728</v>
      </c>
    </row>
    <row r="77" spans="1:34" ht="26.4" x14ac:dyDescent="0.25">
      <c r="A77" s="392" t="s">
        <v>245</v>
      </c>
      <c r="B77" s="393" t="s">
        <v>330</v>
      </c>
      <c r="C77" s="394">
        <v>22343.4</v>
      </c>
      <c r="D77" s="394"/>
      <c r="E77" s="394"/>
      <c r="F77" s="394"/>
      <c r="G77" s="394"/>
      <c r="H77" s="394"/>
      <c r="I77" s="394"/>
      <c r="J77" s="394"/>
      <c r="K77" s="394"/>
      <c r="L77" s="394"/>
      <c r="M77" s="394">
        <v>7795.5</v>
      </c>
      <c r="N77" s="394"/>
      <c r="O77" s="394"/>
      <c r="P77" s="394"/>
      <c r="Q77" s="394"/>
      <c r="R77" s="394"/>
      <c r="S77" s="394"/>
      <c r="T77" s="394"/>
      <c r="U77" s="394"/>
      <c r="V77" s="394"/>
      <c r="W77" s="394"/>
      <c r="X77" s="394"/>
      <c r="Y77" s="394">
        <v>2456.6999999999998</v>
      </c>
      <c r="Z77" s="394"/>
      <c r="AA77" s="394"/>
      <c r="AB77" s="394"/>
      <c r="AC77" s="394"/>
      <c r="AD77" s="394"/>
      <c r="AE77" s="394"/>
      <c r="AF77" s="394">
        <v>12091.2</v>
      </c>
      <c r="AG77" s="394"/>
      <c r="AH77" s="394">
        <v>22343.4</v>
      </c>
    </row>
    <row r="78" spans="1:34" s="397" customFormat="1" ht="13.2" customHeight="1" x14ac:dyDescent="0.25">
      <c r="A78" s="392" t="s">
        <v>245</v>
      </c>
      <c r="B78" s="395" t="s">
        <v>460</v>
      </c>
      <c r="C78" s="396">
        <v>78785.16</v>
      </c>
      <c r="D78" s="396">
        <v>48047</v>
      </c>
      <c r="E78" s="396"/>
      <c r="F78" s="396">
        <v>36</v>
      </c>
      <c r="G78" s="396"/>
      <c r="H78" s="396">
        <v>3.75</v>
      </c>
      <c r="I78" s="396"/>
      <c r="J78" s="396"/>
      <c r="K78" s="396"/>
      <c r="L78" s="396"/>
      <c r="M78" s="396">
        <v>8296.5</v>
      </c>
      <c r="N78" s="396">
        <v>832.72</v>
      </c>
      <c r="O78" s="396">
        <v>1345</v>
      </c>
      <c r="P78" s="396"/>
      <c r="Q78" s="396"/>
      <c r="R78" s="396"/>
      <c r="S78" s="396">
        <v>2908.29</v>
      </c>
      <c r="T78" s="396"/>
      <c r="U78" s="396"/>
      <c r="V78" s="396"/>
      <c r="W78" s="396"/>
      <c r="X78" s="396">
        <v>2509</v>
      </c>
      <c r="Y78" s="396">
        <v>2456.6999999999998</v>
      </c>
      <c r="Z78" s="396"/>
      <c r="AA78" s="396"/>
      <c r="AB78" s="396">
        <v>259</v>
      </c>
      <c r="AC78" s="396"/>
      <c r="AD78" s="396"/>
      <c r="AE78" s="396"/>
      <c r="AF78" s="396">
        <v>12091.2</v>
      </c>
      <c r="AG78" s="396"/>
      <c r="AH78" s="396">
        <v>78785.16</v>
      </c>
    </row>
    <row r="79" spans="1:34" ht="26.4" x14ac:dyDescent="0.25">
      <c r="A79" s="392" t="s">
        <v>246</v>
      </c>
      <c r="B79" s="393" t="s">
        <v>311</v>
      </c>
      <c r="C79" s="394">
        <v>69.430000000000007</v>
      </c>
      <c r="D79" s="394"/>
      <c r="E79" s="394"/>
      <c r="F79" s="394">
        <v>19.03</v>
      </c>
      <c r="G79" s="394"/>
      <c r="H79" s="394"/>
      <c r="I79" s="394"/>
      <c r="J79" s="394"/>
      <c r="K79" s="394"/>
      <c r="L79" s="394"/>
      <c r="M79" s="394"/>
      <c r="N79" s="394"/>
      <c r="O79" s="394"/>
      <c r="P79" s="394"/>
      <c r="Q79" s="394"/>
      <c r="R79" s="394"/>
      <c r="S79" s="394">
        <v>50.4</v>
      </c>
      <c r="T79" s="394"/>
      <c r="U79" s="394"/>
      <c r="V79" s="394"/>
      <c r="W79" s="394"/>
      <c r="X79" s="394"/>
      <c r="Y79" s="394"/>
      <c r="Z79" s="394"/>
      <c r="AA79" s="394"/>
      <c r="AB79" s="394"/>
      <c r="AC79" s="394"/>
      <c r="AD79" s="394"/>
      <c r="AE79" s="394"/>
      <c r="AF79" s="394"/>
      <c r="AG79" s="394"/>
      <c r="AH79" s="394">
        <v>69.430000000000007</v>
      </c>
    </row>
    <row r="80" spans="1:34" ht="26.4" x14ac:dyDescent="0.25">
      <c r="A80" s="392" t="s">
        <v>246</v>
      </c>
      <c r="B80" s="393" t="s">
        <v>308</v>
      </c>
      <c r="C80" s="394">
        <v>45021</v>
      </c>
      <c r="D80" s="394">
        <v>42445</v>
      </c>
      <c r="E80" s="394"/>
      <c r="F80" s="394">
        <v>31</v>
      </c>
      <c r="G80" s="394"/>
      <c r="H80" s="394"/>
      <c r="I80" s="394"/>
      <c r="J80" s="394"/>
      <c r="K80" s="394"/>
      <c r="L80" s="394"/>
      <c r="M80" s="394">
        <v>2545</v>
      </c>
      <c r="N80" s="394"/>
      <c r="O80" s="394"/>
      <c r="P80" s="394"/>
      <c r="Q80" s="394"/>
      <c r="R80" s="394"/>
      <c r="S80" s="394"/>
      <c r="T80" s="394"/>
      <c r="U80" s="394"/>
      <c r="V80" s="394"/>
      <c r="W80" s="394"/>
      <c r="X80" s="394"/>
      <c r="Y80" s="394"/>
      <c r="Z80" s="394"/>
      <c r="AA80" s="394"/>
      <c r="AB80" s="394"/>
      <c r="AC80" s="394"/>
      <c r="AD80" s="394"/>
      <c r="AE80" s="394"/>
      <c r="AF80" s="394"/>
      <c r="AG80" s="394"/>
      <c r="AH80" s="394">
        <v>45021</v>
      </c>
    </row>
    <row r="81" spans="1:34" s="397" customFormat="1" ht="13.2" customHeight="1" x14ac:dyDescent="0.25">
      <c r="A81" s="392" t="s">
        <v>246</v>
      </c>
      <c r="B81" s="395" t="s">
        <v>460</v>
      </c>
      <c r="C81" s="396">
        <v>45090.43</v>
      </c>
      <c r="D81" s="396">
        <v>42445</v>
      </c>
      <c r="E81" s="396"/>
      <c r="F81" s="396">
        <v>50.03</v>
      </c>
      <c r="G81" s="396"/>
      <c r="H81" s="396"/>
      <c r="I81" s="396"/>
      <c r="J81" s="396"/>
      <c r="K81" s="396"/>
      <c r="L81" s="396"/>
      <c r="M81" s="396">
        <v>2545</v>
      </c>
      <c r="N81" s="396"/>
      <c r="O81" s="396"/>
      <c r="P81" s="396"/>
      <c r="Q81" s="396"/>
      <c r="R81" s="396"/>
      <c r="S81" s="396">
        <v>50.4</v>
      </c>
      <c r="T81" s="396"/>
      <c r="U81" s="396"/>
      <c r="V81" s="396"/>
      <c r="W81" s="396"/>
      <c r="X81" s="396"/>
      <c r="Y81" s="396"/>
      <c r="Z81" s="396"/>
      <c r="AA81" s="396"/>
      <c r="AB81" s="396"/>
      <c r="AC81" s="396"/>
      <c r="AD81" s="396"/>
      <c r="AE81" s="396"/>
      <c r="AF81" s="396"/>
      <c r="AG81" s="396"/>
      <c r="AH81" s="396">
        <v>45090.43</v>
      </c>
    </row>
    <row r="82" spans="1:34" ht="26.4" x14ac:dyDescent="0.25">
      <c r="A82" s="392" t="s">
        <v>247</v>
      </c>
      <c r="B82" s="393" t="s">
        <v>311</v>
      </c>
      <c r="C82" s="394">
        <v>52.33</v>
      </c>
      <c r="D82" s="394"/>
      <c r="E82" s="394"/>
      <c r="F82" s="394"/>
      <c r="G82" s="394"/>
      <c r="H82" s="394"/>
      <c r="I82" s="394"/>
      <c r="J82" s="394"/>
      <c r="K82" s="394"/>
      <c r="L82" s="394"/>
      <c r="M82" s="394"/>
      <c r="N82" s="394">
        <v>52.33</v>
      </c>
      <c r="O82" s="394"/>
      <c r="P82" s="394"/>
      <c r="Q82" s="394"/>
      <c r="R82" s="394"/>
      <c r="S82" s="394"/>
      <c r="T82" s="394"/>
      <c r="U82" s="394"/>
      <c r="V82" s="394"/>
      <c r="W82" s="394"/>
      <c r="X82" s="394"/>
      <c r="Y82" s="394"/>
      <c r="Z82" s="394"/>
      <c r="AA82" s="394"/>
      <c r="AB82" s="394"/>
      <c r="AC82" s="394"/>
      <c r="AD82" s="394"/>
      <c r="AE82" s="394"/>
      <c r="AF82" s="394"/>
      <c r="AG82" s="394"/>
      <c r="AH82" s="394">
        <v>52.33</v>
      </c>
    </row>
    <row r="83" spans="1:34" ht="26.4" x14ac:dyDescent="0.25">
      <c r="A83" s="392" t="s">
        <v>247</v>
      </c>
      <c r="B83" s="393" t="s">
        <v>506</v>
      </c>
      <c r="C83" s="394">
        <v>5776</v>
      </c>
      <c r="D83" s="394"/>
      <c r="E83" s="394"/>
      <c r="F83" s="394"/>
      <c r="G83" s="394">
        <v>5205</v>
      </c>
      <c r="H83" s="394"/>
      <c r="I83" s="394"/>
      <c r="J83" s="394"/>
      <c r="K83" s="394"/>
      <c r="L83" s="394"/>
      <c r="M83" s="394"/>
      <c r="N83" s="394"/>
      <c r="O83" s="394"/>
      <c r="P83" s="394"/>
      <c r="Q83" s="394"/>
      <c r="R83" s="394"/>
      <c r="S83" s="394">
        <v>571</v>
      </c>
      <c r="T83" s="394"/>
      <c r="U83" s="394"/>
      <c r="V83" s="394"/>
      <c r="W83" s="394"/>
      <c r="X83" s="394"/>
      <c r="Y83" s="394"/>
      <c r="Z83" s="394"/>
      <c r="AA83" s="394"/>
      <c r="AB83" s="394"/>
      <c r="AC83" s="394"/>
      <c r="AD83" s="394"/>
      <c r="AE83" s="394"/>
      <c r="AF83" s="394"/>
      <c r="AG83" s="394"/>
      <c r="AH83" s="394">
        <v>5776</v>
      </c>
    </row>
    <row r="84" spans="1:34" ht="26.4" x14ac:dyDescent="0.25">
      <c r="A84" s="392" t="s">
        <v>247</v>
      </c>
      <c r="B84" s="393" t="s">
        <v>308</v>
      </c>
      <c r="C84" s="394">
        <v>17180</v>
      </c>
      <c r="D84" s="394">
        <v>17153</v>
      </c>
      <c r="E84" s="394"/>
      <c r="F84" s="394"/>
      <c r="G84" s="394"/>
      <c r="H84" s="394"/>
      <c r="I84" s="394"/>
      <c r="J84" s="394"/>
      <c r="K84" s="394"/>
      <c r="L84" s="394"/>
      <c r="M84" s="394">
        <v>27</v>
      </c>
      <c r="N84" s="394"/>
      <c r="O84" s="394"/>
      <c r="P84" s="394"/>
      <c r="Q84" s="394"/>
      <c r="R84" s="394"/>
      <c r="S84" s="394"/>
      <c r="T84" s="394"/>
      <c r="U84" s="394"/>
      <c r="V84" s="394"/>
      <c r="W84" s="394"/>
      <c r="X84" s="394"/>
      <c r="Y84" s="394"/>
      <c r="Z84" s="394"/>
      <c r="AA84" s="394"/>
      <c r="AB84" s="394"/>
      <c r="AC84" s="394"/>
      <c r="AD84" s="394"/>
      <c r="AE84" s="394"/>
      <c r="AF84" s="394"/>
      <c r="AG84" s="394"/>
      <c r="AH84" s="394">
        <v>17180</v>
      </c>
    </row>
    <row r="85" spans="1:34" s="397" customFormat="1" ht="13.2" customHeight="1" x14ac:dyDescent="0.25">
      <c r="A85" s="392" t="s">
        <v>247</v>
      </c>
      <c r="B85" s="395" t="s">
        <v>460</v>
      </c>
      <c r="C85" s="396">
        <v>23008.33</v>
      </c>
      <c r="D85" s="396">
        <v>17153</v>
      </c>
      <c r="E85" s="396"/>
      <c r="F85" s="396"/>
      <c r="G85" s="396">
        <v>5205</v>
      </c>
      <c r="H85" s="396"/>
      <c r="I85" s="396"/>
      <c r="J85" s="396"/>
      <c r="K85" s="396"/>
      <c r="L85" s="396"/>
      <c r="M85" s="396">
        <v>27</v>
      </c>
      <c r="N85" s="396">
        <v>52.33</v>
      </c>
      <c r="O85" s="396"/>
      <c r="P85" s="396"/>
      <c r="Q85" s="396"/>
      <c r="R85" s="396"/>
      <c r="S85" s="396">
        <v>571</v>
      </c>
      <c r="T85" s="396"/>
      <c r="U85" s="396"/>
      <c r="V85" s="396"/>
      <c r="W85" s="396"/>
      <c r="X85" s="396"/>
      <c r="Y85" s="396"/>
      <c r="Z85" s="396"/>
      <c r="AA85" s="396"/>
      <c r="AB85" s="396"/>
      <c r="AC85" s="396"/>
      <c r="AD85" s="396"/>
      <c r="AE85" s="396"/>
      <c r="AF85" s="396"/>
      <c r="AG85" s="396"/>
      <c r="AH85" s="396">
        <v>23008.33</v>
      </c>
    </row>
    <row r="86" spans="1:34" ht="26.4" x14ac:dyDescent="0.25">
      <c r="A86" s="398" t="s">
        <v>248</v>
      </c>
      <c r="B86" s="393" t="s">
        <v>416</v>
      </c>
      <c r="C86" s="394">
        <v>270000</v>
      </c>
      <c r="D86" s="394"/>
      <c r="E86" s="394"/>
      <c r="F86" s="394"/>
      <c r="G86" s="394"/>
      <c r="H86" s="394">
        <v>30000</v>
      </c>
      <c r="I86" s="394"/>
      <c r="J86" s="394"/>
      <c r="K86" s="394"/>
      <c r="L86" s="394"/>
      <c r="M86" s="394"/>
      <c r="N86" s="394"/>
      <c r="O86" s="394">
        <v>50000</v>
      </c>
      <c r="P86" s="394"/>
      <c r="Q86" s="394"/>
      <c r="R86" s="394"/>
      <c r="S86" s="394"/>
      <c r="T86" s="394"/>
      <c r="U86" s="394"/>
      <c r="V86" s="394"/>
      <c r="W86" s="394"/>
      <c r="X86" s="394"/>
      <c r="Y86" s="394"/>
      <c r="Z86" s="394"/>
      <c r="AA86" s="394"/>
      <c r="AB86" s="394">
        <v>190000</v>
      </c>
      <c r="AC86" s="394"/>
      <c r="AD86" s="394"/>
      <c r="AE86" s="394"/>
      <c r="AF86" s="394"/>
      <c r="AG86" s="394"/>
      <c r="AH86" s="394">
        <v>270000</v>
      </c>
    </row>
    <row r="87" spans="1:34" ht="26.4" x14ac:dyDescent="0.25">
      <c r="A87" s="398" t="s">
        <v>248</v>
      </c>
      <c r="B87" s="393" t="s">
        <v>414</v>
      </c>
      <c r="C87" s="394">
        <v>68925</v>
      </c>
      <c r="D87" s="394"/>
      <c r="E87" s="394"/>
      <c r="F87" s="394"/>
      <c r="G87" s="394"/>
      <c r="H87" s="394"/>
      <c r="I87" s="394"/>
      <c r="J87" s="394"/>
      <c r="K87" s="394"/>
      <c r="L87" s="394"/>
      <c r="M87" s="394">
        <v>68925</v>
      </c>
      <c r="N87" s="394"/>
      <c r="O87" s="394"/>
      <c r="P87" s="394"/>
      <c r="Q87" s="394"/>
      <c r="R87" s="394"/>
      <c r="S87" s="394"/>
      <c r="T87" s="394"/>
      <c r="U87" s="394"/>
      <c r="V87" s="394"/>
      <c r="W87" s="394"/>
      <c r="X87" s="394"/>
      <c r="Y87" s="394"/>
      <c r="Z87" s="394"/>
      <c r="AA87" s="394"/>
      <c r="AB87" s="394"/>
      <c r="AC87" s="394"/>
      <c r="AD87" s="394"/>
      <c r="AE87" s="394"/>
      <c r="AF87" s="394"/>
      <c r="AG87" s="394"/>
      <c r="AH87" s="394">
        <v>68925</v>
      </c>
    </row>
    <row r="88" spans="1:34" ht="26.4" x14ac:dyDescent="0.25">
      <c r="A88" s="398" t="s">
        <v>248</v>
      </c>
      <c r="B88" s="393" t="s">
        <v>430</v>
      </c>
      <c r="C88" s="394">
        <v>20319</v>
      </c>
      <c r="D88" s="394"/>
      <c r="E88" s="394"/>
      <c r="F88" s="394"/>
      <c r="G88" s="394"/>
      <c r="H88" s="394"/>
      <c r="I88" s="394"/>
      <c r="J88" s="394"/>
      <c r="K88" s="394"/>
      <c r="L88" s="394"/>
      <c r="M88" s="394">
        <v>20319</v>
      </c>
      <c r="N88" s="394"/>
      <c r="O88" s="394"/>
      <c r="P88" s="394"/>
      <c r="Q88" s="394"/>
      <c r="R88" s="394"/>
      <c r="S88" s="394"/>
      <c r="T88" s="394"/>
      <c r="U88" s="394"/>
      <c r="V88" s="394"/>
      <c r="W88" s="394"/>
      <c r="X88" s="394"/>
      <c r="Y88" s="394"/>
      <c r="Z88" s="394"/>
      <c r="AA88" s="394"/>
      <c r="AB88" s="394"/>
      <c r="AC88" s="394"/>
      <c r="AD88" s="394"/>
      <c r="AE88" s="394"/>
      <c r="AF88" s="394"/>
      <c r="AG88" s="394"/>
      <c r="AH88" s="394">
        <v>20319</v>
      </c>
    </row>
    <row r="89" spans="1:34" ht="26.4" x14ac:dyDescent="0.25">
      <c r="A89" s="398" t="s">
        <v>248</v>
      </c>
      <c r="B89" s="393" t="s">
        <v>465</v>
      </c>
      <c r="C89" s="394">
        <v>809165</v>
      </c>
      <c r="D89" s="394">
        <v>809165</v>
      </c>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v>809165</v>
      </c>
    </row>
    <row r="90" spans="1:34" ht="26.4" x14ac:dyDescent="0.25">
      <c r="A90" s="398" t="s">
        <v>248</v>
      </c>
      <c r="B90" s="393" t="s">
        <v>434</v>
      </c>
      <c r="C90" s="394">
        <v>80000</v>
      </c>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v>80000</v>
      </c>
      <c r="AC90" s="394"/>
      <c r="AD90" s="394"/>
      <c r="AE90" s="394"/>
      <c r="AF90" s="394"/>
      <c r="AG90" s="394"/>
      <c r="AH90" s="394">
        <v>80000</v>
      </c>
    </row>
    <row r="91" spans="1:34" ht="26.4" x14ac:dyDescent="0.25">
      <c r="A91" s="398" t="s">
        <v>248</v>
      </c>
      <c r="B91" s="393" t="s">
        <v>311</v>
      </c>
      <c r="C91" s="394">
        <v>1103804.23</v>
      </c>
      <c r="D91" s="394">
        <v>318601.78999999998</v>
      </c>
      <c r="E91" s="394"/>
      <c r="F91" s="394">
        <v>2723.42</v>
      </c>
      <c r="G91" s="394"/>
      <c r="H91" s="394"/>
      <c r="I91" s="394">
        <v>68772.990000000005</v>
      </c>
      <c r="J91" s="394">
        <v>22.81</v>
      </c>
      <c r="K91" s="394"/>
      <c r="L91" s="394"/>
      <c r="M91" s="394">
        <v>197248.41</v>
      </c>
      <c r="N91" s="394">
        <v>115643.46</v>
      </c>
      <c r="O91" s="394"/>
      <c r="P91" s="394"/>
      <c r="Q91" s="394"/>
      <c r="R91" s="394"/>
      <c r="S91" s="394">
        <v>22646.25</v>
      </c>
      <c r="T91" s="394">
        <v>616.23</v>
      </c>
      <c r="U91" s="394"/>
      <c r="V91" s="394">
        <v>959.92</v>
      </c>
      <c r="W91" s="394">
        <v>3.78</v>
      </c>
      <c r="X91" s="394">
        <v>351985.31</v>
      </c>
      <c r="Y91" s="394"/>
      <c r="Z91" s="394"/>
      <c r="AA91" s="394"/>
      <c r="AB91" s="394"/>
      <c r="AC91" s="394"/>
      <c r="AD91" s="394">
        <v>207.59</v>
      </c>
      <c r="AE91" s="394">
        <v>24372.27</v>
      </c>
      <c r="AF91" s="394"/>
      <c r="AG91" s="394"/>
      <c r="AH91" s="394">
        <v>1103804.23</v>
      </c>
    </row>
    <row r="92" spans="1:34" ht="26.4" x14ac:dyDescent="0.25">
      <c r="A92" s="398" t="s">
        <v>248</v>
      </c>
      <c r="B92" s="393" t="s">
        <v>500</v>
      </c>
      <c r="C92" s="394">
        <v>9475</v>
      </c>
      <c r="D92" s="394"/>
      <c r="E92" s="394"/>
      <c r="F92" s="394"/>
      <c r="G92" s="394">
        <v>1272</v>
      </c>
      <c r="H92" s="394"/>
      <c r="I92" s="394"/>
      <c r="J92" s="394"/>
      <c r="K92" s="394"/>
      <c r="L92" s="394"/>
      <c r="M92" s="394"/>
      <c r="N92" s="394"/>
      <c r="O92" s="394"/>
      <c r="P92" s="394"/>
      <c r="Q92" s="394"/>
      <c r="R92" s="394"/>
      <c r="S92" s="394">
        <v>6811</v>
      </c>
      <c r="T92" s="394"/>
      <c r="U92" s="394"/>
      <c r="V92" s="394"/>
      <c r="W92" s="394"/>
      <c r="X92" s="394">
        <v>1392</v>
      </c>
      <c r="Y92" s="394"/>
      <c r="Z92" s="394"/>
      <c r="AA92" s="394"/>
      <c r="AB92" s="394"/>
      <c r="AC92" s="394"/>
      <c r="AD92" s="394"/>
      <c r="AE92" s="394"/>
      <c r="AF92" s="394"/>
      <c r="AG92" s="394"/>
      <c r="AH92" s="394">
        <v>9475</v>
      </c>
    </row>
    <row r="93" spans="1:34" ht="26.4" x14ac:dyDescent="0.25">
      <c r="A93" s="398" t="s">
        <v>248</v>
      </c>
      <c r="B93" s="393" t="s">
        <v>306</v>
      </c>
      <c r="C93" s="394">
        <v>23.35</v>
      </c>
      <c r="D93" s="394"/>
      <c r="E93" s="394"/>
      <c r="F93" s="394">
        <v>2.85</v>
      </c>
      <c r="G93" s="394"/>
      <c r="H93" s="394"/>
      <c r="I93" s="394"/>
      <c r="J93" s="394"/>
      <c r="K93" s="394"/>
      <c r="L93" s="394"/>
      <c r="M93" s="394">
        <v>20.5</v>
      </c>
      <c r="N93" s="394"/>
      <c r="O93" s="394"/>
      <c r="P93" s="394"/>
      <c r="Q93" s="394"/>
      <c r="R93" s="394"/>
      <c r="S93" s="394"/>
      <c r="T93" s="394"/>
      <c r="U93" s="394"/>
      <c r="V93" s="394"/>
      <c r="W93" s="394"/>
      <c r="X93" s="394"/>
      <c r="Y93" s="394"/>
      <c r="Z93" s="394"/>
      <c r="AA93" s="394"/>
      <c r="AB93" s="394"/>
      <c r="AC93" s="394"/>
      <c r="AD93" s="394"/>
      <c r="AE93" s="394"/>
      <c r="AF93" s="394"/>
      <c r="AG93" s="394"/>
      <c r="AH93" s="394">
        <v>23.35</v>
      </c>
    </row>
    <row r="94" spans="1:34" ht="26.4" x14ac:dyDescent="0.25">
      <c r="A94" s="398" t="s">
        <v>248</v>
      </c>
      <c r="B94" s="393" t="s">
        <v>307</v>
      </c>
      <c r="C94" s="394">
        <v>106003.56</v>
      </c>
      <c r="D94" s="394"/>
      <c r="E94" s="394"/>
      <c r="F94" s="394"/>
      <c r="G94" s="394"/>
      <c r="H94" s="394"/>
      <c r="I94" s="394"/>
      <c r="J94" s="394"/>
      <c r="K94" s="394"/>
      <c r="L94" s="394"/>
      <c r="M94" s="394"/>
      <c r="N94" s="394"/>
      <c r="O94" s="394"/>
      <c r="P94" s="394"/>
      <c r="Q94" s="394"/>
      <c r="R94" s="394"/>
      <c r="S94" s="394"/>
      <c r="T94" s="394"/>
      <c r="U94" s="394"/>
      <c r="V94" s="394"/>
      <c r="W94" s="394"/>
      <c r="X94" s="394">
        <v>17502.39</v>
      </c>
      <c r="Y94" s="394"/>
      <c r="Z94" s="394"/>
      <c r="AA94" s="394"/>
      <c r="AB94" s="394"/>
      <c r="AC94" s="394">
        <v>88501.17</v>
      </c>
      <c r="AD94" s="394"/>
      <c r="AE94" s="394"/>
      <c r="AF94" s="394"/>
      <c r="AG94" s="394"/>
      <c r="AH94" s="394">
        <v>106003.56</v>
      </c>
    </row>
    <row r="95" spans="1:34" ht="26.4" x14ac:dyDescent="0.25">
      <c r="A95" s="398" t="s">
        <v>248</v>
      </c>
      <c r="B95" s="393" t="s">
        <v>308</v>
      </c>
      <c r="C95" s="394">
        <v>744199</v>
      </c>
      <c r="D95" s="394"/>
      <c r="E95" s="394"/>
      <c r="F95" s="394">
        <v>1890</v>
      </c>
      <c r="G95" s="394"/>
      <c r="H95" s="394"/>
      <c r="I95" s="394"/>
      <c r="J95" s="394"/>
      <c r="K95" s="394"/>
      <c r="L95" s="394"/>
      <c r="M95" s="394">
        <v>187358</v>
      </c>
      <c r="N95" s="394">
        <v>71026</v>
      </c>
      <c r="O95" s="394"/>
      <c r="P95" s="394">
        <v>18471</v>
      </c>
      <c r="Q95" s="394"/>
      <c r="R95" s="394"/>
      <c r="S95" s="394">
        <v>21500</v>
      </c>
      <c r="T95" s="394"/>
      <c r="U95" s="394"/>
      <c r="V95" s="394"/>
      <c r="W95" s="394"/>
      <c r="X95" s="394">
        <v>443525</v>
      </c>
      <c r="Y95" s="394"/>
      <c r="Z95" s="394">
        <v>353</v>
      </c>
      <c r="AA95" s="394"/>
      <c r="AB95" s="394"/>
      <c r="AC95" s="394"/>
      <c r="AD95" s="394"/>
      <c r="AE95" s="394"/>
      <c r="AF95" s="394">
        <v>76</v>
      </c>
      <c r="AG95" s="394"/>
      <c r="AH95" s="394">
        <v>744199</v>
      </c>
    </row>
    <row r="96" spans="1:34" ht="26.4" x14ac:dyDescent="0.25">
      <c r="A96" s="398" t="s">
        <v>248</v>
      </c>
      <c r="B96" s="393" t="s">
        <v>394</v>
      </c>
      <c r="C96" s="394">
        <v>2300</v>
      </c>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v>2300</v>
      </c>
      <c r="AC96" s="394"/>
      <c r="AD96" s="394"/>
      <c r="AE96" s="394"/>
      <c r="AF96" s="394"/>
      <c r="AG96" s="394"/>
      <c r="AH96" s="394">
        <v>2300</v>
      </c>
    </row>
    <row r="97" spans="1:34" s="397" customFormat="1" ht="13.2" customHeight="1" x14ac:dyDescent="0.25">
      <c r="A97" s="398" t="s">
        <v>248</v>
      </c>
      <c r="B97" s="395" t="s">
        <v>460</v>
      </c>
      <c r="C97" s="396">
        <v>3214214.14</v>
      </c>
      <c r="D97" s="396">
        <v>1127766.79</v>
      </c>
      <c r="E97" s="396"/>
      <c r="F97" s="396">
        <v>4616.2700000000004</v>
      </c>
      <c r="G97" s="396">
        <v>1272</v>
      </c>
      <c r="H97" s="396">
        <v>30000</v>
      </c>
      <c r="I97" s="396">
        <v>68772.990000000005</v>
      </c>
      <c r="J97" s="396">
        <v>22.81</v>
      </c>
      <c r="K97" s="396"/>
      <c r="L97" s="396"/>
      <c r="M97" s="396">
        <v>473870.91</v>
      </c>
      <c r="N97" s="396">
        <v>186669.46</v>
      </c>
      <c r="O97" s="396">
        <v>50000</v>
      </c>
      <c r="P97" s="396">
        <v>18471</v>
      </c>
      <c r="Q97" s="396"/>
      <c r="R97" s="396"/>
      <c r="S97" s="396">
        <v>50957.25</v>
      </c>
      <c r="T97" s="396">
        <v>616.23</v>
      </c>
      <c r="U97" s="396"/>
      <c r="V97" s="396">
        <v>959.92</v>
      </c>
      <c r="W97" s="396">
        <v>3.78</v>
      </c>
      <c r="X97" s="396">
        <v>814404.7</v>
      </c>
      <c r="Y97" s="396"/>
      <c r="Z97" s="396">
        <v>353</v>
      </c>
      <c r="AA97" s="396"/>
      <c r="AB97" s="396">
        <v>272300</v>
      </c>
      <c r="AC97" s="396">
        <v>88501.17</v>
      </c>
      <c r="AD97" s="396">
        <v>207.59</v>
      </c>
      <c r="AE97" s="396">
        <v>24372.27</v>
      </c>
      <c r="AF97" s="396">
        <v>76</v>
      </c>
      <c r="AG97" s="396"/>
      <c r="AH97" s="396">
        <v>3214214.14</v>
      </c>
    </row>
    <row r="98" spans="1:34" ht="26.4" x14ac:dyDescent="0.25">
      <c r="A98" s="392" t="s">
        <v>253</v>
      </c>
      <c r="B98" s="393" t="s">
        <v>311</v>
      </c>
      <c r="C98" s="394">
        <v>189120.22</v>
      </c>
      <c r="D98" s="394">
        <v>177259.77</v>
      </c>
      <c r="E98" s="394"/>
      <c r="F98" s="394">
        <v>528.21</v>
      </c>
      <c r="G98" s="394"/>
      <c r="H98" s="394"/>
      <c r="I98" s="394"/>
      <c r="J98" s="394"/>
      <c r="K98" s="394"/>
      <c r="L98" s="394"/>
      <c r="M98" s="394">
        <v>81.42</v>
      </c>
      <c r="N98" s="394">
        <v>3630.19</v>
      </c>
      <c r="O98" s="394"/>
      <c r="P98" s="394"/>
      <c r="Q98" s="394"/>
      <c r="R98" s="394"/>
      <c r="S98" s="394">
        <v>1689.7</v>
      </c>
      <c r="T98" s="394"/>
      <c r="U98" s="394"/>
      <c r="V98" s="394">
        <v>2.82</v>
      </c>
      <c r="W98" s="394"/>
      <c r="X98" s="394">
        <v>3062.69</v>
      </c>
      <c r="Y98" s="394"/>
      <c r="Z98" s="394"/>
      <c r="AA98" s="394"/>
      <c r="AB98" s="394"/>
      <c r="AC98" s="394"/>
      <c r="AD98" s="394"/>
      <c r="AE98" s="394">
        <v>2865.42</v>
      </c>
      <c r="AF98" s="394"/>
      <c r="AG98" s="394"/>
      <c r="AH98" s="394">
        <v>189120.22</v>
      </c>
    </row>
    <row r="99" spans="1:34" ht="26.4" x14ac:dyDescent="0.25">
      <c r="A99" s="392" t="s">
        <v>253</v>
      </c>
      <c r="B99" s="393" t="s">
        <v>308</v>
      </c>
      <c r="C99" s="394">
        <v>1469</v>
      </c>
      <c r="D99" s="394"/>
      <c r="E99" s="394"/>
      <c r="F99" s="394">
        <v>51</v>
      </c>
      <c r="G99" s="394"/>
      <c r="H99" s="394"/>
      <c r="I99" s="394"/>
      <c r="J99" s="394"/>
      <c r="K99" s="394"/>
      <c r="L99" s="394"/>
      <c r="M99" s="394">
        <v>285</v>
      </c>
      <c r="N99" s="394"/>
      <c r="O99" s="394"/>
      <c r="P99" s="394"/>
      <c r="Q99" s="394"/>
      <c r="R99" s="394"/>
      <c r="S99" s="394">
        <v>259</v>
      </c>
      <c r="T99" s="394"/>
      <c r="U99" s="394"/>
      <c r="V99" s="394"/>
      <c r="W99" s="394"/>
      <c r="X99" s="394"/>
      <c r="Y99" s="394"/>
      <c r="Z99" s="394">
        <v>874</v>
      </c>
      <c r="AA99" s="394"/>
      <c r="AB99" s="394"/>
      <c r="AC99" s="394"/>
      <c r="AD99" s="394"/>
      <c r="AE99" s="394"/>
      <c r="AF99" s="394"/>
      <c r="AG99" s="394"/>
      <c r="AH99" s="394">
        <v>1469</v>
      </c>
    </row>
    <row r="100" spans="1:34" s="397" customFormat="1" ht="13.2" customHeight="1" x14ac:dyDescent="0.25">
      <c r="A100" s="392" t="s">
        <v>253</v>
      </c>
      <c r="B100" s="395" t="s">
        <v>460</v>
      </c>
      <c r="C100" s="396">
        <v>190589.22</v>
      </c>
      <c r="D100" s="396">
        <v>177259.77</v>
      </c>
      <c r="E100" s="396"/>
      <c r="F100" s="396">
        <v>579.21</v>
      </c>
      <c r="G100" s="396"/>
      <c r="H100" s="396"/>
      <c r="I100" s="396"/>
      <c r="J100" s="396"/>
      <c r="K100" s="396"/>
      <c r="L100" s="396"/>
      <c r="M100" s="396">
        <v>366.42</v>
      </c>
      <c r="N100" s="396">
        <v>3630.19</v>
      </c>
      <c r="O100" s="396"/>
      <c r="P100" s="396"/>
      <c r="Q100" s="396"/>
      <c r="R100" s="396"/>
      <c r="S100" s="396">
        <v>1948.7</v>
      </c>
      <c r="T100" s="396"/>
      <c r="U100" s="396"/>
      <c r="V100" s="396">
        <v>2.82</v>
      </c>
      <c r="W100" s="396"/>
      <c r="X100" s="396">
        <v>3062.69</v>
      </c>
      <c r="Y100" s="396"/>
      <c r="Z100" s="396">
        <v>874</v>
      </c>
      <c r="AA100" s="396"/>
      <c r="AB100" s="396"/>
      <c r="AC100" s="396"/>
      <c r="AD100" s="396"/>
      <c r="AE100" s="396">
        <v>2865.42</v>
      </c>
      <c r="AF100" s="396"/>
      <c r="AG100" s="396"/>
      <c r="AH100" s="396">
        <v>190589.22</v>
      </c>
    </row>
    <row r="101" spans="1:34" ht="26.4" x14ac:dyDescent="0.25">
      <c r="A101" s="392" t="s">
        <v>251</v>
      </c>
      <c r="B101" s="393" t="s">
        <v>430</v>
      </c>
      <c r="C101" s="394">
        <v>538</v>
      </c>
      <c r="D101" s="394"/>
      <c r="E101" s="394"/>
      <c r="F101" s="394"/>
      <c r="G101" s="394"/>
      <c r="H101" s="394"/>
      <c r="I101" s="394"/>
      <c r="J101" s="394"/>
      <c r="K101" s="394"/>
      <c r="L101" s="394"/>
      <c r="M101" s="394">
        <v>538</v>
      </c>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v>538</v>
      </c>
    </row>
    <row r="102" spans="1:34" ht="26.4" x14ac:dyDescent="0.25">
      <c r="A102" s="392" t="s">
        <v>251</v>
      </c>
      <c r="B102" s="393" t="s">
        <v>306</v>
      </c>
      <c r="C102" s="394">
        <v>6.45</v>
      </c>
      <c r="D102" s="394"/>
      <c r="E102" s="394"/>
      <c r="F102" s="394">
        <v>6.45</v>
      </c>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v>6.45</v>
      </c>
    </row>
    <row r="103" spans="1:34" ht="26.4" x14ac:dyDescent="0.25">
      <c r="A103" s="392" t="s">
        <v>251</v>
      </c>
      <c r="B103" s="393" t="s">
        <v>307</v>
      </c>
      <c r="C103" s="394">
        <v>28995.18</v>
      </c>
      <c r="D103" s="394">
        <v>28995.18</v>
      </c>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v>28995.18</v>
      </c>
    </row>
    <row r="104" spans="1:34" ht="26.4" x14ac:dyDescent="0.25">
      <c r="A104" s="392" t="s">
        <v>251</v>
      </c>
      <c r="B104" s="393" t="s">
        <v>495</v>
      </c>
      <c r="C104" s="394">
        <v>20717</v>
      </c>
      <c r="D104" s="394"/>
      <c r="E104" s="394"/>
      <c r="F104" s="394"/>
      <c r="G104" s="394"/>
      <c r="H104" s="394"/>
      <c r="I104" s="394"/>
      <c r="J104" s="394"/>
      <c r="K104" s="394"/>
      <c r="L104" s="394"/>
      <c r="M104" s="394">
        <v>20717</v>
      </c>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v>20717</v>
      </c>
    </row>
    <row r="105" spans="1:34" s="397" customFormat="1" ht="13.2" customHeight="1" x14ac:dyDescent="0.25">
      <c r="A105" s="392" t="s">
        <v>251</v>
      </c>
      <c r="B105" s="395" t="s">
        <v>460</v>
      </c>
      <c r="C105" s="396">
        <v>50256.63</v>
      </c>
      <c r="D105" s="396">
        <v>28995.18</v>
      </c>
      <c r="E105" s="396"/>
      <c r="F105" s="396">
        <v>6.45</v>
      </c>
      <c r="G105" s="396"/>
      <c r="H105" s="396"/>
      <c r="I105" s="396"/>
      <c r="J105" s="396"/>
      <c r="K105" s="396"/>
      <c r="L105" s="396"/>
      <c r="M105" s="396">
        <v>21255</v>
      </c>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v>50256.63</v>
      </c>
    </row>
    <row r="106" spans="1:34" ht="26.4" x14ac:dyDescent="0.25">
      <c r="A106" s="392" t="s">
        <v>228</v>
      </c>
      <c r="B106" s="393" t="s">
        <v>311</v>
      </c>
      <c r="C106" s="394">
        <v>635.07000000000005</v>
      </c>
      <c r="D106" s="394"/>
      <c r="E106" s="394"/>
      <c r="F106" s="394"/>
      <c r="G106" s="394"/>
      <c r="H106" s="394"/>
      <c r="I106" s="394"/>
      <c r="J106" s="394"/>
      <c r="K106" s="394"/>
      <c r="L106" s="394"/>
      <c r="M106" s="394"/>
      <c r="N106" s="394">
        <v>24.79</v>
      </c>
      <c r="O106" s="394"/>
      <c r="P106" s="394"/>
      <c r="Q106" s="394"/>
      <c r="R106" s="394"/>
      <c r="S106" s="394">
        <v>533.91999999999996</v>
      </c>
      <c r="T106" s="394"/>
      <c r="U106" s="394"/>
      <c r="V106" s="394"/>
      <c r="W106" s="394"/>
      <c r="X106" s="394">
        <v>76.36</v>
      </c>
      <c r="Y106" s="394"/>
      <c r="Z106" s="394"/>
      <c r="AA106" s="394"/>
      <c r="AB106" s="394"/>
      <c r="AC106" s="394"/>
      <c r="AD106" s="394"/>
      <c r="AE106" s="394"/>
      <c r="AF106" s="394"/>
      <c r="AG106" s="394"/>
      <c r="AH106" s="394">
        <v>635.07000000000005</v>
      </c>
    </row>
    <row r="107" spans="1:34" ht="26.4" x14ac:dyDescent="0.25">
      <c r="A107" s="392" t="s">
        <v>228</v>
      </c>
      <c r="B107" s="393" t="s">
        <v>308</v>
      </c>
      <c r="C107" s="394">
        <v>27777</v>
      </c>
      <c r="D107" s="394">
        <v>21515</v>
      </c>
      <c r="E107" s="394"/>
      <c r="F107" s="394">
        <v>2</v>
      </c>
      <c r="G107" s="394"/>
      <c r="H107" s="394"/>
      <c r="I107" s="394"/>
      <c r="J107" s="394"/>
      <c r="K107" s="394"/>
      <c r="L107" s="394"/>
      <c r="M107" s="394">
        <v>370</v>
      </c>
      <c r="N107" s="394"/>
      <c r="O107" s="394"/>
      <c r="P107" s="394"/>
      <c r="Q107" s="394"/>
      <c r="R107" s="394"/>
      <c r="S107" s="394">
        <v>1886</v>
      </c>
      <c r="T107" s="394"/>
      <c r="U107" s="394"/>
      <c r="V107" s="394"/>
      <c r="W107" s="394"/>
      <c r="X107" s="394">
        <v>4004</v>
      </c>
      <c r="Y107" s="394"/>
      <c r="Z107" s="394"/>
      <c r="AA107" s="394"/>
      <c r="AB107" s="394"/>
      <c r="AC107" s="394"/>
      <c r="AD107" s="394"/>
      <c r="AE107" s="394"/>
      <c r="AF107" s="394"/>
      <c r="AG107" s="394"/>
      <c r="AH107" s="394">
        <v>27777</v>
      </c>
    </row>
    <row r="108" spans="1:34" s="397" customFormat="1" ht="13.2" customHeight="1" x14ac:dyDescent="0.25">
      <c r="A108" s="392" t="s">
        <v>228</v>
      </c>
      <c r="B108" s="395" t="s">
        <v>460</v>
      </c>
      <c r="C108" s="396">
        <v>28412.07</v>
      </c>
      <c r="D108" s="396">
        <v>21515</v>
      </c>
      <c r="E108" s="396"/>
      <c r="F108" s="396">
        <v>2</v>
      </c>
      <c r="G108" s="396"/>
      <c r="H108" s="396"/>
      <c r="I108" s="396"/>
      <c r="J108" s="396"/>
      <c r="K108" s="396"/>
      <c r="L108" s="396"/>
      <c r="M108" s="396">
        <v>370</v>
      </c>
      <c r="N108" s="396">
        <v>24.79</v>
      </c>
      <c r="O108" s="396"/>
      <c r="P108" s="396"/>
      <c r="Q108" s="396"/>
      <c r="R108" s="396"/>
      <c r="S108" s="396">
        <v>2419.92</v>
      </c>
      <c r="T108" s="396"/>
      <c r="U108" s="396"/>
      <c r="V108" s="396"/>
      <c r="W108" s="396"/>
      <c r="X108" s="396">
        <v>4080.36</v>
      </c>
      <c r="Y108" s="396"/>
      <c r="Z108" s="396"/>
      <c r="AA108" s="396"/>
      <c r="AB108" s="396"/>
      <c r="AC108" s="396"/>
      <c r="AD108" s="396"/>
      <c r="AE108" s="396"/>
      <c r="AF108" s="396"/>
      <c r="AG108" s="396"/>
      <c r="AH108" s="396">
        <v>28412.07</v>
      </c>
    </row>
    <row r="109" spans="1:34" ht="26.4" x14ac:dyDescent="0.25">
      <c r="A109" s="392" t="s">
        <v>252</v>
      </c>
      <c r="B109" s="393" t="s">
        <v>430</v>
      </c>
      <c r="C109" s="394">
        <v>674</v>
      </c>
      <c r="D109" s="394"/>
      <c r="E109" s="394"/>
      <c r="F109" s="394"/>
      <c r="G109" s="394"/>
      <c r="H109" s="394"/>
      <c r="I109" s="394"/>
      <c r="J109" s="394"/>
      <c r="K109" s="394"/>
      <c r="L109" s="394"/>
      <c r="M109" s="394">
        <v>674</v>
      </c>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v>674</v>
      </c>
    </row>
    <row r="110" spans="1:34" ht="26.4" x14ac:dyDescent="0.25">
      <c r="A110" s="392" t="s">
        <v>252</v>
      </c>
      <c r="B110" s="393" t="s">
        <v>311</v>
      </c>
      <c r="C110" s="394">
        <v>2.13</v>
      </c>
      <c r="D110" s="394"/>
      <c r="E110" s="394"/>
      <c r="F110" s="394"/>
      <c r="G110" s="394"/>
      <c r="H110" s="394"/>
      <c r="I110" s="394"/>
      <c r="J110" s="394"/>
      <c r="K110" s="394"/>
      <c r="L110" s="394"/>
      <c r="M110" s="394"/>
      <c r="N110" s="394"/>
      <c r="O110" s="394"/>
      <c r="P110" s="394"/>
      <c r="Q110" s="394"/>
      <c r="R110" s="394"/>
      <c r="S110" s="394">
        <v>2.13</v>
      </c>
      <c r="T110" s="394"/>
      <c r="U110" s="394"/>
      <c r="V110" s="394"/>
      <c r="W110" s="394"/>
      <c r="X110" s="394"/>
      <c r="Y110" s="394"/>
      <c r="Z110" s="394"/>
      <c r="AA110" s="394"/>
      <c r="AB110" s="394"/>
      <c r="AC110" s="394"/>
      <c r="AD110" s="394"/>
      <c r="AE110" s="394"/>
      <c r="AF110" s="394"/>
      <c r="AG110" s="394"/>
      <c r="AH110" s="394">
        <v>2.13</v>
      </c>
    </row>
    <row r="111" spans="1:34" ht="26.4" x14ac:dyDescent="0.25">
      <c r="A111" s="392" t="s">
        <v>252</v>
      </c>
      <c r="B111" s="393" t="s">
        <v>500</v>
      </c>
      <c r="C111" s="394">
        <v>1149</v>
      </c>
      <c r="D111" s="394"/>
      <c r="E111" s="394"/>
      <c r="F111" s="394"/>
      <c r="G111" s="394"/>
      <c r="H111" s="394"/>
      <c r="I111" s="394"/>
      <c r="J111" s="394"/>
      <c r="K111" s="394"/>
      <c r="L111" s="394"/>
      <c r="M111" s="394">
        <v>208</v>
      </c>
      <c r="N111" s="394"/>
      <c r="O111" s="394"/>
      <c r="P111" s="394"/>
      <c r="Q111" s="394"/>
      <c r="R111" s="394"/>
      <c r="S111" s="394">
        <v>879</v>
      </c>
      <c r="T111" s="394"/>
      <c r="U111" s="394"/>
      <c r="V111" s="394"/>
      <c r="W111" s="394"/>
      <c r="X111" s="394">
        <v>62</v>
      </c>
      <c r="Y111" s="394"/>
      <c r="Z111" s="394"/>
      <c r="AA111" s="394"/>
      <c r="AB111" s="394"/>
      <c r="AC111" s="394"/>
      <c r="AD111" s="394"/>
      <c r="AE111" s="394"/>
      <c r="AF111" s="394"/>
      <c r="AG111" s="394"/>
      <c r="AH111" s="394">
        <v>1149</v>
      </c>
    </row>
    <row r="112" spans="1:34" ht="26.4" x14ac:dyDescent="0.25">
      <c r="A112" s="392" t="s">
        <v>252</v>
      </c>
      <c r="B112" s="393" t="s">
        <v>308</v>
      </c>
      <c r="C112" s="394">
        <v>71794</v>
      </c>
      <c r="D112" s="394">
        <v>61708</v>
      </c>
      <c r="E112" s="394"/>
      <c r="F112" s="394">
        <v>10</v>
      </c>
      <c r="G112" s="394"/>
      <c r="H112" s="394"/>
      <c r="I112" s="394"/>
      <c r="J112" s="394"/>
      <c r="K112" s="394"/>
      <c r="L112" s="394"/>
      <c r="M112" s="394">
        <v>3386</v>
      </c>
      <c r="N112" s="394"/>
      <c r="O112" s="394"/>
      <c r="P112" s="394"/>
      <c r="Q112" s="394"/>
      <c r="R112" s="394"/>
      <c r="S112" s="394">
        <v>19</v>
      </c>
      <c r="T112" s="394"/>
      <c r="U112" s="394"/>
      <c r="V112" s="394">
        <v>6619</v>
      </c>
      <c r="W112" s="394"/>
      <c r="X112" s="394"/>
      <c r="Y112" s="394"/>
      <c r="Z112" s="394"/>
      <c r="AA112" s="394"/>
      <c r="AB112" s="394"/>
      <c r="AC112" s="394"/>
      <c r="AD112" s="394">
        <v>52</v>
      </c>
      <c r="AE112" s="394"/>
      <c r="AF112" s="394"/>
      <c r="AG112" s="394"/>
      <c r="AH112" s="394">
        <v>71794</v>
      </c>
    </row>
    <row r="113" spans="1:34" ht="26.4" x14ac:dyDescent="0.25">
      <c r="A113" s="392" t="s">
        <v>252</v>
      </c>
      <c r="B113" s="393" t="s">
        <v>259</v>
      </c>
      <c r="C113" s="394">
        <v>91537</v>
      </c>
      <c r="D113" s="394"/>
      <c r="E113" s="394"/>
      <c r="F113" s="394"/>
      <c r="G113" s="394">
        <v>91537</v>
      </c>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v>91537</v>
      </c>
    </row>
    <row r="114" spans="1:34" s="397" customFormat="1" ht="13.2" customHeight="1" x14ac:dyDescent="0.25">
      <c r="A114" s="392" t="s">
        <v>252</v>
      </c>
      <c r="B114" s="395" t="s">
        <v>460</v>
      </c>
      <c r="C114" s="396">
        <v>165156.13</v>
      </c>
      <c r="D114" s="396">
        <v>61708</v>
      </c>
      <c r="E114" s="396"/>
      <c r="F114" s="396">
        <v>10</v>
      </c>
      <c r="G114" s="396">
        <v>91537</v>
      </c>
      <c r="H114" s="396"/>
      <c r="I114" s="396"/>
      <c r="J114" s="396"/>
      <c r="K114" s="396"/>
      <c r="L114" s="396"/>
      <c r="M114" s="396">
        <v>4268</v>
      </c>
      <c r="N114" s="396"/>
      <c r="O114" s="396"/>
      <c r="P114" s="396"/>
      <c r="Q114" s="396"/>
      <c r="R114" s="396"/>
      <c r="S114" s="396">
        <v>900.13</v>
      </c>
      <c r="T114" s="396"/>
      <c r="U114" s="396"/>
      <c r="V114" s="396">
        <v>6619</v>
      </c>
      <c r="W114" s="396"/>
      <c r="X114" s="396">
        <v>62</v>
      </c>
      <c r="Y114" s="396"/>
      <c r="Z114" s="396"/>
      <c r="AA114" s="396"/>
      <c r="AB114" s="396"/>
      <c r="AC114" s="396"/>
      <c r="AD114" s="396">
        <v>52</v>
      </c>
      <c r="AE114" s="396"/>
      <c r="AF114" s="396"/>
      <c r="AG114" s="396"/>
      <c r="AH114" s="396">
        <v>165156.13</v>
      </c>
    </row>
    <row r="115" spans="1:34" ht="26.4" x14ac:dyDescent="0.25">
      <c r="A115" s="392" t="s">
        <v>338</v>
      </c>
      <c r="B115" s="393" t="s">
        <v>306</v>
      </c>
      <c r="C115" s="394">
        <v>621</v>
      </c>
      <c r="D115" s="394"/>
      <c r="E115" s="394"/>
      <c r="F115" s="394">
        <v>16.2</v>
      </c>
      <c r="G115" s="394"/>
      <c r="H115" s="394"/>
      <c r="I115" s="394"/>
      <c r="J115" s="394"/>
      <c r="K115" s="394"/>
      <c r="L115" s="394"/>
      <c r="M115" s="394">
        <v>187</v>
      </c>
      <c r="N115" s="394"/>
      <c r="O115" s="394"/>
      <c r="P115" s="394"/>
      <c r="Q115" s="394"/>
      <c r="R115" s="394"/>
      <c r="S115" s="394"/>
      <c r="T115" s="394">
        <v>2.4</v>
      </c>
      <c r="U115" s="394"/>
      <c r="V115" s="394"/>
      <c r="W115" s="394"/>
      <c r="X115" s="394"/>
      <c r="Y115" s="394"/>
      <c r="Z115" s="394"/>
      <c r="AA115" s="394"/>
      <c r="AB115" s="394"/>
      <c r="AC115" s="394">
        <v>415.4</v>
      </c>
      <c r="AD115" s="394"/>
      <c r="AE115" s="394"/>
      <c r="AF115" s="394"/>
      <c r="AG115" s="394"/>
      <c r="AH115" s="394">
        <v>621</v>
      </c>
    </row>
    <row r="116" spans="1:34" ht="26.4" x14ac:dyDescent="0.25">
      <c r="A116" s="392" t="s">
        <v>338</v>
      </c>
      <c r="B116" s="393" t="s">
        <v>307</v>
      </c>
      <c r="C116" s="394">
        <v>31.45</v>
      </c>
      <c r="D116" s="394"/>
      <c r="E116" s="394"/>
      <c r="F116" s="394"/>
      <c r="G116" s="394"/>
      <c r="H116" s="394"/>
      <c r="I116" s="394"/>
      <c r="J116" s="394"/>
      <c r="K116" s="394"/>
      <c r="L116" s="394"/>
      <c r="M116" s="394"/>
      <c r="N116" s="394"/>
      <c r="O116" s="394"/>
      <c r="P116" s="394"/>
      <c r="Q116" s="394"/>
      <c r="R116" s="394"/>
      <c r="S116" s="394"/>
      <c r="T116" s="394"/>
      <c r="U116" s="394"/>
      <c r="V116" s="394"/>
      <c r="W116" s="394"/>
      <c r="X116" s="394">
        <v>31.45</v>
      </c>
      <c r="Y116" s="394"/>
      <c r="Z116" s="394"/>
      <c r="AA116" s="394"/>
      <c r="AB116" s="394"/>
      <c r="AC116" s="394"/>
      <c r="AD116" s="394"/>
      <c r="AE116" s="394"/>
      <c r="AF116" s="394"/>
      <c r="AG116" s="394"/>
      <c r="AH116" s="394">
        <v>31.45</v>
      </c>
    </row>
    <row r="117" spans="1:34" ht="26.4" x14ac:dyDescent="0.25">
      <c r="A117" s="392" t="s">
        <v>338</v>
      </c>
      <c r="B117" s="393" t="s">
        <v>308</v>
      </c>
      <c r="C117" s="394">
        <v>1906</v>
      </c>
      <c r="D117" s="394">
        <v>1906</v>
      </c>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v>1906</v>
      </c>
    </row>
    <row r="118" spans="1:34" ht="39.6" x14ac:dyDescent="0.25">
      <c r="A118" s="392" t="s">
        <v>338</v>
      </c>
      <c r="B118" s="393" t="s">
        <v>339</v>
      </c>
      <c r="C118" s="394">
        <v>51.13</v>
      </c>
      <c r="D118" s="394">
        <v>51.13</v>
      </c>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v>51.13</v>
      </c>
    </row>
    <row r="119" spans="1:34" s="397" customFormat="1" ht="13.2" customHeight="1" x14ac:dyDescent="0.25">
      <c r="A119" s="392" t="s">
        <v>338</v>
      </c>
      <c r="B119" s="395" t="s">
        <v>460</v>
      </c>
      <c r="C119" s="396">
        <v>2609.58</v>
      </c>
      <c r="D119" s="396">
        <v>1957.13</v>
      </c>
      <c r="E119" s="396"/>
      <c r="F119" s="396">
        <v>16.2</v>
      </c>
      <c r="G119" s="396"/>
      <c r="H119" s="396"/>
      <c r="I119" s="396"/>
      <c r="J119" s="396"/>
      <c r="K119" s="396"/>
      <c r="L119" s="396"/>
      <c r="M119" s="396">
        <v>187</v>
      </c>
      <c r="N119" s="396"/>
      <c r="O119" s="396"/>
      <c r="P119" s="396"/>
      <c r="Q119" s="396"/>
      <c r="R119" s="396"/>
      <c r="S119" s="396"/>
      <c r="T119" s="396">
        <v>2.4</v>
      </c>
      <c r="U119" s="396"/>
      <c r="V119" s="396"/>
      <c r="W119" s="396"/>
      <c r="X119" s="396">
        <v>31.45</v>
      </c>
      <c r="Y119" s="396"/>
      <c r="Z119" s="396"/>
      <c r="AA119" s="396"/>
      <c r="AB119" s="396"/>
      <c r="AC119" s="396">
        <v>415.4</v>
      </c>
      <c r="AD119" s="396"/>
      <c r="AE119" s="396"/>
      <c r="AF119" s="396"/>
      <c r="AG119" s="396"/>
      <c r="AH119" s="396">
        <v>2609.58</v>
      </c>
    </row>
    <row r="120" spans="1:34" ht="26.4" x14ac:dyDescent="0.25">
      <c r="A120" s="398" t="s">
        <v>254</v>
      </c>
      <c r="B120" s="393" t="s">
        <v>311</v>
      </c>
      <c r="C120" s="394">
        <v>254.57</v>
      </c>
      <c r="D120" s="394"/>
      <c r="E120" s="394"/>
      <c r="F120" s="394"/>
      <c r="G120" s="394"/>
      <c r="H120" s="394"/>
      <c r="I120" s="394"/>
      <c r="J120" s="394"/>
      <c r="K120" s="394"/>
      <c r="L120" s="394"/>
      <c r="M120" s="394"/>
      <c r="N120" s="394">
        <v>200.15</v>
      </c>
      <c r="O120" s="394"/>
      <c r="P120" s="394"/>
      <c r="Q120" s="394"/>
      <c r="R120" s="394"/>
      <c r="S120" s="394"/>
      <c r="T120" s="394"/>
      <c r="U120" s="394"/>
      <c r="V120" s="394"/>
      <c r="W120" s="394"/>
      <c r="X120" s="394">
        <v>54.42</v>
      </c>
      <c r="Y120" s="394"/>
      <c r="Z120" s="394"/>
      <c r="AA120" s="394"/>
      <c r="AB120" s="394"/>
      <c r="AC120" s="394"/>
      <c r="AD120" s="394"/>
      <c r="AE120" s="394"/>
      <c r="AF120" s="394"/>
      <c r="AG120" s="394"/>
      <c r="AH120" s="394">
        <v>254.57</v>
      </c>
    </row>
    <row r="121" spans="1:34" ht="26.4" x14ac:dyDescent="0.25">
      <c r="A121" s="398" t="s">
        <v>254</v>
      </c>
      <c r="B121" s="393" t="s">
        <v>308</v>
      </c>
      <c r="C121" s="394">
        <v>28519</v>
      </c>
      <c r="D121" s="394">
        <v>28445</v>
      </c>
      <c r="E121" s="394"/>
      <c r="F121" s="394"/>
      <c r="G121" s="394"/>
      <c r="H121" s="394"/>
      <c r="I121" s="394"/>
      <c r="J121" s="394"/>
      <c r="K121" s="394"/>
      <c r="L121" s="394"/>
      <c r="M121" s="394">
        <v>74</v>
      </c>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v>28519</v>
      </c>
    </row>
    <row r="122" spans="1:34" s="401" customFormat="1" ht="13.2" customHeight="1" x14ac:dyDescent="0.25">
      <c r="A122" s="398" t="s">
        <v>254</v>
      </c>
      <c r="B122" s="399" t="s">
        <v>460</v>
      </c>
      <c r="C122" s="400">
        <v>28773.57</v>
      </c>
      <c r="D122" s="400">
        <v>28445</v>
      </c>
      <c r="E122" s="400"/>
      <c r="F122" s="400"/>
      <c r="G122" s="400"/>
      <c r="H122" s="400"/>
      <c r="I122" s="400"/>
      <c r="J122" s="400"/>
      <c r="K122" s="400"/>
      <c r="L122" s="400"/>
      <c r="M122" s="400">
        <v>74</v>
      </c>
      <c r="N122" s="400">
        <v>200.15</v>
      </c>
      <c r="O122" s="400"/>
      <c r="P122" s="400"/>
      <c r="Q122" s="400"/>
      <c r="R122" s="400"/>
      <c r="S122" s="400"/>
      <c r="T122" s="400"/>
      <c r="U122" s="400"/>
      <c r="V122" s="400"/>
      <c r="W122" s="400"/>
      <c r="X122" s="400">
        <v>54.42</v>
      </c>
      <c r="Y122" s="400"/>
      <c r="Z122" s="400"/>
      <c r="AA122" s="400"/>
      <c r="AB122" s="400"/>
      <c r="AC122" s="400"/>
      <c r="AD122" s="400"/>
      <c r="AE122" s="400"/>
      <c r="AF122" s="400"/>
      <c r="AG122" s="400"/>
      <c r="AH122" s="400">
        <v>28773.57</v>
      </c>
    </row>
    <row r="123" spans="1:34" ht="26.4" x14ac:dyDescent="0.25">
      <c r="A123" s="398" t="s">
        <v>240</v>
      </c>
      <c r="B123" s="393" t="s">
        <v>306</v>
      </c>
      <c r="C123" s="394">
        <v>3.9</v>
      </c>
      <c r="D123" s="394"/>
      <c r="E123" s="394"/>
      <c r="F123" s="394">
        <v>3.9</v>
      </c>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v>3.9</v>
      </c>
    </row>
    <row r="124" spans="1:34" ht="13.2" customHeight="1" x14ac:dyDescent="0.25">
      <c r="A124" s="398" t="s">
        <v>240</v>
      </c>
      <c r="B124" s="393" t="s">
        <v>307</v>
      </c>
      <c r="C124" s="394">
        <v>9.2100000000000009</v>
      </c>
      <c r="D124" s="394"/>
      <c r="E124" s="394"/>
      <c r="F124" s="394">
        <v>9.2100000000000009</v>
      </c>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v>9.2100000000000009</v>
      </c>
    </row>
    <row r="125" spans="1:34" ht="13.2" customHeight="1" x14ac:dyDescent="0.25">
      <c r="A125" s="398" t="s">
        <v>240</v>
      </c>
      <c r="B125" s="393" t="s">
        <v>323</v>
      </c>
      <c r="C125" s="394">
        <v>24632.27</v>
      </c>
      <c r="D125" s="394">
        <v>24397.14</v>
      </c>
      <c r="E125" s="394"/>
      <c r="F125" s="394">
        <v>34.72</v>
      </c>
      <c r="G125" s="394"/>
      <c r="H125" s="394"/>
      <c r="I125" s="394"/>
      <c r="J125" s="394"/>
      <c r="K125" s="394"/>
      <c r="L125" s="394"/>
      <c r="M125" s="394"/>
      <c r="N125" s="394">
        <v>43.78</v>
      </c>
      <c r="O125" s="394"/>
      <c r="P125" s="394"/>
      <c r="Q125" s="394"/>
      <c r="R125" s="394"/>
      <c r="S125" s="394"/>
      <c r="T125" s="394"/>
      <c r="U125" s="394"/>
      <c r="V125" s="394"/>
      <c r="W125" s="394">
        <v>145.83000000000001</v>
      </c>
      <c r="X125" s="394"/>
      <c r="Y125" s="394"/>
      <c r="Z125" s="394"/>
      <c r="AA125" s="394"/>
      <c r="AB125" s="394"/>
      <c r="AC125" s="394"/>
      <c r="AD125" s="394">
        <v>10.8</v>
      </c>
      <c r="AE125" s="394"/>
      <c r="AF125" s="394"/>
      <c r="AG125" s="394"/>
      <c r="AH125" s="394">
        <v>24632.27</v>
      </c>
    </row>
    <row r="126" spans="1:34" ht="13.2" customHeight="1" x14ac:dyDescent="0.25">
      <c r="A126" s="398" t="s">
        <v>240</v>
      </c>
      <c r="B126" s="393" t="s">
        <v>489</v>
      </c>
      <c r="C126" s="394">
        <v>3000</v>
      </c>
      <c r="D126" s="394"/>
      <c r="E126" s="394"/>
      <c r="F126" s="394"/>
      <c r="G126" s="394"/>
      <c r="H126" s="394">
        <v>500</v>
      </c>
      <c r="I126" s="394"/>
      <c r="J126" s="394"/>
      <c r="K126" s="394"/>
      <c r="L126" s="394"/>
      <c r="M126" s="394"/>
      <c r="N126" s="394"/>
      <c r="O126" s="394">
        <v>2500</v>
      </c>
      <c r="P126" s="394"/>
      <c r="Q126" s="394"/>
      <c r="R126" s="394"/>
      <c r="S126" s="394"/>
      <c r="T126" s="394"/>
      <c r="U126" s="394"/>
      <c r="V126" s="394"/>
      <c r="W126" s="394"/>
      <c r="X126" s="394"/>
      <c r="Y126" s="394"/>
      <c r="Z126" s="394"/>
      <c r="AA126" s="394"/>
      <c r="AB126" s="394"/>
      <c r="AC126" s="394"/>
      <c r="AD126" s="394"/>
      <c r="AE126" s="394"/>
      <c r="AF126" s="394"/>
      <c r="AG126" s="394"/>
      <c r="AH126" s="394">
        <v>3000</v>
      </c>
    </row>
    <row r="127" spans="1:34" s="397" customFormat="1" ht="13.2" customHeight="1" x14ac:dyDescent="0.25">
      <c r="A127" s="398" t="s">
        <v>240</v>
      </c>
      <c r="B127" s="395" t="s">
        <v>460</v>
      </c>
      <c r="C127" s="396">
        <v>27645.38</v>
      </c>
      <c r="D127" s="396">
        <v>24397.14</v>
      </c>
      <c r="E127" s="396"/>
      <c r="F127" s="396">
        <v>47.83</v>
      </c>
      <c r="G127" s="396"/>
      <c r="H127" s="396">
        <v>500</v>
      </c>
      <c r="I127" s="396"/>
      <c r="J127" s="396"/>
      <c r="K127" s="396"/>
      <c r="L127" s="396"/>
      <c r="M127" s="396"/>
      <c r="N127" s="396">
        <v>43.78</v>
      </c>
      <c r="O127" s="396">
        <v>2500</v>
      </c>
      <c r="P127" s="396"/>
      <c r="Q127" s="396"/>
      <c r="R127" s="396"/>
      <c r="S127" s="396"/>
      <c r="T127" s="396"/>
      <c r="U127" s="396"/>
      <c r="V127" s="396"/>
      <c r="W127" s="396">
        <v>145.83000000000001</v>
      </c>
      <c r="X127" s="396"/>
      <c r="Y127" s="396"/>
      <c r="Z127" s="396"/>
      <c r="AA127" s="396"/>
      <c r="AB127" s="396"/>
      <c r="AC127" s="396"/>
      <c r="AD127" s="396">
        <v>10.8</v>
      </c>
      <c r="AE127" s="396"/>
      <c r="AF127" s="396"/>
      <c r="AG127" s="396"/>
      <c r="AH127" s="396">
        <v>27645.38</v>
      </c>
    </row>
    <row r="128" spans="1:34" ht="26.4" x14ac:dyDescent="0.25">
      <c r="A128" s="398" t="s">
        <v>341</v>
      </c>
      <c r="B128" s="393" t="s">
        <v>308</v>
      </c>
      <c r="C128" s="394">
        <v>488</v>
      </c>
      <c r="D128" s="394"/>
      <c r="E128" s="394"/>
      <c r="F128" s="394"/>
      <c r="G128" s="394"/>
      <c r="H128" s="394"/>
      <c r="I128" s="394"/>
      <c r="J128" s="394"/>
      <c r="K128" s="394"/>
      <c r="L128" s="394"/>
      <c r="M128" s="394"/>
      <c r="N128" s="394">
        <v>488</v>
      </c>
      <c r="O128" s="394"/>
      <c r="P128" s="394"/>
      <c r="Q128" s="394"/>
      <c r="R128" s="394"/>
      <c r="S128" s="394"/>
      <c r="T128" s="394"/>
      <c r="U128" s="394"/>
      <c r="V128" s="394"/>
      <c r="W128" s="394"/>
      <c r="X128" s="394"/>
      <c r="Y128" s="394"/>
      <c r="Z128" s="394"/>
      <c r="AA128" s="394"/>
      <c r="AB128" s="394"/>
      <c r="AC128" s="394"/>
      <c r="AD128" s="394"/>
      <c r="AE128" s="394"/>
      <c r="AF128" s="394"/>
      <c r="AG128" s="394"/>
      <c r="AH128" s="394">
        <v>488</v>
      </c>
    </row>
    <row r="129" spans="1:34" ht="26.4" x14ac:dyDescent="0.25">
      <c r="A129" s="398" t="s">
        <v>341</v>
      </c>
      <c r="B129" s="393" t="s">
        <v>318</v>
      </c>
      <c r="C129" s="394">
        <v>14302.7</v>
      </c>
      <c r="D129" s="394">
        <v>14209</v>
      </c>
      <c r="E129" s="394"/>
      <c r="F129" s="394"/>
      <c r="G129" s="394"/>
      <c r="H129" s="394"/>
      <c r="I129" s="394"/>
      <c r="J129" s="394"/>
      <c r="K129" s="394"/>
      <c r="L129" s="394"/>
      <c r="M129" s="394">
        <v>56</v>
      </c>
      <c r="N129" s="394"/>
      <c r="O129" s="394"/>
      <c r="P129" s="394"/>
      <c r="Q129" s="394"/>
      <c r="R129" s="394"/>
      <c r="S129" s="394"/>
      <c r="T129" s="394"/>
      <c r="U129" s="394"/>
      <c r="V129" s="394"/>
      <c r="W129" s="394"/>
      <c r="X129" s="394"/>
      <c r="Y129" s="394"/>
      <c r="Z129" s="394"/>
      <c r="AA129" s="394"/>
      <c r="AB129" s="394"/>
      <c r="AC129" s="394"/>
      <c r="AD129" s="394"/>
      <c r="AE129" s="394"/>
      <c r="AF129" s="394">
        <v>35</v>
      </c>
      <c r="AG129" s="394">
        <v>2.7</v>
      </c>
      <c r="AH129" s="394">
        <v>14302.7</v>
      </c>
    </row>
    <row r="130" spans="1:34" s="397" customFormat="1" ht="13.2" customHeight="1" x14ac:dyDescent="0.25">
      <c r="A130" s="398" t="s">
        <v>341</v>
      </c>
      <c r="B130" s="395" t="s">
        <v>460</v>
      </c>
      <c r="C130" s="396">
        <v>14790.7</v>
      </c>
      <c r="D130" s="396">
        <v>14209</v>
      </c>
      <c r="E130" s="396"/>
      <c r="F130" s="396"/>
      <c r="G130" s="396"/>
      <c r="H130" s="396"/>
      <c r="I130" s="396"/>
      <c r="J130" s="396"/>
      <c r="K130" s="396"/>
      <c r="L130" s="396"/>
      <c r="M130" s="396">
        <v>56</v>
      </c>
      <c r="N130" s="396">
        <v>488</v>
      </c>
      <c r="O130" s="396"/>
      <c r="P130" s="396"/>
      <c r="Q130" s="396"/>
      <c r="R130" s="396"/>
      <c r="S130" s="396"/>
      <c r="T130" s="396"/>
      <c r="U130" s="396"/>
      <c r="V130" s="396"/>
      <c r="W130" s="396"/>
      <c r="X130" s="396"/>
      <c r="Y130" s="396"/>
      <c r="Z130" s="396"/>
      <c r="AA130" s="396"/>
      <c r="AB130" s="396"/>
      <c r="AC130" s="396"/>
      <c r="AD130" s="396"/>
      <c r="AE130" s="396"/>
      <c r="AF130" s="396">
        <v>35</v>
      </c>
      <c r="AG130" s="396">
        <v>2.7</v>
      </c>
      <c r="AH130" s="396">
        <v>14790.7</v>
      </c>
    </row>
    <row r="131" spans="1:34" ht="26.4" x14ac:dyDescent="0.25">
      <c r="A131" s="392" t="s">
        <v>255</v>
      </c>
      <c r="B131" s="393" t="s">
        <v>306</v>
      </c>
      <c r="C131" s="394">
        <v>358.16</v>
      </c>
      <c r="D131" s="394"/>
      <c r="E131" s="394"/>
      <c r="F131" s="394">
        <v>6.3</v>
      </c>
      <c r="G131" s="394"/>
      <c r="H131" s="394"/>
      <c r="I131" s="394"/>
      <c r="J131" s="394"/>
      <c r="K131" s="394"/>
      <c r="L131" s="394"/>
      <c r="M131" s="394">
        <v>2.13</v>
      </c>
      <c r="N131" s="394"/>
      <c r="O131" s="394"/>
      <c r="P131" s="394"/>
      <c r="Q131" s="394"/>
      <c r="R131" s="394"/>
      <c r="S131" s="394"/>
      <c r="T131" s="394"/>
      <c r="U131" s="394"/>
      <c r="V131" s="394"/>
      <c r="W131" s="394"/>
      <c r="X131" s="394">
        <v>324.05</v>
      </c>
      <c r="Y131" s="394"/>
      <c r="Z131" s="394"/>
      <c r="AA131" s="394"/>
      <c r="AB131" s="394"/>
      <c r="AC131" s="394">
        <v>25.68</v>
      </c>
      <c r="AD131" s="394"/>
      <c r="AE131" s="394"/>
      <c r="AF131" s="394"/>
      <c r="AG131" s="394"/>
      <c r="AH131" s="394">
        <v>358.16</v>
      </c>
    </row>
    <row r="132" spans="1:34" ht="26.4" x14ac:dyDescent="0.25">
      <c r="A132" s="392" t="s">
        <v>255</v>
      </c>
      <c r="B132" s="393" t="s">
        <v>308</v>
      </c>
      <c r="C132" s="394">
        <v>6723</v>
      </c>
      <c r="D132" s="394">
        <v>6723</v>
      </c>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v>6723</v>
      </c>
    </row>
    <row r="133" spans="1:34" ht="39.6" x14ac:dyDescent="0.25">
      <c r="A133" s="392" t="s">
        <v>255</v>
      </c>
      <c r="B133" s="393" t="s">
        <v>339</v>
      </c>
      <c r="C133" s="394">
        <v>5.6</v>
      </c>
      <c r="D133" s="394">
        <v>5.6</v>
      </c>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v>5.6</v>
      </c>
    </row>
    <row r="134" spans="1:34" s="397" customFormat="1" ht="13.2" customHeight="1" x14ac:dyDescent="0.25">
      <c r="A134" s="392" t="s">
        <v>255</v>
      </c>
      <c r="B134" s="395" t="s">
        <v>460</v>
      </c>
      <c r="C134" s="396">
        <v>7086.76</v>
      </c>
      <c r="D134" s="396">
        <v>6728.6</v>
      </c>
      <c r="E134" s="396"/>
      <c r="F134" s="396">
        <v>6.3</v>
      </c>
      <c r="G134" s="396"/>
      <c r="H134" s="396"/>
      <c r="I134" s="396"/>
      <c r="J134" s="396"/>
      <c r="K134" s="396"/>
      <c r="L134" s="396"/>
      <c r="M134" s="396">
        <v>2.13</v>
      </c>
      <c r="N134" s="396"/>
      <c r="O134" s="396"/>
      <c r="P134" s="396"/>
      <c r="Q134" s="396"/>
      <c r="R134" s="396"/>
      <c r="S134" s="396"/>
      <c r="T134" s="396"/>
      <c r="U134" s="396"/>
      <c r="V134" s="396"/>
      <c r="W134" s="396"/>
      <c r="X134" s="396">
        <v>324.05</v>
      </c>
      <c r="Y134" s="396"/>
      <c r="Z134" s="396"/>
      <c r="AA134" s="396"/>
      <c r="AB134" s="396"/>
      <c r="AC134" s="396">
        <v>25.68</v>
      </c>
      <c r="AD134" s="396"/>
      <c r="AE134" s="396"/>
      <c r="AF134" s="396"/>
      <c r="AG134" s="396"/>
      <c r="AH134" s="396">
        <v>7086.76</v>
      </c>
    </row>
    <row r="135" spans="1:34" ht="26.4" x14ac:dyDescent="0.25">
      <c r="A135" s="392" t="s">
        <v>237</v>
      </c>
      <c r="B135" s="393" t="s">
        <v>430</v>
      </c>
      <c r="C135" s="394">
        <v>5428</v>
      </c>
      <c r="D135" s="394"/>
      <c r="E135" s="394"/>
      <c r="F135" s="394"/>
      <c r="G135" s="394"/>
      <c r="H135" s="394"/>
      <c r="I135" s="394"/>
      <c r="J135" s="394"/>
      <c r="K135" s="394"/>
      <c r="L135" s="394"/>
      <c r="M135" s="394">
        <v>5428</v>
      </c>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v>5428</v>
      </c>
    </row>
    <row r="136" spans="1:34" ht="26.4" x14ac:dyDescent="0.25">
      <c r="A136" s="392" t="s">
        <v>237</v>
      </c>
      <c r="B136" s="393" t="s">
        <v>311</v>
      </c>
      <c r="C136" s="394">
        <v>13430.17</v>
      </c>
      <c r="D136" s="394">
        <v>7976.72</v>
      </c>
      <c r="E136" s="394"/>
      <c r="F136" s="394">
        <v>881.66</v>
      </c>
      <c r="G136" s="394"/>
      <c r="H136" s="394"/>
      <c r="I136" s="394"/>
      <c r="J136" s="394"/>
      <c r="K136" s="394"/>
      <c r="L136" s="394"/>
      <c r="M136" s="394">
        <v>2918.01</v>
      </c>
      <c r="N136" s="394">
        <v>173.17</v>
      </c>
      <c r="O136" s="394"/>
      <c r="P136" s="394"/>
      <c r="Q136" s="394"/>
      <c r="R136" s="394"/>
      <c r="S136" s="394">
        <v>1463.58</v>
      </c>
      <c r="T136" s="394"/>
      <c r="U136" s="394"/>
      <c r="V136" s="394"/>
      <c r="W136" s="394"/>
      <c r="X136" s="394">
        <v>17.03</v>
      </c>
      <c r="Y136" s="394"/>
      <c r="Z136" s="394"/>
      <c r="AA136" s="394"/>
      <c r="AB136" s="394"/>
      <c r="AC136" s="394"/>
      <c r="AD136" s="394"/>
      <c r="AE136" s="394"/>
      <c r="AF136" s="394"/>
      <c r="AG136" s="394"/>
      <c r="AH136" s="394">
        <v>13430.17</v>
      </c>
    </row>
    <row r="137" spans="1:34" ht="26.4" x14ac:dyDescent="0.25">
      <c r="A137" s="392" t="s">
        <v>237</v>
      </c>
      <c r="B137" s="393" t="s">
        <v>500</v>
      </c>
      <c r="C137" s="394">
        <v>28318</v>
      </c>
      <c r="D137" s="394"/>
      <c r="E137" s="394"/>
      <c r="F137" s="394"/>
      <c r="G137" s="394"/>
      <c r="H137" s="394"/>
      <c r="I137" s="394"/>
      <c r="J137" s="394"/>
      <c r="K137" s="394"/>
      <c r="L137" s="394"/>
      <c r="M137" s="394"/>
      <c r="N137" s="394"/>
      <c r="O137" s="394"/>
      <c r="P137" s="394"/>
      <c r="Q137" s="394"/>
      <c r="R137" s="394"/>
      <c r="S137" s="394">
        <v>2708</v>
      </c>
      <c r="T137" s="394"/>
      <c r="U137" s="394"/>
      <c r="V137" s="394"/>
      <c r="W137" s="394"/>
      <c r="X137" s="394">
        <v>25610</v>
      </c>
      <c r="Y137" s="394"/>
      <c r="Z137" s="394"/>
      <c r="AA137" s="394"/>
      <c r="AB137" s="394"/>
      <c r="AC137" s="394"/>
      <c r="AD137" s="394"/>
      <c r="AE137" s="394"/>
      <c r="AF137" s="394"/>
      <c r="AG137" s="394"/>
      <c r="AH137" s="394">
        <v>28318</v>
      </c>
    </row>
    <row r="138" spans="1:34" ht="26.4" x14ac:dyDescent="0.25">
      <c r="A138" s="392" t="s">
        <v>237</v>
      </c>
      <c r="B138" s="393" t="s">
        <v>480</v>
      </c>
      <c r="C138" s="394">
        <v>15</v>
      </c>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v>15</v>
      </c>
      <c r="AC138" s="394"/>
      <c r="AD138" s="394"/>
      <c r="AE138" s="394"/>
      <c r="AF138" s="394"/>
      <c r="AG138" s="394"/>
      <c r="AH138" s="394">
        <v>15</v>
      </c>
    </row>
    <row r="139" spans="1:34" ht="26.4" x14ac:dyDescent="0.25">
      <c r="A139" s="392" t="s">
        <v>237</v>
      </c>
      <c r="B139" s="393" t="s">
        <v>306</v>
      </c>
      <c r="C139" s="394">
        <v>0.38</v>
      </c>
      <c r="D139" s="394"/>
      <c r="E139" s="394"/>
      <c r="F139" s="394">
        <v>0.38</v>
      </c>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v>0.38</v>
      </c>
    </row>
    <row r="140" spans="1:34" ht="13.2" customHeight="1" x14ac:dyDescent="0.25">
      <c r="A140" s="392" t="s">
        <v>237</v>
      </c>
      <c r="B140" s="393" t="s">
        <v>344</v>
      </c>
      <c r="C140" s="394">
        <v>928201</v>
      </c>
      <c r="D140" s="394">
        <v>551844</v>
      </c>
      <c r="E140" s="394"/>
      <c r="F140" s="394">
        <v>173</v>
      </c>
      <c r="G140" s="394"/>
      <c r="H140" s="394"/>
      <c r="I140" s="394">
        <v>120755</v>
      </c>
      <c r="J140" s="394"/>
      <c r="K140" s="394"/>
      <c r="L140" s="394"/>
      <c r="M140" s="394">
        <v>19487</v>
      </c>
      <c r="N140" s="394">
        <v>181210</v>
      </c>
      <c r="O140" s="394"/>
      <c r="P140" s="394"/>
      <c r="Q140" s="394"/>
      <c r="R140" s="394"/>
      <c r="S140" s="394">
        <v>52957</v>
      </c>
      <c r="T140" s="394"/>
      <c r="U140" s="394"/>
      <c r="V140" s="394">
        <v>1775</v>
      </c>
      <c r="W140" s="394"/>
      <c r="X140" s="394"/>
      <c r="Y140" s="394"/>
      <c r="Z140" s="394"/>
      <c r="AA140" s="394"/>
      <c r="AB140" s="394"/>
      <c r="AC140" s="394"/>
      <c r="AD140" s="394"/>
      <c r="AE140" s="394"/>
      <c r="AF140" s="394"/>
      <c r="AG140" s="394"/>
      <c r="AH140" s="394">
        <v>928201</v>
      </c>
    </row>
    <row r="141" spans="1:34" ht="26.4" x14ac:dyDescent="0.25">
      <c r="A141" s="392" t="s">
        <v>237</v>
      </c>
      <c r="B141" s="393" t="s">
        <v>308</v>
      </c>
      <c r="C141" s="394">
        <v>31046</v>
      </c>
      <c r="D141" s="394"/>
      <c r="E141" s="394"/>
      <c r="F141" s="394">
        <v>438</v>
      </c>
      <c r="G141" s="394"/>
      <c r="H141" s="394"/>
      <c r="I141" s="394"/>
      <c r="J141" s="394"/>
      <c r="K141" s="394"/>
      <c r="L141" s="394"/>
      <c r="M141" s="394">
        <v>15172</v>
      </c>
      <c r="N141" s="394">
        <v>457</v>
      </c>
      <c r="O141" s="394"/>
      <c r="P141" s="394"/>
      <c r="Q141" s="394"/>
      <c r="R141" s="394"/>
      <c r="S141" s="394">
        <v>13458</v>
      </c>
      <c r="T141" s="394"/>
      <c r="U141" s="394"/>
      <c r="V141" s="394"/>
      <c r="W141" s="394"/>
      <c r="X141" s="394">
        <v>255</v>
      </c>
      <c r="Y141" s="394"/>
      <c r="Z141" s="394"/>
      <c r="AA141" s="394"/>
      <c r="AB141" s="394"/>
      <c r="AC141" s="394"/>
      <c r="AD141" s="394">
        <v>1266</v>
      </c>
      <c r="AE141" s="394"/>
      <c r="AF141" s="394"/>
      <c r="AG141" s="394"/>
      <c r="AH141" s="394">
        <v>31046</v>
      </c>
    </row>
    <row r="142" spans="1:34" ht="26.4" x14ac:dyDescent="0.25">
      <c r="A142" s="392" t="s">
        <v>237</v>
      </c>
      <c r="B142" s="393" t="s">
        <v>394</v>
      </c>
      <c r="C142" s="394">
        <v>139455</v>
      </c>
      <c r="D142" s="394"/>
      <c r="E142" s="394"/>
      <c r="F142" s="394"/>
      <c r="G142" s="394"/>
      <c r="H142" s="394">
        <v>6620</v>
      </c>
      <c r="I142" s="394"/>
      <c r="J142" s="394"/>
      <c r="K142" s="394"/>
      <c r="L142" s="394"/>
      <c r="M142" s="394"/>
      <c r="N142" s="394"/>
      <c r="O142" s="394">
        <v>1500</v>
      </c>
      <c r="P142" s="394"/>
      <c r="Q142" s="394"/>
      <c r="R142" s="394">
        <v>807</v>
      </c>
      <c r="S142" s="394"/>
      <c r="T142" s="394"/>
      <c r="U142" s="394"/>
      <c r="V142" s="394"/>
      <c r="W142" s="394"/>
      <c r="X142" s="394"/>
      <c r="Y142" s="394"/>
      <c r="Z142" s="394"/>
      <c r="AA142" s="394"/>
      <c r="AB142" s="394">
        <v>130528</v>
      </c>
      <c r="AC142" s="394"/>
      <c r="AD142" s="394"/>
      <c r="AE142" s="394"/>
      <c r="AF142" s="394"/>
      <c r="AG142" s="394"/>
      <c r="AH142" s="394">
        <v>139455</v>
      </c>
    </row>
    <row r="143" spans="1:34" s="397" customFormat="1" ht="13.2" customHeight="1" x14ac:dyDescent="0.25">
      <c r="A143" s="392" t="s">
        <v>237</v>
      </c>
      <c r="B143" s="395" t="s">
        <v>460</v>
      </c>
      <c r="C143" s="396">
        <v>1145893.55</v>
      </c>
      <c r="D143" s="396">
        <v>559820.72</v>
      </c>
      <c r="E143" s="396"/>
      <c r="F143" s="396">
        <v>1493.04</v>
      </c>
      <c r="G143" s="396"/>
      <c r="H143" s="396">
        <v>6620</v>
      </c>
      <c r="I143" s="396">
        <v>120755</v>
      </c>
      <c r="J143" s="396"/>
      <c r="K143" s="396"/>
      <c r="L143" s="396"/>
      <c r="M143" s="396">
        <v>43005.01</v>
      </c>
      <c r="N143" s="396">
        <v>181840.17</v>
      </c>
      <c r="O143" s="396">
        <v>1500</v>
      </c>
      <c r="P143" s="396"/>
      <c r="Q143" s="396"/>
      <c r="R143" s="396">
        <v>807</v>
      </c>
      <c r="S143" s="396">
        <v>70586.58</v>
      </c>
      <c r="T143" s="396"/>
      <c r="U143" s="396"/>
      <c r="V143" s="396">
        <v>1775</v>
      </c>
      <c r="W143" s="396"/>
      <c r="X143" s="396">
        <v>25882.03</v>
      </c>
      <c r="Y143" s="396"/>
      <c r="Z143" s="396"/>
      <c r="AA143" s="396"/>
      <c r="AB143" s="396">
        <v>130543</v>
      </c>
      <c r="AC143" s="396"/>
      <c r="AD143" s="396">
        <v>1266</v>
      </c>
      <c r="AE143" s="396"/>
      <c r="AF143" s="396"/>
      <c r="AG143" s="396"/>
      <c r="AH143" s="396">
        <v>1145893.55</v>
      </c>
    </row>
    <row r="144" spans="1:34" ht="26.4" x14ac:dyDescent="0.25">
      <c r="A144" s="392" t="s">
        <v>346</v>
      </c>
      <c r="B144" s="393" t="s">
        <v>311</v>
      </c>
      <c r="C144" s="394">
        <v>5271.3</v>
      </c>
      <c r="D144" s="394">
        <v>5271.3</v>
      </c>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v>5271.3</v>
      </c>
    </row>
    <row r="145" spans="1:34" ht="26.4" x14ac:dyDescent="0.25">
      <c r="A145" s="392" t="s">
        <v>346</v>
      </c>
      <c r="B145" s="393" t="s">
        <v>308</v>
      </c>
      <c r="C145" s="394">
        <v>1639</v>
      </c>
      <c r="D145" s="394">
        <v>1524</v>
      </c>
      <c r="E145" s="394"/>
      <c r="F145" s="394"/>
      <c r="G145" s="394"/>
      <c r="H145" s="394"/>
      <c r="I145" s="394"/>
      <c r="J145" s="394"/>
      <c r="K145" s="394"/>
      <c r="L145" s="394"/>
      <c r="M145" s="394">
        <v>115</v>
      </c>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v>1639</v>
      </c>
    </row>
    <row r="146" spans="1:34" s="397" customFormat="1" ht="13.2" customHeight="1" x14ac:dyDescent="0.25">
      <c r="A146" s="392" t="s">
        <v>346</v>
      </c>
      <c r="B146" s="395" t="s">
        <v>460</v>
      </c>
      <c r="C146" s="396">
        <v>6910.3</v>
      </c>
      <c r="D146" s="396">
        <v>6795.3</v>
      </c>
      <c r="E146" s="396"/>
      <c r="F146" s="396"/>
      <c r="G146" s="396"/>
      <c r="H146" s="396"/>
      <c r="I146" s="396"/>
      <c r="J146" s="396"/>
      <c r="K146" s="396"/>
      <c r="L146" s="396"/>
      <c r="M146" s="396">
        <v>115</v>
      </c>
      <c r="N146" s="396"/>
      <c r="O146" s="396"/>
      <c r="P146" s="396"/>
      <c r="Q146" s="396"/>
      <c r="R146" s="396"/>
      <c r="S146" s="396"/>
      <c r="T146" s="396"/>
      <c r="U146" s="396"/>
      <c r="V146" s="396"/>
      <c r="W146" s="396"/>
      <c r="X146" s="396"/>
      <c r="Y146" s="396"/>
      <c r="Z146" s="396"/>
      <c r="AA146" s="396"/>
      <c r="AB146" s="396"/>
      <c r="AC146" s="396"/>
      <c r="AD146" s="396"/>
      <c r="AE146" s="396"/>
      <c r="AF146" s="396"/>
      <c r="AG146" s="396"/>
      <c r="AH146" s="396">
        <v>6910.3</v>
      </c>
    </row>
    <row r="147" spans="1:34" ht="26.4" x14ac:dyDescent="0.25">
      <c r="A147" s="392" t="s">
        <v>265</v>
      </c>
      <c r="B147" s="393" t="s">
        <v>434</v>
      </c>
      <c r="C147" s="394">
        <v>14000</v>
      </c>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v>14000</v>
      </c>
      <c r="AC147" s="394"/>
      <c r="AD147" s="394"/>
      <c r="AE147" s="394"/>
      <c r="AF147" s="394"/>
      <c r="AG147" s="394"/>
      <c r="AH147" s="394">
        <v>14000</v>
      </c>
    </row>
    <row r="148" spans="1:34" ht="26.4" x14ac:dyDescent="0.25">
      <c r="A148" s="392" t="s">
        <v>265</v>
      </c>
      <c r="B148" s="393" t="s">
        <v>311</v>
      </c>
      <c r="C148" s="394">
        <v>4816.84</v>
      </c>
      <c r="D148" s="394"/>
      <c r="E148" s="394"/>
      <c r="F148" s="394"/>
      <c r="G148" s="394"/>
      <c r="H148" s="394"/>
      <c r="I148" s="394"/>
      <c r="J148" s="394"/>
      <c r="K148" s="394"/>
      <c r="L148" s="394"/>
      <c r="M148" s="394">
        <v>890.85</v>
      </c>
      <c r="N148" s="394">
        <v>2295.63</v>
      </c>
      <c r="O148" s="394"/>
      <c r="P148" s="394"/>
      <c r="Q148" s="394"/>
      <c r="R148" s="394"/>
      <c r="S148" s="394">
        <v>1450.36</v>
      </c>
      <c r="T148" s="394">
        <v>8.9</v>
      </c>
      <c r="U148" s="394"/>
      <c r="V148" s="394"/>
      <c r="W148" s="394"/>
      <c r="X148" s="394"/>
      <c r="Y148" s="394"/>
      <c r="Z148" s="394"/>
      <c r="AA148" s="394"/>
      <c r="AB148" s="394"/>
      <c r="AC148" s="394"/>
      <c r="AD148" s="394"/>
      <c r="AE148" s="394">
        <v>171.1</v>
      </c>
      <c r="AF148" s="394"/>
      <c r="AG148" s="394"/>
      <c r="AH148" s="394">
        <v>4816.84</v>
      </c>
    </row>
    <row r="149" spans="1:34" ht="26.4" x14ac:dyDescent="0.25">
      <c r="A149" s="392" t="s">
        <v>265</v>
      </c>
      <c r="B149" s="393" t="s">
        <v>500</v>
      </c>
      <c r="C149" s="394">
        <v>1485</v>
      </c>
      <c r="D149" s="394"/>
      <c r="E149" s="394"/>
      <c r="F149" s="394"/>
      <c r="G149" s="394"/>
      <c r="H149" s="394"/>
      <c r="I149" s="394"/>
      <c r="J149" s="394"/>
      <c r="K149" s="394"/>
      <c r="L149" s="394"/>
      <c r="M149" s="394">
        <v>1485</v>
      </c>
      <c r="N149" s="394"/>
      <c r="O149" s="394"/>
      <c r="P149" s="394"/>
      <c r="Q149" s="394"/>
      <c r="R149" s="394"/>
      <c r="S149" s="394"/>
      <c r="T149" s="394"/>
      <c r="U149" s="394"/>
      <c r="V149" s="394"/>
      <c r="W149" s="394"/>
      <c r="X149" s="394"/>
      <c r="Y149" s="394"/>
      <c r="Z149" s="394"/>
      <c r="AA149" s="394"/>
      <c r="AB149" s="394"/>
      <c r="AC149" s="394"/>
      <c r="AD149" s="394"/>
      <c r="AE149" s="394"/>
      <c r="AF149" s="394"/>
      <c r="AG149" s="394"/>
      <c r="AH149" s="394">
        <v>1485</v>
      </c>
    </row>
    <row r="150" spans="1:34" ht="26.4" x14ac:dyDescent="0.25">
      <c r="A150" s="392" t="s">
        <v>265</v>
      </c>
      <c r="B150" s="393" t="s">
        <v>307</v>
      </c>
      <c r="C150" s="394">
        <v>303.52999999999997</v>
      </c>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v>303.52999999999997</v>
      </c>
      <c r="AD150" s="394"/>
      <c r="AE150" s="394"/>
      <c r="AF150" s="394"/>
      <c r="AG150" s="394"/>
      <c r="AH150" s="394">
        <v>303.52999999999997</v>
      </c>
    </row>
    <row r="151" spans="1:34" ht="26.4" x14ac:dyDescent="0.25">
      <c r="A151" s="392" t="s">
        <v>265</v>
      </c>
      <c r="B151" s="393" t="s">
        <v>308</v>
      </c>
      <c r="C151" s="394">
        <v>143521</v>
      </c>
      <c r="D151" s="394">
        <v>92814</v>
      </c>
      <c r="E151" s="394"/>
      <c r="F151" s="394">
        <v>8</v>
      </c>
      <c r="G151" s="394"/>
      <c r="H151" s="394"/>
      <c r="I151" s="394"/>
      <c r="J151" s="394"/>
      <c r="K151" s="394"/>
      <c r="L151" s="394"/>
      <c r="M151" s="394">
        <v>3933</v>
      </c>
      <c r="N151" s="394"/>
      <c r="O151" s="394"/>
      <c r="P151" s="394">
        <v>46766</v>
      </c>
      <c r="Q151" s="394"/>
      <c r="R151" s="394"/>
      <c r="S151" s="394"/>
      <c r="T151" s="394"/>
      <c r="U151" s="394"/>
      <c r="V151" s="394"/>
      <c r="W151" s="394"/>
      <c r="X151" s="394"/>
      <c r="Y151" s="394"/>
      <c r="Z151" s="394"/>
      <c r="AA151" s="394"/>
      <c r="AB151" s="394"/>
      <c r="AC151" s="394"/>
      <c r="AD151" s="394"/>
      <c r="AE151" s="394"/>
      <c r="AF151" s="394"/>
      <c r="AG151" s="394"/>
      <c r="AH151" s="394">
        <v>143521</v>
      </c>
    </row>
    <row r="152" spans="1:34" ht="26.4" x14ac:dyDescent="0.25">
      <c r="A152" s="392" t="s">
        <v>265</v>
      </c>
      <c r="B152" s="393" t="s">
        <v>415</v>
      </c>
      <c r="C152" s="394">
        <v>460</v>
      </c>
      <c r="D152" s="394"/>
      <c r="E152" s="394"/>
      <c r="F152" s="394"/>
      <c r="G152" s="394"/>
      <c r="H152" s="394"/>
      <c r="I152" s="394"/>
      <c r="J152" s="394"/>
      <c r="K152" s="394"/>
      <c r="L152" s="394"/>
      <c r="M152" s="394"/>
      <c r="N152" s="394"/>
      <c r="O152" s="394"/>
      <c r="P152" s="394"/>
      <c r="Q152" s="394"/>
      <c r="R152" s="394"/>
      <c r="S152" s="394">
        <v>460</v>
      </c>
      <c r="T152" s="394"/>
      <c r="U152" s="394"/>
      <c r="V152" s="394"/>
      <c r="W152" s="394"/>
      <c r="X152" s="394"/>
      <c r="Y152" s="394"/>
      <c r="Z152" s="394"/>
      <c r="AA152" s="394"/>
      <c r="AB152" s="394"/>
      <c r="AC152" s="394"/>
      <c r="AD152" s="394"/>
      <c r="AE152" s="394"/>
      <c r="AF152" s="394"/>
      <c r="AG152" s="394"/>
      <c r="AH152" s="394">
        <v>460</v>
      </c>
    </row>
    <row r="153" spans="1:34" ht="26.4" x14ac:dyDescent="0.25">
      <c r="A153" s="392" t="s">
        <v>265</v>
      </c>
      <c r="B153" s="393" t="s">
        <v>347</v>
      </c>
      <c r="C153" s="394">
        <v>215</v>
      </c>
      <c r="D153" s="394"/>
      <c r="E153" s="394"/>
      <c r="F153" s="394"/>
      <c r="G153" s="394"/>
      <c r="H153" s="394"/>
      <c r="I153" s="394"/>
      <c r="J153" s="394"/>
      <c r="K153" s="394"/>
      <c r="L153" s="394"/>
      <c r="M153" s="394"/>
      <c r="N153" s="394"/>
      <c r="O153" s="394"/>
      <c r="P153" s="394"/>
      <c r="Q153" s="394"/>
      <c r="R153" s="394"/>
      <c r="S153" s="394">
        <v>215</v>
      </c>
      <c r="T153" s="394"/>
      <c r="U153" s="394"/>
      <c r="V153" s="394"/>
      <c r="W153" s="394"/>
      <c r="X153" s="394"/>
      <c r="Y153" s="394"/>
      <c r="Z153" s="394"/>
      <c r="AA153" s="394"/>
      <c r="AB153" s="394"/>
      <c r="AC153" s="394"/>
      <c r="AD153" s="394"/>
      <c r="AE153" s="394"/>
      <c r="AF153" s="394"/>
      <c r="AG153" s="394"/>
      <c r="AH153" s="394">
        <v>215</v>
      </c>
    </row>
    <row r="154" spans="1:34" s="397" customFormat="1" ht="13.2" customHeight="1" x14ac:dyDescent="0.25">
      <c r="A154" s="392" t="s">
        <v>265</v>
      </c>
      <c r="B154" s="395" t="s">
        <v>460</v>
      </c>
      <c r="C154" s="396">
        <v>164801.37</v>
      </c>
      <c r="D154" s="396">
        <v>92814</v>
      </c>
      <c r="E154" s="396"/>
      <c r="F154" s="396">
        <v>8</v>
      </c>
      <c r="G154" s="396"/>
      <c r="H154" s="396"/>
      <c r="I154" s="396"/>
      <c r="J154" s="396"/>
      <c r="K154" s="396"/>
      <c r="L154" s="396"/>
      <c r="M154" s="396">
        <v>6308.85</v>
      </c>
      <c r="N154" s="396">
        <v>2295.63</v>
      </c>
      <c r="O154" s="396"/>
      <c r="P154" s="396">
        <v>46766</v>
      </c>
      <c r="Q154" s="396"/>
      <c r="R154" s="396"/>
      <c r="S154" s="396">
        <v>2125.36</v>
      </c>
      <c r="T154" s="396">
        <v>8.9</v>
      </c>
      <c r="U154" s="396"/>
      <c r="V154" s="396"/>
      <c r="W154" s="396"/>
      <c r="X154" s="396"/>
      <c r="Y154" s="396"/>
      <c r="Z154" s="396"/>
      <c r="AA154" s="396"/>
      <c r="AB154" s="396">
        <v>14000</v>
      </c>
      <c r="AC154" s="396">
        <v>303.52999999999997</v>
      </c>
      <c r="AD154" s="396"/>
      <c r="AE154" s="396">
        <v>171.1</v>
      </c>
      <c r="AF154" s="396"/>
      <c r="AG154" s="396"/>
      <c r="AH154" s="396">
        <v>164801.37</v>
      </c>
    </row>
    <row r="155" spans="1:34" ht="26.4" x14ac:dyDescent="0.25">
      <c r="A155" s="392" t="s">
        <v>348</v>
      </c>
      <c r="B155" s="393" t="s">
        <v>318</v>
      </c>
      <c r="C155" s="394">
        <v>2243.64</v>
      </c>
      <c r="D155" s="394">
        <v>2243.64</v>
      </c>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v>2243.64</v>
      </c>
    </row>
    <row r="156" spans="1:34" s="397" customFormat="1" ht="13.2" customHeight="1" x14ac:dyDescent="0.25">
      <c r="A156" s="392" t="s">
        <v>348</v>
      </c>
      <c r="B156" s="395" t="s">
        <v>460</v>
      </c>
      <c r="C156" s="396">
        <v>2243.64</v>
      </c>
      <c r="D156" s="396">
        <v>2243.64</v>
      </c>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v>2243.64</v>
      </c>
    </row>
    <row r="157" spans="1:34" ht="26.4" x14ac:dyDescent="0.25">
      <c r="A157" s="392" t="s">
        <v>256</v>
      </c>
      <c r="B157" s="393" t="s">
        <v>416</v>
      </c>
      <c r="C157" s="394">
        <v>118520</v>
      </c>
      <c r="D157" s="394"/>
      <c r="E157" s="394"/>
      <c r="F157" s="394"/>
      <c r="G157" s="394"/>
      <c r="H157" s="394">
        <v>19274</v>
      </c>
      <c r="I157" s="394"/>
      <c r="J157" s="394"/>
      <c r="K157" s="394"/>
      <c r="L157" s="394"/>
      <c r="M157" s="394"/>
      <c r="N157" s="394"/>
      <c r="O157" s="394">
        <v>18569</v>
      </c>
      <c r="P157" s="394"/>
      <c r="Q157" s="394"/>
      <c r="R157" s="394"/>
      <c r="S157" s="394"/>
      <c r="T157" s="394"/>
      <c r="U157" s="394"/>
      <c r="V157" s="394"/>
      <c r="W157" s="394"/>
      <c r="X157" s="394"/>
      <c r="Y157" s="394"/>
      <c r="Z157" s="394"/>
      <c r="AA157" s="394"/>
      <c r="AB157" s="394">
        <v>80677</v>
      </c>
      <c r="AC157" s="394"/>
      <c r="AD157" s="394"/>
      <c r="AE157" s="394"/>
      <c r="AF157" s="394"/>
      <c r="AG157" s="394"/>
      <c r="AH157" s="394">
        <v>118520</v>
      </c>
    </row>
    <row r="158" spans="1:34" ht="26.4" x14ac:dyDescent="0.25">
      <c r="A158" s="392" t="s">
        <v>256</v>
      </c>
      <c r="B158" s="393" t="s">
        <v>414</v>
      </c>
      <c r="C158" s="394">
        <v>28950</v>
      </c>
      <c r="D158" s="394"/>
      <c r="E158" s="394"/>
      <c r="F158" s="394"/>
      <c r="G158" s="394"/>
      <c r="H158" s="394"/>
      <c r="I158" s="394"/>
      <c r="J158" s="394"/>
      <c r="K158" s="394"/>
      <c r="L158" s="394"/>
      <c r="M158" s="394">
        <v>28950</v>
      </c>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v>28950</v>
      </c>
    </row>
    <row r="159" spans="1:34" ht="26.4" x14ac:dyDescent="0.25">
      <c r="A159" s="392" t="s">
        <v>256</v>
      </c>
      <c r="B159" s="393" t="s">
        <v>430</v>
      </c>
      <c r="C159" s="394">
        <v>585</v>
      </c>
      <c r="D159" s="394"/>
      <c r="E159" s="394"/>
      <c r="F159" s="394"/>
      <c r="G159" s="394"/>
      <c r="H159" s="394"/>
      <c r="I159" s="394"/>
      <c r="J159" s="394"/>
      <c r="K159" s="394"/>
      <c r="L159" s="394"/>
      <c r="M159" s="394">
        <v>585</v>
      </c>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v>585</v>
      </c>
    </row>
    <row r="160" spans="1:34" ht="26.4" x14ac:dyDescent="0.25">
      <c r="A160" s="392" t="s">
        <v>256</v>
      </c>
      <c r="B160" s="393" t="s">
        <v>434</v>
      </c>
      <c r="C160" s="394">
        <v>358000</v>
      </c>
      <c r="D160" s="394"/>
      <c r="E160" s="394"/>
      <c r="F160" s="394"/>
      <c r="G160" s="394"/>
      <c r="H160" s="394">
        <v>4000</v>
      </c>
      <c r="I160" s="394"/>
      <c r="J160" s="394"/>
      <c r="K160" s="394">
        <v>12000</v>
      </c>
      <c r="L160" s="394"/>
      <c r="M160" s="394"/>
      <c r="N160" s="394">
        <v>118000</v>
      </c>
      <c r="O160" s="394">
        <v>22000</v>
      </c>
      <c r="P160" s="394"/>
      <c r="Q160" s="394"/>
      <c r="R160" s="394"/>
      <c r="S160" s="394"/>
      <c r="T160" s="394"/>
      <c r="U160" s="394"/>
      <c r="V160" s="394"/>
      <c r="W160" s="394"/>
      <c r="X160" s="394"/>
      <c r="Y160" s="394"/>
      <c r="Z160" s="394"/>
      <c r="AA160" s="394"/>
      <c r="AB160" s="394">
        <v>202000</v>
      </c>
      <c r="AC160" s="394"/>
      <c r="AD160" s="394"/>
      <c r="AE160" s="394"/>
      <c r="AF160" s="394"/>
      <c r="AG160" s="394"/>
      <c r="AH160" s="394">
        <v>358000</v>
      </c>
    </row>
    <row r="161" spans="1:34" ht="26.4" x14ac:dyDescent="0.25">
      <c r="A161" s="392" t="s">
        <v>256</v>
      </c>
      <c r="B161" s="393" t="s">
        <v>311</v>
      </c>
      <c r="C161" s="394">
        <v>22945.25</v>
      </c>
      <c r="D161" s="394">
        <v>20320.84</v>
      </c>
      <c r="E161" s="394"/>
      <c r="F161" s="394">
        <v>224.58</v>
      </c>
      <c r="G161" s="394"/>
      <c r="H161" s="394"/>
      <c r="I161" s="394"/>
      <c r="J161" s="394"/>
      <c r="K161" s="394"/>
      <c r="L161" s="394"/>
      <c r="M161" s="394">
        <v>46.54</v>
      </c>
      <c r="N161" s="394">
        <v>434.75</v>
      </c>
      <c r="O161" s="394"/>
      <c r="P161" s="394"/>
      <c r="Q161" s="394"/>
      <c r="R161" s="394"/>
      <c r="S161" s="394">
        <v>1575.89</v>
      </c>
      <c r="T161" s="394"/>
      <c r="U161" s="394"/>
      <c r="V161" s="394"/>
      <c r="W161" s="394">
        <v>3.41</v>
      </c>
      <c r="X161" s="394">
        <v>339.24</v>
      </c>
      <c r="Y161" s="394"/>
      <c r="Z161" s="394"/>
      <c r="AA161" s="394"/>
      <c r="AB161" s="394"/>
      <c r="AC161" s="394"/>
      <c r="AD161" s="394"/>
      <c r="AE161" s="394"/>
      <c r="AF161" s="394"/>
      <c r="AG161" s="394"/>
      <c r="AH161" s="394">
        <v>22945.25</v>
      </c>
    </row>
    <row r="162" spans="1:34" ht="26.4" x14ac:dyDescent="0.25">
      <c r="A162" s="392" t="s">
        <v>256</v>
      </c>
      <c r="B162" s="393" t="s">
        <v>500</v>
      </c>
      <c r="C162" s="394">
        <v>43157</v>
      </c>
      <c r="D162" s="394"/>
      <c r="E162" s="394"/>
      <c r="F162" s="394"/>
      <c r="G162" s="394"/>
      <c r="H162" s="394"/>
      <c r="I162" s="394"/>
      <c r="J162" s="394"/>
      <c r="K162" s="394"/>
      <c r="L162" s="394"/>
      <c r="M162" s="394"/>
      <c r="N162" s="394"/>
      <c r="O162" s="394"/>
      <c r="P162" s="394"/>
      <c r="Q162" s="394"/>
      <c r="R162" s="394"/>
      <c r="S162" s="394">
        <v>43157</v>
      </c>
      <c r="T162" s="394"/>
      <c r="U162" s="394"/>
      <c r="V162" s="394"/>
      <c r="W162" s="394"/>
      <c r="X162" s="394"/>
      <c r="Y162" s="394"/>
      <c r="Z162" s="394"/>
      <c r="AA162" s="394"/>
      <c r="AB162" s="394"/>
      <c r="AC162" s="394"/>
      <c r="AD162" s="394"/>
      <c r="AE162" s="394"/>
      <c r="AF162" s="394"/>
      <c r="AG162" s="394"/>
      <c r="AH162" s="394">
        <v>43157</v>
      </c>
    </row>
    <row r="163" spans="1:34" ht="26.4" x14ac:dyDescent="0.25">
      <c r="A163" s="392" t="s">
        <v>256</v>
      </c>
      <c r="B163" s="393" t="s">
        <v>306</v>
      </c>
      <c r="C163" s="394">
        <v>0.9</v>
      </c>
      <c r="D163" s="394"/>
      <c r="E163" s="394"/>
      <c r="F163" s="394">
        <v>0.9</v>
      </c>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v>0.9</v>
      </c>
    </row>
    <row r="164" spans="1:34" ht="26.4" x14ac:dyDescent="0.25">
      <c r="A164" s="392" t="s">
        <v>256</v>
      </c>
      <c r="B164" s="393" t="s">
        <v>307</v>
      </c>
      <c r="C164" s="394">
        <v>4697.74</v>
      </c>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v>4697.74</v>
      </c>
      <c r="AD164" s="394"/>
      <c r="AE164" s="394"/>
      <c r="AF164" s="394"/>
      <c r="AG164" s="394"/>
      <c r="AH164" s="394">
        <v>4697.74</v>
      </c>
    </row>
    <row r="165" spans="1:34" ht="26.4" x14ac:dyDescent="0.25">
      <c r="A165" s="392" t="s">
        <v>256</v>
      </c>
      <c r="B165" s="393" t="s">
        <v>308</v>
      </c>
      <c r="C165" s="394">
        <v>518196</v>
      </c>
      <c r="D165" s="394">
        <v>436115</v>
      </c>
      <c r="E165" s="394"/>
      <c r="F165" s="394">
        <v>157</v>
      </c>
      <c r="G165" s="394"/>
      <c r="H165" s="394"/>
      <c r="I165" s="394"/>
      <c r="J165" s="394"/>
      <c r="K165" s="394"/>
      <c r="L165" s="394"/>
      <c r="M165" s="394">
        <v>30551</v>
      </c>
      <c r="N165" s="394">
        <v>32046</v>
      </c>
      <c r="O165" s="394"/>
      <c r="P165" s="394">
        <v>430</v>
      </c>
      <c r="Q165" s="394"/>
      <c r="R165" s="394"/>
      <c r="S165" s="394">
        <v>936</v>
      </c>
      <c r="T165" s="394"/>
      <c r="U165" s="394"/>
      <c r="V165" s="394"/>
      <c r="W165" s="394"/>
      <c r="X165" s="394">
        <v>9722</v>
      </c>
      <c r="Y165" s="394"/>
      <c r="Z165" s="394"/>
      <c r="AA165" s="394"/>
      <c r="AB165" s="394"/>
      <c r="AC165" s="394"/>
      <c r="AD165" s="394"/>
      <c r="AE165" s="394">
        <v>8239</v>
      </c>
      <c r="AF165" s="394"/>
      <c r="AG165" s="394"/>
      <c r="AH165" s="394">
        <v>518196</v>
      </c>
    </row>
    <row r="166" spans="1:34" s="397" customFormat="1" ht="13.2" customHeight="1" x14ac:dyDescent="0.25">
      <c r="A166" s="392" t="s">
        <v>256</v>
      </c>
      <c r="B166" s="395" t="s">
        <v>460</v>
      </c>
      <c r="C166" s="396">
        <v>1095051.8899999999</v>
      </c>
      <c r="D166" s="396">
        <v>456435.84</v>
      </c>
      <c r="E166" s="396"/>
      <c r="F166" s="396">
        <v>382.48</v>
      </c>
      <c r="G166" s="396"/>
      <c r="H166" s="396">
        <v>23274</v>
      </c>
      <c r="I166" s="396"/>
      <c r="J166" s="396"/>
      <c r="K166" s="396">
        <v>12000</v>
      </c>
      <c r="L166" s="396"/>
      <c r="M166" s="396">
        <v>60132.54</v>
      </c>
      <c r="N166" s="396">
        <v>150480.75</v>
      </c>
      <c r="O166" s="396">
        <v>40569</v>
      </c>
      <c r="P166" s="396">
        <v>430</v>
      </c>
      <c r="Q166" s="396"/>
      <c r="R166" s="396"/>
      <c r="S166" s="396">
        <v>45668.89</v>
      </c>
      <c r="T166" s="396"/>
      <c r="U166" s="396"/>
      <c r="V166" s="396"/>
      <c r="W166" s="396">
        <v>3.41</v>
      </c>
      <c r="X166" s="396">
        <v>10061.24</v>
      </c>
      <c r="Y166" s="396"/>
      <c r="Z166" s="396"/>
      <c r="AA166" s="396"/>
      <c r="AB166" s="396">
        <v>282677</v>
      </c>
      <c r="AC166" s="396">
        <v>4697.74</v>
      </c>
      <c r="AD166" s="396"/>
      <c r="AE166" s="396">
        <v>8239</v>
      </c>
      <c r="AF166" s="396"/>
      <c r="AG166" s="396"/>
      <c r="AH166" s="396">
        <v>1095051.8899999999</v>
      </c>
    </row>
    <row r="167" spans="1:34" ht="13.2" customHeight="1" x14ac:dyDescent="0.25">
      <c r="A167" s="392" t="s">
        <v>230</v>
      </c>
      <c r="B167" s="393" t="s">
        <v>349</v>
      </c>
      <c r="C167" s="394">
        <v>10024</v>
      </c>
      <c r="D167" s="394"/>
      <c r="E167" s="394"/>
      <c r="F167" s="394"/>
      <c r="G167" s="394"/>
      <c r="H167" s="394"/>
      <c r="I167" s="394"/>
      <c r="J167" s="394"/>
      <c r="K167" s="394">
        <v>20</v>
      </c>
      <c r="L167" s="394">
        <v>3</v>
      </c>
      <c r="M167" s="394"/>
      <c r="N167" s="394"/>
      <c r="O167" s="394">
        <v>10000</v>
      </c>
      <c r="P167" s="394"/>
      <c r="Q167" s="394"/>
      <c r="R167" s="394">
        <v>1</v>
      </c>
      <c r="S167" s="394"/>
      <c r="T167" s="394"/>
      <c r="U167" s="394"/>
      <c r="V167" s="394"/>
      <c r="W167" s="394"/>
      <c r="X167" s="394"/>
      <c r="Y167" s="394"/>
      <c r="Z167" s="394"/>
      <c r="AA167" s="394"/>
      <c r="AB167" s="394"/>
      <c r="AC167" s="394"/>
      <c r="AD167" s="394"/>
      <c r="AE167" s="394"/>
      <c r="AF167" s="394"/>
      <c r="AG167" s="394"/>
      <c r="AH167" s="394">
        <v>10024</v>
      </c>
    </row>
    <row r="168" spans="1:34" ht="39.6" x14ac:dyDescent="0.25">
      <c r="A168" s="392" t="s">
        <v>230</v>
      </c>
      <c r="B168" s="393" t="s">
        <v>467</v>
      </c>
      <c r="C168" s="394">
        <v>39969</v>
      </c>
      <c r="D168" s="394"/>
      <c r="E168" s="394"/>
      <c r="F168" s="394"/>
      <c r="G168" s="394"/>
      <c r="H168" s="394">
        <v>19984.5</v>
      </c>
      <c r="I168" s="394"/>
      <c r="J168" s="394"/>
      <c r="K168" s="394"/>
      <c r="L168" s="394"/>
      <c r="M168" s="394"/>
      <c r="N168" s="394"/>
      <c r="O168" s="394">
        <v>19984.5</v>
      </c>
      <c r="P168" s="394"/>
      <c r="Q168" s="394"/>
      <c r="R168" s="394"/>
      <c r="S168" s="394"/>
      <c r="T168" s="394"/>
      <c r="U168" s="394"/>
      <c r="V168" s="394"/>
      <c r="W168" s="394"/>
      <c r="X168" s="394"/>
      <c r="Y168" s="394"/>
      <c r="Z168" s="394"/>
      <c r="AA168" s="394"/>
      <c r="AB168" s="394"/>
      <c r="AC168" s="394"/>
      <c r="AD168" s="394"/>
      <c r="AE168" s="394"/>
      <c r="AF168" s="394"/>
      <c r="AG168" s="394"/>
      <c r="AH168" s="394">
        <v>39969</v>
      </c>
    </row>
    <row r="169" spans="1:34" ht="26.4" x14ac:dyDescent="0.25">
      <c r="A169" s="392" t="s">
        <v>230</v>
      </c>
      <c r="B169" s="393" t="s">
        <v>311</v>
      </c>
      <c r="C169" s="394">
        <v>33.409999999999997</v>
      </c>
      <c r="D169" s="394"/>
      <c r="E169" s="394"/>
      <c r="F169" s="394"/>
      <c r="G169" s="394"/>
      <c r="H169" s="394"/>
      <c r="I169" s="394"/>
      <c r="J169" s="394"/>
      <c r="K169" s="394"/>
      <c r="L169" s="394"/>
      <c r="M169" s="394"/>
      <c r="N169" s="394">
        <v>22.63</v>
      </c>
      <c r="O169" s="394"/>
      <c r="P169" s="394"/>
      <c r="Q169" s="394"/>
      <c r="R169" s="394"/>
      <c r="S169" s="394">
        <v>10.78</v>
      </c>
      <c r="T169" s="394"/>
      <c r="U169" s="394"/>
      <c r="V169" s="394"/>
      <c r="W169" s="394"/>
      <c r="X169" s="394"/>
      <c r="Y169" s="394"/>
      <c r="Z169" s="394"/>
      <c r="AA169" s="394"/>
      <c r="AB169" s="394"/>
      <c r="AC169" s="394"/>
      <c r="AD169" s="394"/>
      <c r="AE169" s="394"/>
      <c r="AF169" s="394"/>
      <c r="AG169" s="394"/>
      <c r="AH169" s="394">
        <v>33.409999999999997</v>
      </c>
    </row>
    <row r="170" spans="1:34" ht="13.2" customHeight="1" x14ac:dyDescent="0.25">
      <c r="A170" s="392" t="s">
        <v>230</v>
      </c>
      <c r="B170" s="393" t="s">
        <v>496</v>
      </c>
      <c r="C170" s="394">
        <v>6011</v>
      </c>
      <c r="D170" s="394"/>
      <c r="E170" s="394"/>
      <c r="F170" s="394"/>
      <c r="G170" s="394"/>
      <c r="H170" s="394">
        <v>3005.5</v>
      </c>
      <c r="I170" s="394"/>
      <c r="J170" s="394"/>
      <c r="K170" s="394"/>
      <c r="L170" s="394"/>
      <c r="M170" s="394"/>
      <c r="N170" s="394"/>
      <c r="O170" s="394">
        <v>3005.5</v>
      </c>
      <c r="P170" s="394"/>
      <c r="Q170" s="394"/>
      <c r="R170" s="394"/>
      <c r="S170" s="394"/>
      <c r="T170" s="394"/>
      <c r="U170" s="394"/>
      <c r="V170" s="394"/>
      <c r="W170" s="394"/>
      <c r="X170" s="394"/>
      <c r="Y170" s="394"/>
      <c r="Z170" s="394"/>
      <c r="AA170" s="394"/>
      <c r="AB170" s="394"/>
      <c r="AC170" s="394"/>
      <c r="AD170" s="394"/>
      <c r="AE170" s="394"/>
      <c r="AF170" s="394"/>
      <c r="AG170" s="394"/>
      <c r="AH170" s="394">
        <v>6011</v>
      </c>
    </row>
    <row r="171" spans="1:34" ht="26.4" x14ac:dyDescent="0.25">
      <c r="A171" s="392" t="s">
        <v>230</v>
      </c>
      <c r="B171" s="393" t="s">
        <v>306</v>
      </c>
      <c r="C171" s="394">
        <v>148417.22</v>
      </c>
      <c r="D171" s="394"/>
      <c r="E171" s="394"/>
      <c r="F171" s="394">
        <v>1234.97</v>
      </c>
      <c r="G171" s="394"/>
      <c r="H171" s="394"/>
      <c r="I171" s="394"/>
      <c r="J171" s="394"/>
      <c r="K171" s="394"/>
      <c r="L171" s="394"/>
      <c r="M171" s="394">
        <v>57154.95</v>
      </c>
      <c r="N171" s="394"/>
      <c r="O171" s="394"/>
      <c r="P171" s="394"/>
      <c r="Q171" s="394"/>
      <c r="R171" s="394"/>
      <c r="S171" s="394"/>
      <c r="T171" s="394">
        <v>12959.98</v>
      </c>
      <c r="U171" s="394"/>
      <c r="V171" s="394"/>
      <c r="W171" s="394"/>
      <c r="X171" s="394">
        <v>54568.85</v>
      </c>
      <c r="Y171" s="394"/>
      <c r="Z171" s="394"/>
      <c r="AA171" s="394"/>
      <c r="AB171" s="394"/>
      <c r="AC171" s="394">
        <v>22447.58</v>
      </c>
      <c r="AD171" s="394">
        <v>50.89</v>
      </c>
      <c r="AE171" s="394"/>
      <c r="AF171" s="394"/>
      <c r="AG171" s="394"/>
      <c r="AH171" s="394">
        <v>148417.22</v>
      </c>
    </row>
    <row r="172" spans="1:34" ht="26.4" x14ac:dyDescent="0.25">
      <c r="A172" s="392" t="s">
        <v>230</v>
      </c>
      <c r="B172" s="393" t="s">
        <v>307</v>
      </c>
      <c r="C172" s="394">
        <v>134.79</v>
      </c>
      <c r="D172" s="394"/>
      <c r="E172" s="394"/>
      <c r="F172" s="394"/>
      <c r="G172" s="394"/>
      <c r="H172" s="394"/>
      <c r="I172" s="394"/>
      <c r="J172" s="394"/>
      <c r="K172" s="394"/>
      <c r="L172" s="394"/>
      <c r="M172" s="394"/>
      <c r="N172" s="394"/>
      <c r="O172" s="394"/>
      <c r="P172" s="394"/>
      <c r="Q172" s="394"/>
      <c r="R172" s="394"/>
      <c r="S172" s="394"/>
      <c r="T172" s="394"/>
      <c r="U172" s="394"/>
      <c r="V172" s="394"/>
      <c r="W172" s="394"/>
      <c r="X172" s="394">
        <v>134.79</v>
      </c>
      <c r="Y172" s="394"/>
      <c r="Z172" s="394"/>
      <c r="AA172" s="394"/>
      <c r="AB172" s="394"/>
      <c r="AC172" s="394"/>
      <c r="AD172" s="394"/>
      <c r="AE172" s="394"/>
      <c r="AF172" s="394"/>
      <c r="AG172" s="394"/>
      <c r="AH172" s="394">
        <v>134.79</v>
      </c>
    </row>
    <row r="173" spans="1:34" ht="13.2" customHeight="1" x14ac:dyDescent="0.25">
      <c r="A173" s="392" t="s">
        <v>230</v>
      </c>
      <c r="B173" s="393" t="s">
        <v>354</v>
      </c>
      <c r="C173" s="394">
        <v>2636.38</v>
      </c>
      <c r="D173" s="394">
        <v>2636.38</v>
      </c>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94"/>
      <c r="AG173" s="394"/>
      <c r="AH173" s="394">
        <v>2636.38</v>
      </c>
    </row>
    <row r="174" spans="1:34" ht="26.4" x14ac:dyDescent="0.25">
      <c r="A174" s="392" t="s">
        <v>230</v>
      </c>
      <c r="B174" s="393" t="s">
        <v>308</v>
      </c>
      <c r="C174" s="394">
        <v>54583</v>
      </c>
      <c r="D174" s="394">
        <v>27966</v>
      </c>
      <c r="E174" s="394"/>
      <c r="F174" s="394">
        <v>1</v>
      </c>
      <c r="G174" s="394"/>
      <c r="H174" s="394"/>
      <c r="I174" s="394"/>
      <c r="J174" s="394"/>
      <c r="K174" s="394"/>
      <c r="L174" s="394"/>
      <c r="M174" s="394">
        <v>23068</v>
      </c>
      <c r="N174" s="394"/>
      <c r="O174" s="394"/>
      <c r="P174" s="394"/>
      <c r="Q174" s="394"/>
      <c r="R174" s="394"/>
      <c r="S174" s="394">
        <v>3480</v>
      </c>
      <c r="T174" s="394"/>
      <c r="U174" s="394"/>
      <c r="V174" s="394"/>
      <c r="W174" s="394"/>
      <c r="X174" s="394"/>
      <c r="Y174" s="394"/>
      <c r="Z174" s="394"/>
      <c r="AA174" s="394"/>
      <c r="AB174" s="394"/>
      <c r="AC174" s="394"/>
      <c r="AD174" s="394">
        <v>68</v>
      </c>
      <c r="AE174" s="394"/>
      <c r="AF174" s="394"/>
      <c r="AG174" s="394"/>
      <c r="AH174" s="394">
        <v>54583</v>
      </c>
    </row>
    <row r="175" spans="1:34" ht="39.6" x14ac:dyDescent="0.25">
      <c r="A175" s="392" t="s">
        <v>230</v>
      </c>
      <c r="B175" s="393" t="s">
        <v>339</v>
      </c>
      <c r="C175" s="394">
        <v>253822.36</v>
      </c>
      <c r="D175" s="394">
        <v>253822.36</v>
      </c>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394"/>
      <c r="AE175" s="394"/>
      <c r="AF175" s="394"/>
      <c r="AG175" s="394"/>
      <c r="AH175" s="394">
        <v>253822.36</v>
      </c>
    </row>
    <row r="176" spans="1:34" ht="26.4" x14ac:dyDescent="0.25">
      <c r="A176" s="392" t="s">
        <v>230</v>
      </c>
      <c r="B176" s="393" t="s">
        <v>435</v>
      </c>
      <c r="C176" s="394">
        <v>252</v>
      </c>
      <c r="D176" s="394"/>
      <c r="E176" s="394"/>
      <c r="F176" s="394"/>
      <c r="G176" s="394"/>
      <c r="H176" s="394">
        <v>77</v>
      </c>
      <c r="I176" s="394"/>
      <c r="J176" s="394"/>
      <c r="K176" s="394"/>
      <c r="L176" s="394"/>
      <c r="M176" s="394"/>
      <c r="N176" s="394"/>
      <c r="O176" s="394">
        <v>175</v>
      </c>
      <c r="P176" s="394"/>
      <c r="Q176" s="394"/>
      <c r="R176" s="394"/>
      <c r="S176" s="394"/>
      <c r="T176" s="394"/>
      <c r="U176" s="394"/>
      <c r="V176" s="394"/>
      <c r="W176" s="394"/>
      <c r="X176" s="394"/>
      <c r="Y176" s="394"/>
      <c r="Z176" s="394"/>
      <c r="AA176" s="394"/>
      <c r="AB176" s="394"/>
      <c r="AC176" s="394"/>
      <c r="AD176" s="394"/>
      <c r="AE176" s="394"/>
      <c r="AF176" s="394"/>
      <c r="AG176" s="394"/>
      <c r="AH176" s="394">
        <v>252</v>
      </c>
    </row>
    <row r="177" spans="1:34" s="397" customFormat="1" ht="13.2" customHeight="1" x14ac:dyDescent="0.25">
      <c r="A177" s="392" t="s">
        <v>230</v>
      </c>
      <c r="B177" s="395" t="s">
        <v>460</v>
      </c>
      <c r="C177" s="396">
        <v>515883.16</v>
      </c>
      <c r="D177" s="396">
        <v>284424.74</v>
      </c>
      <c r="E177" s="396"/>
      <c r="F177" s="396">
        <v>1235.97</v>
      </c>
      <c r="G177" s="396"/>
      <c r="H177" s="396">
        <v>23067</v>
      </c>
      <c r="I177" s="396"/>
      <c r="J177" s="396"/>
      <c r="K177" s="396">
        <v>20</v>
      </c>
      <c r="L177" s="396">
        <v>3</v>
      </c>
      <c r="M177" s="396">
        <v>80222.95</v>
      </c>
      <c r="N177" s="396">
        <v>22.63</v>
      </c>
      <c r="O177" s="396">
        <v>33165</v>
      </c>
      <c r="P177" s="396"/>
      <c r="Q177" s="396"/>
      <c r="R177" s="396">
        <v>1</v>
      </c>
      <c r="S177" s="396">
        <v>3490.78</v>
      </c>
      <c r="T177" s="396">
        <v>12959.98</v>
      </c>
      <c r="U177" s="396"/>
      <c r="V177" s="396"/>
      <c r="W177" s="396"/>
      <c r="X177" s="396">
        <v>54703.64</v>
      </c>
      <c r="Y177" s="396"/>
      <c r="Z177" s="396"/>
      <c r="AA177" s="396"/>
      <c r="AB177" s="396"/>
      <c r="AC177" s="396">
        <v>22447.58</v>
      </c>
      <c r="AD177" s="396">
        <v>118.89</v>
      </c>
      <c r="AE177" s="396"/>
      <c r="AF177" s="396"/>
      <c r="AG177" s="396"/>
      <c r="AH177" s="396">
        <v>515883.16</v>
      </c>
    </row>
    <row r="178" spans="1:34" ht="13.2" customHeight="1" x14ac:dyDescent="0.25">
      <c r="A178" s="392" t="s">
        <v>242</v>
      </c>
      <c r="B178" s="393" t="s">
        <v>356</v>
      </c>
      <c r="C178" s="394">
        <v>25901</v>
      </c>
      <c r="D178" s="394"/>
      <c r="E178" s="394"/>
      <c r="F178" s="394"/>
      <c r="G178" s="394">
        <v>25901</v>
      </c>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v>25901</v>
      </c>
    </row>
    <row r="179" spans="1:34" ht="26.4" x14ac:dyDescent="0.25">
      <c r="A179" s="392" t="s">
        <v>242</v>
      </c>
      <c r="B179" s="393" t="s">
        <v>306</v>
      </c>
      <c r="C179" s="394">
        <v>283.43</v>
      </c>
      <c r="D179" s="394"/>
      <c r="E179" s="394"/>
      <c r="F179" s="394">
        <v>7.13</v>
      </c>
      <c r="G179" s="394"/>
      <c r="H179" s="394"/>
      <c r="I179" s="394"/>
      <c r="J179" s="394"/>
      <c r="K179" s="394"/>
      <c r="L179" s="394"/>
      <c r="M179" s="394">
        <v>206.23</v>
      </c>
      <c r="N179" s="394"/>
      <c r="O179" s="394"/>
      <c r="P179" s="394"/>
      <c r="Q179" s="394"/>
      <c r="R179" s="394"/>
      <c r="S179" s="394"/>
      <c r="T179" s="394"/>
      <c r="U179" s="394"/>
      <c r="V179" s="394"/>
      <c r="W179" s="394"/>
      <c r="X179" s="394">
        <v>59.95</v>
      </c>
      <c r="Y179" s="394"/>
      <c r="Z179" s="394"/>
      <c r="AA179" s="394"/>
      <c r="AB179" s="394"/>
      <c r="AC179" s="394">
        <v>10.119999999999999</v>
      </c>
      <c r="AD179" s="394"/>
      <c r="AE179" s="394"/>
      <c r="AF179" s="394"/>
      <c r="AG179" s="394"/>
      <c r="AH179" s="394">
        <v>283.43</v>
      </c>
    </row>
    <row r="180" spans="1:34" ht="39.6" x14ac:dyDescent="0.25">
      <c r="A180" s="392" t="s">
        <v>242</v>
      </c>
      <c r="B180" s="393" t="s">
        <v>339</v>
      </c>
      <c r="C180" s="394">
        <v>110.22</v>
      </c>
      <c r="D180" s="394">
        <v>110.22</v>
      </c>
      <c r="E180" s="394"/>
      <c r="F180" s="394"/>
      <c r="G180" s="394"/>
      <c r="H180" s="394"/>
      <c r="I180" s="394"/>
      <c r="J180" s="394"/>
      <c r="K180" s="394"/>
      <c r="L180" s="394"/>
      <c r="M180" s="394"/>
      <c r="N180" s="394"/>
      <c r="O180" s="394"/>
      <c r="P180" s="394"/>
      <c r="Q180" s="394"/>
      <c r="R180" s="394"/>
      <c r="S180" s="394"/>
      <c r="T180" s="394"/>
      <c r="U180" s="394"/>
      <c r="V180" s="394"/>
      <c r="W180" s="394"/>
      <c r="X180" s="394"/>
      <c r="Y180" s="394"/>
      <c r="Z180" s="394"/>
      <c r="AA180" s="394"/>
      <c r="AB180" s="394"/>
      <c r="AC180" s="394"/>
      <c r="AD180" s="394"/>
      <c r="AE180" s="394"/>
      <c r="AF180" s="394"/>
      <c r="AG180" s="394"/>
      <c r="AH180" s="394">
        <v>110.22</v>
      </c>
    </row>
    <row r="181" spans="1:34" ht="26.4" x14ac:dyDescent="0.25">
      <c r="A181" s="392" t="s">
        <v>242</v>
      </c>
      <c r="B181" s="393" t="s">
        <v>479</v>
      </c>
      <c r="C181" s="394">
        <v>26537.67</v>
      </c>
      <c r="D181" s="394">
        <v>24049.439999999999</v>
      </c>
      <c r="E181" s="394"/>
      <c r="F181" s="394">
        <v>319.54000000000002</v>
      </c>
      <c r="G181" s="394">
        <v>1837.86</v>
      </c>
      <c r="H181" s="394"/>
      <c r="I181" s="394"/>
      <c r="J181" s="394"/>
      <c r="K181" s="394"/>
      <c r="L181" s="394"/>
      <c r="M181" s="394">
        <v>133.86000000000001</v>
      </c>
      <c r="N181" s="394"/>
      <c r="O181" s="394"/>
      <c r="P181" s="394"/>
      <c r="Q181" s="394"/>
      <c r="R181" s="394"/>
      <c r="S181" s="394"/>
      <c r="T181" s="394"/>
      <c r="U181" s="394"/>
      <c r="V181" s="394"/>
      <c r="W181" s="394"/>
      <c r="X181" s="394">
        <v>9.1999999999999993</v>
      </c>
      <c r="Y181" s="394"/>
      <c r="Z181" s="394"/>
      <c r="AA181" s="394"/>
      <c r="AB181" s="394"/>
      <c r="AC181" s="394"/>
      <c r="AD181" s="394"/>
      <c r="AE181" s="394"/>
      <c r="AF181" s="394"/>
      <c r="AG181" s="394">
        <v>187.77</v>
      </c>
      <c r="AH181" s="394">
        <v>26537.67</v>
      </c>
    </row>
    <row r="182" spans="1:34" s="397" customFormat="1" ht="13.2" customHeight="1" x14ac:dyDescent="0.25">
      <c r="A182" s="392" t="s">
        <v>242</v>
      </c>
      <c r="B182" s="395" t="s">
        <v>460</v>
      </c>
      <c r="C182" s="396">
        <v>52832.32</v>
      </c>
      <c r="D182" s="396">
        <v>24159.66</v>
      </c>
      <c r="E182" s="396"/>
      <c r="F182" s="396">
        <v>326.67</v>
      </c>
      <c r="G182" s="396">
        <v>27738.86</v>
      </c>
      <c r="H182" s="396"/>
      <c r="I182" s="396"/>
      <c r="J182" s="396"/>
      <c r="K182" s="396"/>
      <c r="L182" s="396"/>
      <c r="M182" s="396">
        <v>340.09</v>
      </c>
      <c r="N182" s="396"/>
      <c r="O182" s="396"/>
      <c r="P182" s="396"/>
      <c r="Q182" s="396"/>
      <c r="R182" s="396"/>
      <c r="S182" s="396"/>
      <c r="T182" s="396"/>
      <c r="U182" s="396"/>
      <c r="V182" s="396"/>
      <c r="W182" s="396"/>
      <c r="X182" s="396">
        <v>69.150000000000006</v>
      </c>
      <c r="Y182" s="396"/>
      <c r="Z182" s="396"/>
      <c r="AA182" s="396"/>
      <c r="AB182" s="396"/>
      <c r="AC182" s="396">
        <v>10.119999999999999</v>
      </c>
      <c r="AD182" s="396"/>
      <c r="AE182" s="396"/>
      <c r="AF182" s="396"/>
      <c r="AG182" s="396">
        <v>187.77</v>
      </c>
      <c r="AH182" s="396">
        <v>52832.32</v>
      </c>
    </row>
    <row r="183" spans="1:34" ht="26.4" x14ac:dyDescent="0.25">
      <c r="A183" s="392" t="s">
        <v>357</v>
      </c>
      <c r="B183" s="393" t="s">
        <v>311</v>
      </c>
      <c r="C183" s="394">
        <v>1188.77</v>
      </c>
      <c r="D183" s="394"/>
      <c r="E183" s="394"/>
      <c r="F183" s="394"/>
      <c r="G183" s="394"/>
      <c r="H183" s="394"/>
      <c r="I183" s="394"/>
      <c r="J183" s="394"/>
      <c r="K183" s="394"/>
      <c r="L183" s="394"/>
      <c r="M183" s="394"/>
      <c r="N183" s="394">
        <v>855.11</v>
      </c>
      <c r="O183" s="394"/>
      <c r="P183" s="394"/>
      <c r="Q183" s="394"/>
      <c r="R183" s="394"/>
      <c r="S183" s="394">
        <v>333.66</v>
      </c>
      <c r="T183" s="394"/>
      <c r="U183" s="394"/>
      <c r="V183" s="394"/>
      <c r="W183" s="394"/>
      <c r="X183" s="394"/>
      <c r="Y183" s="394"/>
      <c r="Z183" s="394"/>
      <c r="AA183" s="394"/>
      <c r="AB183" s="394"/>
      <c r="AC183" s="394"/>
      <c r="AD183" s="394"/>
      <c r="AE183" s="394"/>
      <c r="AF183" s="394"/>
      <c r="AG183" s="394"/>
      <c r="AH183" s="394">
        <v>1188.77</v>
      </c>
    </row>
    <row r="184" spans="1:34" ht="26.4" x14ac:dyDescent="0.25">
      <c r="A184" s="392" t="s">
        <v>357</v>
      </c>
      <c r="B184" s="393" t="s">
        <v>500</v>
      </c>
      <c r="C184" s="394">
        <v>1049</v>
      </c>
      <c r="D184" s="394"/>
      <c r="E184" s="394"/>
      <c r="F184" s="394"/>
      <c r="G184" s="394"/>
      <c r="H184" s="394"/>
      <c r="I184" s="394"/>
      <c r="J184" s="394"/>
      <c r="K184" s="394"/>
      <c r="L184" s="394"/>
      <c r="M184" s="394"/>
      <c r="N184" s="394"/>
      <c r="O184" s="394"/>
      <c r="P184" s="394"/>
      <c r="Q184" s="394"/>
      <c r="R184" s="394"/>
      <c r="S184" s="394">
        <v>794</v>
      </c>
      <c r="T184" s="394"/>
      <c r="U184" s="394"/>
      <c r="V184" s="394"/>
      <c r="W184" s="394"/>
      <c r="X184" s="394">
        <v>255</v>
      </c>
      <c r="Y184" s="394"/>
      <c r="Z184" s="394"/>
      <c r="AA184" s="394"/>
      <c r="AB184" s="394"/>
      <c r="AC184" s="394"/>
      <c r="AD184" s="394"/>
      <c r="AE184" s="394"/>
      <c r="AF184" s="394"/>
      <c r="AG184" s="394"/>
      <c r="AH184" s="394">
        <v>1049</v>
      </c>
    </row>
    <row r="185" spans="1:34" ht="26.4" x14ac:dyDescent="0.25">
      <c r="A185" s="392" t="s">
        <v>357</v>
      </c>
      <c r="B185" s="393" t="s">
        <v>308</v>
      </c>
      <c r="C185" s="394">
        <v>152755</v>
      </c>
      <c r="D185" s="394">
        <v>152162</v>
      </c>
      <c r="E185" s="394"/>
      <c r="F185" s="394">
        <v>47</v>
      </c>
      <c r="G185" s="394"/>
      <c r="H185" s="394"/>
      <c r="I185" s="394"/>
      <c r="J185" s="394"/>
      <c r="K185" s="394"/>
      <c r="L185" s="394"/>
      <c r="M185" s="394">
        <v>376</v>
      </c>
      <c r="N185" s="394">
        <v>68</v>
      </c>
      <c r="O185" s="394"/>
      <c r="P185" s="394"/>
      <c r="Q185" s="394"/>
      <c r="R185" s="394"/>
      <c r="S185" s="394">
        <v>16</v>
      </c>
      <c r="T185" s="394"/>
      <c r="U185" s="394"/>
      <c r="V185" s="394"/>
      <c r="W185" s="394"/>
      <c r="X185" s="394">
        <v>55</v>
      </c>
      <c r="Y185" s="394"/>
      <c r="Z185" s="394"/>
      <c r="AA185" s="394"/>
      <c r="AB185" s="394"/>
      <c r="AC185" s="394"/>
      <c r="AD185" s="394">
        <v>31</v>
      </c>
      <c r="AE185" s="394"/>
      <c r="AF185" s="394"/>
      <c r="AG185" s="394"/>
      <c r="AH185" s="394">
        <v>152755</v>
      </c>
    </row>
    <row r="186" spans="1:34" s="397" customFormat="1" ht="13.2" customHeight="1" x14ac:dyDescent="0.25">
      <c r="A186" s="392" t="s">
        <v>357</v>
      </c>
      <c r="B186" s="395" t="s">
        <v>460</v>
      </c>
      <c r="C186" s="396">
        <v>154992.76999999999</v>
      </c>
      <c r="D186" s="396">
        <v>152162</v>
      </c>
      <c r="E186" s="396"/>
      <c r="F186" s="396">
        <v>47</v>
      </c>
      <c r="G186" s="396"/>
      <c r="H186" s="396"/>
      <c r="I186" s="396"/>
      <c r="J186" s="396"/>
      <c r="K186" s="396"/>
      <c r="L186" s="396"/>
      <c r="M186" s="396">
        <v>376</v>
      </c>
      <c r="N186" s="396">
        <v>923.11</v>
      </c>
      <c r="O186" s="396"/>
      <c r="P186" s="396"/>
      <c r="Q186" s="396"/>
      <c r="R186" s="396"/>
      <c r="S186" s="396">
        <v>1143.6600000000001</v>
      </c>
      <c r="T186" s="396"/>
      <c r="U186" s="396"/>
      <c r="V186" s="396"/>
      <c r="W186" s="396"/>
      <c r="X186" s="396">
        <v>310</v>
      </c>
      <c r="Y186" s="396"/>
      <c r="Z186" s="396"/>
      <c r="AA186" s="396"/>
      <c r="AB186" s="396"/>
      <c r="AC186" s="396"/>
      <c r="AD186" s="396">
        <v>31</v>
      </c>
      <c r="AE186" s="396"/>
      <c r="AF186" s="396"/>
      <c r="AG186" s="396"/>
      <c r="AH186" s="396">
        <v>154992.76999999999</v>
      </c>
    </row>
    <row r="187" spans="1:34" ht="26.4" x14ac:dyDescent="0.25">
      <c r="A187" s="392" t="s">
        <v>358</v>
      </c>
      <c r="B187" s="393" t="s">
        <v>505</v>
      </c>
      <c r="C187" s="394">
        <v>1566</v>
      </c>
      <c r="D187" s="394">
        <v>1566</v>
      </c>
      <c r="E187" s="394"/>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v>1566</v>
      </c>
    </row>
    <row r="188" spans="1:34" ht="26.4" x14ac:dyDescent="0.25">
      <c r="A188" s="392" t="s">
        <v>358</v>
      </c>
      <c r="B188" s="393" t="s">
        <v>318</v>
      </c>
      <c r="C188" s="394">
        <v>50</v>
      </c>
      <c r="D188" s="394">
        <v>50</v>
      </c>
      <c r="E188" s="394"/>
      <c r="F188" s="394"/>
      <c r="G188" s="394"/>
      <c r="H188" s="394"/>
      <c r="I188" s="394"/>
      <c r="J188" s="394"/>
      <c r="K188" s="394"/>
      <c r="L188" s="394"/>
      <c r="M188" s="394"/>
      <c r="N188" s="394"/>
      <c r="O188" s="394"/>
      <c r="P188" s="394"/>
      <c r="Q188" s="394"/>
      <c r="R188" s="394"/>
      <c r="S188" s="394"/>
      <c r="T188" s="394"/>
      <c r="U188" s="394"/>
      <c r="V188" s="394"/>
      <c r="W188" s="394"/>
      <c r="X188" s="394"/>
      <c r="Y188" s="394"/>
      <c r="Z188" s="394"/>
      <c r="AA188" s="394"/>
      <c r="AB188" s="394"/>
      <c r="AC188" s="394"/>
      <c r="AD188" s="394"/>
      <c r="AE188" s="394"/>
      <c r="AF188" s="394"/>
      <c r="AG188" s="394"/>
      <c r="AH188" s="394">
        <v>50</v>
      </c>
    </row>
    <row r="189" spans="1:34" s="397" customFormat="1" ht="13.2" customHeight="1" x14ac:dyDescent="0.25">
      <c r="A189" s="392" t="s">
        <v>358</v>
      </c>
      <c r="B189" s="395" t="s">
        <v>460</v>
      </c>
      <c r="C189" s="396">
        <v>1616</v>
      </c>
      <c r="D189" s="396">
        <v>1616</v>
      </c>
      <c r="E189" s="396"/>
      <c r="F189" s="396"/>
      <c r="G189" s="396"/>
      <c r="H189" s="396"/>
      <c r="I189" s="396"/>
      <c r="J189" s="396"/>
      <c r="K189" s="396"/>
      <c r="L189" s="396"/>
      <c r="M189" s="396"/>
      <c r="N189" s="396"/>
      <c r="O189" s="396"/>
      <c r="P189" s="396"/>
      <c r="Q189" s="396"/>
      <c r="R189" s="396"/>
      <c r="S189" s="396"/>
      <c r="T189" s="396"/>
      <c r="U189" s="396"/>
      <c r="V189" s="396"/>
      <c r="W189" s="396"/>
      <c r="X189" s="396"/>
      <c r="Y189" s="396"/>
      <c r="Z189" s="396"/>
      <c r="AA189" s="396"/>
      <c r="AB189" s="396"/>
      <c r="AC189" s="396"/>
      <c r="AD189" s="396"/>
      <c r="AE189" s="396"/>
      <c r="AF189" s="396"/>
      <c r="AG189" s="396"/>
      <c r="AH189" s="396">
        <v>1616</v>
      </c>
    </row>
    <row r="190" spans="1:34" ht="26.4" x14ac:dyDescent="0.25">
      <c r="A190" s="392" t="s">
        <v>234</v>
      </c>
      <c r="B190" s="393" t="s">
        <v>311</v>
      </c>
      <c r="C190" s="394">
        <v>10.27</v>
      </c>
      <c r="D190" s="394"/>
      <c r="E190" s="394"/>
      <c r="F190" s="394"/>
      <c r="G190" s="394"/>
      <c r="H190" s="394"/>
      <c r="I190" s="394"/>
      <c r="J190" s="394"/>
      <c r="K190" s="394"/>
      <c r="L190" s="394"/>
      <c r="M190" s="394"/>
      <c r="N190" s="394">
        <v>10.27</v>
      </c>
      <c r="O190" s="394"/>
      <c r="P190" s="394"/>
      <c r="Q190" s="394"/>
      <c r="R190" s="394"/>
      <c r="S190" s="394"/>
      <c r="T190" s="394"/>
      <c r="U190" s="394"/>
      <c r="V190" s="394"/>
      <c r="W190" s="394"/>
      <c r="X190" s="394"/>
      <c r="Y190" s="394"/>
      <c r="Z190" s="394"/>
      <c r="AA190" s="394"/>
      <c r="AB190" s="394"/>
      <c r="AC190" s="394"/>
      <c r="AD190" s="394"/>
      <c r="AE190" s="394"/>
      <c r="AF190" s="394"/>
      <c r="AG190" s="394"/>
      <c r="AH190" s="394">
        <v>10.27</v>
      </c>
    </row>
    <row r="191" spans="1:34" ht="26.4" x14ac:dyDescent="0.25">
      <c r="A191" s="392" t="s">
        <v>234</v>
      </c>
      <c r="B191" s="393" t="s">
        <v>312</v>
      </c>
      <c r="C191" s="394">
        <v>12397.69</v>
      </c>
      <c r="D191" s="394">
        <v>12397.69</v>
      </c>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v>12397.69</v>
      </c>
    </row>
    <row r="192" spans="1:34" ht="26.4" x14ac:dyDescent="0.25">
      <c r="A192" s="392" t="s">
        <v>234</v>
      </c>
      <c r="B192" s="393" t="s">
        <v>306</v>
      </c>
      <c r="C192" s="394">
        <v>18.899999999999999</v>
      </c>
      <c r="D192" s="394"/>
      <c r="E192" s="394"/>
      <c r="F192" s="394">
        <v>18.899999999999999</v>
      </c>
      <c r="G192" s="394"/>
      <c r="H192" s="394"/>
      <c r="I192" s="394"/>
      <c r="J192" s="394"/>
      <c r="K192" s="394"/>
      <c r="L192" s="394"/>
      <c r="M192" s="394"/>
      <c r="N192" s="394"/>
      <c r="O192" s="394"/>
      <c r="P192" s="394"/>
      <c r="Q192" s="394"/>
      <c r="R192" s="394"/>
      <c r="S192" s="394"/>
      <c r="T192" s="394"/>
      <c r="U192" s="394"/>
      <c r="V192" s="394"/>
      <c r="W192" s="394"/>
      <c r="X192" s="394"/>
      <c r="Y192" s="394"/>
      <c r="Z192" s="394"/>
      <c r="AA192" s="394"/>
      <c r="AB192" s="394"/>
      <c r="AC192" s="394"/>
      <c r="AD192" s="394"/>
      <c r="AE192" s="394"/>
      <c r="AF192" s="394"/>
      <c r="AG192" s="394"/>
      <c r="AH192" s="394">
        <v>18.899999999999999</v>
      </c>
    </row>
    <row r="193" spans="1:34" ht="26.4" x14ac:dyDescent="0.25">
      <c r="A193" s="392" t="s">
        <v>234</v>
      </c>
      <c r="B193" s="393" t="s">
        <v>308</v>
      </c>
      <c r="C193" s="394">
        <v>46</v>
      </c>
      <c r="D193" s="394"/>
      <c r="E193" s="394"/>
      <c r="F193" s="394"/>
      <c r="G193" s="394"/>
      <c r="H193" s="394"/>
      <c r="I193" s="394"/>
      <c r="J193" s="394"/>
      <c r="K193" s="394"/>
      <c r="L193" s="394"/>
      <c r="M193" s="394"/>
      <c r="N193" s="394">
        <v>4</v>
      </c>
      <c r="O193" s="394"/>
      <c r="P193" s="394"/>
      <c r="Q193" s="394"/>
      <c r="R193" s="394"/>
      <c r="S193" s="394">
        <v>28</v>
      </c>
      <c r="T193" s="394"/>
      <c r="U193" s="394"/>
      <c r="V193" s="394"/>
      <c r="W193" s="394"/>
      <c r="X193" s="394">
        <v>14</v>
      </c>
      <c r="Y193" s="394"/>
      <c r="Z193" s="394"/>
      <c r="AA193" s="394"/>
      <c r="AB193" s="394"/>
      <c r="AC193" s="394"/>
      <c r="AD193" s="394"/>
      <c r="AE193" s="394"/>
      <c r="AF193" s="394"/>
      <c r="AG193" s="394"/>
      <c r="AH193" s="394">
        <v>46</v>
      </c>
    </row>
    <row r="194" spans="1:34" ht="26.4" x14ac:dyDescent="0.25">
      <c r="A194" s="392" t="s">
        <v>234</v>
      </c>
      <c r="B194" s="393" t="s">
        <v>478</v>
      </c>
      <c r="C194" s="394">
        <v>44979.69</v>
      </c>
      <c r="D194" s="394">
        <v>44907.95</v>
      </c>
      <c r="E194" s="394"/>
      <c r="F194" s="394">
        <v>0.92</v>
      </c>
      <c r="G194" s="394"/>
      <c r="H194" s="394"/>
      <c r="I194" s="394"/>
      <c r="J194" s="394"/>
      <c r="K194" s="394"/>
      <c r="L194" s="394"/>
      <c r="M194" s="394">
        <v>22.6</v>
      </c>
      <c r="N194" s="394"/>
      <c r="O194" s="394"/>
      <c r="P194" s="394"/>
      <c r="Q194" s="394"/>
      <c r="R194" s="394"/>
      <c r="S194" s="394"/>
      <c r="T194" s="394"/>
      <c r="U194" s="394"/>
      <c r="V194" s="394">
        <v>41.48</v>
      </c>
      <c r="W194" s="394"/>
      <c r="X194" s="394">
        <v>4.3099999999999996</v>
      </c>
      <c r="Y194" s="394"/>
      <c r="Z194" s="394"/>
      <c r="AA194" s="394"/>
      <c r="AB194" s="394"/>
      <c r="AC194" s="394"/>
      <c r="AD194" s="394"/>
      <c r="AE194" s="394"/>
      <c r="AF194" s="394">
        <v>2.4300000000000002</v>
      </c>
      <c r="AG194" s="394"/>
      <c r="AH194" s="394">
        <v>44979.69</v>
      </c>
    </row>
    <row r="195" spans="1:34" s="397" customFormat="1" ht="13.2" customHeight="1" x14ac:dyDescent="0.25">
      <c r="A195" s="392" t="s">
        <v>234</v>
      </c>
      <c r="B195" s="395" t="s">
        <v>460</v>
      </c>
      <c r="C195" s="396">
        <v>57452.55</v>
      </c>
      <c r="D195" s="396">
        <v>57305.64</v>
      </c>
      <c r="E195" s="396"/>
      <c r="F195" s="396">
        <v>19.82</v>
      </c>
      <c r="G195" s="396"/>
      <c r="H195" s="396"/>
      <c r="I195" s="396"/>
      <c r="J195" s="396"/>
      <c r="K195" s="396"/>
      <c r="L195" s="396"/>
      <c r="M195" s="396">
        <v>22.6</v>
      </c>
      <c r="N195" s="396">
        <v>14.27</v>
      </c>
      <c r="O195" s="396"/>
      <c r="P195" s="396"/>
      <c r="Q195" s="396"/>
      <c r="R195" s="396"/>
      <c r="S195" s="396">
        <v>28</v>
      </c>
      <c r="T195" s="396"/>
      <c r="U195" s="396"/>
      <c r="V195" s="396">
        <v>41.48</v>
      </c>
      <c r="W195" s="396"/>
      <c r="X195" s="396">
        <v>18.309999999999999</v>
      </c>
      <c r="Y195" s="396"/>
      <c r="Z195" s="396"/>
      <c r="AA195" s="396"/>
      <c r="AB195" s="396"/>
      <c r="AC195" s="396"/>
      <c r="AD195" s="396"/>
      <c r="AE195" s="396"/>
      <c r="AF195" s="396">
        <v>2.4300000000000002</v>
      </c>
      <c r="AG195" s="396"/>
      <c r="AH195" s="396">
        <v>57452.55</v>
      </c>
    </row>
    <row r="196" spans="1:34" ht="39.6" x14ac:dyDescent="0.25">
      <c r="A196" s="392" t="s">
        <v>257</v>
      </c>
      <c r="B196" s="393" t="s">
        <v>360</v>
      </c>
      <c r="C196" s="394">
        <v>1248.25</v>
      </c>
      <c r="D196" s="394"/>
      <c r="E196" s="394"/>
      <c r="F196" s="394"/>
      <c r="G196" s="394"/>
      <c r="H196" s="394"/>
      <c r="I196" s="394"/>
      <c r="J196" s="394"/>
      <c r="K196" s="394">
        <v>86.5</v>
      </c>
      <c r="L196" s="394"/>
      <c r="M196" s="394"/>
      <c r="N196" s="394"/>
      <c r="O196" s="394">
        <v>136</v>
      </c>
      <c r="P196" s="394"/>
      <c r="Q196" s="394"/>
      <c r="R196" s="394"/>
      <c r="S196" s="394"/>
      <c r="T196" s="394"/>
      <c r="U196" s="394"/>
      <c r="V196" s="394"/>
      <c r="W196" s="394">
        <v>60</v>
      </c>
      <c r="X196" s="394"/>
      <c r="Y196" s="394"/>
      <c r="Z196" s="394"/>
      <c r="AA196" s="394"/>
      <c r="AB196" s="394">
        <v>965.75</v>
      </c>
      <c r="AC196" s="394"/>
      <c r="AD196" s="394"/>
      <c r="AE196" s="394"/>
      <c r="AF196" s="394"/>
      <c r="AG196" s="394"/>
      <c r="AH196" s="394">
        <v>1248.25</v>
      </c>
    </row>
    <row r="197" spans="1:34" ht="26.4" x14ac:dyDescent="0.25">
      <c r="A197" s="392" t="s">
        <v>257</v>
      </c>
      <c r="B197" s="393" t="s">
        <v>434</v>
      </c>
      <c r="C197" s="394">
        <v>4000</v>
      </c>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v>4000</v>
      </c>
      <c r="AC197" s="394"/>
      <c r="AD197" s="394"/>
      <c r="AE197" s="394"/>
      <c r="AF197" s="394"/>
      <c r="AG197" s="394"/>
      <c r="AH197" s="394">
        <v>4000</v>
      </c>
    </row>
    <row r="198" spans="1:34" ht="26.4" x14ac:dyDescent="0.25">
      <c r="A198" s="392" t="s">
        <v>257</v>
      </c>
      <c r="B198" s="393" t="s">
        <v>311</v>
      </c>
      <c r="C198" s="394">
        <v>94564.61</v>
      </c>
      <c r="D198" s="394">
        <v>84750.36</v>
      </c>
      <c r="E198" s="394"/>
      <c r="F198" s="394"/>
      <c r="G198" s="394"/>
      <c r="H198" s="394"/>
      <c r="I198" s="394"/>
      <c r="J198" s="394"/>
      <c r="K198" s="394"/>
      <c r="L198" s="394"/>
      <c r="M198" s="394">
        <v>69.569999999999993</v>
      </c>
      <c r="N198" s="394">
        <v>1615.55</v>
      </c>
      <c r="O198" s="394"/>
      <c r="P198" s="394"/>
      <c r="Q198" s="394"/>
      <c r="R198" s="394"/>
      <c r="S198" s="394">
        <v>2362.94</v>
      </c>
      <c r="T198" s="394"/>
      <c r="U198" s="394"/>
      <c r="V198" s="394"/>
      <c r="W198" s="394"/>
      <c r="X198" s="394">
        <v>2238.11</v>
      </c>
      <c r="Y198" s="394"/>
      <c r="Z198" s="394"/>
      <c r="AA198" s="394"/>
      <c r="AB198" s="394"/>
      <c r="AC198" s="394"/>
      <c r="AD198" s="394"/>
      <c r="AE198" s="394">
        <v>3528.08</v>
      </c>
      <c r="AF198" s="394"/>
      <c r="AG198" s="394"/>
      <c r="AH198" s="394">
        <v>94564.61</v>
      </c>
    </row>
    <row r="199" spans="1:34" ht="26.4" x14ac:dyDescent="0.25">
      <c r="A199" s="392" t="s">
        <v>257</v>
      </c>
      <c r="B199" s="393" t="s">
        <v>306</v>
      </c>
      <c r="C199" s="394">
        <v>797.06</v>
      </c>
      <c r="D199" s="394"/>
      <c r="E199" s="394"/>
      <c r="F199" s="394">
        <v>1.28</v>
      </c>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4">
        <v>795.78</v>
      </c>
      <c r="AD199" s="394"/>
      <c r="AE199" s="394"/>
      <c r="AF199" s="394"/>
      <c r="AG199" s="394"/>
      <c r="AH199" s="394">
        <v>797.06</v>
      </c>
    </row>
    <row r="200" spans="1:34" ht="26.4" x14ac:dyDescent="0.25">
      <c r="A200" s="392" t="s">
        <v>257</v>
      </c>
      <c r="B200" s="393" t="s">
        <v>307</v>
      </c>
      <c r="C200" s="394">
        <v>9031.15</v>
      </c>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394"/>
      <c r="AA200" s="394"/>
      <c r="AB200" s="394"/>
      <c r="AC200" s="394">
        <v>9031.15</v>
      </c>
      <c r="AD200" s="394"/>
      <c r="AE200" s="394"/>
      <c r="AF200" s="394"/>
      <c r="AG200" s="394"/>
      <c r="AH200" s="394">
        <v>9031.15</v>
      </c>
    </row>
    <row r="201" spans="1:34" ht="26.4" x14ac:dyDescent="0.25">
      <c r="A201" s="392" t="s">
        <v>257</v>
      </c>
      <c r="B201" s="393" t="s">
        <v>308</v>
      </c>
      <c r="C201" s="394">
        <v>60354</v>
      </c>
      <c r="D201" s="394">
        <v>50384</v>
      </c>
      <c r="E201" s="394"/>
      <c r="F201" s="394">
        <v>92</v>
      </c>
      <c r="G201" s="394"/>
      <c r="H201" s="394"/>
      <c r="I201" s="394"/>
      <c r="J201" s="394"/>
      <c r="K201" s="394"/>
      <c r="L201" s="394"/>
      <c r="M201" s="394">
        <v>4471</v>
      </c>
      <c r="N201" s="394">
        <v>574</v>
      </c>
      <c r="O201" s="394"/>
      <c r="P201" s="394"/>
      <c r="Q201" s="394"/>
      <c r="R201" s="394"/>
      <c r="S201" s="394">
        <v>1044</v>
      </c>
      <c r="T201" s="394"/>
      <c r="U201" s="394"/>
      <c r="V201" s="394"/>
      <c r="W201" s="394"/>
      <c r="X201" s="394">
        <v>3789</v>
      </c>
      <c r="Y201" s="394"/>
      <c r="Z201" s="394"/>
      <c r="AA201" s="394"/>
      <c r="AB201" s="394"/>
      <c r="AC201" s="394"/>
      <c r="AD201" s="394"/>
      <c r="AE201" s="394"/>
      <c r="AF201" s="394"/>
      <c r="AG201" s="394"/>
      <c r="AH201" s="394">
        <v>60354</v>
      </c>
    </row>
    <row r="202" spans="1:34" s="397" customFormat="1" ht="13.2" customHeight="1" x14ac:dyDescent="0.25">
      <c r="A202" s="392" t="s">
        <v>257</v>
      </c>
      <c r="B202" s="395" t="s">
        <v>460</v>
      </c>
      <c r="C202" s="396">
        <v>169995.07</v>
      </c>
      <c r="D202" s="396">
        <v>135134.35999999999</v>
      </c>
      <c r="E202" s="396"/>
      <c r="F202" s="396">
        <v>93.28</v>
      </c>
      <c r="G202" s="396"/>
      <c r="H202" s="396"/>
      <c r="I202" s="396"/>
      <c r="J202" s="396"/>
      <c r="K202" s="396">
        <v>86.5</v>
      </c>
      <c r="L202" s="396"/>
      <c r="M202" s="396">
        <v>4540.57</v>
      </c>
      <c r="N202" s="396">
        <v>2189.5500000000002</v>
      </c>
      <c r="O202" s="396">
        <v>136</v>
      </c>
      <c r="P202" s="396"/>
      <c r="Q202" s="396"/>
      <c r="R202" s="396"/>
      <c r="S202" s="396">
        <v>3406.94</v>
      </c>
      <c r="T202" s="396"/>
      <c r="U202" s="396"/>
      <c r="V202" s="396"/>
      <c r="W202" s="396">
        <v>60</v>
      </c>
      <c r="X202" s="396">
        <v>6027.11</v>
      </c>
      <c r="Y202" s="396"/>
      <c r="Z202" s="396"/>
      <c r="AA202" s="396"/>
      <c r="AB202" s="396">
        <v>4965.75</v>
      </c>
      <c r="AC202" s="396">
        <v>9826.93</v>
      </c>
      <c r="AD202" s="396"/>
      <c r="AE202" s="396">
        <v>3528.08</v>
      </c>
      <c r="AF202" s="396"/>
      <c r="AG202" s="396"/>
      <c r="AH202" s="396">
        <v>169995.07</v>
      </c>
    </row>
    <row r="203" spans="1:34" ht="26.4" x14ac:dyDescent="0.25">
      <c r="A203" s="392" t="s">
        <v>258</v>
      </c>
      <c r="B203" s="393" t="s">
        <v>469</v>
      </c>
      <c r="C203" s="394">
        <v>168075</v>
      </c>
      <c r="D203" s="394"/>
      <c r="E203" s="394"/>
      <c r="F203" s="394"/>
      <c r="G203" s="394"/>
      <c r="H203" s="394">
        <v>1640</v>
      </c>
      <c r="I203" s="394"/>
      <c r="J203" s="394"/>
      <c r="K203" s="394"/>
      <c r="L203" s="394"/>
      <c r="M203" s="394"/>
      <c r="N203" s="394"/>
      <c r="O203" s="394">
        <v>3395</v>
      </c>
      <c r="P203" s="394"/>
      <c r="Q203" s="394"/>
      <c r="R203" s="394"/>
      <c r="S203" s="394"/>
      <c r="T203" s="394"/>
      <c r="U203" s="394"/>
      <c r="V203" s="394"/>
      <c r="W203" s="394"/>
      <c r="X203" s="394"/>
      <c r="Y203" s="394"/>
      <c r="Z203" s="394"/>
      <c r="AA203" s="394">
        <v>163040</v>
      </c>
      <c r="AB203" s="394"/>
      <c r="AC203" s="394"/>
      <c r="AD203" s="394"/>
      <c r="AE203" s="394"/>
      <c r="AF203" s="394"/>
      <c r="AG203" s="394"/>
      <c r="AH203" s="394">
        <v>168075</v>
      </c>
    </row>
    <row r="204" spans="1:34" ht="26.4" x14ac:dyDescent="0.25">
      <c r="A204" s="392" t="s">
        <v>258</v>
      </c>
      <c r="B204" s="393" t="s">
        <v>418</v>
      </c>
      <c r="C204" s="394">
        <v>1178.24</v>
      </c>
      <c r="D204" s="394"/>
      <c r="E204" s="394"/>
      <c r="F204" s="394">
        <v>161.26</v>
      </c>
      <c r="G204" s="394"/>
      <c r="H204" s="394"/>
      <c r="I204" s="394"/>
      <c r="J204" s="394"/>
      <c r="K204" s="394"/>
      <c r="L204" s="394"/>
      <c r="M204" s="394">
        <v>1016.98</v>
      </c>
      <c r="N204" s="394"/>
      <c r="O204" s="394"/>
      <c r="P204" s="394"/>
      <c r="Q204" s="394"/>
      <c r="R204" s="394"/>
      <c r="S204" s="394"/>
      <c r="T204" s="394"/>
      <c r="U204" s="394"/>
      <c r="V204" s="394"/>
      <c r="W204" s="394"/>
      <c r="X204" s="394"/>
      <c r="Y204" s="394"/>
      <c r="Z204" s="394"/>
      <c r="AA204" s="394"/>
      <c r="AB204" s="394"/>
      <c r="AC204" s="394"/>
      <c r="AD204" s="394"/>
      <c r="AE204" s="394"/>
      <c r="AF204" s="394"/>
      <c r="AG204" s="394"/>
      <c r="AH204" s="394">
        <v>1178.24</v>
      </c>
    </row>
    <row r="205" spans="1:34" ht="13.2" customHeight="1" x14ac:dyDescent="0.25">
      <c r="A205" s="392" t="s">
        <v>258</v>
      </c>
      <c r="B205" s="393" t="s">
        <v>403</v>
      </c>
      <c r="C205" s="394">
        <v>23</v>
      </c>
      <c r="D205" s="394"/>
      <c r="E205" s="394">
        <v>18</v>
      </c>
      <c r="F205" s="394"/>
      <c r="G205" s="394"/>
      <c r="H205" s="394"/>
      <c r="I205" s="394"/>
      <c r="J205" s="394"/>
      <c r="K205" s="394"/>
      <c r="L205" s="394"/>
      <c r="M205" s="394"/>
      <c r="N205" s="394"/>
      <c r="O205" s="394">
        <v>5</v>
      </c>
      <c r="P205" s="394"/>
      <c r="Q205" s="394"/>
      <c r="R205" s="394"/>
      <c r="S205" s="394"/>
      <c r="T205" s="394"/>
      <c r="U205" s="394"/>
      <c r="V205" s="394"/>
      <c r="W205" s="394"/>
      <c r="X205" s="394"/>
      <c r="Y205" s="394"/>
      <c r="Z205" s="394"/>
      <c r="AA205" s="394"/>
      <c r="AB205" s="394"/>
      <c r="AC205" s="394"/>
      <c r="AD205" s="394"/>
      <c r="AE205" s="394"/>
      <c r="AF205" s="394"/>
      <c r="AG205" s="394"/>
      <c r="AH205" s="394">
        <v>23</v>
      </c>
    </row>
    <row r="206" spans="1:34" ht="26.4" x14ac:dyDescent="0.25">
      <c r="A206" s="392" t="s">
        <v>258</v>
      </c>
      <c r="B206" s="393" t="s">
        <v>306</v>
      </c>
      <c r="C206" s="394">
        <v>374.42</v>
      </c>
      <c r="D206" s="394"/>
      <c r="E206" s="394"/>
      <c r="F206" s="394">
        <v>24.6</v>
      </c>
      <c r="G206" s="394"/>
      <c r="H206" s="394"/>
      <c r="I206" s="394"/>
      <c r="J206" s="394"/>
      <c r="K206" s="394"/>
      <c r="L206" s="394"/>
      <c r="M206" s="394">
        <v>21.7</v>
      </c>
      <c r="N206" s="394"/>
      <c r="O206" s="394"/>
      <c r="P206" s="394"/>
      <c r="Q206" s="394"/>
      <c r="R206" s="394"/>
      <c r="S206" s="394"/>
      <c r="T206" s="394"/>
      <c r="U206" s="394"/>
      <c r="V206" s="394"/>
      <c r="W206" s="394"/>
      <c r="X206" s="394">
        <v>0.26</v>
      </c>
      <c r="Y206" s="394"/>
      <c r="Z206" s="394"/>
      <c r="AA206" s="394"/>
      <c r="AB206" s="394"/>
      <c r="AC206" s="394">
        <v>238.09</v>
      </c>
      <c r="AD206" s="394">
        <v>89.77</v>
      </c>
      <c r="AE206" s="394"/>
      <c r="AF206" s="394"/>
      <c r="AG206" s="394"/>
      <c r="AH206" s="394">
        <v>374.42</v>
      </c>
    </row>
    <row r="207" spans="1:34" ht="26.4" x14ac:dyDescent="0.25">
      <c r="A207" s="392" t="s">
        <v>258</v>
      </c>
      <c r="B207" s="393" t="s">
        <v>308</v>
      </c>
      <c r="C207" s="394">
        <v>25076</v>
      </c>
      <c r="D207" s="394">
        <v>25070</v>
      </c>
      <c r="E207" s="394"/>
      <c r="F207" s="394">
        <v>6</v>
      </c>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v>25076</v>
      </c>
    </row>
    <row r="208" spans="1:34" ht="39.6" x14ac:dyDescent="0.25">
      <c r="A208" s="392" t="s">
        <v>258</v>
      </c>
      <c r="B208" s="393" t="s">
        <v>339</v>
      </c>
      <c r="C208" s="394">
        <v>18.8</v>
      </c>
      <c r="D208" s="394">
        <v>18.8</v>
      </c>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4"/>
      <c r="AA208" s="394"/>
      <c r="AB208" s="394"/>
      <c r="AC208" s="394"/>
      <c r="AD208" s="394"/>
      <c r="AE208" s="394"/>
      <c r="AF208" s="394"/>
      <c r="AG208" s="394"/>
      <c r="AH208" s="394">
        <v>18.8</v>
      </c>
    </row>
    <row r="209" spans="1:34" s="397" customFormat="1" ht="13.2" customHeight="1" x14ac:dyDescent="0.25">
      <c r="A209" s="392" t="s">
        <v>258</v>
      </c>
      <c r="B209" s="395" t="s">
        <v>460</v>
      </c>
      <c r="C209" s="396">
        <v>194745.46</v>
      </c>
      <c r="D209" s="396">
        <v>25088.799999999999</v>
      </c>
      <c r="E209" s="396">
        <v>18</v>
      </c>
      <c r="F209" s="396">
        <v>191.86</v>
      </c>
      <c r="G209" s="396"/>
      <c r="H209" s="396">
        <v>1640</v>
      </c>
      <c r="I209" s="396"/>
      <c r="J209" s="396"/>
      <c r="K209" s="396"/>
      <c r="L209" s="396"/>
      <c r="M209" s="396">
        <v>1038.68</v>
      </c>
      <c r="N209" s="396"/>
      <c r="O209" s="396">
        <v>3400</v>
      </c>
      <c r="P209" s="396"/>
      <c r="Q209" s="396"/>
      <c r="R209" s="396"/>
      <c r="S209" s="396"/>
      <c r="T209" s="396"/>
      <c r="U209" s="396"/>
      <c r="V209" s="396"/>
      <c r="W209" s="396"/>
      <c r="X209" s="396">
        <v>0.26</v>
      </c>
      <c r="Y209" s="396"/>
      <c r="Z209" s="396"/>
      <c r="AA209" s="396">
        <v>163040</v>
      </c>
      <c r="AB209" s="396"/>
      <c r="AC209" s="396">
        <v>238.09</v>
      </c>
      <c r="AD209" s="396">
        <v>89.77</v>
      </c>
      <c r="AE209" s="396"/>
      <c r="AF209" s="396"/>
      <c r="AG209" s="396"/>
      <c r="AH209" s="396">
        <v>194745.46</v>
      </c>
    </row>
    <row r="210" spans="1:34" ht="26.4" x14ac:dyDescent="0.25">
      <c r="A210" s="392" t="s">
        <v>250</v>
      </c>
      <c r="B210" s="393" t="s">
        <v>414</v>
      </c>
      <c r="C210" s="394">
        <v>111257</v>
      </c>
      <c r="D210" s="394"/>
      <c r="E210" s="394"/>
      <c r="F210" s="394"/>
      <c r="G210" s="394"/>
      <c r="H210" s="394"/>
      <c r="I210" s="394"/>
      <c r="J210" s="394"/>
      <c r="K210" s="394"/>
      <c r="L210" s="394"/>
      <c r="M210" s="394">
        <v>107794</v>
      </c>
      <c r="N210" s="394"/>
      <c r="O210" s="394"/>
      <c r="P210" s="394"/>
      <c r="Q210" s="394"/>
      <c r="R210" s="394"/>
      <c r="S210" s="394"/>
      <c r="T210" s="394"/>
      <c r="U210" s="394">
        <v>207</v>
      </c>
      <c r="V210" s="394"/>
      <c r="W210" s="394"/>
      <c r="X210" s="394"/>
      <c r="Y210" s="394"/>
      <c r="Z210" s="394"/>
      <c r="AA210" s="394"/>
      <c r="AB210" s="394"/>
      <c r="AC210" s="394"/>
      <c r="AD210" s="394"/>
      <c r="AE210" s="394"/>
      <c r="AF210" s="394">
        <v>3256</v>
      </c>
      <c r="AG210" s="394"/>
      <c r="AH210" s="394">
        <v>111257</v>
      </c>
    </row>
    <row r="211" spans="1:34" ht="26.4" x14ac:dyDescent="0.25">
      <c r="A211" s="392" t="s">
        <v>250</v>
      </c>
      <c r="B211" s="393" t="s">
        <v>430</v>
      </c>
      <c r="C211" s="394">
        <v>9553.5499999999993</v>
      </c>
      <c r="D211" s="394"/>
      <c r="E211" s="394"/>
      <c r="F211" s="394"/>
      <c r="G211" s="394"/>
      <c r="H211" s="394"/>
      <c r="I211" s="394"/>
      <c r="J211" s="394"/>
      <c r="K211" s="394"/>
      <c r="L211" s="394"/>
      <c r="M211" s="394">
        <v>1261.5</v>
      </c>
      <c r="N211" s="394"/>
      <c r="O211" s="394"/>
      <c r="P211" s="394"/>
      <c r="Q211" s="394"/>
      <c r="R211" s="394"/>
      <c r="S211" s="394"/>
      <c r="T211" s="394">
        <v>5563.75</v>
      </c>
      <c r="U211" s="394"/>
      <c r="V211" s="394"/>
      <c r="W211" s="394">
        <v>19.75</v>
      </c>
      <c r="X211" s="394"/>
      <c r="Y211" s="394"/>
      <c r="Z211" s="394"/>
      <c r="AA211" s="394"/>
      <c r="AB211" s="394"/>
      <c r="AC211" s="394"/>
      <c r="AD211" s="394"/>
      <c r="AE211" s="394"/>
      <c r="AF211" s="394">
        <v>2603.6999999999998</v>
      </c>
      <c r="AG211" s="394">
        <v>104.85</v>
      </c>
      <c r="AH211" s="394">
        <v>9553.5499999999993</v>
      </c>
    </row>
    <row r="212" spans="1:34" ht="13.2" customHeight="1" x14ac:dyDescent="0.25">
      <c r="A212" s="392" t="s">
        <v>250</v>
      </c>
      <c r="B212" s="393" t="s">
        <v>365</v>
      </c>
      <c r="C212" s="394">
        <v>73018</v>
      </c>
      <c r="D212" s="394">
        <v>73018</v>
      </c>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v>73018</v>
      </c>
    </row>
    <row r="213" spans="1:34" ht="26.4" x14ac:dyDescent="0.25">
      <c r="A213" s="392" t="s">
        <v>250</v>
      </c>
      <c r="B213" s="393" t="s">
        <v>311</v>
      </c>
      <c r="C213" s="394">
        <v>154.30000000000001</v>
      </c>
      <c r="D213" s="394"/>
      <c r="E213" s="394"/>
      <c r="F213" s="394">
        <v>33.5</v>
      </c>
      <c r="G213" s="394"/>
      <c r="H213" s="394"/>
      <c r="I213" s="394"/>
      <c r="J213" s="394"/>
      <c r="K213" s="394"/>
      <c r="L213" s="394"/>
      <c r="M213" s="394">
        <v>44.26</v>
      </c>
      <c r="N213" s="394">
        <v>15.43</v>
      </c>
      <c r="O213" s="394"/>
      <c r="P213" s="394"/>
      <c r="Q213" s="394"/>
      <c r="R213" s="394"/>
      <c r="S213" s="394">
        <v>7.36</v>
      </c>
      <c r="T213" s="394"/>
      <c r="U213" s="394"/>
      <c r="V213" s="394"/>
      <c r="W213" s="394"/>
      <c r="X213" s="394">
        <v>10.48</v>
      </c>
      <c r="Y213" s="394"/>
      <c r="Z213" s="394"/>
      <c r="AA213" s="394"/>
      <c r="AB213" s="394"/>
      <c r="AC213" s="394"/>
      <c r="AD213" s="394"/>
      <c r="AE213" s="394">
        <v>43.27</v>
      </c>
      <c r="AF213" s="394"/>
      <c r="AG213" s="394"/>
      <c r="AH213" s="394">
        <v>154.30000000000001</v>
      </c>
    </row>
    <row r="214" spans="1:34" ht="26.4" x14ac:dyDescent="0.25">
      <c r="A214" s="392" t="s">
        <v>250</v>
      </c>
      <c r="B214" s="393" t="s">
        <v>312</v>
      </c>
      <c r="C214" s="394">
        <v>5.46</v>
      </c>
      <c r="D214" s="394">
        <v>5.46</v>
      </c>
      <c r="E214" s="394"/>
      <c r="F214" s="394"/>
      <c r="G214" s="394"/>
      <c r="H214" s="394"/>
      <c r="I214" s="394"/>
      <c r="J214" s="394"/>
      <c r="K214" s="394"/>
      <c r="L214" s="394"/>
      <c r="M214" s="394"/>
      <c r="N214" s="394"/>
      <c r="O214" s="394"/>
      <c r="P214" s="394"/>
      <c r="Q214" s="394"/>
      <c r="R214" s="394"/>
      <c r="S214" s="394"/>
      <c r="T214" s="394"/>
      <c r="U214" s="394"/>
      <c r="V214" s="394"/>
      <c r="W214" s="394"/>
      <c r="X214" s="394"/>
      <c r="Y214" s="394"/>
      <c r="Z214" s="394"/>
      <c r="AA214" s="394"/>
      <c r="AB214" s="394"/>
      <c r="AC214" s="394"/>
      <c r="AD214" s="394"/>
      <c r="AE214" s="394"/>
      <c r="AF214" s="394"/>
      <c r="AG214" s="394"/>
      <c r="AH214" s="394">
        <v>5.46</v>
      </c>
    </row>
    <row r="215" spans="1:34" ht="26.4" x14ac:dyDescent="0.25">
      <c r="A215" s="392" t="s">
        <v>250</v>
      </c>
      <c r="B215" s="393" t="s">
        <v>306</v>
      </c>
      <c r="C215" s="394">
        <v>14.18</v>
      </c>
      <c r="D215" s="394"/>
      <c r="E215" s="394"/>
      <c r="F215" s="394">
        <v>7.35</v>
      </c>
      <c r="G215" s="394"/>
      <c r="H215" s="394"/>
      <c r="I215" s="394"/>
      <c r="J215" s="394"/>
      <c r="K215" s="394"/>
      <c r="L215" s="394"/>
      <c r="M215" s="394">
        <v>6.83</v>
      </c>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v>14.18</v>
      </c>
    </row>
    <row r="216" spans="1:34" ht="26.4" x14ac:dyDescent="0.25">
      <c r="A216" s="392" t="s">
        <v>250</v>
      </c>
      <c r="B216" s="393" t="s">
        <v>307</v>
      </c>
      <c r="C216" s="394">
        <v>102.67</v>
      </c>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v>102.67</v>
      </c>
      <c r="AD216" s="394"/>
      <c r="AE216" s="394"/>
      <c r="AF216" s="394"/>
      <c r="AG216" s="394"/>
      <c r="AH216" s="394">
        <v>102.67</v>
      </c>
    </row>
    <row r="217" spans="1:34" ht="26.4" x14ac:dyDescent="0.25">
      <c r="A217" s="392" t="s">
        <v>250</v>
      </c>
      <c r="B217" s="393" t="s">
        <v>308</v>
      </c>
      <c r="C217" s="394">
        <v>6559</v>
      </c>
      <c r="D217" s="394">
        <v>2</v>
      </c>
      <c r="E217" s="394"/>
      <c r="F217" s="394"/>
      <c r="G217" s="394"/>
      <c r="H217" s="394"/>
      <c r="I217" s="394"/>
      <c r="J217" s="394"/>
      <c r="K217" s="394"/>
      <c r="L217" s="394"/>
      <c r="M217" s="394"/>
      <c r="N217" s="394"/>
      <c r="O217" s="394"/>
      <c r="P217" s="394"/>
      <c r="Q217" s="394"/>
      <c r="R217" s="394"/>
      <c r="S217" s="394">
        <v>3253</v>
      </c>
      <c r="T217" s="394"/>
      <c r="U217" s="394"/>
      <c r="V217" s="394"/>
      <c r="W217" s="394"/>
      <c r="X217" s="394">
        <v>3304</v>
      </c>
      <c r="Y217" s="394"/>
      <c r="Z217" s="394"/>
      <c r="AA217" s="394"/>
      <c r="AB217" s="394"/>
      <c r="AC217" s="394"/>
      <c r="AD217" s="394"/>
      <c r="AE217" s="394"/>
      <c r="AF217" s="394"/>
      <c r="AG217" s="394"/>
      <c r="AH217" s="394">
        <v>6559</v>
      </c>
    </row>
    <row r="218" spans="1:34" ht="26.4" x14ac:dyDescent="0.25">
      <c r="A218" s="392" t="s">
        <v>250</v>
      </c>
      <c r="B218" s="393" t="s">
        <v>366</v>
      </c>
      <c r="C218" s="394">
        <v>162639</v>
      </c>
      <c r="D218" s="394">
        <v>161732</v>
      </c>
      <c r="E218" s="394"/>
      <c r="F218" s="394">
        <v>907</v>
      </c>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4"/>
      <c r="AF218" s="394"/>
      <c r="AG218" s="394"/>
      <c r="AH218" s="394">
        <v>162639</v>
      </c>
    </row>
    <row r="219" spans="1:34" ht="39.6" x14ac:dyDescent="0.25">
      <c r="A219" s="392" t="s">
        <v>250</v>
      </c>
      <c r="B219" s="393" t="s">
        <v>484</v>
      </c>
      <c r="C219" s="394">
        <v>600.79999999999995</v>
      </c>
      <c r="D219" s="394"/>
      <c r="E219" s="394"/>
      <c r="F219" s="394"/>
      <c r="G219" s="394"/>
      <c r="H219" s="394"/>
      <c r="I219" s="394"/>
      <c r="J219" s="394"/>
      <c r="K219" s="394"/>
      <c r="L219" s="394"/>
      <c r="M219" s="394">
        <v>2</v>
      </c>
      <c r="N219" s="394"/>
      <c r="O219" s="394"/>
      <c r="P219" s="394"/>
      <c r="Q219" s="394"/>
      <c r="R219" s="394"/>
      <c r="S219" s="394"/>
      <c r="T219" s="394"/>
      <c r="U219" s="394"/>
      <c r="V219" s="394"/>
      <c r="W219" s="394"/>
      <c r="X219" s="394"/>
      <c r="Y219" s="394"/>
      <c r="Z219" s="394"/>
      <c r="AA219" s="394"/>
      <c r="AB219" s="394"/>
      <c r="AC219" s="394"/>
      <c r="AD219" s="394"/>
      <c r="AE219" s="394"/>
      <c r="AF219" s="394">
        <v>598.79999999999995</v>
      </c>
      <c r="AG219" s="394"/>
      <c r="AH219" s="394">
        <v>600.79999999999995</v>
      </c>
    </row>
    <row r="220" spans="1:34" s="397" customFormat="1" ht="13.2" customHeight="1" x14ac:dyDescent="0.25">
      <c r="A220" s="392" t="s">
        <v>250</v>
      </c>
      <c r="B220" s="395" t="s">
        <v>460</v>
      </c>
      <c r="C220" s="396">
        <v>363903.96</v>
      </c>
      <c r="D220" s="396">
        <v>234757.46</v>
      </c>
      <c r="E220" s="396"/>
      <c r="F220" s="396">
        <v>947.85</v>
      </c>
      <c r="G220" s="396"/>
      <c r="H220" s="396"/>
      <c r="I220" s="396"/>
      <c r="J220" s="396"/>
      <c r="K220" s="396"/>
      <c r="L220" s="396"/>
      <c r="M220" s="396">
        <v>109108.59</v>
      </c>
      <c r="N220" s="396">
        <v>15.43</v>
      </c>
      <c r="O220" s="396"/>
      <c r="P220" s="396"/>
      <c r="Q220" s="396"/>
      <c r="R220" s="396"/>
      <c r="S220" s="396">
        <v>3260.36</v>
      </c>
      <c r="T220" s="396">
        <v>5563.75</v>
      </c>
      <c r="U220" s="396">
        <v>207</v>
      </c>
      <c r="V220" s="396"/>
      <c r="W220" s="396">
        <v>19.75</v>
      </c>
      <c r="X220" s="396">
        <v>3314.48</v>
      </c>
      <c r="Y220" s="396"/>
      <c r="Z220" s="396"/>
      <c r="AA220" s="396"/>
      <c r="AB220" s="396"/>
      <c r="AC220" s="396">
        <v>102.67</v>
      </c>
      <c r="AD220" s="396"/>
      <c r="AE220" s="396">
        <v>43.27</v>
      </c>
      <c r="AF220" s="396">
        <v>6458.5</v>
      </c>
      <c r="AG220" s="396">
        <v>104.85</v>
      </c>
      <c r="AH220" s="396">
        <v>363903.96</v>
      </c>
    </row>
    <row r="221" spans="1:34" s="397" customFormat="1" ht="13.2" customHeight="1" x14ac:dyDescent="0.25">
      <c r="A221" s="402" t="s">
        <v>470</v>
      </c>
      <c r="B221" s="403"/>
      <c r="C221" s="404">
        <v>9046025.6099999994</v>
      </c>
      <c r="D221" s="404">
        <v>4485037.59</v>
      </c>
      <c r="E221" s="404">
        <v>18</v>
      </c>
      <c r="F221" s="404">
        <v>11026.29</v>
      </c>
      <c r="G221" s="404">
        <v>169188.28</v>
      </c>
      <c r="H221" s="404">
        <v>103454.25</v>
      </c>
      <c r="I221" s="404">
        <v>189527.99</v>
      </c>
      <c r="J221" s="404">
        <v>22.81</v>
      </c>
      <c r="K221" s="404">
        <v>33013.5</v>
      </c>
      <c r="L221" s="404">
        <v>3</v>
      </c>
      <c r="M221" s="404">
        <v>977438.25</v>
      </c>
      <c r="N221" s="404">
        <v>530528.65</v>
      </c>
      <c r="O221" s="404">
        <v>163211.5</v>
      </c>
      <c r="P221" s="404">
        <v>65667</v>
      </c>
      <c r="Q221" s="404">
        <v>1259</v>
      </c>
      <c r="R221" s="404">
        <v>808</v>
      </c>
      <c r="S221" s="404">
        <v>261137.77</v>
      </c>
      <c r="T221" s="404">
        <v>27255.69</v>
      </c>
      <c r="U221" s="404">
        <v>207</v>
      </c>
      <c r="V221" s="404">
        <v>9398.2199999999993</v>
      </c>
      <c r="W221" s="404">
        <v>232.77</v>
      </c>
      <c r="X221" s="404">
        <v>933702.32</v>
      </c>
      <c r="Y221" s="404">
        <v>2456.6999999999998</v>
      </c>
      <c r="Z221" s="404">
        <v>1229.55</v>
      </c>
      <c r="AA221" s="404">
        <v>163435.20000000001</v>
      </c>
      <c r="AB221" s="404">
        <v>706833.5</v>
      </c>
      <c r="AC221" s="404">
        <v>146360.76</v>
      </c>
      <c r="AD221" s="404">
        <v>1776.05</v>
      </c>
      <c r="AE221" s="404">
        <v>40299.97</v>
      </c>
      <c r="AF221" s="404">
        <v>21200.18</v>
      </c>
      <c r="AG221" s="404">
        <v>295.82</v>
      </c>
      <c r="AH221" s="404">
        <v>9046025.6099999994</v>
      </c>
    </row>
    <row r="222" spans="1:34" ht="409.6" hidden="1" customHeight="1" x14ac:dyDescent="0.25"/>
    <row r="223" spans="1:34" ht="25.5" customHeight="1" x14ac:dyDescent="0.25">
      <c r="A223" s="405"/>
      <c r="B223" s="406"/>
      <c r="C223" s="407" t="s">
        <v>459</v>
      </c>
      <c r="D223" s="408" t="s">
        <v>452</v>
      </c>
      <c r="E223" s="408" t="s">
        <v>504</v>
      </c>
      <c r="F223" s="408" t="s">
        <v>284</v>
      </c>
      <c r="G223" s="408" t="s">
        <v>447</v>
      </c>
      <c r="H223" s="408" t="s">
        <v>448</v>
      </c>
      <c r="I223" s="408" t="s">
        <v>424</v>
      </c>
      <c r="J223" s="408" t="s">
        <v>427</v>
      </c>
      <c r="K223" s="408" t="s">
        <v>296</v>
      </c>
      <c r="L223" s="408" t="s">
        <v>297</v>
      </c>
      <c r="M223" s="408" t="s">
        <v>449</v>
      </c>
      <c r="N223" s="408" t="s">
        <v>425</v>
      </c>
      <c r="O223" s="408" t="s">
        <v>299</v>
      </c>
      <c r="P223" s="408" t="s">
        <v>382</v>
      </c>
      <c r="Q223" s="390" t="s">
        <v>450</v>
      </c>
      <c r="R223" s="390" t="s">
        <v>300</v>
      </c>
      <c r="S223" s="390" t="s">
        <v>281</v>
      </c>
      <c r="T223" s="390" t="s">
        <v>282</v>
      </c>
      <c r="U223" s="390" t="s">
        <v>426</v>
      </c>
      <c r="V223" s="390" t="s">
        <v>451</v>
      </c>
      <c r="W223" s="390" t="s">
        <v>286</v>
      </c>
      <c r="X223" s="390" t="s">
        <v>453</v>
      </c>
      <c r="Y223" s="390" t="s">
        <v>499</v>
      </c>
      <c r="Z223" s="390" t="s">
        <v>287</v>
      </c>
      <c r="AA223" s="390" t="s">
        <v>379</v>
      </c>
      <c r="AB223" s="390" t="s">
        <v>378</v>
      </c>
      <c r="AC223" s="390" t="s">
        <v>456</v>
      </c>
      <c r="AD223" s="390" t="s">
        <v>457</v>
      </c>
      <c r="AE223" s="390" t="s">
        <v>458</v>
      </c>
      <c r="AF223" s="390" t="s">
        <v>285</v>
      </c>
      <c r="AG223" s="390" t="s">
        <v>290</v>
      </c>
      <c r="AH223" s="390" t="s">
        <v>459</v>
      </c>
    </row>
    <row r="224" spans="1:34" ht="13.2" customHeight="1" x14ac:dyDescent="0.25">
      <c r="E224" s="386" t="s">
        <v>507</v>
      </c>
    </row>
    <row r="226" spans="1:29" ht="13.2" customHeight="1" x14ac:dyDescent="0.25">
      <c r="F226" s="404">
        <v>11026.29</v>
      </c>
      <c r="G226" s="404">
        <v>169188.28</v>
      </c>
      <c r="I226" s="404">
        <v>9398.2199999999993</v>
      </c>
      <c r="J226" s="404">
        <v>933702.32</v>
      </c>
      <c r="N226" s="404">
        <f>SUM(L227:M227)</f>
        <v>1252.3599999999999</v>
      </c>
      <c r="P226" s="404">
        <v>1776.05</v>
      </c>
      <c r="Q226" s="404">
        <v>21200.18</v>
      </c>
      <c r="V226" s="404">
        <f>SUM(T227:U227)</f>
        <v>596195.65</v>
      </c>
      <c r="AA226" s="404">
        <f>SUM(Y227:Z227)</f>
        <v>979894.95</v>
      </c>
    </row>
    <row r="227" spans="1:29" ht="13.2" customHeight="1" x14ac:dyDescent="0.25">
      <c r="L227" s="386">
        <v>22.81</v>
      </c>
      <c r="M227" s="386">
        <v>1229.55</v>
      </c>
      <c r="T227" s="386">
        <v>530528.65</v>
      </c>
      <c r="U227" s="386">
        <v>65667</v>
      </c>
      <c r="Y227" s="386">
        <v>2456.6999999999998</v>
      </c>
      <c r="Z227" s="386">
        <v>977438.25</v>
      </c>
    </row>
    <row r="228" spans="1:29" ht="79.2" x14ac:dyDescent="0.25">
      <c r="F228" s="407" t="s">
        <v>284</v>
      </c>
      <c r="G228" s="407" t="s">
        <v>447</v>
      </c>
      <c r="I228" s="407" t="s">
        <v>451</v>
      </c>
      <c r="J228" s="407" t="s">
        <v>453</v>
      </c>
      <c r="L228" s="408" t="s">
        <v>427</v>
      </c>
      <c r="M228" s="408" t="s">
        <v>287</v>
      </c>
      <c r="N228" s="407" t="s">
        <v>508</v>
      </c>
      <c r="P228" s="408" t="s">
        <v>457</v>
      </c>
      <c r="Q228" s="390" t="s">
        <v>285</v>
      </c>
      <c r="T228" s="390" t="s">
        <v>425</v>
      </c>
      <c r="U228" s="390" t="s">
        <v>382</v>
      </c>
      <c r="V228" s="390" t="s">
        <v>493</v>
      </c>
      <c r="Y228" s="390" t="s">
        <v>499</v>
      </c>
      <c r="Z228" s="390" t="s">
        <v>449</v>
      </c>
      <c r="AA228" s="390" t="s">
        <v>509</v>
      </c>
    </row>
    <row r="229" spans="1:29" ht="13.2" customHeight="1" x14ac:dyDescent="0.25">
      <c r="A229" s="391" t="s">
        <v>510</v>
      </c>
    </row>
    <row r="230" spans="1:29" ht="13.2" customHeight="1" x14ac:dyDescent="0.25">
      <c r="A230" s="391" t="s">
        <v>511</v>
      </c>
      <c r="G230" s="404">
        <f>SUM(D231:F231)</f>
        <v>4486592.41</v>
      </c>
      <c r="Q230" s="404">
        <f>SUM(I231:P231)</f>
        <v>1198014.6399999999</v>
      </c>
      <c r="U230" s="404">
        <f>SUM(S231:T231)</f>
        <v>261344.77</v>
      </c>
      <c r="AC230" s="404">
        <f>SUM(X231:AB231)</f>
        <v>376439.49</v>
      </c>
    </row>
    <row r="231" spans="1:29" ht="13.2" customHeight="1" x14ac:dyDescent="0.25">
      <c r="D231" s="386">
        <v>4485037.59</v>
      </c>
      <c r="E231" s="386">
        <v>295.82</v>
      </c>
      <c r="F231" s="386">
        <v>1259</v>
      </c>
      <c r="I231" s="386">
        <v>103454.25</v>
      </c>
      <c r="J231" s="386">
        <v>33013.5</v>
      </c>
      <c r="K231" s="386">
        <v>3</v>
      </c>
      <c r="L231" s="386">
        <v>163211.5</v>
      </c>
      <c r="M231" s="386">
        <v>706833.5</v>
      </c>
      <c r="N231" s="386">
        <v>163435.20000000001</v>
      </c>
      <c r="O231" s="386">
        <v>808</v>
      </c>
      <c r="P231" s="386">
        <v>27255.69</v>
      </c>
      <c r="S231" s="386">
        <v>207</v>
      </c>
      <c r="T231" s="386">
        <v>261137.77</v>
      </c>
      <c r="X231" s="386">
        <v>40299.97</v>
      </c>
      <c r="Y231" s="386">
        <v>18</v>
      </c>
      <c r="Z231" s="386">
        <v>146360.76</v>
      </c>
      <c r="AA231" s="386">
        <v>189527.99</v>
      </c>
      <c r="AB231" s="386">
        <v>232.77</v>
      </c>
    </row>
    <row r="232" spans="1:29" ht="92.4" x14ac:dyDescent="0.25">
      <c r="D232" s="408" t="s">
        <v>452</v>
      </c>
      <c r="E232" s="408" t="s">
        <v>290</v>
      </c>
      <c r="F232" s="408" t="s">
        <v>450</v>
      </c>
      <c r="G232" s="407" t="s">
        <v>490</v>
      </c>
      <c r="I232" s="408" t="s">
        <v>448</v>
      </c>
      <c r="J232" s="408" t="s">
        <v>296</v>
      </c>
      <c r="K232" s="408" t="s">
        <v>297</v>
      </c>
      <c r="L232" s="408" t="s">
        <v>299</v>
      </c>
      <c r="M232" s="408" t="s">
        <v>378</v>
      </c>
      <c r="N232" s="408" t="s">
        <v>379</v>
      </c>
      <c r="O232" s="408" t="s">
        <v>300</v>
      </c>
      <c r="P232" s="408" t="s">
        <v>282</v>
      </c>
      <c r="Q232" s="390" t="s">
        <v>512</v>
      </c>
      <c r="S232" s="390" t="s">
        <v>426</v>
      </c>
      <c r="T232" s="390" t="s">
        <v>281</v>
      </c>
      <c r="U232" s="390" t="s">
        <v>513</v>
      </c>
      <c r="X232" s="390" t="s">
        <v>458</v>
      </c>
      <c r="Y232" s="390" t="s">
        <v>504</v>
      </c>
      <c r="Z232" s="390" t="s">
        <v>456</v>
      </c>
      <c r="AA232" s="390" t="s">
        <v>424</v>
      </c>
      <c r="AB232" s="390" t="s">
        <v>286</v>
      </c>
      <c r="AC232" s="390" t="s">
        <v>494</v>
      </c>
    </row>
  </sheetData>
  <autoFilter ref="A2:AH221" xr:uid="{00000000-0009-0000-0000-000006000000}"/>
  <pageMargins left="1" right="1" top="1" bottom="1" header="1" footer="1"/>
  <pageSetup paperSize="17" scale="48" fitToHeight="5" orientation="landscape"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226"/>
  <sheetViews>
    <sheetView showGridLines="0" workbookViewId="0">
      <selection activeCell="A226" sqref="A226:C226"/>
    </sheetView>
  </sheetViews>
  <sheetFormatPr defaultColWidth="8.88671875" defaultRowHeight="13.2" x14ac:dyDescent="0.25"/>
  <cols>
    <col min="1" max="1" width="12" style="410" customWidth="1"/>
    <col min="2" max="2" width="8.5546875" style="410" customWidth="1"/>
    <col min="3" max="3" width="22.33203125" style="411" customWidth="1"/>
    <col min="4" max="4" width="11.5546875" style="413" bestFit="1" customWidth="1"/>
    <col min="5" max="5" width="10.88671875" style="412" customWidth="1"/>
    <col min="6" max="6" width="10.44140625" style="412" customWidth="1"/>
    <col min="7" max="7" width="10.109375" style="412" bestFit="1" customWidth="1"/>
    <col min="8" max="8" width="10.6640625" style="412" customWidth="1"/>
    <col min="9" max="9" width="9.109375" style="412" customWidth="1"/>
    <col min="10" max="11" width="12" style="412" customWidth="1"/>
    <col min="12" max="12" width="10.109375" style="412" customWidth="1"/>
    <col min="13" max="14" width="9.6640625" style="412" customWidth="1"/>
    <col min="15" max="15" width="10.5546875" style="412" customWidth="1"/>
    <col min="16" max="16" width="8.88671875" style="412" customWidth="1"/>
    <col min="17" max="17" width="9.6640625" style="412" customWidth="1"/>
    <col min="18" max="18" width="9.33203125" style="412" customWidth="1"/>
    <col min="19" max="19" width="10" style="412" customWidth="1"/>
    <col min="20" max="20" width="9.44140625" style="412" customWidth="1"/>
    <col min="21" max="21" width="10.6640625" style="412" customWidth="1"/>
    <col min="22" max="24" width="11.33203125" style="412" customWidth="1"/>
    <col min="25" max="25" width="8.88671875" style="412" customWidth="1"/>
    <col min="26" max="26" width="11" style="412" customWidth="1"/>
    <col min="27" max="27" width="10.6640625" style="412" customWidth="1"/>
    <col min="28" max="28" width="10.109375" style="412" customWidth="1"/>
    <col min="29" max="29" width="9.6640625" style="412" customWidth="1"/>
    <col min="30" max="30" width="10.44140625" style="412" customWidth="1"/>
    <col min="31" max="32" width="9.5546875" style="412" customWidth="1"/>
    <col min="33" max="33" width="13.109375" style="412" customWidth="1"/>
    <col min="34" max="34" width="10.44140625" style="412" customWidth="1"/>
    <col min="35" max="35" width="9" style="412" customWidth="1"/>
    <col min="36" max="36" width="9.5546875" style="412" customWidth="1"/>
    <col min="37" max="37" width="12.33203125" style="412" customWidth="1"/>
    <col min="38" max="38" width="10" style="412" customWidth="1"/>
    <col min="39" max="39" width="8.88671875" style="411"/>
    <col min="40" max="40" width="12.6640625" style="413" customWidth="1"/>
    <col min="41" max="41" width="9.109375" style="412" customWidth="1"/>
    <col min="42" max="16384" width="8.88671875" style="411"/>
  </cols>
  <sheetData>
    <row r="1" spans="1:41" ht="25.95" customHeight="1" x14ac:dyDescent="0.25">
      <c r="A1" s="409" t="s">
        <v>497</v>
      </c>
      <c r="D1" s="411"/>
    </row>
    <row r="2" spans="1:41" s="417" customFormat="1" ht="79.2" x14ac:dyDescent="0.25">
      <c r="A2" s="511" t="s">
        <v>498</v>
      </c>
      <c r="B2" s="512"/>
      <c r="C2" s="512"/>
      <c r="D2" s="414" t="s">
        <v>459</v>
      </c>
      <c r="E2" s="415" t="s">
        <v>452</v>
      </c>
      <c r="F2" s="415" t="s">
        <v>290</v>
      </c>
      <c r="G2" s="415"/>
      <c r="H2" s="415" t="s">
        <v>449</v>
      </c>
      <c r="I2" s="415" t="s">
        <v>289</v>
      </c>
      <c r="J2" s="415" t="s">
        <v>499</v>
      </c>
      <c r="K2" s="415"/>
      <c r="L2" s="415" t="s">
        <v>281</v>
      </c>
      <c r="M2" s="415" t="s">
        <v>426</v>
      </c>
      <c r="N2" s="415"/>
      <c r="O2" s="415" t="s">
        <v>448</v>
      </c>
      <c r="P2" s="415" t="s">
        <v>296</v>
      </c>
      <c r="Q2" s="415" t="s">
        <v>297</v>
      </c>
      <c r="R2" s="415" t="s">
        <v>298</v>
      </c>
      <c r="S2" s="415" t="s">
        <v>299</v>
      </c>
      <c r="T2" s="415" t="s">
        <v>300</v>
      </c>
      <c r="U2" s="415" t="s">
        <v>378</v>
      </c>
      <c r="V2" s="415" t="s">
        <v>379</v>
      </c>
      <c r="W2" s="415" t="s">
        <v>282</v>
      </c>
      <c r="X2" s="415"/>
      <c r="Y2" s="415" t="s">
        <v>285</v>
      </c>
      <c r="Z2" s="415" t="s">
        <v>447</v>
      </c>
      <c r="AA2" s="415" t="s">
        <v>287</v>
      </c>
      <c r="AB2" s="415" t="s">
        <v>284</v>
      </c>
      <c r="AC2" s="415" t="s">
        <v>453</v>
      </c>
      <c r="AD2" s="415" t="s">
        <v>425</v>
      </c>
      <c r="AE2" s="415" t="s">
        <v>382</v>
      </c>
      <c r="AF2" s="415"/>
      <c r="AG2" s="415" t="s">
        <v>457</v>
      </c>
      <c r="AH2" s="415" t="s">
        <v>451</v>
      </c>
      <c r="AI2" s="415" t="s">
        <v>424</v>
      </c>
      <c r="AJ2" s="415" t="s">
        <v>286</v>
      </c>
      <c r="AK2" s="415" t="s">
        <v>456</v>
      </c>
      <c r="AL2" s="415" t="s">
        <v>458</v>
      </c>
      <c r="AM2" s="415"/>
      <c r="AN2" s="414" t="s">
        <v>459</v>
      </c>
      <c r="AO2" s="416"/>
    </row>
    <row r="3" spans="1:41" ht="26.4" x14ac:dyDescent="0.25">
      <c r="A3" s="508" t="s">
        <v>304</v>
      </c>
      <c r="B3" s="509"/>
      <c r="C3" s="418" t="s">
        <v>311</v>
      </c>
      <c r="D3" s="419">
        <v>15591</v>
      </c>
      <c r="E3" s="420">
        <v>15591</v>
      </c>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N3" s="419">
        <v>15591</v>
      </c>
    </row>
    <row r="4" spans="1:41" ht="26.4" x14ac:dyDescent="0.25">
      <c r="A4" s="510"/>
      <c r="B4" s="509"/>
      <c r="C4" s="418" t="s">
        <v>312</v>
      </c>
      <c r="D4" s="419">
        <v>37.96</v>
      </c>
      <c r="E4" s="420">
        <v>37.96</v>
      </c>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N4" s="419">
        <v>37.96</v>
      </c>
    </row>
    <row r="5" spans="1:41" ht="26.4" x14ac:dyDescent="0.25">
      <c r="A5" s="510"/>
      <c r="B5" s="509"/>
      <c r="C5" s="418" t="s">
        <v>306</v>
      </c>
      <c r="D5" s="419">
        <v>29.09</v>
      </c>
      <c r="E5" s="420"/>
      <c r="F5" s="420"/>
      <c r="G5" s="420"/>
      <c r="H5" s="420">
        <v>0.5</v>
      </c>
      <c r="I5" s="420"/>
      <c r="J5" s="420"/>
      <c r="K5" s="420"/>
      <c r="L5" s="420"/>
      <c r="M5" s="420"/>
      <c r="N5" s="420"/>
      <c r="O5" s="420"/>
      <c r="P5" s="420"/>
      <c r="Q5" s="420"/>
      <c r="R5" s="420"/>
      <c r="S5" s="420"/>
      <c r="T5" s="420"/>
      <c r="U5" s="420"/>
      <c r="V5" s="420"/>
      <c r="W5" s="420"/>
      <c r="X5" s="420"/>
      <c r="Y5" s="420"/>
      <c r="Z5" s="420"/>
      <c r="AA5" s="420"/>
      <c r="AB5" s="420">
        <v>7.95</v>
      </c>
      <c r="AC5" s="420">
        <v>20.64</v>
      </c>
      <c r="AD5" s="420"/>
      <c r="AE5" s="420"/>
      <c r="AF5" s="420"/>
      <c r="AG5" s="420"/>
      <c r="AH5" s="420"/>
      <c r="AI5" s="420"/>
      <c r="AJ5" s="420"/>
      <c r="AK5" s="420"/>
      <c r="AL5" s="420"/>
      <c r="AN5" s="419">
        <v>29.09</v>
      </c>
    </row>
    <row r="6" spans="1:41" ht="26.4" x14ac:dyDescent="0.25">
      <c r="A6" s="510"/>
      <c r="B6" s="509"/>
      <c r="C6" s="418" t="s">
        <v>308</v>
      </c>
      <c r="D6" s="419">
        <v>223.15</v>
      </c>
      <c r="E6" s="420">
        <v>185.56</v>
      </c>
      <c r="F6" s="420"/>
      <c r="G6" s="420"/>
      <c r="H6" s="420"/>
      <c r="I6" s="420"/>
      <c r="J6" s="420"/>
      <c r="K6" s="420"/>
      <c r="L6" s="420">
        <v>37.590000000000003</v>
      </c>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N6" s="419">
        <v>223.15</v>
      </c>
    </row>
    <row r="7" spans="1:41" s="424" customFormat="1" x14ac:dyDescent="0.25">
      <c r="A7" s="510"/>
      <c r="B7" s="509"/>
      <c r="C7" s="421" t="s">
        <v>460</v>
      </c>
      <c r="D7" s="422">
        <v>15881.2</v>
      </c>
      <c r="E7" s="423">
        <v>15814.52</v>
      </c>
      <c r="F7" s="423"/>
      <c r="G7" s="423"/>
      <c r="H7" s="423">
        <v>0.5</v>
      </c>
      <c r="I7" s="423"/>
      <c r="J7" s="423"/>
      <c r="K7" s="423"/>
      <c r="L7" s="423">
        <v>37.590000000000003</v>
      </c>
      <c r="M7" s="423"/>
      <c r="N7" s="423"/>
      <c r="O7" s="423"/>
      <c r="P7" s="423"/>
      <c r="Q7" s="423"/>
      <c r="R7" s="423"/>
      <c r="S7" s="423"/>
      <c r="T7" s="423"/>
      <c r="U7" s="423"/>
      <c r="V7" s="423"/>
      <c r="W7" s="423"/>
      <c r="X7" s="423"/>
      <c r="Y7" s="423"/>
      <c r="Z7" s="423"/>
      <c r="AA7" s="423"/>
      <c r="AB7" s="423">
        <v>7.95</v>
      </c>
      <c r="AC7" s="423">
        <v>20.64</v>
      </c>
      <c r="AD7" s="423"/>
      <c r="AE7" s="423"/>
      <c r="AF7" s="423"/>
      <c r="AG7" s="423"/>
      <c r="AH7" s="423"/>
      <c r="AI7" s="423"/>
      <c r="AJ7" s="423"/>
      <c r="AK7" s="423"/>
      <c r="AL7" s="423"/>
      <c r="AN7" s="422">
        <v>15881.2</v>
      </c>
      <c r="AO7" s="425"/>
    </row>
    <row r="8" spans="1:41" ht="26.4" x14ac:dyDescent="0.25">
      <c r="A8" s="508" t="s">
        <v>231</v>
      </c>
      <c r="B8" s="509"/>
      <c r="C8" s="418" t="s">
        <v>309</v>
      </c>
      <c r="D8" s="419">
        <v>19094</v>
      </c>
      <c r="E8" s="420">
        <v>19094</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N8" s="419">
        <v>19094</v>
      </c>
    </row>
    <row r="9" spans="1:41" ht="26.4" x14ac:dyDescent="0.25">
      <c r="A9" s="510"/>
      <c r="B9" s="509"/>
      <c r="C9" s="418" t="s">
        <v>306</v>
      </c>
      <c r="D9" s="419">
        <v>2.7</v>
      </c>
      <c r="E9" s="420"/>
      <c r="F9" s="420"/>
      <c r="G9" s="420"/>
      <c r="H9" s="420"/>
      <c r="I9" s="420"/>
      <c r="J9" s="420"/>
      <c r="K9" s="420"/>
      <c r="L9" s="420"/>
      <c r="M9" s="420"/>
      <c r="N9" s="420"/>
      <c r="O9" s="420"/>
      <c r="P9" s="420"/>
      <c r="Q9" s="420"/>
      <c r="R9" s="420"/>
      <c r="S9" s="420"/>
      <c r="T9" s="420"/>
      <c r="U9" s="420"/>
      <c r="V9" s="420"/>
      <c r="W9" s="420"/>
      <c r="X9" s="420"/>
      <c r="Y9" s="420"/>
      <c r="Z9" s="420"/>
      <c r="AA9" s="420"/>
      <c r="AB9" s="420">
        <v>2.7</v>
      </c>
      <c r="AC9" s="420"/>
      <c r="AD9" s="420"/>
      <c r="AE9" s="420"/>
      <c r="AF9" s="420"/>
      <c r="AG9" s="420"/>
      <c r="AH9" s="420"/>
      <c r="AI9" s="420"/>
      <c r="AJ9" s="420"/>
      <c r="AK9" s="420"/>
      <c r="AL9" s="420"/>
      <c r="AN9" s="419">
        <v>2.7</v>
      </c>
    </row>
    <row r="10" spans="1:41" s="424" customFormat="1" x14ac:dyDescent="0.25">
      <c r="A10" s="510"/>
      <c r="B10" s="509"/>
      <c r="C10" s="421" t="s">
        <v>460</v>
      </c>
      <c r="D10" s="422">
        <v>19096.7</v>
      </c>
      <c r="E10" s="423">
        <v>19094</v>
      </c>
      <c r="F10" s="423"/>
      <c r="G10" s="423"/>
      <c r="H10" s="423"/>
      <c r="I10" s="423"/>
      <c r="J10" s="423"/>
      <c r="K10" s="423"/>
      <c r="L10" s="423"/>
      <c r="M10" s="423"/>
      <c r="N10" s="423"/>
      <c r="O10" s="423"/>
      <c r="P10" s="423"/>
      <c r="Q10" s="423"/>
      <c r="R10" s="423"/>
      <c r="S10" s="423"/>
      <c r="T10" s="423"/>
      <c r="U10" s="423"/>
      <c r="V10" s="423"/>
      <c r="W10" s="423"/>
      <c r="X10" s="423"/>
      <c r="Y10" s="423"/>
      <c r="Z10" s="423"/>
      <c r="AA10" s="423"/>
      <c r="AB10" s="423">
        <v>2.7</v>
      </c>
      <c r="AC10" s="423"/>
      <c r="AD10" s="423"/>
      <c r="AE10" s="423"/>
      <c r="AF10" s="423"/>
      <c r="AG10" s="423"/>
      <c r="AH10" s="423"/>
      <c r="AI10" s="423"/>
      <c r="AJ10" s="423"/>
      <c r="AK10" s="423"/>
      <c r="AL10" s="423"/>
      <c r="AN10" s="422">
        <v>19096.7</v>
      </c>
      <c r="AO10" s="425"/>
    </row>
    <row r="11" spans="1:41" ht="26.4" x14ac:dyDescent="0.25">
      <c r="A11" s="508" t="s">
        <v>232</v>
      </c>
      <c r="B11" s="509"/>
      <c r="C11" s="418" t="s">
        <v>310</v>
      </c>
      <c r="D11" s="419">
        <v>1047</v>
      </c>
      <c r="E11" s="420"/>
      <c r="F11" s="420"/>
      <c r="G11" s="420"/>
      <c r="H11" s="420"/>
      <c r="I11" s="420"/>
      <c r="J11" s="420"/>
      <c r="K11" s="420"/>
      <c r="L11" s="420"/>
      <c r="M11" s="420"/>
      <c r="N11" s="420"/>
      <c r="O11" s="420">
        <v>33</v>
      </c>
      <c r="P11" s="420"/>
      <c r="Q11" s="420"/>
      <c r="R11" s="420"/>
      <c r="S11" s="420">
        <v>5</v>
      </c>
      <c r="T11" s="420"/>
      <c r="U11" s="420"/>
      <c r="V11" s="420">
        <v>168</v>
      </c>
      <c r="W11" s="420"/>
      <c r="X11" s="420"/>
      <c r="Y11" s="420"/>
      <c r="Z11" s="420"/>
      <c r="AA11" s="420"/>
      <c r="AB11" s="420"/>
      <c r="AC11" s="420"/>
      <c r="AD11" s="420"/>
      <c r="AE11" s="420"/>
      <c r="AF11" s="420"/>
      <c r="AG11" s="420"/>
      <c r="AH11" s="420"/>
      <c r="AI11" s="420"/>
      <c r="AJ11" s="420"/>
      <c r="AK11" s="420"/>
      <c r="AL11" s="420">
        <v>841</v>
      </c>
      <c r="AN11" s="419">
        <v>1047</v>
      </c>
    </row>
    <row r="12" spans="1:41" ht="26.4" x14ac:dyDescent="0.25">
      <c r="A12" s="510"/>
      <c r="B12" s="509"/>
      <c r="C12" s="418" t="s">
        <v>311</v>
      </c>
      <c r="D12" s="419">
        <v>84090</v>
      </c>
      <c r="E12" s="420">
        <v>83157</v>
      </c>
      <c r="F12" s="420"/>
      <c r="G12" s="420"/>
      <c r="H12" s="420"/>
      <c r="I12" s="420"/>
      <c r="J12" s="420"/>
      <c r="K12" s="420"/>
      <c r="L12" s="420">
        <v>707</v>
      </c>
      <c r="M12" s="420"/>
      <c r="N12" s="420"/>
      <c r="O12" s="420"/>
      <c r="P12" s="420"/>
      <c r="Q12" s="420"/>
      <c r="R12" s="420"/>
      <c r="S12" s="420"/>
      <c r="T12" s="420"/>
      <c r="U12" s="420"/>
      <c r="V12" s="420"/>
      <c r="W12" s="420">
        <v>226</v>
      </c>
      <c r="X12" s="420"/>
      <c r="Y12" s="420"/>
      <c r="Z12" s="420"/>
      <c r="AA12" s="420"/>
      <c r="AB12" s="420"/>
      <c r="AC12" s="420"/>
      <c r="AD12" s="420"/>
      <c r="AE12" s="420"/>
      <c r="AF12" s="420"/>
      <c r="AG12" s="420"/>
      <c r="AH12" s="420"/>
      <c r="AI12" s="420"/>
      <c r="AJ12" s="420"/>
      <c r="AK12" s="420"/>
      <c r="AL12" s="420"/>
      <c r="AN12" s="419">
        <v>84090</v>
      </c>
    </row>
    <row r="13" spans="1:41" ht="26.4" x14ac:dyDescent="0.25">
      <c r="A13" s="510"/>
      <c r="B13" s="509"/>
      <c r="C13" s="418" t="s">
        <v>312</v>
      </c>
      <c r="D13" s="419">
        <v>34874.910000000003</v>
      </c>
      <c r="E13" s="420">
        <v>34874.910000000003</v>
      </c>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N13" s="419">
        <v>34874.910000000003</v>
      </c>
    </row>
    <row r="14" spans="1:41" ht="26.4" x14ac:dyDescent="0.25">
      <c r="A14" s="510"/>
      <c r="B14" s="509"/>
      <c r="C14" s="418" t="s">
        <v>306</v>
      </c>
      <c r="D14" s="419">
        <v>6.03</v>
      </c>
      <c r="E14" s="420"/>
      <c r="F14" s="420"/>
      <c r="G14" s="420"/>
      <c r="H14" s="420">
        <v>1.75</v>
      </c>
      <c r="I14" s="420"/>
      <c r="J14" s="420"/>
      <c r="K14" s="420"/>
      <c r="L14" s="420"/>
      <c r="M14" s="420"/>
      <c r="N14" s="420"/>
      <c r="O14" s="420"/>
      <c r="P14" s="420"/>
      <c r="Q14" s="420"/>
      <c r="R14" s="420"/>
      <c r="S14" s="420"/>
      <c r="T14" s="420"/>
      <c r="U14" s="420"/>
      <c r="V14" s="420"/>
      <c r="W14" s="420"/>
      <c r="X14" s="420"/>
      <c r="Y14" s="420"/>
      <c r="Z14" s="420"/>
      <c r="AA14" s="420"/>
      <c r="AB14" s="420">
        <v>4.28</v>
      </c>
      <c r="AC14" s="420"/>
      <c r="AD14" s="420"/>
      <c r="AE14" s="420"/>
      <c r="AF14" s="420"/>
      <c r="AG14" s="420"/>
      <c r="AH14" s="420"/>
      <c r="AI14" s="420"/>
      <c r="AJ14" s="420"/>
      <c r="AK14" s="420"/>
      <c r="AL14" s="420"/>
      <c r="AN14" s="419">
        <v>6.03</v>
      </c>
    </row>
    <row r="15" spans="1:41" ht="26.4" x14ac:dyDescent="0.25">
      <c r="A15" s="510"/>
      <c r="B15" s="509"/>
      <c r="C15" s="418" t="s">
        <v>462</v>
      </c>
      <c r="D15" s="419">
        <v>35974</v>
      </c>
      <c r="E15" s="420">
        <v>28505</v>
      </c>
      <c r="F15" s="420"/>
      <c r="G15" s="420"/>
      <c r="H15" s="420">
        <v>7390</v>
      </c>
      <c r="I15" s="420"/>
      <c r="J15" s="420"/>
      <c r="K15" s="420"/>
      <c r="L15" s="420"/>
      <c r="M15" s="420"/>
      <c r="N15" s="420"/>
      <c r="O15" s="420"/>
      <c r="P15" s="420"/>
      <c r="Q15" s="420"/>
      <c r="R15" s="420"/>
      <c r="S15" s="420"/>
      <c r="T15" s="420"/>
      <c r="U15" s="420"/>
      <c r="V15" s="420"/>
      <c r="W15" s="420"/>
      <c r="X15" s="420"/>
      <c r="Y15" s="420"/>
      <c r="Z15" s="420"/>
      <c r="AA15" s="420"/>
      <c r="AB15" s="420"/>
      <c r="AC15" s="420">
        <v>35</v>
      </c>
      <c r="AD15" s="420"/>
      <c r="AE15" s="420"/>
      <c r="AF15" s="420"/>
      <c r="AG15" s="420">
        <v>44</v>
      </c>
      <c r="AH15" s="420"/>
      <c r="AI15" s="420"/>
      <c r="AJ15" s="420"/>
      <c r="AK15" s="420"/>
      <c r="AL15" s="420"/>
      <c r="AN15" s="419">
        <v>35974</v>
      </c>
    </row>
    <row r="16" spans="1:41" ht="26.4" x14ac:dyDescent="0.25">
      <c r="A16" s="510"/>
      <c r="B16" s="509"/>
      <c r="C16" s="418" t="s">
        <v>463</v>
      </c>
      <c r="D16" s="419">
        <v>106.6</v>
      </c>
      <c r="E16" s="420"/>
      <c r="F16" s="420"/>
      <c r="G16" s="420"/>
      <c r="H16" s="420"/>
      <c r="I16" s="420"/>
      <c r="J16" s="420"/>
      <c r="K16" s="420"/>
      <c r="L16" s="420"/>
      <c r="M16" s="420"/>
      <c r="N16" s="420"/>
      <c r="O16" s="420">
        <v>15</v>
      </c>
      <c r="P16" s="420"/>
      <c r="Q16" s="420"/>
      <c r="R16" s="420"/>
      <c r="S16" s="420">
        <v>5</v>
      </c>
      <c r="T16" s="420"/>
      <c r="U16" s="420"/>
      <c r="V16" s="420">
        <v>45</v>
      </c>
      <c r="W16" s="420"/>
      <c r="X16" s="420"/>
      <c r="Y16" s="420"/>
      <c r="Z16" s="420"/>
      <c r="AA16" s="420"/>
      <c r="AB16" s="420"/>
      <c r="AC16" s="420"/>
      <c r="AD16" s="420"/>
      <c r="AE16" s="420"/>
      <c r="AF16" s="420"/>
      <c r="AG16" s="420"/>
      <c r="AH16" s="420"/>
      <c r="AI16" s="420"/>
      <c r="AJ16" s="420"/>
      <c r="AK16" s="420"/>
      <c r="AL16" s="420">
        <v>41.6</v>
      </c>
      <c r="AN16" s="419">
        <v>106.6</v>
      </c>
    </row>
    <row r="17" spans="1:41" ht="26.4" x14ac:dyDescent="0.25">
      <c r="A17" s="510"/>
      <c r="B17" s="509"/>
      <c r="C17" s="418" t="s">
        <v>308</v>
      </c>
      <c r="D17" s="419">
        <v>364.52</v>
      </c>
      <c r="E17" s="420"/>
      <c r="F17" s="420"/>
      <c r="G17" s="420"/>
      <c r="H17" s="420">
        <v>271.5</v>
      </c>
      <c r="I17" s="420"/>
      <c r="J17" s="420"/>
      <c r="K17" s="420"/>
      <c r="L17" s="420">
        <v>39.75</v>
      </c>
      <c r="M17" s="420"/>
      <c r="N17" s="420"/>
      <c r="O17" s="420"/>
      <c r="P17" s="420"/>
      <c r="Q17" s="420"/>
      <c r="R17" s="420"/>
      <c r="S17" s="420"/>
      <c r="T17" s="420"/>
      <c r="U17" s="420"/>
      <c r="V17" s="420"/>
      <c r="W17" s="420"/>
      <c r="X17" s="420"/>
      <c r="Y17" s="420"/>
      <c r="Z17" s="420"/>
      <c r="AA17" s="420"/>
      <c r="AB17" s="420">
        <v>38.32</v>
      </c>
      <c r="AC17" s="420">
        <v>14.95</v>
      </c>
      <c r="AD17" s="420"/>
      <c r="AE17" s="420"/>
      <c r="AF17" s="420"/>
      <c r="AG17" s="420"/>
      <c r="AH17" s="420"/>
      <c r="AI17" s="420"/>
      <c r="AJ17" s="420"/>
      <c r="AK17" s="420"/>
      <c r="AL17" s="420"/>
      <c r="AN17" s="419">
        <v>364.52</v>
      </c>
    </row>
    <row r="18" spans="1:41" s="424" customFormat="1" x14ac:dyDescent="0.25">
      <c r="A18" s="510"/>
      <c r="B18" s="509"/>
      <c r="C18" s="421" t="s">
        <v>460</v>
      </c>
      <c r="D18" s="422">
        <v>156463.06</v>
      </c>
      <c r="E18" s="423">
        <v>146536.91</v>
      </c>
      <c r="F18" s="423"/>
      <c r="G18" s="423"/>
      <c r="H18" s="423">
        <v>7663.25</v>
      </c>
      <c r="I18" s="423"/>
      <c r="J18" s="423"/>
      <c r="K18" s="423"/>
      <c r="L18" s="423">
        <v>746.75</v>
      </c>
      <c r="M18" s="423"/>
      <c r="N18" s="423"/>
      <c r="O18" s="423">
        <v>48</v>
      </c>
      <c r="P18" s="423"/>
      <c r="Q18" s="423"/>
      <c r="R18" s="423"/>
      <c r="S18" s="423">
        <v>10</v>
      </c>
      <c r="T18" s="423"/>
      <c r="U18" s="423"/>
      <c r="V18" s="423">
        <v>213</v>
      </c>
      <c r="W18" s="423">
        <v>226</v>
      </c>
      <c r="X18" s="423"/>
      <c r="Y18" s="423"/>
      <c r="Z18" s="423"/>
      <c r="AA18" s="423"/>
      <c r="AB18" s="423">
        <v>42.6</v>
      </c>
      <c r="AC18" s="423">
        <v>49.95</v>
      </c>
      <c r="AD18" s="423"/>
      <c r="AE18" s="423"/>
      <c r="AF18" s="423"/>
      <c r="AG18" s="423">
        <v>44</v>
      </c>
      <c r="AH18" s="423"/>
      <c r="AI18" s="423"/>
      <c r="AJ18" s="423"/>
      <c r="AK18" s="423"/>
      <c r="AL18" s="423">
        <v>882.6</v>
      </c>
      <c r="AN18" s="422">
        <v>156463.06</v>
      </c>
      <c r="AO18" s="425"/>
    </row>
    <row r="19" spans="1:41" ht="26.4" x14ac:dyDescent="0.25">
      <c r="A19" s="508" t="s">
        <v>235</v>
      </c>
      <c r="B19" s="509"/>
      <c r="C19" s="418" t="s">
        <v>430</v>
      </c>
      <c r="D19" s="419">
        <v>109</v>
      </c>
      <c r="E19" s="420"/>
      <c r="F19" s="420"/>
      <c r="G19" s="420"/>
      <c r="H19" s="420">
        <v>109</v>
      </c>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N19" s="419">
        <v>109</v>
      </c>
    </row>
    <row r="20" spans="1:41" ht="26.4" x14ac:dyDescent="0.25">
      <c r="A20" s="510"/>
      <c r="B20" s="509"/>
      <c r="C20" s="418" t="s">
        <v>311</v>
      </c>
      <c r="D20" s="419">
        <v>7</v>
      </c>
      <c r="E20" s="420"/>
      <c r="F20" s="420"/>
      <c r="G20" s="420"/>
      <c r="H20" s="420"/>
      <c r="I20" s="420"/>
      <c r="J20" s="420"/>
      <c r="K20" s="420"/>
      <c r="L20" s="420">
        <v>7</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N20" s="419">
        <v>7</v>
      </c>
    </row>
    <row r="21" spans="1:41" x14ac:dyDescent="0.25">
      <c r="A21" s="510"/>
      <c r="B21" s="509"/>
      <c r="C21" s="418" t="s">
        <v>314</v>
      </c>
      <c r="D21" s="419">
        <v>1120</v>
      </c>
      <c r="E21" s="420"/>
      <c r="F21" s="420"/>
      <c r="G21" s="420"/>
      <c r="H21" s="420"/>
      <c r="I21" s="420"/>
      <c r="J21" s="420"/>
      <c r="K21" s="420"/>
      <c r="L21" s="420"/>
      <c r="M21" s="420"/>
      <c r="N21" s="420"/>
      <c r="O21" s="420">
        <v>200</v>
      </c>
      <c r="P21" s="420">
        <v>20</v>
      </c>
      <c r="Q21" s="420"/>
      <c r="R21" s="420"/>
      <c r="S21" s="420">
        <v>560</v>
      </c>
      <c r="T21" s="420"/>
      <c r="U21" s="420"/>
      <c r="V21" s="420">
        <v>340</v>
      </c>
      <c r="W21" s="420"/>
      <c r="X21" s="420"/>
      <c r="Y21" s="420"/>
      <c r="Z21" s="420"/>
      <c r="AA21" s="420"/>
      <c r="AB21" s="420"/>
      <c r="AC21" s="420"/>
      <c r="AD21" s="420"/>
      <c r="AE21" s="420"/>
      <c r="AF21" s="420"/>
      <c r="AG21" s="420"/>
      <c r="AH21" s="420"/>
      <c r="AI21" s="420"/>
      <c r="AJ21" s="420"/>
      <c r="AK21" s="420"/>
      <c r="AL21" s="420"/>
      <c r="AN21" s="419">
        <v>1120</v>
      </c>
    </row>
    <row r="22" spans="1:41" ht="26.4" x14ac:dyDescent="0.25">
      <c r="A22" s="510"/>
      <c r="B22" s="509"/>
      <c r="C22" s="418" t="s">
        <v>306</v>
      </c>
      <c r="D22" s="419">
        <v>5.7</v>
      </c>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v>5.7</v>
      </c>
      <c r="AC22" s="420"/>
      <c r="AD22" s="420"/>
      <c r="AE22" s="420"/>
      <c r="AF22" s="420"/>
      <c r="AG22" s="420"/>
      <c r="AH22" s="420"/>
      <c r="AI22" s="420"/>
      <c r="AJ22" s="420"/>
      <c r="AK22" s="420"/>
      <c r="AL22" s="420"/>
      <c r="AN22" s="419">
        <v>5.7</v>
      </c>
    </row>
    <row r="23" spans="1:41" ht="26.4" x14ac:dyDescent="0.25">
      <c r="A23" s="510"/>
      <c r="B23" s="509"/>
      <c r="C23" s="418" t="s">
        <v>307</v>
      </c>
      <c r="D23" s="419">
        <v>73510.73</v>
      </c>
      <c r="E23" s="420">
        <v>69727.78</v>
      </c>
      <c r="F23" s="420"/>
      <c r="G23" s="420"/>
      <c r="H23" s="420">
        <v>3213.78</v>
      </c>
      <c r="I23" s="420"/>
      <c r="J23" s="420"/>
      <c r="K23" s="420"/>
      <c r="L23" s="420"/>
      <c r="M23" s="420"/>
      <c r="N23" s="420"/>
      <c r="O23" s="420"/>
      <c r="P23" s="420"/>
      <c r="Q23" s="420"/>
      <c r="R23" s="420"/>
      <c r="S23" s="420"/>
      <c r="T23" s="420"/>
      <c r="U23" s="420"/>
      <c r="V23" s="420"/>
      <c r="W23" s="420"/>
      <c r="X23" s="420"/>
      <c r="Y23" s="420"/>
      <c r="Z23" s="420"/>
      <c r="AA23" s="420"/>
      <c r="AB23" s="420"/>
      <c r="AC23" s="420">
        <v>569.16999999999996</v>
      </c>
      <c r="AD23" s="420"/>
      <c r="AE23" s="420"/>
      <c r="AF23" s="420"/>
      <c r="AG23" s="420"/>
      <c r="AH23" s="420"/>
      <c r="AI23" s="420"/>
      <c r="AJ23" s="420"/>
      <c r="AK23" s="420"/>
      <c r="AL23" s="420"/>
      <c r="AN23" s="419">
        <v>73510.73</v>
      </c>
    </row>
    <row r="24" spans="1:41" ht="26.4" x14ac:dyDescent="0.25">
      <c r="A24" s="510"/>
      <c r="B24" s="509"/>
      <c r="C24" s="418" t="s">
        <v>308</v>
      </c>
      <c r="D24" s="419">
        <v>6.6</v>
      </c>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v>6.6</v>
      </c>
      <c r="AD24" s="420"/>
      <c r="AE24" s="420"/>
      <c r="AF24" s="420"/>
      <c r="AG24" s="420"/>
      <c r="AH24" s="420"/>
      <c r="AI24" s="420"/>
      <c r="AJ24" s="420"/>
      <c r="AK24" s="420"/>
      <c r="AL24" s="420"/>
      <c r="AN24" s="419">
        <v>6.6</v>
      </c>
    </row>
    <row r="25" spans="1:41" ht="26.4" x14ac:dyDescent="0.25">
      <c r="A25" s="510"/>
      <c r="B25" s="509"/>
      <c r="C25" s="418" t="s">
        <v>489</v>
      </c>
      <c r="D25" s="419">
        <v>3000</v>
      </c>
      <c r="E25" s="420"/>
      <c r="F25" s="420"/>
      <c r="G25" s="420"/>
      <c r="H25" s="420"/>
      <c r="I25" s="420"/>
      <c r="J25" s="420"/>
      <c r="K25" s="420"/>
      <c r="L25" s="420"/>
      <c r="M25" s="420"/>
      <c r="N25" s="420"/>
      <c r="O25" s="420">
        <v>1500</v>
      </c>
      <c r="P25" s="420"/>
      <c r="Q25" s="420"/>
      <c r="R25" s="420"/>
      <c r="S25" s="420">
        <v>1500</v>
      </c>
      <c r="T25" s="420"/>
      <c r="U25" s="420"/>
      <c r="V25" s="420"/>
      <c r="W25" s="420"/>
      <c r="X25" s="420"/>
      <c r="Y25" s="420"/>
      <c r="Z25" s="420"/>
      <c r="AA25" s="420"/>
      <c r="AB25" s="420"/>
      <c r="AC25" s="420"/>
      <c r="AD25" s="420"/>
      <c r="AE25" s="420"/>
      <c r="AF25" s="420"/>
      <c r="AG25" s="420"/>
      <c r="AH25" s="420"/>
      <c r="AI25" s="420"/>
      <c r="AJ25" s="420"/>
      <c r="AK25" s="420"/>
      <c r="AL25" s="420"/>
      <c r="AN25" s="419">
        <v>3000</v>
      </c>
    </row>
    <row r="26" spans="1:41" s="424" customFormat="1" x14ac:dyDescent="0.25">
      <c r="A26" s="510"/>
      <c r="B26" s="509"/>
      <c r="C26" s="421" t="s">
        <v>460</v>
      </c>
      <c r="D26" s="422">
        <v>77759.03</v>
      </c>
      <c r="E26" s="423">
        <v>69727.78</v>
      </c>
      <c r="F26" s="423"/>
      <c r="G26" s="423"/>
      <c r="H26" s="423">
        <v>3322.78</v>
      </c>
      <c r="I26" s="423"/>
      <c r="J26" s="423"/>
      <c r="K26" s="423"/>
      <c r="L26" s="423">
        <v>7</v>
      </c>
      <c r="M26" s="423"/>
      <c r="N26" s="423"/>
      <c r="O26" s="423">
        <v>1700</v>
      </c>
      <c r="P26" s="423">
        <v>20</v>
      </c>
      <c r="Q26" s="423"/>
      <c r="R26" s="423"/>
      <c r="S26" s="423">
        <v>2060</v>
      </c>
      <c r="T26" s="423"/>
      <c r="U26" s="423"/>
      <c r="V26" s="423">
        <v>340</v>
      </c>
      <c r="W26" s="423"/>
      <c r="X26" s="423"/>
      <c r="Y26" s="423"/>
      <c r="Z26" s="423"/>
      <c r="AA26" s="423"/>
      <c r="AB26" s="423">
        <v>5.7</v>
      </c>
      <c r="AC26" s="423">
        <v>575.77</v>
      </c>
      <c r="AD26" s="423"/>
      <c r="AE26" s="423"/>
      <c r="AF26" s="423"/>
      <c r="AG26" s="423"/>
      <c r="AH26" s="423"/>
      <c r="AI26" s="423"/>
      <c r="AJ26" s="423"/>
      <c r="AK26" s="423"/>
      <c r="AL26" s="423"/>
      <c r="AN26" s="422">
        <v>77759.03</v>
      </c>
      <c r="AO26" s="425"/>
    </row>
    <row r="27" spans="1:41" ht="26.4" x14ac:dyDescent="0.25">
      <c r="A27" s="508" t="s">
        <v>236</v>
      </c>
      <c r="B27" s="509"/>
      <c r="C27" s="418" t="s">
        <v>311</v>
      </c>
      <c r="D27" s="419">
        <v>12810</v>
      </c>
      <c r="E27" s="420"/>
      <c r="F27" s="420"/>
      <c r="G27" s="420"/>
      <c r="H27" s="420"/>
      <c r="I27" s="420"/>
      <c r="J27" s="420"/>
      <c r="K27" s="420"/>
      <c r="L27" s="420">
        <v>8257</v>
      </c>
      <c r="M27" s="420"/>
      <c r="N27" s="420"/>
      <c r="O27" s="420"/>
      <c r="P27" s="420"/>
      <c r="Q27" s="420"/>
      <c r="R27" s="420"/>
      <c r="S27" s="420"/>
      <c r="T27" s="420"/>
      <c r="U27" s="420"/>
      <c r="V27" s="420"/>
      <c r="W27" s="420"/>
      <c r="X27" s="420"/>
      <c r="Y27" s="420"/>
      <c r="Z27" s="420"/>
      <c r="AA27" s="420"/>
      <c r="AB27" s="420"/>
      <c r="AC27" s="420">
        <v>4553</v>
      </c>
      <c r="AD27" s="420"/>
      <c r="AE27" s="420"/>
      <c r="AF27" s="420"/>
      <c r="AG27" s="420"/>
      <c r="AH27" s="420"/>
      <c r="AI27" s="420"/>
      <c r="AJ27" s="420"/>
      <c r="AK27" s="420"/>
      <c r="AL27" s="420"/>
      <c r="AN27" s="419">
        <v>12810</v>
      </c>
    </row>
    <row r="28" spans="1:41" ht="26.4" x14ac:dyDescent="0.25">
      <c r="A28" s="510"/>
      <c r="B28" s="509"/>
      <c r="C28" s="418" t="s">
        <v>388</v>
      </c>
      <c r="D28" s="419">
        <v>10162</v>
      </c>
      <c r="E28" s="420"/>
      <c r="F28" s="420"/>
      <c r="G28" s="420"/>
      <c r="H28" s="420"/>
      <c r="I28" s="420"/>
      <c r="J28" s="420"/>
      <c r="K28" s="420"/>
      <c r="L28" s="420"/>
      <c r="M28" s="420"/>
      <c r="N28" s="420"/>
      <c r="O28" s="420"/>
      <c r="P28" s="420"/>
      <c r="Q28" s="420"/>
      <c r="R28" s="420"/>
      <c r="S28" s="420"/>
      <c r="T28" s="420"/>
      <c r="U28" s="420"/>
      <c r="V28" s="420"/>
      <c r="W28" s="420"/>
      <c r="X28" s="420"/>
      <c r="Y28" s="420"/>
      <c r="Z28" s="420">
        <v>10162</v>
      </c>
      <c r="AA28" s="420"/>
      <c r="AB28" s="420"/>
      <c r="AC28" s="420"/>
      <c r="AD28" s="420"/>
      <c r="AE28" s="420"/>
      <c r="AF28" s="420"/>
      <c r="AG28" s="420"/>
      <c r="AH28" s="420"/>
      <c r="AI28" s="420"/>
      <c r="AJ28" s="420"/>
      <c r="AK28" s="420"/>
      <c r="AL28" s="420"/>
      <c r="AN28" s="419">
        <v>10162</v>
      </c>
    </row>
    <row r="29" spans="1:41" ht="26.4" x14ac:dyDescent="0.25">
      <c r="A29" s="510"/>
      <c r="B29" s="509"/>
      <c r="C29" s="418" t="s">
        <v>308</v>
      </c>
      <c r="D29" s="419">
        <v>42310.02</v>
      </c>
      <c r="E29" s="420">
        <v>41358.29</v>
      </c>
      <c r="F29" s="420"/>
      <c r="G29" s="420"/>
      <c r="H29" s="420">
        <v>948.6</v>
      </c>
      <c r="I29" s="420"/>
      <c r="J29" s="420"/>
      <c r="K29" s="420"/>
      <c r="L29" s="420"/>
      <c r="M29" s="420"/>
      <c r="N29" s="420"/>
      <c r="O29" s="420"/>
      <c r="P29" s="420"/>
      <c r="Q29" s="420"/>
      <c r="R29" s="420"/>
      <c r="S29" s="420"/>
      <c r="T29" s="420"/>
      <c r="U29" s="420"/>
      <c r="V29" s="420"/>
      <c r="W29" s="420"/>
      <c r="X29" s="420"/>
      <c r="Y29" s="420"/>
      <c r="Z29" s="420"/>
      <c r="AA29" s="420"/>
      <c r="AB29" s="420">
        <v>3.13</v>
      </c>
      <c r="AC29" s="420"/>
      <c r="AD29" s="420"/>
      <c r="AE29" s="420"/>
      <c r="AF29" s="420"/>
      <c r="AG29" s="420"/>
      <c r="AH29" s="420"/>
      <c r="AI29" s="420"/>
      <c r="AJ29" s="420"/>
      <c r="AK29" s="420"/>
      <c r="AL29" s="420"/>
      <c r="AN29" s="419">
        <v>42310.02</v>
      </c>
    </row>
    <row r="30" spans="1:41" s="424" customFormat="1" x14ac:dyDescent="0.25">
      <c r="A30" s="510"/>
      <c r="B30" s="509"/>
      <c r="C30" s="421" t="s">
        <v>460</v>
      </c>
      <c r="D30" s="422">
        <v>65282.02</v>
      </c>
      <c r="E30" s="423">
        <v>41358.29</v>
      </c>
      <c r="F30" s="423"/>
      <c r="G30" s="423"/>
      <c r="H30" s="423">
        <v>948.6</v>
      </c>
      <c r="I30" s="423"/>
      <c r="J30" s="423"/>
      <c r="K30" s="423"/>
      <c r="L30" s="423">
        <v>8257</v>
      </c>
      <c r="M30" s="423"/>
      <c r="N30" s="423"/>
      <c r="O30" s="423"/>
      <c r="P30" s="423"/>
      <c r="Q30" s="423"/>
      <c r="R30" s="423"/>
      <c r="S30" s="423"/>
      <c r="T30" s="423"/>
      <c r="U30" s="423"/>
      <c r="V30" s="423"/>
      <c r="W30" s="423"/>
      <c r="X30" s="423"/>
      <c r="Y30" s="423"/>
      <c r="Z30" s="423">
        <v>10162</v>
      </c>
      <c r="AA30" s="423"/>
      <c r="AB30" s="423">
        <v>3.13</v>
      </c>
      <c r="AC30" s="423">
        <v>4553</v>
      </c>
      <c r="AD30" s="423"/>
      <c r="AE30" s="423"/>
      <c r="AF30" s="423"/>
      <c r="AG30" s="423"/>
      <c r="AH30" s="423"/>
      <c r="AI30" s="423"/>
      <c r="AJ30" s="423"/>
      <c r="AK30" s="423"/>
      <c r="AL30" s="423"/>
      <c r="AN30" s="422">
        <v>65282.02</v>
      </c>
      <c r="AO30" s="425"/>
    </row>
    <row r="31" spans="1:41" ht="26.4" x14ac:dyDescent="0.25">
      <c r="A31" s="508" t="s">
        <v>239</v>
      </c>
      <c r="B31" s="509"/>
      <c r="C31" s="418" t="s">
        <v>311</v>
      </c>
      <c r="D31" s="419">
        <v>712</v>
      </c>
      <c r="E31" s="420"/>
      <c r="F31" s="420"/>
      <c r="G31" s="420"/>
      <c r="H31" s="420"/>
      <c r="I31" s="420"/>
      <c r="J31" s="420"/>
      <c r="K31" s="420"/>
      <c r="L31" s="420">
        <v>712</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N31" s="419">
        <v>712</v>
      </c>
    </row>
    <row r="32" spans="1:41" ht="26.4" x14ac:dyDescent="0.25">
      <c r="A32" s="510"/>
      <c r="B32" s="509"/>
      <c r="C32" s="418" t="s">
        <v>500</v>
      </c>
      <c r="D32" s="419">
        <v>2128</v>
      </c>
      <c r="E32" s="420"/>
      <c r="F32" s="420"/>
      <c r="G32" s="420"/>
      <c r="H32" s="420">
        <v>2128</v>
      </c>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N32" s="419">
        <v>2128</v>
      </c>
    </row>
    <row r="33" spans="1:41" ht="26.4" x14ac:dyDescent="0.25">
      <c r="A33" s="510"/>
      <c r="B33" s="509"/>
      <c r="C33" s="418" t="s">
        <v>312</v>
      </c>
      <c r="D33" s="419">
        <v>221238.15</v>
      </c>
      <c r="E33" s="420">
        <v>216333.04</v>
      </c>
      <c r="F33" s="420"/>
      <c r="G33" s="420"/>
      <c r="H33" s="420">
        <v>1209.27</v>
      </c>
      <c r="I33" s="420"/>
      <c r="J33" s="420"/>
      <c r="K33" s="420"/>
      <c r="L33" s="420">
        <v>2089.1799999999998</v>
      </c>
      <c r="M33" s="420"/>
      <c r="N33" s="420"/>
      <c r="O33" s="420"/>
      <c r="P33" s="420"/>
      <c r="Q33" s="420"/>
      <c r="R33" s="420"/>
      <c r="S33" s="420"/>
      <c r="T33" s="420"/>
      <c r="U33" s="420"/>
      <c r="V33" s="420"/>
      <c r="W33" s="420"/>
      <c r="X33" s="420"/>
      <c r="Y33" s="420"/>
      <c r="Z33" s="420">
        <v>1593.02</v>
      </c>
      <c r="AA33" s="420"/>
      <c r="AB33" s="420">
        <v>5.09</v>
      </c>
      <c r="AC33" s="420">
        <v>8.5500000000000007</v>
      </c>
      <c r="AD33" s="420"/>
      <c r="AE33" s="420"/>
      <c r="AF33" s="420"/>
      <c r="AG33" s="420"/>
      <c r="AH33" s="420"/>
      <c r="AI33" s="420"/>
      <c r="AJ33" s="420"/>
      <c r="AK33" s="420"/>
      <c r="AL33" s="420"/>
      <c r="AN33" s="419">
        <v>221238.15</v>
      </c>
    </row>
    <row r="34" spans="1:41" x14ac:dyDescent="0.25">
      <c r="A34" s="510"/>
      <c r="B34" s="509"/>
      <c r="C34" s="418" t="s">
        <v>317</v>
      </c>
      <c r="D34" s="419">
        <v>8680.4500000000007</v>
      </c>
      <c r="E34" s="420"/>
      <c r="F34" s="420"/>
      <c r="G34" s="420"/>
      <c r="H34" s="420"/>
      <c r="I34" s="420"/>
      <c r="J34" s="420"/>
      <c r="K34" s="420"/>
      <c r="L34" s="420"/>
      <c r="M34" s="420"/>
      <c r="N34" s="420"/>
      <c r="O34" s="420"/>
      <c r="P34" s="420"/>
      <c r="Q34" s="420"/>
      <c r="R34" s="420"/>
      <c r="S34" s="420"/>
      <c r="T34" s="420"/>
      <c r="U34" s="420"/>
      <c r="V34" s="420"/>
      <c r="W34" s="420">
        <v>6666.25</v>
      </c>
      <c r="X34" s="420"/>
      <c r="Y34" s="420">
        <v>2014.2</v>
      </c>
      <c r="Z34" s="420"/>
      <c r="AA34" s="420"/>
      <c r="AB34" s="420"/>
      <c r="AC34" s="420"/>
      <c r="AD34" s="420"/>
      <c r="AE34" s="420"/>
      <c r="AF34" s="420"/>
      <c r="AG34" s="420"/>
      <c r="AH34" s="420"/>
      <c r="AI34" s="420"/>
      <c r="AJ34" s="420"/>
      <c r="AK34" s="420"/>
      <c r="AL34" s="420"/>
      <c r="AN34" s="419">
        <v>8680.4500000000007</v>
      </c>
    </row>
    <row r="35" spans="1:41" ht="26.4" x14ac:dyDescent="0.25">
      <c r="A35" s="510"/>
      <c r="B35" s="509"/>
      <c r="C35" s="418" t="s">
        <v>318</v>
      </c>
      <c r="D35" s="419">
        <v>19396.41</v>
      </c>
      <c r="E35" s="420">
        <v>18923.13</v>
      </c>
      <c r="F35" s="420"/>
      <c r="G35" s="420"/>
      <c r="H35" s="420"/>
      <c r="I35" s="420"/>
      <c r="J35" s="420"/>
      <c r="K35" s="420"/>
      <c r="L35" s="420">
        <v>473.28</v>
      </c>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N35" s="419">
        <v>19396.41</v>
      </c>
    </row>
    <row r="36" spans="1:41" s="424" customFormat="1" x14ac:dyDescent="0.25">
      <c r="A36" s="510"/>
      <c r="B36" s="509"/>
      <c r="C36" s="421" t="s">
        <v>460</v>
      </c>
      <c r="D36" s="422">
        <v>252155.01</v>
      </c>
      <c r="E36" s="423">
        <v>235256.17</v>
      </c>
      <c r="F36" s="423"/>
      <c r="G36" s="423"/>
      <c r="H36" s="423">
        <v>3337.27</v>
      </c>
      <c r="I36" s="423"/>
      <c r="J36" s="423"/>
      <c r="K36" s="423"/>
      <c r="L36" s="423">
        <v>3274.46</v>
      </c>
      <c r="M36" s="423"/>
      <c r="N36" s="423"/>
      <c r="O36" s="423"/>
      <c r="P36" s="423"/>
      <c r="Q36" s="423"/>
      <c r="R36" s="423"/>
      <c r="S36" s="423"/>
      <c r="T36" s="423"/>
      <c r="U36" s="423"/>
      <c r="V36" s="423"/>
      <c r="W36" s="423">
        <v>6666.25</v>
      </c>
      <c r="X36" s="423"/>
      <c r="Y36" s="423">
        <v>2014.2</v>
      </c>
      <c r="Z36" s="423">
        <v>1593.02</v>
      </c>
      <c r="AA36" s="423"/>
      <c r="AB36" s="423">
        <v>5.09</v>
      </c>
      <c r="AC36" s="423">
        <v>8.5500000000000007</v>
      </c>
      <c r="AD36" s="423"/>
      <c r="AE36" s="423"/>
      <c r="AF36" s="423"/>
      <c r="AG36" s="423"/>
      <c r="AH36" s="423"/>
      <c r="AI36" s="423"/>
      <c r="AJ36" s="423"/>
      <c r="AK36" s="423"/>
      <c r="AL36" s="423"/>
      <c r="AN36" s="422">
        <v>252155.01</v>
      </c>
      <c r="AO36" s="425"/>
    </row>
    <row r="37" spans="1:41" ht="26.4" x14ac:dyDescent="0.25">
      <c r="A37" s="508" t="s">
        <v>320</v>
      </c>
      <c r="B37" s="509"/>
      <c r="C37" s="418" t="s">
        <v>312</v>
      </c>
      <c r="D37" s="419">
        <v>2308.2600000000002</v>
      </c>
      <c r="E37" s="420">
        <v>2308.2600000000002</v>
      </c>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N37" s="419">
        <v>2308.2600000000002</v>
      </c>
    </row>
    <row r="38" spans="1:41" ht="26.4" x14ac:dyDescent="0.25">
      <c r="A38" s="510"/>
      <c r="B38" s="509"/>
      <c r="C38" s="418" t="s">
        <v>306</v>
      </c>
      <c r="D38" s="419">
        <v>1.65</v>
      </c>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v>1.65</v>
      </c>
      <c r="AC38" s="420"/>
      <c r="AD38" s="420"/>
      <c r="AE38" s="420"/>
      <c r="AF38" s="420"/>
      <c r="AG38" s="420"/>
      <c r="AH38" s="420"/>
      <c r="AI38" s="420"/>
      <c r="AJ38" s="420"/>
      <c r="AK38" s="420"/>
      <c r="AL38" s="420"/>
      <c r="AN38" s="419">
        <v>1.65</v>
      </c>
    </row>
    <row r="39" spans="1:41" ht="26.4" x14ac:dyDescent="0.25">
      <c r="A39" s="510"/>
      <c r="B39" s="509"/>
      <c r="C39" s="418" t="s">
        <v>478</v>
      </c>
      <c r="D39" s="419">
        <v>2.08</v>
      </c>
      <c r="E39" s="420">
        <v>0.31</v>
      </c>
      <c r="F39" s="420"/>
      <c r="G39" s="420"/>
      <c r="H39" s="420"/>
      <c r="I39" s="420"/>
      <c r="J39" s="420"/>
      <c r="K39" s="420"/>
      <c r="L39" s="420"/>
      <c r="M39" s="420"/>
      <c r="N39" s="420"/>
      <c r="O39" s="420"/>
      <c r="P39" s="420"/>
      <c r="Q39" s="420"/>
      <c r="R39" s="420"/>
      <c r="S39" s="420"/>
      <c r="T39" s="420"/>
      <c r="U39" s="420"/>
      <c r="V39" s="420"/>
      <c r="W39" s="420"/>
      <c r="X39" s="420"/>
      <c r="Y39" s="420"/>
      <c r="Z39" s="420"/>
      <c r="AA39" s="420"/>
      <c r="AB39" s="420">
        <v>1.75</v>
      </c>
      <c r="AC39" s="420"/>
      <c r="AD39" s="420"/>
      <c r="AE39" s="420"/>
      <c r="AF39" s="420"/>
      <c r="AG39" s="420"/>
      <c r="AH39" s="420">
        <v>0.02</v>
      </c>
      <c r="AI39" s="420"/>
      <c r="AJ39" s="420"/>
      <c r="AK39" s="420"/>
      <c r="AL39" s="420"/>
      <c r="AN39" s="419">
        <v>2.08</v>
      </c>
    </row>
    <row r="40" spans="1:41" s="424" customFormat="1" x14ac:dyDescent="0.25">
      <c r="A40" s="510"/>
      <c r="B40" s="509"/>
      <c r="C40" s="421" t="s">
        <v>460</v>
      </c>
      <c r="D40" s="422">
        <v>2311.9899999999998</v>
      </c>
      <c r="E40" s="423">
        <v>2308.5700000000002</v>
      </c>
      <c r="F40" s="423"/>
      <c r="G40" s="423"/>
      <c r="H40" s="423"/>
      <c r="I40" s="423"/>
      <c r="J40" s="423"/>
      <c r="K40" s="423"/>
      <c r="L40" s="423"/>
      <c r="M40" s="423"/>
      <c r="N40" s="423"/>
      <c r="O40" s="423"/>
      <c r="P40" s="423"/>
      <c r="Q40" s="423"/>
      <c r="R40" s="423"/>
      <c r="S40" s="423"/>
      <c r="T40" s="423"/>
      <c r="U40" s="423"/>
      <c r="V40" s="423"/>
      <c r="W40" s="423"/>
      <c r="X40" s="423"/>
      <c r="Y40" s="423"/>
      <c r="Z40" s="423"/>
      <c r="AA40" s="423"/>
      <c r="AB40" s="423">
        <v>3.4</v>
      </c>
      <c r="AC40" s="423"/>
      <c r="AD40" s="423"/>
      <c r="AE40" s="423"/>
      <c r="AF40" s="423"/>
      <c r="AG40" s="423"/>
      <c r="AH40" s="423">
        <v>0.02</v>
      </c>
      <c r="AI40" s="423"/>
      <c r="AJ40" s="423"/>
      <c r="AK40" s="423"/>
      <c r="AL40" s="423"/>
      <c r="AN40" s="422">
        <v>2311.9899999999998</v>
      </c>
      <c r="AO40" s="425"/>
    </row>
    <row r="41" spans="1:41" ht="26.4" x14ac:dyDescent="0.25">
      <c r="A41" s="508" t="s">
        <v>238</v>
      </c>
      <c r="B41" s="509"/>
      <c r="C41" s="418" t="s">
        <v>500</v>
      </c>
      <c r="D41" s="419">
        <v>194933.7</v>
      </c>
      <c r="E41" s="420"/>
      <c r="F41" s="420"/>
      <c r="G41" s="420"/>
      <c r="H41" s="420">
        <v>35449</v>
      </c>
      <c r="I41" s="420"/>
      <c r="J41" s="420"/>
      <c r="K41" s="420"/>
      <c r="L41" s="420">
        <v>89798</v>
      </c>
      <c r="M41" s="420"/>
      <c r="N41" s="420"/>
      <c r="O41" s="420"/>
      <c r="P41" s="420"/>
      <c r="Q41" s="420"/>
      <c r="R41" s="420"/>
      <c r="S41" s="420"/>
      <c r="T41" s="420"/>
      <c r="U41" s="420"/>
      <c r="V41" s="420"/>
      <c r="W41" s="420"/>
      <c r="X41" s="420"/>
      <c r="Y41" s="420"/>
      <c r="Z41" s="420">
        <v>65895</v>
      </c>
      <c r="AA41" s="420"/>
      <c r="AB41" s="420"/>
      <c r="AC41" s="420">
        <v>3791.7</v>
      </c>
      <c r="AD41" s="420"/>
      <c r="AE41" s="420"/>
      <c r="AF41" s="420"/>
      <c r="AG41" s="420"/>
      <c r="AH41" s="420"/>
      <c r="AI41" s="420"/>
      <c r="AJ41" s="420"/>
      <c r="AK41" s="420"/>
      <c r="AL41" s="420"/>
      <c r="AN41" s="419">
        <v>194933.7</v>
      </c>
    </row>
    <row r="42" spans="1:41" ht="26.4" x14ac:dyDescent="0.25">
      <c r="A42" s="510"/>
      <c r="B42" s="509"/>
      <c r="C42" s="418" t="s">
        <v>390</v>
      </c>
      <c r="D42" s="419">
        <v>93518</v>
      </c>
      <c r="E42" s="420">
        <v>87829</v>
      </c>
      <c r="F42" s="420"/>
      <c r="G42" s="420"/>
      <c r="H42" s="420">
        <v>4411</v>
      </c>
      <c r="I42" s="420"/>
      <c r="J42" s="420"/>
      <c r="K42" s="420"/>
      <c r="L42" s="420">
        <v>1278</v>
      </c>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N42" s="419">
        <v>93518</v>
      </c>
    </row>
    <row r="43" spans="1:41" ht="26.4" x14ac:dyDescent="0.25">
      <c r="A43" s="510"/>
      <c r="B43" s="509"/>
      <c r="C43" s="418" t="s">
        <v>306</v>
      </c>
      <c r="D43" s="419">
        <v>0.54</v>
      </c>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v>0.54</v>
      </c>
      <c r="AK43" s="420"/>
      <c r="AL43" s="420"/>
      <c r="AN43" s="419">
        <v>0.54</v>
      </c>
    </row>
    <row r="44" spans="1:41" s="424" customFormat="1" x14ac:dyDescent="0.25">
      <c r="A44" s="510"/>
      <c r="B44" s="509"/>
      <c r="C44" s="421" t="s">
        <v>460</v>
      </c>
      <c r="D44" s="422">
        <v>288452.24</v>
      </c>
      <c r="E44" s="423">
        <v>87829</v>
      </c>
      <c r="F44" s="423"/>
      <c r="G44" s="423"/>
      <c r="H44" s="423">
        <v>39860</v>
      </c>
      <c r="I44" s="423"/>
      <c r="J44" s="423"/>
      <c r="K44" s="423"/>
      <c r="L44" s="423">
        <v>91076</v>
      </c>
      <c r="M44" s="423"/>
      <c r="N44" s="423"/>
      <c r="O44" s="423"/>
      <c r="P44" s="423"/>
      <c r="Q44" s="423"/>
      <c r="R44" s="423"/>
      <c r="S44" s="423"/>
      <c r="T44" s="423"/>
      <c r="U44" s="423"/>
      <c r="V44" s="423"/>
      <c r="W44" s="423"/>
      <c r="X44" s="423"/>
      <c r="Y44" s="423"/>
      <c r="Z44" s="423">
        <v>65895</v>
      </c>
      <c r="AA44" s="423"/>
      <c r="AB44" s="423"/>
      <c r="AC44" s="423">
        <v>3791.7</v>
      </c>
      <c r="AD44" s="423"/>
      <c r="AE44" s="423"/>
      <c r="AF44" s="423"/>
      <c r="AG44" s="423"/>
      <c r="AH44" s="423"/>
      <c r="AI44" s="423"/>
      <c r="AJ44" s="423">
        <v>0.54</v>
      </c>
      <c r="AK44" s="423"/>
      <c r="AL44" s="423"/>
      <c r="AN44" s="422">
        <v>288452.24</v>
      </c>
      <c r="AO44" s="425"/>
    </row>
    <row r="45" spans="1:41" ht="26.4" x14ac:dyDescent="0.25">
      <c r="A45" s="508" t="s">
        <v>233</v>
      </c>
      <c r="B45" s="509"/>
      <c r="C45" s="418" t="s">
        <v>322</v>
      </c>
      <c r="D45" s="419">
        <v>705</v>
      </c>
      <c r="E45" s="420"/>
      <c r="F45" s="420"/>
      <c r="G45" s="420"/>
      <c r="H45" s="420"/>
      <c r="I45" s="420"/>
      <c r="J45" s="420"/>
      <c r="K45" s="420"/>
      <c r="L45" s="420"/>
      <c r="M45" s="420"/>
      <c r="N45" s="420"/>
      <c r="O45" s="420"/>
      <c r="P45" s="420"/>
      <c r="Q45" s="420"/>
      <c r="R45" s="420"/>
      <c r="S45" s="420"/>
      <c r="T45" s="420"/>
      <c r="U45" s="420"/>
      <c r="V45" s="420">
        <v>705</v>
      </c>
      <c r="W45" s="420"/>
      <c r="X45" s="420"/>
      <c r="Y45" s="420"/>
      <c r="Z45" s="420"/>
      <c r="AA45" s="420"/>
      <c r="AB45" s="420"/>
      <c r="AC45" s="420"/>
      <c r="AD45" s="420"/>
      <c r="AE45" s="420"/>
      <c r="AF45" s="420"/>
      <c r="AG45" s="420"/>
      <c r="AH45" s="420"/>
      <c r="AI45" s="420"/>
      <c r="AJ45" s="420"/>
      <c r="AK45" s="420"/>
      <c r="AL45" s="420"/>
      <c r="AN45" s="419">
        <v>705</v>
      </c>
    </row>
    <row r="46" spans="1:41" ht="26.4" x14ac:dyDescent="0.25">
      <c r="A46" s="510"/>
      <c r="B46" s="509"/>
      <c r="C46" s="418" t="s">
        <v>306</v>
      </c>
      <c r="D46" s="419">
        <v>0.61</v>
      </c>
      <c r="E46" s="420"/>
      <c r="F46" s="420"/>
      <c r="G46" s="420"/>
      <c r="H46" s="420">
        <v>0.38</v>
      </c>
      <c r="I46" s="420"/>
      <c r="J46" s="420"/>
      <c r="K46" s="420"/>
      <c r="L46" s="420"/>
      <c r="M46" s="420"/>
      <c r="N46" s="420"/>
      <c r="O46" s="420"/>
      <c r="P46" s="420"/>
      <c r="Q46" s="420"/>
      <c r="R46" s="420"/>
      <c r="S46" s="420"/>
      <c r="T46" s="420"/>
      <c r="U46" s="420"/>
      <c r="V46" s="420"/>
      <c r="W46" s="420"/>
      <c r="X46" s="420"/>
      <c r="Y46" s="420"/>
      <c r="Z46" s="420"/>
      <c r="AA46" s="420"/>
      <c r="AB46" s="420">
        <v>0.23</v>
      </c>
      <c r="AC46" s="420"/>
      <c r="AD46" s="420"/>
      <c r="AE46" s="420"/>
      <c r="AF46" s="420"/>
      <c r="AG46" s="420"/>
      <c r="AH46" s="420"/>
      <c r="AI46" s="420"/>
      <c r="AJ46" s="420"/>
      <c r="AK46" s="420"/>
      <c r="AL46" s="420"/>
      <c r="AN46" s="419">
        <v>0.61</v>
      </c>
    </row>
    <row r="47" spans="1:41" ht="26.4" x14ac:dyDescent="0.25">
      <c r="A47" s="510"/>
      <c r="B47" s="509"/>
      <c r="C47" s="418" t="s">
        <v>307</v>
      </c>
      <c r="D47" s="419">
        <v>36206.74</v>
      </c>
      <c r="E47" s="420">
        <v>21717.03</v>
      </c>
      <c r="F47" s="420"/>
      <c r="G47" s="420"/>
      <c r="H47" s="420">
        <v>5513.84</v>
      </c>
      <c r="I47" s="420"/>
      <c r="J47" s="420"/>
      <c r="K47" s="420"/>
      <c r="L47" s="420"/>
      <c r="M47" s="420"/>
      <c r="N47" s="420"/>
      <c r="O47" s="420"/>
      <c r="P47" s="420"/>
      <c r="Q47" s="420"/>
      <c r="R47" s="420"/>
      <c r="S47" s="420"/>
      <c r="T47" s="420"/>
      <c r="U47" s="420"/>
      <c r="V47" s="420"/>
      <c r="W47" s="420">
        <v>3934.22</v>
      </c>
      <c r="X47" s="420"/>
      <c r="Y47" s="420">
        <v>430.85</v>
      </c>
      <c r="Z47" s="420"/>
      <c r="AA47" s="420">
        <v>0.73</v>
      </c>
      <c r="AB47" s="420">
        <v>277.06</v>
      </c>
      <c r="AC47" s="420">
        <v>196.87</v>
      </c>
      <c r="AD47" s="420"/>
      <c r="AE47" s="420"/>
      <c r="AF47" s="420"/>
      <c r="AG47" s="420">
        <v>7.41</v>
      </c>
      <c r="AH47" s="420"/>
      <c r="AI47" s="420"/>
      <c r="AJ47" s="420">
        <v>919</v>
      </c>
      <c r="AK47" s="420">
        <v>3209.73</v>
      </c>
      <c r="AL47" s="420"/>
      <c r="AN47" s="419">
        <v>36206.74</v>
      </c>
    </row>
    <row r="48" spans="1:41" ht="26.4" x14ac:dyDescent="0.25">
      <c r="A48" s="510"/>
      <c r="B48" s="509"/>
      <c r="C48" s="418" t="s">
        <v>323</v>
      </c>
      <c r="D48" s="419">
        <v>5956.12</v>
      </c>
      <c r="E48" s="420">
        <v>5956.12</v>
      </c>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N48" s="419">
        <v>5956.12</v>
      </c>
    </row>
    <row r="49" spans="1:41" ht="26.4" x14ac:dyDescent="0.25">
      <c r="A49" s="510"/>
      <c r="B49" s="509"/>
      <c r="C49" s="418" t="s">
        <v>432</v>
      </c>
      <c r="D49" s="419">
        <v>4475</v>
      </c>
      <c r="E49" s="420"/>
      <c r="F49" s="420"/>
      <c r="G49" s="420"/>
      <c r="H49" s="420"/>
      <c r="I49" s="420"/>
      <c r="J49" s="420"/>
      <c r="K49" s="420"/>
      <c r="L49" s="420"/>
      <c r="M49" s="420"/>
      <c r="N49" s="420"/>
      <c r="O49" s="420">
        <v>1500</v>
      </c>
      <c r="P49" s="420">
        <v>875</v>
      </c>
      <c r="Q49" s="420"/>
      <c r="R49" s="420"/>
      <c r="S49" s="420">
        <v>2100</v>
      </c>
      <c r="T49" s="420"/>
      <c r="U49" s="420"/>
      <c r="V49" s="420"/>
      <c r="W49" s="420"/>
      <c r="X49" s="420"/>
      <c r="Y49" s="420"/>
      <c r="Z49" s="420"/>
      <c r="AA49" s="420"/>
      <c r="AB49" s="420"/>
      <c r="AC49" s="420"/>
      <c r="AD49" s="420"/>
      <c r="AE49" s="420"/>
      <c r="AF49" s="420"/>
      <c r="AG49" s="420"/>
      <c r="AH49" s="420"/>
      <c r="AI49" s="420"/>
      <c r="AJ49" s="420"/>
      <c r="AK49" s="420"/>
      <c r="AL49" s="420"/>
      <c r="AN49" s="419">
        <v>4475</v>
      </c>
    </row>
    <row r="50" spans="1:41" ht="26.4" x14ac:dyDescent="0.25">
      <c r="A50" s="510"/>
      <c r="B50" s="509"/>
      <c r="C50" s="418" t="s">
        <v>489</v>
      </c>
      <c r="D50" s="419">
        <v>3500</v>
      </c>
      <c r="E50" s="420"/>
      <c r="F50" s="420"/>
      <c r="G50" s="420"/>
      <c r="H50" s="420"/>
      <c r="I50" s="420"/>
      <c r="J50" s="420"/>
      <c r="K50" s="420"/>
      <c r="L50" s="420"/>
      <c r="M50" s="420"/>
      <c r="N50" s="420"/>
      <c r="O50" s="420">
        <v>1750</v>
      </c>
      <c r="P50" s="420">
        <v>1000</v>
      </c>
      <c r="Q50" s="420"/>
      <c r="R50" s="420"/>
      <c r="S50" s="420">
        <v>750</v>
      </c>
      <c r="T50" s="420"/>
      <c r="U50" s="420"/>
      <c r="V50" s="420"/>
      <c r="W50" s="420"/>
      <c r="X50" s="420"/>
      <c r="Y50" s="420"/>
      <c r="Z50" s="420"/>
      <c r="AA50" s="420"/>
      <c r="AB50" s="420"/>
      <c r="AC50" s="420"/>
      <c r="AD50" s="420"/>
      <c r="AE50" s="420"/>
      <c r="AF50" s="420"/>
      <c r="AG50" s="420"/>
      <c r="AH50" s="420"/>
      <c r="AI50" s="420"/>
      <c r="AJ50" s="420"/>
      <c r="AK50" s="420"/>
      <c r="AL50" s="420"/>
      <c r="AN50" s="419">
        <v>3500</v>
      </c>
    </row>
    <row r="51" spans="1:41" s="424" customFormat="1" x14ac:dyDescent="0.25">
      <c r="A51" s="510"/>
      <c r="B51" s="509"/>
      <c r="C51" s="421" t="s">
        <v>460</v>
      </c>
      <c r="D51" s="422">
        <v>50843.47</v>
      </c>
      <c r="E51" s="423">
        <v>27673.15</v>
      </c>
      <c r="F51" s="423"/>
      <c r="G51" s="423"/>
      <c r="H51" s="423">
        <v>5514.22</v>
      </c>
      <c r="I51" s="423"/>
      <c r="J51" s="423"/>
      <c r="K51" s="423"/>
      <c r="L51" s="423"/>
      <c r="M51" s="423"/>
      <c r="N51" s="423"/>
      <c r="O51" s="423">
        <v>3250</v>
      </c>
      <c r="P51" s="423">
        <v>1875</v>
      </c>
      <c r="Q51" s="423"/>
      <c r="R51" s="423"/>
      <c r="S51" s="423">
        <v>2850</v>
      </c>
      <c r="T51" s="423"/>
      <c r="U51" s="423"/>
      <c r="V51" s="423">
        <v>705</v>
      </c>
      <c r="W51" s="423">
        <v>3934.22</v>
      </c>
      <c r="X51" s="423"/>
      <c r="Y51" s="423">
        <v>430.85</v>
      </c>
      <c r="Z51" s="423"/>
      <c r="AA51" s="423">
        <v>0.73</v>
      </c>
      <c r="AB51" s="423">
        <v>277.29000000000002</v>
      </c>
      <c r="AC51" s="423">
        <v>196.87</v>
      </c>
      <c r="AD51" s="423"/>
      <c r="AE51" s="423"/>
      <c r="AF51" s="423"/>
      <c r="AG51" s="423">
        <v>7.41</v>
      </c>
      <c r="AH51" s="423"/>
      <c r="AI51" s="423"/>
      <c r="AJ51" s="423">
        <v>919</v>
      </c>
      <c r="AK51" s="423">
        <v>3209.73</v>
      </c>
      <c r="AL51" s="423"/>
      <c r="AN51" s="422">
        <v>50843.47</v>
      </c>
      <c r="AO51" s="425"/>
    </row>
    <row r="52" spans="1:41" ht="26.4" x14ac:dyDescent="0.25">
      <c r="A52" s="508" t="s">
        <v>325</v>
      </c>
      <c r="B52" s="509"/>
      <c r="C52" s="418" t="s">
        <v>306</v>
      </c>
      <c r="D52" s="419">
        <v>23.53</v>
      </c>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v>5.03</v>
      </c>
      <c r="AC52" s="420">
        <v>18.5</v>
      </c>
      <c r="AD52" s="420"/>
      <c r="AE52" s="420"/>
      <c r="AF52" s="420"/>
      <c r="AG52" s="420"/>
      <c r="AH52" s="420"/>
      <c r="AI52" s="420"/>
      <c r="AJ52" s="420"/>
      <c r="AK52" s="420"/>
      <c r="AL52" s="420"/>
      <c r="AN52" s="419">
        <v>23.53</v>
      </c>
    </row>
    <row r="53" spans="1:41" ht="26.4" x14ac:dyDescent="0.25">
      <c r="A53" s="510"/>
      <c r="B53" s="509"/>
      <c r="C53" s="418" t="s">
        <v>308</v>
      </c>
      <c r="D53" s="419">
        <v>2346.3200000000002</v>
      </c>
      <c r="E53" s="420">
        <v>2346.3200000000002</v>
      </c>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N53" s="419">
        <v>2346.3200000000002</v>
      </c>
    </row>
    <row r="54" spans="1:41" ht="26.4" x14ac:dyDescent="0.25">
      <c r="A54" s="510"/>
      <c r="B54" s="509"/>
      <c r="C54" s="418" t="s">
        <v>479</v>
      </c>
      <c r="D54" s="419">
        <v>787.85</v>
      </c>
      <c r="E54" s="420">
        <v>787.85</v>
      </c>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N54" s="419">
        <v>787.85</v>
      </c>
    </row>
    <row r="55" spans="1:41" s="424" customFormat="1" x14ac:dyDescent="0.25">
      <c r="A55" s="510"/>
      <c r="B55" s="509"/>
      <c r="C55" s="421" t="s">
        <v>460</v>
      </c>
      <c r="D55" s="422">
        <v>3157.7</v>
      </c>
      <c r="E55" s="423">
        <v>3134.17</v>
      </c>
      <c r="F55" s="423"/>
      <c r="G55" s="423"/>
      <c r="H55" s="423"/>
      <c r="I55" s="423"/>
      <c r="J55" s="423"/>
      <c r="K55" s="423"/>
      <c r="L55" s="423"/>
      <c r="M55" s="423"/>
      <c r="N55" s="423"/>
      <c r="O55" s="423"/>
      <c r="P55" s="423"/>
      <c r="Q55" s="423"/>
      <c r="R55" s="423"/>
      <c r="S55" s="423"/>
      <c r="T55" s="423"/>
      <c r="U55" s="423"/>
      <c r="V55" s="423"/>
      <c r="W55" s="423"/>
      <c r="X55" s="423"/>
      <c r="Y55" s="423"/>
      <c r="Z55" s="423"/>
      <c r="AA55" s="423"/>
      <c r="AB55" s="423">
        <v>5.03</v>
      </c>
      <c r="AC55" s="423">
        <v>18.5</v>
      </c>
      <c r="AD55" s="423"/>
      <c r="AE55" s="423"/>
      <c r="AF55" s="423"/>
      <c r="AG55" s="423"/>
      <c r="AH55" s="423"/>
      <c r="AI55" s="423"/>
      <c r="AJ55" s="423"/>
      <c r="AK55" s="423"/>
      <c r="AL55" s="423"/>
      <c r="AN55" s="422">
        <v>3157.7</v>
      </c>
      <c r="AO55" s="425"/>
    </row>
    <row r="56" spans="1:41" ht="26.4" x14ac:dyDescent="0.25">
      <c r="A56" s="508" t="s">
        <v>243</v>
      </c>
      <c r="B56" s="509"/>
      <c r="C56" s="418" t="s">
        <v>311</v>
      </c>
      <c r="D56" s="419">
        <v>1692</v>
      </c>
      <c r="E56" s="420"/>
      <c r="F56" s="420"/>
      <c r="G56" s="420"/>
      <c r="H56" s="420"/>
      <c r="I56" s="420"/>
      <c r="J56" s="420"/>
      <c r="K56" s="420"/>
      <c r="L56" s="420">
        <v>52</v>
      </c>
      <c r="M56" s="420"/>
      <c r="N56" s="420"/>
      <c r="O56" s="420"/>
      <c r="P56" s="420"/>
      <c r="Q56" s="420"/>
      <c r="R56" s="420"/>
      <c r="S56" s="420"/>
      <c r="T56" s="420"/>
      <c r="U56" s="420"/>
      <c r="V56" s="420"/>
      <c r="W56" s="420"/>
      <c r="X56" s="420"/>
      <c r="Y56" s="420"/>
      <c r="Z56" s="420"/>
      <c r="AA56" s="420"/>
      <c r="AB56" s="420"/>
      <c r="AC56" s="420">
        <v>33</v>
      </c>
      <c r="AD56" s="420">
        <v>1607</v>
      </c>
      <c r="AE56" s="420"/>
      <c r="AF56" s="420"/>
      <c r="AG56" s="420"/>
      <c r="AH56" s="420"/>
      <c r="AI56" s="420"/>
      <c r="AJ56" s="420"/>
      <c r="AK56" s="420"/>
      <c r="AL56" s="420"/>
      <c r="AN56" s="419">
        <v>1692</v>
      </c>
    </row>
    <row r="57" spans="1:41" ht="26.4" x14ac:dyDescent="0.25">
      <c r="A57" s="510"/>
      <c r="B57" s="509"/>
      <c r="C57" s="418" t="s">
        <v>312</v>
      </c>
      <c r="D57" s="419">
        <v>90574.47</v>
      </c>
      <c r="E57" s="420">
        <v>90526.8</v>
      </c>
      <c r="F57" s="420"/>
      <c r="G57" s="420"/>
      <c r="H57" s="420"/>
      <c r="I57" s="420"/>
      <c r="J57" s="420"/>
      <c r="K57" s="420"/>
      <c r="L57" s="420"/>
      <c r="M57" s="420"/>
      <c r="N57" s="420"/>
      <c r="O57" s="420"/>
      <c r="P57" s="420"/>
      <c r="Q57" s="420"/>
      <c r="R57" s="420"/>
      <c r="S57" s="420"/>
      <c r="T57" s="420"/>
      <c r="U57" s="420"/>
      <c r="V57" s="420"/>
      <c r="W57" s="420"/>
      <c r="X57" s="420"/>
      <c r="Y57" s="420"/>
      <c r="Z57" s="420"/>
      <c r="AA57" s="420"/>
      <c r="AB57" s="420">
        <v>47.67</v>
      </c>
      <c r="AC57" s="420"/>
      <c r="AD57" s="420"/>
      <c r="AE57" s="420"/>
      <c r="AF57" s="420"/>
      <c r="AG57" s="420"/>
      <c r="AH57" s="420"/>
      <c r="AI57" s="420"/>
      <c r="AJ57" s="420"/>
      <c r="AK57" s="420"/>
      <c r="AL57" s="420"/>
      <c r="AN57" s="419">
        <v>90574.47</v>
      </c>
    </row>
    <row r="58" spans="1:41" ht="26.4" x14ac:dyDescent="0.25">
      <c r="A58" s="510"/>
      <c r="B58" s="509"/>
      <c r="C58" s="418" t="s">
        <v>306</v>
      </c>
      <c r="D58" s="419">
        <v>103.98</v>
      </c>
      <c r="E58" s="420"/>
      <c r="F58" s="420"/>
      <c r="G58" s="420"/>
      <c r="H58" s="420">
        <v>3.88</v>
      </c>
      <c r="I58" s="420"/>
      <c r="J58" s="420"/>
      <c r="K58" s="420"/>
      <c r="L58" s="420"/>
      <c r="M58" s="420"/>
      <c r="N58" s="420"/>
      <c r="O58" s="420"/>
      <c r="P58" s="420"/>
      <c r="Q58" s="420"/>
      <c r="R58" s="420"/>
      <c r="S58" s="420"/>
      <c r="T58" s="420"/>
      <c r="U58" s="420"/>
      <c r="V58" s="420"/>
      <c r="W58" s="420"/>
      <c r="X58" s="420"/>
      <c r="Y58" s="420"/>
      <c r="Z58" s="420"/>
      <c r="AA58" s="420"/>
      <c r="AB58" s="420">
        <v>0.23</v>
      </c>
      <c r="AC58" s="420"/>
      <c r="AD58" s="420"/>
      <c r="AE58" s="420"/>
      <c r="AF58" s="420"/>
      <c r="AG58" s="420"/>
      <c r="AH58" s="420"/>
      <c r="AI58" s="420"/>
      <c r="AJ58" s="420">
        <v>99.87</v>
      </c>
      <c r="AK58" s="420"/>
      <c r="AL58" s="420"/>
      <c r="AN58" s="419">
        <v>103.98</v>
      </c>
    </row>
    <row r="59" spans="1:41" ht="26.4" x14ac:dyDescent="0.25">
      <c r="A59" s="510"/>
      <c r="B59" s="509"/>
      <c r="C59" s="418" t="s">
        <v>462</v>
      </c>
      <c r="D59" s="419">
        <v>10</v>
      </c>
      <c r="E59" s="420"/>
      <c r="F59" s="420"/>
      <c r="G59" s="420"/>
      <c r="H59" s="420">
        <v>10</v>
      </c>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N59" s="419">
        <v>10</v>
      </c>
    </row>
    <row r="60" spans="1:41" ht="26.4" x14ac:dyDescent="0.25">
      <c r="A60" s="510"/>
      <c r="B60" s="509"/>
      <c r="C60" s="418" t="s">
        <v>308</v>
      </c>
      <c r="D60" s="419">
        <v>4078.31</v>
      </c>
      <c r="E60" s="420"/>
      <c r="F60" s="420"/>
      <c r="G60" s="420"/>
      <c r="H60" s="420">
        <v>95.12</v>
      </c>
      <c r="I60" s="420"/>
      <c r="J60" s="420"/>
      <c r="K60" s="420"/>
      <c r="L60" s="420">
        <v>3983.19</v>
      </c>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N60" s="419">
        <v>4078.31</v>
      </c>
    </row>
    <row r="61" spans="1:41" s="424" customFormat="1" x14ac:dyDescent="0.25">
      <c r="A61" s="510"/>
      <c r="B61" s="509"/>
      <c r="C61" s="421" t="s">
        <v>460</v>
      </c>
      <c r="D61" s="422">
        <v>96458.76</v>
      </c>
      <c r="E61" s="423">
        <v>90526.8</v>
      </c>
      <c r="F61" s="423"/>
      <c r="G61" s="423"/>
      <c r="H61" s="423">
        <v>109</v>
      </c>
      <c r="I61" s="423"/>
      <c r="J61" s="423"/>
      <c r="K61" s="423"/>
      <c r="L61" s="423">
        <v>4035.19</v>
      </c>
      <c r="M61" s="423"/>
      <c r="N61" s="423"/>
      <c r="O61" s="423"/>
      <c r="P61" s="423"/>
      <c r="Q61" s="423"/>
      <c r="R61" s="423"/>
      <c r="S61" s="423"/>
      <c r="T61" s="423"/>
      <c r="U61" s="423"/>
      <c r="V61" s="423"/>
      <c r="W61" s="423"/>
      <c r="X61" s="423"/>
      <c r="Y61" s="423"/>
      <c r="Z61" s="423"/>
      <c r="AA61" s="423"/>
      <c r="AB61" s="423">
        <v>47.9</v>
      </c>
      <c r="AC61" s="423">
        <v>33</v>
      </c>
      <c r="AD61" s="423">
        <v>1607</v>
      </c>
      <c r="AE61" s="423"/>
      <c r="AF61" s="423"/>
      <c r="AG61" s="423"/>
      <c r="AH61" s="423"/>
      <c r="AI61" s="423"/>
      <c r="AJ61" s="423">
        <v>99.87</v>
      </c>
      <c r="AK61" s="423"/>
      <c r="AL61" s="423"/>
      <c r="AN61" s="422">
        <v>96458.76</v>
      </c>
      <c r="AO61" s="425"/>
    </row>
    <row r="62" spans="1:41" ht="26.4" x14ac:dyDescent="0.25">
      <c r="A62" s="508" t="s">
        <v>328</v>
      </c>
      <c r="B62" s="509"/>
      <c r="C62" s="418" t="s">
        <v>309</v>
      </c>
      <c r="D62" s="419">
        <v>1200</v>
      </c>
      <c r="E62" s="420">
        <v>1200</v>
      </c>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N62" s="419">
        <v>1200</v>
      </c>
    </row>
    <row r="63" spans="1:41" ht="26.4" x14ac:dyDescent="0.25">
      <c r="A63" s="510"/>
      <c r="B63" s="509"/>
      <c r="C63" s="418" t="s">
        <v>311</v>
      </c>
      <c r="D63" s="419">
        <v>13</v>
      </c>
      <c r="E63" s="420"/>
      <c r="F63" s="420"/>
      <c r="G63" s="420"/>
      <c r="H63" s="420"/>
      <c r="I63" s="420"/>
      <c r="J63" s="420"/>
      <c r="K63" s="420"/>
      <c r="L63" s="420">
        <v>13</v>
      </c>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N63" s="419">
        <v>13</v>
      </c>
    </row>
    <row r="64" spans="1:41" ht="26.4" x14ac:dyDescent="0.25">
      <c r="A64" s="510"/>
      <c r="B64" s="509"/>
      <c r="C64" s="418" t="s">
        <v>306</v>
      </c>
      <c r="D64" s="419">
        <v>2.95</v>
      </c>
      <c r="E64" s="420"/>
      <c r="F64" s="420"/>
      <c r="G64" s="420"/>
      <c r="H64" s="420">
        <v>2.5</v>
      </c>
      <c r="I64" s="420"/>
      <c r="J64" s="420"/>
      <c r="K64" s="420"/>
      <c r="L64" s="420"/>
      <c r="M64" s="420"/>
      <c r="N64" s="420"/>
      <c r="O64" s="420"/>
      <c r="P64" s="420"/>
      <c r="Q64" s="420"/>
      <c r="R64" s="420"/>
      <c r="S64" s="420"/>
      <c r="T64" s="420"/>
      <c r="U64" s="420"/>
      <c r="V64" s="420"/>
      <c r="W64" s="420"/>
      <c r="X64" s="420"/>
      <c r="Y64" s="420"/>
      <c r="Z64" s="420"/>
      <c r="AA64" s="420"/>
      <c r="AB64" s="420">
        <v>0.45</v>
      </c>
      <c r="AC64" s="420"/>
      <c r="AD64" s="420"/>
      <c r="AE64" s="420"/>
      <c r="AF64" s="420"/>
      <c r="AG64" s="420"/>
      <c r="AH64" s="420"/>
      <c r="AI64" s="420"/>
      <c r="AJ64" s="420"/>
      <c r="AK64" s="420"/>
      <c r="AL64" s="420"/>
      <c r="AN64" s="419">
        <v>2.95</v>
      </c>
    </row>
    <row r="65" spans="1:41" s="424" customFormat="1" x14ac:dyDescent="0.25">
      <c r="A65" s="510"/>
      <c r="B65" s="509"/>
      <c r="C65" s="421" t="s">
        <v>460</v>
      </c>
      <c r="D65" s="422">
        <v>1215.95</v>
      </c>
      <c r="E65" s="423">
        <v>1200</v>
      </c>
      <c r="F65" s="423"/>
      <c r="G65" s="423"/>
      <c r="H65" s="423">
        <v>2.5</v>
      </c>
      <c r="I65" s="423"/>
      <c r="J65" s="423"/>
      <c r="K65" s="423"/>
      <c r="L65" s="423">
        <v>13</v>
      </c>
      <c r="M65" s="423"/>
      <c r="N65" s="423"/>
      <c r="O65" s="423"/>
      <c r="P65" s="423"/>
      <c r="Q65" s="423"/>
      <c r="R65" s="423"/>
      <c r="S65" s="423"/>
      <c r="T65" s="423"/>
      <c r="U65" s="423"/>
      <c r="V65" s="423"/>
      <c r="W65" s="423"/>
      <c r="X65" s="423"/>
      <c r="Y65" s="423"/>
      <c r="Z65" s="423"/>
      <c r="AA65" s="423"/>
      <c r="AB65" s="423">
        <v>0.45</v>
      </c>
      <c r="AC65" s="423"/>
      <c r="AD65" s="423"/>
      <c r="AE65" s="423"/>
      <c r="AF65" s="423"/>
      <c r="AG65" s="423"/>
      <c r="AH65" s="423"/>
      <c r="AI65" s="423"/>
      <c r="AJ65" s="423"/>
      <c r="AK65" s="423"/>
      <c r="AL65" s="423"/>
      <c r="AN65" s="422">
        <v>1215.95</v>
      </c>
      <c r="AO65" s="425"/>
    </row>
    <row r="66" spans="1:41" ht="26.4" x14ac:dyDescent="0.25">
      <c r="A66" s="508" t="s">
        <v>241</v>
      </c>
      <c r="B66" s="509"/>
      <c r="C66" s="418" t="s">
        <v>311</v>
      </c>
      <c r="D66" s="419">
        <v>6</v>
      </c>
      <c r="E66" s="420"/>
      <c r="F66" s="420"/>
      <c r="G66" s="420"/>
      <c r="H66" s="420"/>
      <c r="I66" s="420"/>
      <c r="J66" s="420"/>
      <c r="K66" s="420"/>
      <c r="L66" s="420">
        <v>6</v>
      </c>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N66" s="419">
        <v>6</v>
      </c>
    </row>
    <row r="67" spans="1:41" x14ac:dyDescent="0.25">
      <c r="A67" s="510"/>
      <c r="B67" s="509"/>
      <c r="C67" s="418" t="s">
        <v>47</v>
      </c>
      <c r="D67" s="419">
        <v>92444.6</v>
      </c>
      <c r="E67" s="420">
        <v>92364</v>
      </c>
      <c r="F67" s="420"/>
      <c r="G67" s="420"/>
      <c r="H67" s="420"/>
      <c r="I67" s="420"/>
      <c r="J67" s="420"/>
      <c r="K67" s="420"/>
      <c r="L67" s="420"/>
      <c r="M67" s="420"/>
      <c r="N67" s="420"/>
      <c r="O67" s="420"/>
      <c r="P67" s="420"/>
      <c r="Q67" s="420"/>
      <c r="R67" s="420"/>
      <c r="S67" s="420"/>
      <c r="T67" s="420"/>
      <c r="U67" s="420"/>
      <c r="V67" s="420"/>
      <c r="W67" s="420"/>
      <c r="X67" s="420"/>
      <c r="Y67" s="420"/>
      <c r="Z67" s="420"/>
      <c r="AA67" s="420"/>
      <c r="AB67" s="420">
        <v>80.599999999999994</v>
      </c>
      <c r="AC67" s="420"/>
      <c r="AD67" s="420"/>
      <c r="AE67" s="420"/>
      <c r="AF67" s="420"/>
      <c r="AG67" s="420"/>
      <c r="AH67" s="420"/>
      <c r="AI67" s="420"/>
      <c r="AJ67" s="420"/>
      <c r="AK67" s="420"/>
      <c r="AL67" s="420"/>
      <c r="AN67" s="419">
        <v>92444.6</v>
      </c>
    </row>
    <row r="68" spans="1:41" ht="26.4" x14ac:dyDescent="0.25">
      <c r="A68" s="510"/>
      <c r="B68" s="509"/>
      <c r="C68" s="418" t="s">
        <v>306</v>
      </c>
      <c r="D68" s="419">
        <v>276.63</v>
      </c>
      <c r="E68" s="420"/>
      <c r="F68" s="420"/>
      <c r="G68" s="420"/>
      <c r="H68" s="420">
        <v>10</v>
      </c>
      <c r="I68" s="420"/>
      <c r="J68" s="420"/>
      <c r="K68" s="420"/>
      <c r="L68" s="420"/>
      <c r="M68" s="420"/>
      <c r="N68" s="420"/>
      <c r="O68" s="420"/>
      <c r="P68" s="420"/>
      <c r="Q68" s="420"/>
      <c r="R68" s="420"/>
      <c r="S68" s="420"/>
      <c r="T68" s="420"/>
      <c r="U68" s="420"/>
      <c r="V68" s="420"/>
      <c r="W68" s="420"/>
      <c r="X68" s="420"/>
      <c r="Y68" s="420"/>
      <c r="Z68" s="420"/>
      <c r="AA68" s="420"/>
      <c r="AB68" s="420">
        <v>15.84</v>
      </c>
      <c r="AC68" s="420">
        <v>192.62</v>
      </c>
      <c r="AD68" s="420"/>
      <c r="AE68" s="420"/>
      <c r="AF68" s="420"/>
      <c r="AG68" s="420"/>
      <c r="AH68" s="420"/>
      <c r="AI68" s="420"/>
      <c r="AJ68" s="420">
        <v>58.17</v>
      </c>
      <c r="AK68" s="420"/>
      <c r="AL68" s="420"/>
      <c r="AN68" s="419">
        <v>276.63</v>
      </c>
    </row>
    <row r="69" spans="1:41" ht="26.4" x14ac:dyDescent="0.25">
      <c r="A69" s="510"/>
      <c r="B69" s="509"/>
      <c r="C69" s="418" t="s">
        <v>307</v>
      </c>
      <c r="D69" s="419">
        <v>6652.34</v>
      </c>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v>6652.34</v>
      </c>
      <c r="AL69" s="420"/>
      <c r="AN69" s="419">
        <v>6652.34</v>
      </c>
    </row>
    <row r="70" spans="1:41" ht="26.4" x14ac:dyDescent="0.25">
      <c r="A70" s="510"/>
      <c r="B70" s="509"/>
      <c r="C70" s="418" t="s">
        <v>308</v>
      </c>
      <c r="D70" s="419">
        <v>1.41</v>
      </c>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v>1.41</v>
      </c>
      <c r="AC70" s="420"/>
      <c r="AD70" s="420"/>
      <c r="AE70" s="420"/>
      <c r="AF70" s="420"/>
      <c r="AG70" s="420"/>
      <c r="AH70" s="420"/>
      <c r="AI70" s="420"/>
      <c r="AJ70" s="420"/>
      <c r="AK70" s="420"/>
      <c r="AL70" s="420"/>
      <c r="AN70" s="419">
        <v>1.41</v>
      </c>
    </row>
    <row r="71" spans="1:41" s="424" customFormat="1" x14ac:dyDescent="0.25">
      <c r="A71" s="510"/>
      <c r="B71" s="509"/>
      <c r="C71" s="421" t="s">
        <v>460</v>
      </c>
      <c r="D71" s="422">
        <v>99380.98</v>
      </c>
      <c r="E71" s="423">
        <v>92364</v>
      </c>
      <c r="F71" s="423"/>
      <c r="G71" s="423"/>
      <c r="H71" s="423">
        <v>10</v>
      </c>
      <c r="I71" s="423"/>
      <c r="J71" s="423"/>
      <c r="K71" s="423"/>
      <c r="L71" s="423">
        <v>6</v>
      </c>
      <c r="M71" s="423"/>
      <c r="N71" s="423"/>
      <c r="O71" s="423"/>
      <c r="P71" s="423"/>
      <c r="Q71" s="423"/>
      <c r="R71" s="423"/>
      <c r="S71" s="423"/>
      <c r="T71" s="423"/>
      <c r="U71" s="423"/>
      <c r="V71" s="423"/>
      <c r="W71" s="423"/>
      <c r="X71" s="423"/>
      <c r="Y71" s="423"/>
      <c r="Z71" s="423"/>
      <c r="AA71" s="423"/>
      <c r="AB71" s="423">
        <v>97.85</v>
      </c>
      <c r="AC71" s="423">
        <v>192.62</v>
      </c>
      <c r="AD71" s="423"/>
      <c r="AE71" s="423"/>
      <c r="AF71" s="423"/>
      <c r="AG71" s="423"/>
      <c r="AH71" s="423"/>
      <c r="AI71" s="423"/>
      <c r="AJ71" s="423">
        <v>58.17</v>
      </c>
      <c r="AK71" s="423">
        <v>6652.34</v>
      </c>
      <c r="AL71" s="423"/>
      <c r="AN71" s="422">
        <v>99380.98</v>
      </c>
      <c r="AO71" s="425"/>
    </row>
    <row r="72" spans="1:41" ht="26.4" x14ac:dyDescent="0.25">
      <c r="A72" s="508" t="s">
        <v>245</v>
      </c>
      <c r="B72" s="509"/>
      <c r="C72" s="418" t="s">
        <v>501</v>
      </c>
      <c r="D72" s="419">
        <v>367</v>
      </c>
      <c r="E72" s="420"/>
      <c r="F72" s="420"/>
      <c r="G72" s="420"/>
      <c r="H72" s="420"/>
      <c r="I72" s="420"/>
      <c r="J72" s="420"/>
      <c r="K72" s="420"/>
      <c r="L72" s="420"/>
      <c r="M72" s="420"/>
      <c r="N72" s="420"/>
      <c r="O72" s="420"/>
      <c r="P72" s="420"/>
      <c r="Q72" s="420"/>
      <c r="R72" s="420"/>
      <c r="S72" s="420">
        <v>249</v>
      </c>
      <c r="T72" s="420"/>
      <c r="U72" s="420">
        <v>93</v>
      </c>
      <c r="V72" s="420"/>
      <c r="W72" s="420"/>
      <c r="X72" s="420"/>
      <c r="Y72" s="420"/>
      <c r="Z72" s="420"/>
      <c r="AA72" s="420"/>
      <c r="AB72" s="420"/>
      <c r="AC72" s="420"/>
      <c r="AD72" s="420"/>
      <c r="AE72" s="420"/>
      <c r="AF72" s="420"/>
      <c r="AG72" s="420"/>
      <c r="AH72" s="420"/>
      <c r="AI72" s="420"/>
      <c r="AJ72" s="420">
        <v>25</v>
      </c>
      <c r="AK72" s="420"/>
      <c r="AL72" s="420"/>
      <c r="AN72" s="419">
        <v>367</v>
      </c>
    </row>
    <row r="73" spans="1:41" ht="26.4" x14ac:dyDescent="0.25">
      <c r="A73" s="510"/>
      <c r="B73" s="509"/>
      <c r="C73" s="418" t="s">
        <v>311</v>
      </c>
      <c r="D73" s="419">
        <v>101</v>
      </c>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v>101</v>
      </c>
      <c r="AD73" s="420"/>
      <c r="AE73" s="420"/>
      <c r="AF73" s="420"/>
      <c r="AG73" s="420"/>
      <c r="AH73" s="420"/>
      <c r="AI73" s="420"/>
      <c r="AJ73" s="420"/>
      <c r="AK73" s="420"/>
      <c r="AL73" s="420"/>
      <c r="AN73" s="419">
        <v>101</v>
      </c>
    </row>
    <row r="74" spans="1:41" ht="26.4" x14ac:dyDescent="0.25">
      <c r="A74" s="510"/>
      <c r="B74" s="509"/>
      <c r="C74" s="418" t="s">
        <v>500</v>
      </c>
      <c r="D74" s="419">
        <v>14357</v>
      </c>
      <c r="E74" s="420"/>
      <c r="F74" s="420"/>
      <c r="G74" s="420"/>
      <c r="H74" s="420"/>
      <c r="I74" s="420"/>
      <c r="J74" s="420"/>
      <c r="K74" s="420"/>
      <c r="L74" s="420">
        <v>11789</v>
      </c>
      <c r="M74" s="420"/>
      <c r="N74" s="420"/>
      <c r="O74" s="420"/>
      <c r="P74" s="420"/>
      <c r="Q74" s="420"/>
      <c r="R74" s="420"/>
      <c r="S74" s="420"/>
      <c r="T74" s="420"/>
      <c r="U74" s="420"/>
      <c r="V74" s="420"/>
      <c r="W74" s="420"/>
      <c r="X74" s="420"/>
      <c r="Y74" s="420"/>
      <c r="Z74" s="420"/>
      <c r="AA74" s="420"/>
      <c r="AB74" s="420"/>
      <c r="AC74" s="420">
        <v>2568</v>
      </c>
      <c r="AD74" s="420"/>
      <c r="AE74" s="420"/>
      <c r="AF74" s="420"/>
      <c r="AG74" s="420"/>
      <c r="AH74" s="420"/>
      <c r="AI74" s="420"/>
      <c r="AJ74" s="420"/>
      <c r="AK74" s="420"/>
      <c r="AL74" s="420"/>
      <c r="AN74" s="419">
        <v>14357</v>
      </c>
    </row>
    <row r="75" spans="1:41" ht="26.4" x14ac:dyDescent="0.25">
      <c r="A75" s="510"/>
      <c r="B75" s="509"/>
      <c r="C75" s="418" t="s">
        <v>308</v>
      </c>
      <c r="D75" s="419">
        <v>48955.19</v>
      </c>
      <c r="E75" s="420">
        <v>48558.02</v>
      </c>
      <c r="F75" s="420"/>
      <c r="G75" s="420"/>
      <c r="H75" s="420"/>
      <c r="I75" s="420"/>
      <c r="J75" s="420"/>
      <c r="K75" s="420"/>
      <c r="L75" s="420"/>
      <c r="M75" s="420"/>
      <c r="N75" s="420"/>
      <c r="O75" s="420"/>
      <c r="P75" s="420"/>
      <c r="Q75" s="420"/>
      <c r="R75" s="420"/>
      <c r="S75" s="420"/>
      <c r="T75" s="420"/>
      <c r="U75" s="420"/>
      <c r="V75" s="420"/>
      <c r="W75" s="420"/>
      <c r="X75" s="420"/>
      <c r="Y75" s="420"/>
      <c r="Z75" s="420"/>
      <c r="AA75" s="420"/>
      <c r="AB75" s="420">
        <v>14.53</v>
      </c>
      <c r="AC75" s="420">
        <v>382.64</v>
      </c>
      <c r="AD75" s="420"/>
      <c r="AE75" s="420"/>
      <c r="AF75" s="420"/>
      <c r="AG75" s="420"/>
      <c r="AH75" s="420"/>
      <c r="AI75" s="420"/>
      <c r="AJ75" s="420"/>
      <c r="AK75" s="420"/>
      <c r="AL75" s="420"/>
      <c r="AN75" s="419">
        <v>48955.19</v>
      </c>
    </row>
    <row r="76" spans="1:41" ht="26.4" x14ac:dyDescent="0.25">
      <c r="A76" s="510"/>
      <c r="B76" s="509"/>
      <c r="C76" s="418" t="s">
        <v>330</v>
      </c>
      <c r="D76" s="419">
        <v>27651.4</v>
      </c>
      <c r="E76" s="420"/>
      <c r="F76" s="420"/>
      <c r="G76" s="420"/>
      <c r="H76" s="420">
        <v>9274</v>
      </c>
      <c r="I76" s="420"/>
      <c r="J76" s="420">
        <v>12502.5</v>
      </c>
      <c r="K76" s="420"/>
      <c r="L76" s="420"/>
      <c r="M76" s="420"/>
      <c r="N76" s="420"/>
      <c r="O76" s="420"/>
      <c r="P76" s="420"/>
      <c r="Q76" s="420"/>
      <c r="R76" s="420"/>
      <c r="S76" s="420"/>
      <c r="T76" s="420"/>
      <c r="U76" s="420"/>
      <c r="V76" s="420"/>
      <c r="W76" s="420"/>
      <c r="X76" s="420"/>
      <c r="Y76" s="420">
        <v>5874.9</v>
      </c>
      <c r="Z76" s="420"/>
      <c r="AA76" s="420"/>
      <c r="AB76" s="420"/>
      <c r="AC76" s="420"/>
      <c r="AD76" s="420"/>
      <c r="AE76" s="420"/>
      <c r="AF76" s="420"/>
      <c r="AG76" s="420"/>
      <c r="AH76" s="420"/>
      <c r="AI76" s="420"/>
      <c r="AJ76" s="420"/>
      <c r="AK76" s="420"/>
      <c r="AL76" s="420"/>
      <c r="AN76" s="419">
        <v>27651.4</v>
      </c>
    </row>
    <row r="77" spans="1:41" s="424" customFormat="1" x14ac:dyDescent="0.25">
      <c r="A77" s="510"/>
      <c r="B77" s="509"/>
      <c r="C77" s="421" t="s">
        <v>460</v>
      </c>
      <c r="D77" s="422">
        <v>91431.59</v>
      </c>
      <c r="E77" s="423">
        <v>48558.02</v>
      </c>
      <c r="F77" s="423"/>
      <c r="G77" s="423"/>
      <c r="H77" s="423">
        <v>9274</v>
      </c>
      <c r="I77" s="423"/>
      <c r="J77" s="423">
        <v>12502.5</v>
      </c>
      <c r="K77" s="423"/>
      <c r="L77" s="423">
        <v>11789</v>
      </c>
      <c r="M77" s="423"/>
      <c r="N77" s="423"/>
      <c r="O77" s="423"/>
      <c r="P77" s="423"/>
      <c r="Q77" s="423"/>
      <c r="R77" s="423"/>
      <c r="S77" s="423">
        <v>249</v>
      </c>
      <c r="T77" s="423"/>
      <c r="U77" s="423">
        <v>93</v>
      </c>
      <c r="V77" s="423"/>
      <c r="W77" s="423"/>
      <c r="X77" s="423"/>
      <c r="Y77" s="423">
        <v>5874.9</v>
      </c>
      <c r="Z77" s="423"/>
      <c r="AA77" s="423"/>
      <c r="AB77" s="423">
        <v>14.53</v>
      </c>
      <c r="AC77" s="423">
        <v>3051.64</v>
      </c>
      <c r="AD77" s="423"/>
      <c r="AE77" s="423"/>
      <c r="AF77" s="423"/>
      <c r="AG77" s="423"/>
      <c r="AH77" s="423"/>
      <c r="AI77" s="423"/>
      <c r="AJ77" s="423">
        <v>25</v>
      </c>
      <c r="AK77" s="423"/>
      <c r="AL77" s="423"/>
      <c r="AN77" s="422">
        <v>91431.59</v>
      </c>
      <c r="AO77" s="425"/>
    </row>
    <row r="78" spans="1:41" ht="26.4" x14ac:dyDescent="0.25">
      <c r="A78" s="508" t="s">
        <v>246</v>
      </c>
      <c r="B78" s="509"/>
      <c r="C78" s="418" t="s">
        <v>311</v>
      </c>
      <c r="D78" s="419">
        <v>17</v>
      </c>
      <c r="E78" s="420"/>
      <c r="F78" s="420"/>
      <c r="G78" s="420"/>
      <c r="H78" s="420">
        <v>17</v>
      </c>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N78" s="419">
        <v>17</v>
      </c>
    </row>
    <row r="79" spans="1:41" ht="26.4" x14ac:dyDescent="0.25">
      <c r="A79" s="510"/>
      <c r="B79" s="509"/>
      <c r="C79" s="418" t="s">
        <v>308</v>
      </c>
      <c r="D79" s="419">
        <v>43787.46</v>
      </c>
      <c r="E79" s="420">
        <v>42329.59</v>
      </c>
      <c r="F79" s="420"/>
      <c r="G79" s="420"/>
      <c r="H79" s="420">
        <v>1449.09</v>
      </c>
      <c r="I79" s="420"/>
      <c r="J79" s="420"/>
      <c r="K79" s="420"/>
      <c r="L79" s="420"/>
      <c r="M79" s="420"/>
      <c r="N79" s="420"/>
      <c r="O79" s="420"/>
      <c r="P79" s="420"/>
      <c r="Q79" s="420"/>
      <c r="R79" s="420"/>
      <c r="S79" s="420"/>
      <c r="T79" s="420"/>
      <c r="U79" s="420"/>
      <c r="V79" s="420"/>
      <c r="W79" s="420"/>
      <c r="X79" s="420"/>
      <c r="Y79" s="420"/>
      <c r="Z79" s="420"/>
      <c r="AA79" s="420"/>
      <c r="AB79" s="420">
        <v>8.7799999999999994</v>
      </c>
      <c r="AC79" s="420"/>
      <c r="AD79" s="420"/>
      <c r="AE79" s="420"/>
      <c r="AF79" s="420"/>
      <c r="AG79" s="420"/>
      <c r="AH79" s="420"/>
      <c r="AI79" s="420"/>
      <c r="AJ79" s="420"/>
      <c r="AK79" s="420"/>
      <c r="AL79" s="420"/>
      <c r="AN79" s="419">
        <v>43787.46</v>
      </c>
    </row>
    <row r="80" spans="1:41" s="424" customFormat="1" x14ac:dyDescent="0.25">
      <c r="A80" s="510"/>
      <c r="B80" s="509"/>
      <c r="C80" s="421" t="s">
        <v>460</v>
      </c>
      <c r="D80" s="422">
        <v>43804.46</v>
      </c>
      <c r="E80" s="423">
        <v>42329.59</v>
      </c>
      <c r="F80" s="423"/>
      <c r="G80" s="423"/>
      <c r="H80" s="423">
        <v>1466.09</v>
      </c>
      <c r="I80" s="423"/>
      <c r="J80" s="423"/>
      <c r="K80" s="423"/>
      <c r="L80" s="423"/>
      <c r="M80" s="423"/>
      <c r="N80" s="423"/>
      <c r="O80" s="423"/>
      <c r="P80" s="423"/>
      <c r="Q80" s="423"/>
      <c r="R80" s="423"/>
      <c r="S80" s="423"/>
      <c r="T80" s="423"/>
      <c r="U80" s="423"/>
      <c r="V80" s="423"/>
      <c r="W80" s="423"/>
      <c r="X80" s="423"/>
      <c r="Y80" s="423"/>
      <c r="Z80" s="423"/>
      <c r="AA80" s="423"/>
      <c r="AB80" s="423">
        <v>8.7799999999999994</v>
      </c>
      <c r="AC80" s="423"/>
      <c r="AD80" s="423"/>
      <c r="AE80" s="423"/>
      <c r="AF80" s="423"/>
      <c r="AG80" s="423"/>
      <c r="AH80" s="423"/>
      <c r="AI80" s="423"/>
      <c r="AJ80" s="423"/>
      <c r="AK80" s="423"/>
      <c r="AL80" s="423"/>
      <c r="AN80" s="422">
        <v>43804.46</v>
      </c>
      <c r="AO80" s="425"/>
    </row>
    <row r="81" spans="1:41" ht="26.4" x14ac:dyDescent="0.25">
      <c r="A81" s="508" t="s">
        <v>247</v>
      </c>
      <c r="B81" s="509"/>
      <c r="C81" s="418" t="s">
        <v>311</v>
      </c>
      <c r="D81" s="419">
        <v>3064</v>
      </c>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v>889</v>
      </c>
      <c r="AD81" s="420">
        <v>2175</v>
      </c>
      <c r="AE81" s="420"/>
      <c r="AF81" s="420"/>
      <c r="AG81" s="420"/>
      <c r="AH81" s="420"/>
      <c r="AI81" s="420"/>
      <c r="AJ81" s="420"/>
      <c r="AK81" s="420"/>
      <c r="AL81" s="420"/>
      <c r="AN81" s="419">
        <v>3064</v>
      </c>
    </row>
    <row r="82" spans="1:41" ht="26.4" x14ac:dyDescent="0.25">
      <c r="A82" s="510"/>
      <c r="B82" s="509"/>
      <c r="C82" s="418" t="s">
        <v>500</v>
      </c>
      <c r="D82" s="419">
        <v>10579</v>
      </c>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v>10579</v>
      </c>
      <c r="AD82" s="420"/>
      <c r="AE82" s="420"/>
      <c r="AF82" s="420"/>
      <c r="AG82" s="420"/>
      <c r="AH82" s="420"/>
      <c r="AI82" s="420"/>
      <c r="AJ82" s="420"/>
      <c r="AK82" s="420"/>
      <c r="AL82" s="420"/>
      <c r="AN82" s="419">
        <v>10579</v>
      </c>
    </row>
    <row r="83" spans="1:41" ht="39.6" x14ac:dyDescent="0.25">
      <c r="A83" s="510"/>
      <c r="B83" s="509"/>
      <c r="C83" s="418" t="s">
        <v>433</v>
      </c>
      <c r="D83" s="419">
        <v>0.33</v>
      </c>
      <c r="E83" s="420"/>
      <c r="F83" s="420"/>
      <c r="G83" s="420"/>
      <c r="H83" s="420"/>
      <c r="I83" s="420"/>
      <c r="J83" s="420"/>
      <c r="K83" s="420"/>
      <c r="L83" s="420"/>
      <c r="M83" s="420"/>
      <c r="N83" s="420"/>
      <c r="O83" s="420">
        <v>0.33</v>
      </c>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N83" s="419">
        <v>0.33</v>
      </c>
    </row>
    <row r="84" spans="1:41" ht="26.4" x14ac:dyDescent="0.25">
      <c r="A84" s="510"/>
      <c r="B84" s="509"/>
      <c r="C84" s="418" t="s">
        <v>331</v>
      </c>
      <c r="D84" s="419">
        <v>6437</v>
      </c>
      <c r="E84" s="420"/>
      <c r="F84" s="420"/>
      <c r="G84" s="420"/>
      <c r="H84" s="420"/>
      <c r="I84" s="420"/>
      <c r="J84" s="420"/>
      <c r="K84" s="420"/>
      <c r="L84" s="420">
        <v>399</v>
      </c>
      <c r="M84" s="420"/>
      <c r="N84" s="420"/>
      <c r="O84" s="420"/>
      <c r="P84" s="420"/>
      <c r="Q84" s="420"/>
      <c r="R84" s="420"/>
      <c r="S84" s="420"/>
      <c r="T84" s="420"/>
      <c r="U84" s="420"/>
      <c r="V84" s="420"/>
      <c r="W84" s="420"/>
      <c r="X84" s="420"/>
      <c r="Y84" s="420"/>
      <c r="Z84" s="420">
        <v>6038</v>
      </c>
      <c r="AA84" s="420"/>
      <c r="AB84" s="420"/>
      <c r="AC84" s="420"/>
      <c r="AD84" s="420"/>
      <c r="AE84" s="420"/>
      <c r="AF84" s="420"/>
      <c r="AG84" s="420"/>
      <c r="AH84" s="420"/>
      <c r="AI84" s="420"/>
      <c r="AJ84" s="420"/>
      <c r="AK84" s="420"/>
      <c r="AL84" s="420"/>
      <c r="AN84" s="419">
        <v>6437</v>
      </c>
    </row>
    <row r="85" spans="1:41" ht="26.4" x14ac:dyDescent="0.25">
      <c r="A85" s="510"/>
      <c r="B85" s="509"/>
      <c r="C85" s="418" t="s">
        <v>308</v>
      </c>
      <c r="D85" s="419">
        <v>17047.16</v>
      </c>
      <c r="E85" s="420">
        <v>16970.990000000002</v>
      </c>
      <c r="F85" s="420"/>
      <c r="G85" s="420"/>
      <c r="H85" s="420">
        <v>76.17</v>
      </c>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N85" s="419">
        <v>17047.16</v>
      </c>
    </row>
    <row r="86" spans="1:41" s="424" customFormat="1" x14ac:dyDescent="0.25">
      <c r="A86" s="510"/>
      <c r="B86" s="509"/>
      <c r="C86" s="421" t="s">
        <v>460</v>
      </c>
      <c r="D86" s="422">
        <v>37127.49</v>
      </c>
      <c r="E86" s="423">
        <v>16970.990000000002</v>
      </c>
      <c r="F86" s="423"/>
      <c r="G86" s="423"/>
      <c r="H86" s="423">
        <v>76.17</v>
      </c>
      <c r="I86" s="423"/>
      <c r="J86" s="423"/>
      <c r="K86" s="423"/>
      <c r="L86" s="423">
        <v>399</v>
      </c>
      <c r="M86" s="423"/>
      <c r="N86" s="423"/>
      <c r="O86" s="423">
        <v>0.33</v>
      </c>
      <c r="P86" s="423"/>
      <c r="Q86" s="423"/>
      <c r="R86" s="423"/>
      <c r="S86" s="423"/>
      <c r="T86" s="423"/>
      <c r="U86" s="423"/>
      <c r="V86" s="423"/>
      <c r="W86" s="423"/>
      <c r="X86" s="423"/>
      <c r="Y86" s="423"/>
      <c r="Z86" s="423">
        <v>6038</v>
      </c>
      <c r="AA86" s="423"/>
      <c r="AB86" s="423"/>
      <c r="AC86" s="423">
        <v>11468</v>
      </c>
      <c r="AD86" s="423">
        <v>2175</v>
      </c>
      <c r="AE86" s="423"/>
      <c r="AF86" s="423"/>
      <c r="AG86" s="423"/>
      <c r="AH86" s="423"/>
      <c r="AI86" s="423"/>
      <c r="AJ86" s="423"/>
      <c r="AK86" s="423"/>
      <c r="AL86" s="423"/>
      <c r="AN86" s="422">
        <v>37127.49</v>
      </c>
      <c r="AO86" s="425"/>
    </row>
    <row r="87" spans="1:41" ht="26.4" x14ac:dyDescent="0.25">
      <c r="A87" s="508" t="s">
        <v>248</v>
      </c>
      <c r="B87" s="509"/>
      <c r="C87" s="418" t="s">
        <v>416</v>
      </c>
      <c r="D87" s="419">
        <v>298929</v>
      </c>
      <c r="E87" s="420"/>
      <c r="F87" s="420"/>
      <c r="G87" s="420"/>
      <c r="H87" s="420"/>
      <c r="I87" s="420"/>
      <c r="J87" s="420"/>
      <c r="K87" s="420"/>
      <c r="L87" s="420"/>
      <c r="M87" s="420"/>
      <c r="N87" s="420"/>
      <c r="O87" s="420">
        <v>1828</v>
      </c>
      <c r="P87" s="420"/>
      <c r="Q87" s="420"/>
      <c r="R87" s="420">
        <v>59111.4</v>
      </c>
      <c r="S87" s="420"/>
      <c r="T87" s="420"/>
      <c r="U87" s="420">
        <v>229776.8</v>
      </c>
      <c r="V87" s="420"/>
      <c r="W87" s="420"/>
      <c r="X87" s="420"/>
      <c r="Y87" s="420"/>
      <c r="Z87" s="420"/>
      <c r="AA87" s="420"/>
      <c r="AB87" s="420"/>
      <c r="AC87" s="420"/>
      <c r="AD87" s="420">
        <v>8212.7999999999993</v>
      </c>
      <c r="AE87" s="420"/>
      <c r="AF87" s="420"/>
      <c r="AG87" s="420"/>
      <c r="AH87" s="420"/>
      <c r="AI87" s="420"/>
      <c r="AJ87" s="420"/>
      <c r="AK87" s="420"/>
      <c r="AL87" s="420"/>
      <c r="AN87" s="419">
        <v>298929</v>
      </c>
    </row>
    <row r="88" spans="1:41" ht="26.4" x14ac:dyDescent="0.25">
      <c r="A88" s="510"/>
      <c r="B88" s="509"/>
      <c r="C88" s="418" t="s">
        <v>414</v>
      </c>
      <c r="D88" s="419">
        <v>4800</v>
      </c>
      <c r="E88" s="420"/>
      <c r="F88" s="420"/>
      <c r="G88" s="420"/>
      <c r="H88" s="420">
        <v>4800</v>
      </c>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N88" s="419">
        <v>4800</v>
      </c>
    </row>
    <row r="89" spans="1:41" ht="26.4" x14ac:dyDescent="0.25">
      <c r="A89" s="510"/>
      <c r="B89" s="509"/>
      <c r="C89" s="418" t="s">
        <v>465</v>
      </c>
      <c r="D89" s="419">
        <v>806914</v>
      </c>
      <c r="E89" s="420">
        <v>801068</v>
      </c>
      <c r="F89" s="420"/>
      <c r="G89" s="420"/>
      <c r="H89" s="420"/>
      <c r="I89" s="420"/>
      <c r="J89" s="420"/>
      <c r="K89" s="420"/>
      <c r="L89" s="420">
        <v>230</v>
      </c>
      <c r="M89" s="420"/>
      <c r="N89" s="420"/>
      <c r="O89" s="420"/>
      <c r="P89" s="420"/>
      <c r="Q89" s="420"/>
      <c r="R89" s="420"/>
      <c r="S89" s="420"/>
      <c r="T89" s="420"/>
      <c r="U89" s="420"/>
      <c r="V89" s="420"/>
      <c r="W89" s="420"/>
      <c r="X89" s="420"/>
      <c r="Y89" s="420"/>
      <c r="Z89" s="420"/>
      <c r="AA89" s="420"/>
      <c r="AB89" s="420">
        <v>74</v>
      </c>
      <c r="AC89" s="420">
        <v>14</v>
      </c>
      <c r="AD89" s="420">
        <v>492</v>
      </c>
      <c r="AE89" s="420"/>
      <c r="AF89" s="420"/>
      <c r="AG89" s="420"/>
      <c r="AH89" s="420">
        <v>1</v>
      </c>
      <c r="AI89" s="420"/>
      <c r="AJ89" s="420">
        <v>2105</v>
      </c>
      <c r="AK89" s="420"/>
      <c r="AL89" s="420">
        <v>2930</v>
      </c>
      <c r="AN89" s="419">
        <v>806914</v>
      </c>
    </row>
    <row r="90" spans="1:41" ht="26.4" x14ac:dyDescent="0.25">
      <c r="A90" s="510"/>
      <c r="B90" s="509"/>
      <c r="C90" s="418" t="s">
        <v>434</v>
      </c>
      <c r="D90" s="419">
        <v>86785</v>
      </c>
      <c r="E90" s="420"/>
      <c r="F90" s="420"/>
      <c r="G90" s="420"/>
      <c r="H90" s="420"/>
      <c r="I90" s="420"/>
      <c r="J90" s="420"/>
      <c r="K90" s="420"/>
      <c r="L90" s="420"/>
      <c r="M90" s="420"/>
      <c r="N90" s="420"/>
      <c r="O90" s="420">
        <v>3667</v>
      </c>
      <c r="P90" s="420"/>
      <c r="Q90" s="420"/>
      <c r="R90" s="420">
        <v>6118</v>
      </c>
      <c r="S90" s="420"/>
      <c r="T90" s="420"/>
      <c r="U90" s="420">
        <v>77000</v>
      </c>
      <c r="V90" s="420"/>
      <c r="W90" s="420"/>
      <c r="X90" s="420"/>
      <c r="Y90" s="420"/>
      <c r="Z90" s="420"/>
      <c r="AA90" s="420"/>
      <c r="AB90" s="420"/>
      <c r="AC90" s="420"/>
      <c r="AD90" s="420"/>
      <c r="AE90" s="420"/>
      <c r="AF90" s="420"/>
      <c r="AG90" s="420"/>
      <c r="AH90" s="420"/>
      <c r="AI90" s="420"/>
      <c r="AJ90" s="420"/>
      <c r="AK90" s="420"/>
      <c r="AL90" s="420"/>
      <c r="AN90" s="419">
        <v>86785</v>
      </c>
    </row>
    <row r="91" spans="1:41" ht="26.4" x14ac:dyDescent="0.25">
      <c r="A91" s="510"/>
      <c r="B91" s="509"/>
      <c r="C91" s="418" t="s">
        <v>311</v>
      </c>
      <c r="D91" s="419">
        <v>977941</v>
      </c>
      <c r="E91" s="420">
        <v>319275</v>
      </c>
      <c r="F91" s="420"/>
      <c r="G91" s="420"/>
      <c r="H91" s="420">
        <v>154674</v>
      </c>
      <c r="I91" s="420"/>
      <c r="J91" s="420"/>
      <c r="K91" s="420"/>
      <c r="L91" s="420">
        <v>23964</v>
      </c>
      <c r="M91" s="420"/>
      <c r="N91" s="420"/>
      <c r="O91" s="420"/>
      <c r="P91" s="420"/>
      <c r="Q91" s="420"/>
      <c r="R91" s="420"/>
      <c r="S91" s="420"/>
      <c r="T91" s="420"/>
      <c r="U91" s="420"/>
      <c r="V91" s="420"/>
      <c r="W91" s="420"/>
      <c r="X91" s="420"/>
      <c r="Y91" s="420"/>
      <c r="Z91" s="420"/>
      <c r="AA91" s="420"/>
      <c r="AB91" s="420">
        <v>916</v>
      </c>
      <c r="AC91" s="420">
        <v>373542</v>
      </c>
      <c r="AD91" s="420">
        <v>21688</v>
      </c>
      <c r="AE91" s="420"/>
      <c r="AF91" s="420"/>
      <c r="AG91" s="420">
        <v>293</v>
      </c>
      <c r="AH91" s="420">
        <v>341</v>
      </c>
      <c r="AI91" s="420">
        <v>64676</v>
      </c>
      <c r="AJ91" s="420"/>
      <c r="AK91" s="420"/>
      <c r="AL91" s="420">
        <v>18572</v>
      </c>
      <c r="AN91" s="419">
        <v>977941</v>
      </c>
    </row>
    <row r="92" spans="1:41" ht="26.4" x14ac:dyDescent="0.25">
      <c r="A92" s="510"/>
      <c r="B92" s="509"/>
      <c r="C92" s="418" t="s">
        <v>500</v>
      </c>
      <c r="D92" s="419">
        <v>13793</v>
      </c>
      <c r="E92" s="420"/>
      <c r="F92" s="420"/>
      <c r="G92" s="420"/>
      <c r="H92" s="420">
        <v>23</v>
      </c>
      <c r="I92" s="420"/>
      <c r="J92" s="420"/>
      <c r="K92" s="420"/>
      <c r="L92" s="420">
        <v>13770</v>
      </c>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N92" s="419">
        <v>13793</v>
      </c>
    </row>
    <row r="93" spans="1:41" ht="26.4" x14ac:dyDescent="0.25">
      <c r="A93" s="510"/>
      <c r="B93" s="509"/>
      <c r="C93" s="418" t="s">
        <v>306</v>
      </c>
      <c r="D93" s="419">
        <v>21.65</v>
      </c>
      <c r="E93" s="420"/>
      <c r="F93" s="420"/>
      <c r="G93" s="420"/>
      <c r="H93" s="420">
        <v>12.23</v>
      </c>
      <c r="I93" s="420"/>
      <c r="J93" s="420"/>
      <c r="K93" s="420"/>
      <c r="L93" s="420"/>
      <c r="M93" s="420"/>
      <c r="N93" s="420"/>
      <c r="O93" s="420"/>
      <c r="P93" s="420"/>
      <c r="Q93" s="420"/>
      <c r="R93" s="420"/>
      <c r="S93" s="420"/>
      <c r="T93" s="420"/>
      <c r="U93" s="420"/>
      <c r="V93" s="420"/>
      <c r="W93" s="420"/>
      <c r="X93" s="420"/>
      <c r="Y93" s="420"/>
      <c r="Z93" s="420"/>
      <c r="AA93" s="420"/>
      <c r="AB93" s="420">
        <v>3</v>
      </c>
      <c r="AC93" s="420">
        <v>6.42</v>
      </c>
      <c r="AD93" s="420"/>
      <c r="AE93" s="420"/>
      <c r="AF93" s="420"/>
      <c r="AG93" s="420"/>
      <c r="AH93" s="420"/>
      <c r="AI93" s="420"/>
      <c r="AJ93" s="420"/>
      <c r="AK93" s="420"/>
      <c r="AL93" s="420"/>
      <c r="AN93" s="419">
        <v>21.65</v>
      </c>
    </row>
    <row r="94" spans="1:41" ht="26.4" x14ac:dyDescent="0.25">
      <c r="A94" s="510"/>
      <c r="B94" s="509"/>
      <c r="C94" s="418" t="s">
        <v>307</v>
      </c>
      <c r="D94" s="419">
        <v>42758.98</v>
      </c>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v>42758.98</v>
      </c>
      <c r="AL94" s="420"/>
      <c r="AN94" s="419">
        <v>42758.98</v>
      </c>
    </row>
    <row r="95" spans="1:41" ht="26.4" x14ac:dyDescent="0.25">
      <c r="A95" s="510"/>
      <c r="B95" s="509"/>
      <c r="C95" s="418" t="s">
        <v>308</v>
      </c>
      <c r="D95" s="419">
        <v>463581.54</v>
      </c>
      <c r="E95" s="420"/>
      <c r="F95" s="420"/>
      <c r="G95" s="420"/>
      <c r="H95" s="420">
        <v>160310.79</v>
      </c>
      <c r="I95" s="420"/>
      <c r="J95" s="420"/>
      <c r="K95" s="420"/>
      <c r="L95" s="420">
        <v>7758.38</v>
      </c>
      <c r="M95" s="420"/>
      <c r="N95" s="420"/>
      <c r="O95" s="420"/>
      <c r="P95" s="420"/>
      <c r="Q95" s="420"/>
      <c r="R95" s="420"/>
      <c r="S95" s="420"/>
      <c r="T95" s="420"/>
      <c r="U95" s="420"/>
      <c r="V95" s="420"/>
      <c r="W95" s="420"/>
      <c r="X95" s="420"/>
      <c r="Y95" s="420"/>
      <c r="Z95" s="420"/>
      <c r="AA95" s="420"/>
      <c r="AB95" s="420">
        <v>1914.93</v>
      </c>
      <c r="AC95" s="420">
        <v>245847.84</v>
      </c>
      <c r="AD95" s="420">
        <v>41179.72</v>
      </c>
      <c r="AE95" s="420">
        <v>6569.88</v>
      </c>
      <c r="AF95" s="420"/>
      <c r="AG95" s="420"/>
      <c r="AH95" s="420"/>
      <c r="AI95" s="420"/>
      <c r="AJ95" s="420"/>
      <c r="AK95" s="420"/>
      <c r="AL95" s="420"/>
      <c r="AN95" s="419">
        <v>463581.54</v>
      </c>
    </row>
    <row r="96" spans="1:41" ht="26.4" x14ac:dyDescent="0.25">
      <c r="A96" s="510"/>
      <c r="B96" s="509"/>
      <c r="C96" s="418" t="s">
        <v>394</v>
      </c>
      <c r="D96" s="419">
        <v>19440</v>
      </c>
      <c r="E96" s="420"/>
      <c r="F96" s="420"/>
      <c r="G96" s="420"/>
      <c r="H96" s="420"/>
      <c r="I96" s="420"/>
      <c r="J96" s="420"/>
      <c r="K96" s="420"/>
      <c r="L96" s="420"/>
      <c r="M96" s="420"/>
      <c r="N96" s="420"/>
      <c r="O96" s="420"/>
      <c r="P96" s="420"/>
      <c r="Q96" s="420"/>
      <c r="R96" s="420"/>
      <c r="S96" s="420"/>
      <c r="T96" s="420"/>
      <c r="U96" s="420">
        <v>19440</v>
      </c>
      <c r="V96" s="420"/>
      <c r="W96" s="420"/>
      <c r="X96" s="420"/>
      <c r="Y96" s="420"/>
      <c r="Z96" s="420"/>
      <c r="AA96" s="420"/>
      <c r="AB96" s="420"/>
      <c r="AC96" s="420"/>
      <c r="AD96" s="420"/>
      <c r="AE96" s="420"/>
      <c r="AF96" s="420"/>
      <c r="AG96" s="420"/>
      <c r="AH96" s="420"/>
      <c r="AI96" s="420"/>
      <c r="AJ96" s="420"/>
      <c r="AK96" s="420"/>
      <c r="AL96" s="420"/>
      <c r="AN96" s="419">
        <v>19440</v>
      </c>
    </row>
    <row r="97" spans="1:41" s="424" customFormat="1" x14ac:dyDescent="0.25">
      <c r="A97" s="510"/>
      <c r="B97" s="509"/>
      <c r="C97" s="421" t="s">
        <v>460</v>
      </c>
      <c r="D97" s="422">
        <v>2714964.17</v>
      </c>
      <c r="E97" s="423">
        <v>1120343</v>
      </c>
      <c r="F97" s="423"/>
      <c r="G97" s="423"/>
      <c r="H97" s="423">
        <v>319820.02</v>
      </c>
      <c r="I97" s="423"/>
      <c r="J97" s="423"/>
      <c r="K97" s="423"/>
      <c r="L97" s="423">
        <v>45722.38</v>
      </c>
      <c r="M97" s="423"/>
      <c r="N97" s="423"/>
      <c r="O97" s="423">
        <v>5495</v>
      </c>
      <c r="P97" s="423"/>
      <c r="Q97" s="423"/>
      <c r="R97" s="423">
        <v>65229.4</v>
      </c>
      <c r="S97" s="423"/>
      <c r="T97" s="423"/>
      <c r="U97" s="423">
        <v>326216.8</v>
      </c>
      <c r="V97" s="423"/>
      <c r="W97" s="423"/>
      <c r="X97" s="423"/>
      <c r="Y97" s="423"/>
      <c r="Z97" s="423"/>
      <c r="AA97" s="423"/>
      <c r="AB97" s="423">
        <v>2907.93</v>
      </c>
      <c r="AC97" s="423">
        <v>619410.26</v>
      </c>
      <c r="AD97" s="423">
        <v>71572.52</v>
      </c>
      <c r="AE97" s="423">
        <v>6569.88</v>
      </c>
      <c r="AF97" s="423"/>
      <c r="AG97" s="423">
        <v>293</v>
      </c>
      <c r="AH97" s="423">
        <v>342</v>
      </c>
      <c r="AI97" s="423">
        <v>64676</v>
      </c>
      <c r="AJ97" s="423">
        <v>2105</v>
      </c>
      <c r="AK97" s="423">
        <v>42758.98</v>
      </c>
      <c r="AL97" s="423">
        <v>21502</v>
      </c>
      <c r="AN97" s="422">
        <v>2714964.17</v>
      </c>
      <c r="AO97" s="425"/>
    </row>
    <row r="98" spans="1:41" ht="26.4" x14ac:dyDescent="0.25">
      <c r="A98" s="508" t="s">
        <v>253</v>
      </c>
      <c r="B98" s="509"/>
      <c r="C98" s="418" t="s">
        <v>311</v>
      </c>
      <c r="D98" s="419">
        <v>193286</v>
      </c>
      <c r="E98" s="420">
        <v>175883</v>
      </c>
      <c r="F98" s="420"/>
      <c r="G98" s="420"/>
      <c r="H98" s="420">
        <v>1023</v>
      </c>
      <c r="I98" s="420"/>
      <c r="J98" s="420"/>
      <c r="K98" s="420"/>
      <c r="L98" s="420">
        <v>100</v>
      </c>
      <c r="M98" s="420"/>
      <c r="N98" s="420"/>
      <c r="O98" s="420"/>
      <c r="P98" s="420"/>
      <c r="Q98" s="420"/>
      <c r="R98" s="420"/>
      <c r="S98" s="420"/>
      <c r="T98" s="420"/>
      <c r="U98" s="420"/>
      <c r="V98" s="420"/>
      <c r="W98" s="420"/>
      <c r="X98" s="420"/>
      <c r="Y98" s="420"/>
      <c r="Z98" s="420"/>
      <c r="AA98" s="420"/>
      <c r="AB98" s="420">
        <v>318</v>
      </c>
      <c r="AC98" s="420">
        <v>8706</v>
      </c>
      <c r="AD98" s="420">
        <v>3354</v>
      </c>
      <c r="AE98" s="420"/>
      <c r="AF98" s="420"/>
      <c r="AG98" s="420"/>
      <c r="AH98" s="420">
        <v>1</v>
      </c>
      <c r="AI98" s="420"/>
      <c r="AJ98" s="420">
        <v>845</v>
      </c>
      <c r="AK98" s="420"/>
      <c r="AL98" s="420">
        <v>3056</v>
      </c>
      <c r="AN98" s="419">
        <v>193286</v>
      </c>
    </row>
    <row r="99" spans="1:41" ht="26.4" x14ac:dyDescent="0.25">
      <c r="A99" s="510"/>
      <c r="B99" s="509"/>
      <c r="C99" s="418" t="s">
        <v>308</v>
      </c>
      <c r="D99" s="419">
        <v>510.14</v>
      </c>
      <c r="E99" s="420"/>
      <c r="F99" s="420"/>
      <c r="G99" s="420"/>
      <c r="H99" s="420">
        <v>10.67</v>
      </c>
      <c r="I99" s="420"/>
      <c r="J99" s="420"/>
      <c r="K99" s="420"/>
      <c r="L99" s="420"/>
      <c r="M99" s="420"/>
      <c r="N99" s="420"/>
      <c r="O99" s="420"/>
      <c r="P99" s="420"/>
      <c r="Q99" s="420"/>
      <c r="R99" s="420"/>
      <c r="S99" s="420"/>
      <c r="T99" s="420"/>
      <c r="U99" s="420"/>
      <c r="V99" s="420"/>
      <c r="W99" s="420"/>
      <c r="X99" s="420"/>
      <c r="Y99" s="420"/>
      <c r="Z99" s="420"/>
      <c r="AA99" s="420">
        <v>478.94</v>
      </c>
      <c r="AB99" s="420">
        <v>20.53</v>
      </c>
      <c r="AC99" s="420"/>
      <c r="AD99" s="420"/>
      <c r="AE99" s="420"/>
      <c r="AF99" s="420"/>
      <c r="AG99" s="420"/>
      <c r="AH99" s="420"/>
      <c r="AI99" s="420"/>
      <c r="AJ99" s="420"/>
      <c r="AK99" s="420"/>
      <c r="AL99" s="420"/>
      <c r="AN99" s="419">
        <v>510.14</v>
      </c>
    </row>
    <row r="100" spans="1:41" s="424" customFormat="1" x14ac:dyDescent="0.25">
      <c r="A100" s="510"/>
      <c r="B100" s="509"/>
      <c r="C100" s="421" t="s">
        <v>460</v>
      </c>
      <c r="D100" s="422">
        <v>193796.14</v>
      </c>
      <c r="E100" s="423">
        <v>175883</v>
      </c>
      <c r="F100" s="423"/>
      <c r="G100" s="423"/>
      <c r="H100" s="423">
        <v>1033.67</v>
      </c>
      <c r="I100" s="423"/>
      <c r="J100" s="423"/>
      <c r="K100" s="423"/>
      <c r="L100" s="423">
        <v>100</v>
      </c>
      <c r="M100" s="423"/>
      <c r="N100" s="423"/>
      <c r="O100" s="423"/>
      <c r="P100" s="423"/>
      <c r="Q100" s="423"/>
      <c r="R100" s="423"/>
      <c r="S100" s="423"/>
      <c r="T100" s="423"/>
      <c r="U100" s="423"/>
      <c r="V100" s="423"/>
      <c r="W100" s="423"/>
      <c r="X100" s="423"/>
      <c r="Y100" s="423"/>
      <c r="Z100" s="423"/>
      <c r="AA100" s="423">
        <v>478.94</v>
      </c>
      <c r="AB100" s="423">
        <v>338.53</v>
      </c>
      <c r="AC100" s="423">
        <v>8706</v>
      </c>
      <c r="AD100" s="423">
        <v>3354</v>
      </c>
      <c r="AE100" s="423"/>
      <c r="AF100" s="423"/>
      <c r="AG100" s="423"/>
      <c r="AH100" s="423">
        <v>1</v>
      </c>
      <c r="AI100" s="423"/>
      <c r="AJ100" s="423">
        <v>845</v>
      </c>
      <c r="AK100" s="423"/>
      <c r="AL100" s="423">
        <v>3056</v>
      </c>
      <c r="AN100" s="422">
        <v>193796.14</v>
      </c>
      <c r="AO100" s="425"/>
    </row>
    <row r="101" spans="1:41" ht="26.4" x14ac:dyDescent="0.25">
      <c r="A101" s="508" t="s">
        <v>251</v>
      </c>
      <c r="B101" s="509"/>
      <c r="C101" s="418" t="s">
        <v>430</v>
      </c>
      <c r="D101" s="419">
        <v>75</v>
      </c>
      <c r="E101" s="420"/>
      <c r="F101" s="420"/>
      <c r="G101" s="420"/>
      <c r="H101" s="420">
        <v>75</v>
      </c>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N101" s="419">
        <v>75</v>
      </c>
    </row>
    <row r="102" spans="1:41" ht="26.4" x14ac:dyDescent="0.25">
      <c r="A102" s="510"/>
      <c r="B102" s="509"/>
      <c r="C102" s="418" t="s">
        <v>306</v>
      </c>
      <c r="D102" s="419">
        <v>13.48</v>
      </c>
      <c r="E102" s="420"/>
      <c r="F102" s="420"/>
      <c r="G102" s="420"/>
      <c r="H102" s="420">
        <v>3.33</v>
      </c>
      <c r="I102" s="420"/>
      <c r="J102" s="420"/>
      <c r="K102" s="420"/>
      <c r="L102" s="420"/>
      <c r="M102" s="420"/>
      <c r="N102" s="420"/>
      <c r="O102" s="420"/>
      <c r="P102" s="420"/>
      <c r="Q102" s="420"/>
      <c r="R102" s="420"/>
      <c r="S102" s="420"/>
      <c r="T102" s="420"/>
      <c r="U102" s="420"/>
      <c r="V102" s="420"/>
      <c r="W102" s="420"/>
      <c r="X102" s="420"/>
      <c r="Y102" s="420"/>
      <c r="Z102" s="420"/>
      <c r="AA102" s="420"/>
      <c r="AB102" s="420">
        <v>3.98</v>
      </c>
      <c r="AC102" s="420">
        <v>0.04</v>
      </c>
      <c r="AD102" s="420"/>
      <c r="AE102" s="420"/>
      <c r="AF102" s="420"/>
      <c r="AG102" s="420"/>
      <c r="AH102" s="420"/>
      <c r="AI102" s="420"/>
      <c r="AJ102" s="420">
        <v>6.13</v>
      </c>
      <c r="AK102" s="420"/>
      <c r="AL102" s="420"/>
      <c r="AN102" s="419">
        <v>13.48</v>
      </c>
    </row>
    <row r="103" spans="1:41" ht="26.4" x14ac:dyDescent="0.25">
      <c r="A103" s="510"/>
      <c r="B103" s="509"/>
      <c r="C103" s="418" t="s">
        <v>307</v>
      </c>
      <c r="D103" s="419">
        <v>35327.17</v>
      </c>
      <c r="E103" s="420">
        <v>27463.46</v>
      </c>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v>7043.16</v>
      </c>
      <c r="AD103" s="420"/>
      <c r="AE103" s="420"/>
      <c r="AF103" s="420"/>
      <c r="AG103" s="420"/>
      <c r="AH103" s="420"/>
      <c r="AI103" s="420"/>
      <c r="AJ103" s="420"/>
      <c r="AK103" s="420">
        <v>820.55</v>
      </c>
      <c r="AL103" s="420"/>
      <c r="AN103" s="419">
        <v>35327.17</v>
      </c>
    </row>
    <row r="104" spans="1:41" ht="26.4" x14ac:dyDescent="0.25">
      <c r="A104" s="510"/>
      <c r="B104" s="509"/>
      <c r="C104" s="418" t="s">
        <v>495</v>
      </c>
      <c r="D104" s="419">
        <v>17567.5</v>
      </c>
      <c r="E104" s="420"/>
      <c r="F104" s="420"/>
      <c r="G104" s="420"/>
      <c r="H104" s="420">
        <v>17567.5</v>
      </c>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N104" s="419">
        <v>17567.5</v>
      </c>
    </row>
    <row r="105" spans="1:41" s="424" customFormat="1" x14ac:dyDescent="0.25">
      <c r="A105" s="510"/>
      <c r="B105" s="509"/>
      <c r="C105" s="421" t="s">
        <v>460</v>
      </c>
      <c r="D105" s="422">
        <v>52983.15</v>
      </c>
      <c r="E105" s="423">
        <v>27463.46</v>
      </c>
      <c r="F105" s="423"/>
      <c r="G105" s="423"/>
      <c r="H105" s="423">
        <v>17645.830000000002</v>
      </c>
      <c r="I105" s="423"/>
      <c r="J105" s="423"/>
      <c r="K105" s="423"/>
      <c r="L105" s="423"/>
      <c r="M105" s="423"/>
      <c r="N105" s="423"/>
      <c r="O105" s="423"/>
      <c r="P105" s="423"/>
      <c r="Q105" s="423"/>
      <c r="R105" s="423"/>
      <c r="S105" s="423"/>
      <c r="T105" s="423"/>
      <c r="U105" s="423"/>
      <c r="V105" s="423"/>
      <c r="W105" s="423"/>
      <c r="X105" s="423"/>
      <c r="Y105" s="423"/>
      <c r="Z105" s="423"/>
      <c r="AA105" s="423"/>
      <c r="AB105" s="423">
        <v>3.98</v>
      </c>
      <c r="AC105" s="423">
        <v>7043.2</v>
      </c>
      <c r="AD105" s="423"/>
      <c r="AE105" s="423"/>
      <c r="AF105" s="423"/>
      <c r="AG105" s="423"/>
      <c r="AH105" s="423"/>
      <c r="AI105" s="423"/>
      <c r="AJ105" s="423">
        <v>6.13</v>
      </c>
      <c r="AK105" s="423">
        <v>820.55</v>
      </c>
      <c r="AL105" s="423"/>
      <c r="AN105" s="422">
        <v>52983.15</v>
      </c>
      <c r="AO105" s="425"/>
    </row>
    <row r="106" spans="1:41" ht="26.4" x14ac:dyDescent="0.25">
      <c r="A106" s="508" t="s">
        <v>228</v>
      </c>
      <c r="B106" s="509"/>
      <c r="C106" s="418" t="s">
        <v>311</v>
      </c>
      <c r="D106" s="419">
        <v>1613</v>
      </c>
      <c r="E106" s="420"/>
      <c r="F106" s="420"/>
      <c r="G106" s="420"/>
      <c r="H106" s="420"/>
      <c r="I106" s="420"/>
      <c r="J106" s="420"/>
      <c r="K106" s="420"/>
      <c r="L106" s="420">
        <v>1223</v>
      </c>
      <c r="M106" s="420"/>
      <c r="N106" s="420"/>
      <c r="O106" s="420"/>
      <c r="P106" s="420"/>
      <c r="Q106" s="420"/>
      <c r="R106" s="420"/>
      <c r="S106" s="420"/>
      <c r="T106" s="420"/>
      <c r="U106" s="420"/>
      <c r="V106" s="420"/>
      <c r="W106" s="420"/>
      <c r="X106" s="420"/>
      <c r="Y106" s="420"/>
      <c r="Z106" s="420"/>
      <c r="AA106" s="420"/>
      <c r="AB106" s="420"/>
      <c r="AC106" s="420">
        <v>390</v>
      </c>
      <c r="AD106" s="420"/>
      <c r="AE106" s="420"/>
      <c r="AF106" s="420"/>
      <c r="AG106" s="420"/>
      <c r="AH106" s="420"/>
      <c r="AI106" s="420"/>
      <c r="AJ106" s="420"/>
      <c r="AK106" s="420"/>
      <c r="AL106" s="420"/>
      <c r="AN106" s="419">
        <v>1613</v>
      </c>
    </row>
    <row r="107" spans="1:41" ht="26.4" x14ac:dyDescent="0.25">
      <c r="A107" s="510"/>
      <c r="B107" s="509"/>
      <c r="C107" s="418" t="s">
        <v>306</v>
      </c>
      <c r="D107" s="419">
        <v>5.48</v>
      </c>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v>5.48</v>
      </c>
      <c r="AC107" s="420"/>
      <c r="AD107" s="420"/>
      <c r="AE107" s="420"/>
      <c r="AF107" s="420"/>
      <c r="AG107" s="420"/>
      <c r="AH107" s="420"/>
      <c r="AI107" s="420"/>
      <c r="AJ107" s="420"/>
      <c r="AK107" s="420"/>
      <c r="AL107" s="420"/>
      <c r="AN107" s="419">
        <v>5.48</v>
      </c>
    </row>
    <row r="108" spans="1:41" ht="26.4" x14ac:dyDescent="0.25">
      <c r="A108" s="510"/>
      <c r="B108" s="509"/>
      <c r="C108" s="418" t="s">
        <v>308</v>
      </c>
      <c r="D108" s="419">
        <v>31755.119999999999</v>
      </c>
      <c r="E108" s="420">
        <v>22883.95</v>
      </c>
      <c r="F108" s="420"/>
      <c r="G108" s="420"/>
      <c r="H108" s="420">
        <v>3642.66</v>
      </c>
      <c r="I108" s="420"/>
      <c r="J108" s="420"/>
      <c r="K108" s="420"/>
      <c r="L108" s="420">
        <v>2142.3000000000002</v>
      </c>
      <c r="M108" s="420"/>
      <c r="N108" s="420"/>
      <c r="O108" s="420"/>
      <c r="P108" s="420"/>
      <c r="Q108" s="420"/>
      <c r="R108" s="420"/>
      <c r="S108" s="420"/>
      <c r="T108" s="420"/>
      <c r="U108" s="420"/>
      <c r="V108" s="420"/>
      <c r="W108" s="420"/>
      <c r="X108" s="420"/>
      <c r="Y108" s="420"/>
      <c r="Z108" s="420"/>
      <c r="AA108" s="420"/>
      <c r="AB108" s="420">
        <v>0.3</v>
      </c>
      <c r="AC108" s="420">
        <v>3085.91</v>
      </c>
      <c r="AD108" s="420"/>
      <c r="AE108" s="420"/>
      <c r="AF108" s="420"/>
      <c r="AG108" s="420"/>
      <c r="AH108" s="420"/>
      <c r="AI108" s="420"/>
      <c r="AJ108" s="420"/>
      <c r="AK108" s="420"/>
      <c r="AL108" s="420"/>
      <c r="AN108" s="419">
        <v>31755.119999999999</v>
      </c>
    </row>
    <row r="109" spans="1:41" ht="26.4" x14ac:dyDescent="0.25">
      <c r="A109" s="510"/>
      <c r="B109" s="509"/>
      <c r="C109" s="418" t="s">
        <v>318</v>
      </c>
      <c r="D109" s="419">
        <v>5</v>
      </c>
      <c r="E109" s="420">
        <v>5</v>
      </c>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0"/>
      <c r="AN109" s="419">
        <v>5</v>
      </c>
    </row>
    <row r="110" spans="1:41" s="424" customFormat="1" x14ac:dyDescent="0.25">
      <c r="A110" s="510"/>
      <c r="B110" s="509"/>
      <c r="C110" s="421" t="s">
        <v>460</v>
      </c>
      <c r="D110" s="422">
        <v>33378.6</v>
      </c>
      <c r="E110" s="423">
        <v>22888.95</v>
      </c>
      <c r="F110" s="423"/>
      <c r="G110" s="423"/>
      <c r="H110" s="423">
        <v>3642.66</v>
      </c>
      <c r="I110" s="423"/>
      <c r="J110" s="423"/>
      <c r="K110" s="423"/>
      <c r="L110" s="423">
        <v>3365.3</v>
      </c>
      <c r="M110" s="423"/>
      <c r="N110" s="423"/>
      <c r="O110" s="423"/>
      <c r="P110" s="423"/>
      <c r="Q110" s="423"/>
      <c r="R110" s="423"/>
      <c r="S110" s="423"/>
      <c r="T110" s="423"/>
      <c r="U110" s="423"/>
      <c r="V110" s="423"/>
      <c r="W110" s="423"/>
      <c r="X110" s="423"/>
      <c r="Y110" s="423"/>
      <c r="Z110" s="423"/>
      <c r="AA110" s="423"/>
      <c r="AB110" s="423">
        <v>5.78</v>
      </c>
      <c r="AC110" s="423">
        <v>3475.91</v>
      </c>
      <c r="AD110" s="423"/>
      <c r="AE110" s="423"/>
      <c r="AF110" s="423"/>
      <c r="AG110" s="423"/>
      <c r="AH110" s="423"/>
      <c r="AI110" s="423"/>
      <c r="AJ110" s="423"/>
      <c r="AK110" s="423"/>
      <c r="AL110" s="423"/>
      <c r="AN110" s="422">
        <v>33378.6</v>
      </c>
      <c r="AO110" s="425"/>
    </row>
    <row r="111" spans="1:41" ht="26.4" x14ac:dyDescent="0.25">
      <c r="A111" s="508" t="s">
        <v>252</v>
      </c>
      <c r="B111" s="509"/>
      <c r="C111" s="418" t="s">
        <v>500</v>
      </c>
      <c r="D111" s="419">
        <v>1268</v>
      </c>
      <c r="E111" s="420"/>
      <c r="F111" s="420"/>
      <c r="G111" s="420"/>
      <c r="H111" s="420">
        <v>455</v>
      </c>
      <c r="I111" s="420"/>
      <c r="J111" s="420"/>
      <c r="K111" s="420"/>
      <c r="L111" s="420">
        <v>758</v>
      </c>
      <c r="M111" s="420"/>
      <c r="N111" s="420"/>
      <c r="O111" s="420"/>
      <c r="P111" s="420"/>
      <c r="Q111" s="420"/>
      <c r="R111" s="420"/>
      <c r="S111" s="420"/>
      <c r="T111" s="420"/>
      <c r="U111" s="420"/>
      <c r="V111" s="420"/>
      <c r="W111" s="420"/>
      <c r="X111" s="420"/>
      <c r="Y111" s="420"/>
      <c r="Z111" s="420"/>
      <c r="AA111" s="420"/>
      <c r="AB111" s="420"/>
      <c r="AC111" s="420">
        <v>55</v>
      </c>
      <c r="AD111" s="420"/>
      <c r="AE111" s="420"/>
      <c r="AF111" s="420"/>
      <c r="AG111" s="420"/>
      <c r="AH111" s="420"/>
      <c r="AI111" s="420"/>
      <c r="AJ111" s="420"/>
      <c r="AK111" s="420"/>
      <c r="AL111" s="420"/>
      <c r="AN111" s="419">
        <v>1268</v>
      </c>
    </row>
    <row r="112" spans="1:41" ht="26.4" x14ac:dyDescent="0.25">
      <c r="A112" s="510"/>
      <c r="B112" s="509"/>
      <c r="C112" s="418" t="s">
        <v>308</v>
      </c>
      <c r="D112" s="419">
        <v>75995.62</v>
      </c>
      <c r="E112" s="420">
        <v>64341.64</v>
      </c>
      <c r="F112" s="420"/>
      <c r="G112" s="420"/>
      <c r="H112" s="420">
        <v>3265.78</v>
      </c>
      <c r="I112" s="420"/>
      <c r="J112" s="420"/>
      <c r="K112" s="420"/>
      <c r="L112" s="420"/>
      <c r="M112" s="420"/>
      <c r="N112" s="420"/>
      <c r="O112" s="420"/>
      <c r="P112" s="420"/>
      <c r="Q112" s="420"/>
      <c r="R112" s="420"/>
      <c r="S112" s="420"/>
      <c r="T112" s="420"/>
      <c r="U112" s="420"/>
      <c r="V112" s="420"/>
      <c r="W112" s="420"/>
      <c r="X112" s="420"/>
      <c r="Y112" s="420"/>
      <c r="Z112" s="420"/>
      <c r="AA112" s="420"/>
      <c r="AB112" s="420">
        <v>1154.6300000000001</v>
      </c>
      <c r="AC112" s="420">
        <v>502.21</v>
      </c>
      <c r="AD112" s="420"/>
      <c r="AE112" s="420"/>
      <c r="AF112" s="420"/>
      <c r="AG112" s="420">
        <v>133.05000000000001</v>
      </c>
      <c r="AH112" s="420">
        <v>6598.31</v>
      </c>
      <c r="AI112" s="420"/>
      <c r="AJ112" s="420"/>
      <c r="AK112" s="420"/>
      <c r="AL112" s="420"/>
      <c r="AN112" s="419">
        <v>75995.62</v>
      </c>
    </row>
    <row r="113" spans="1:41" ht="26.4" x14ac:dyDescent="0.25">
      <c r="A113" s="510"/>
      <c r="B113" s="509"/>
      <c r="C113" s="418" t="s">
        <v>259</v>
      </c>
      <c r="D113" s="419">
        <v>30907.8</v>
      </c>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v>30907.8</v>
      </c>
      <c r="AA113" s="420"/>
      <c r="AB113" s="420"/>
      <c r="AC113" s="420"/>
      <c r="AD113" s="420"/>
      <c r="AE113" s="420"/>
      <c r="AF113" s="420"/>
      <c r="AG113" s="420"/>
      <c r="AH113" s="420"/>
      <c r="AI113" s="420"/>
      <c r="AJ113" s="420"/>
      <c r="AK113" s="420"/>
      <c r="AL113" s="420"/>
      <c r="AN113" s="419">
        <v>30907.8</v>
      </c>
    </row>
    <row r="114" spans="1:41" s="424" customFormat="1" x14ac:dyDescent="0.25">
      <c r="A114" s="510"/>
      <c r="B114" s="509"/>
      <c r="C114" s="421" t="s">
        <v>460</v>
      </c>
      <c r="D114" s="422">
        <v>108171.42</v>
      </c>
      <c r="E114" s="423">
        <v>64341.64</v>
      </c>
      <c r="F114" s="423"/>
      <c r="G114" s="423"/>
      <c r="H114" s="423">
        <v>3720.78</v>
      </c>
      <c r="I114" s="423"/>
      <c r="J114" s="423"/>
      <c r="K114" s="423"/>
      <c r="L114" s="423">
        <v>758</v>
      </c>
      <c r="M114" s="423"/>
      <c r="N114" s="423"/>
      <c r="O114" s="423"/>
      <c r="P114" s="423"/>
      <c r="Q114" s="423"/>
      <c r="R114" s="423"/>
      <c r="S114" s="423"/>
      <c r="T114" s="423"/>
      <c r="U114" s="423"/>
      <c r="V114" s="423"/>
      <c r="W114" s="423"/>
      <c r="X114" s="423"/>
      <c r="Y114" s="423"/>
      <c r="Z114" s="423">
        <v>30907.8</v>
      </c>
      <c r="AA114" s="423"/>
      <c r="AB114" s="423">
        <v>1154.6300000000001</v>
      </c>
      <c r="AC114" s="423">
        <v>557.21</v>
      </c>
      <c r="AD114" s="423"/>
      <c r="AE114" s="423"/>
      <c r="AF114" s="423"/>
      <c r="AG114" s="423">
        <v>133.05000000000001</v>
      </c>
      <c r="AH114" s="423">
        <v>6598.31</v>
      </c>
      <c r="AI114" s="423"/>
      <c r="AJ114" s="423"/>
      <c r="AK114" s="423"/>
      <c r="AL114" s="423"/>
      <c r="AN114" s="422">
        <v>108171.42</v>
      </c>
      <c r="AO114" s="425"/>
    </row>
    <row r="115" spans="1:41" ht="26.4" x14ac:dyDescent="0.25">
      <c r="A115" s="508" t="s">
        <v>338</v>
      </c>
      <c r="B115" s="509"/>
      <c r="C115" s="418" t="s">
        <v>306</v>
      </c>
      <c r="D115" s="419">
        <v>2783.05</v>
      </c>
      <c r="E115" s="420"/>
      <c r="F115" s="420"/>
      <c r="G115" s="420"/>
      <c r="H115" s="420">
        <v>219.85</v>
      </c>
      <c r="I115" s="420"/>
      <c r="J115" s="420"/>
      <c r="K115" s="420"/>
      <c r="L115" s="420"/>
      <c r="M115" s="420"/>
      <c r="N115" s="420"/>
      <c r="O115" s="420"/>
      <c r="P115" s="420"/>
      <c r="Q115" s="420"/>
      <c r="R115" s="420"/>
      <c r="S115" s="420"/>
      <c r="T115" s="420"/>
      <c r="U115" s="420"/>
      <c r="V115" s="420"/>
      <c r="W115" s="420">
        <v>1.95</v>
      </c>
      <c r="X115" s="420"/>
      <c r="Y115" s="420"/>
      <c r="Z115" s="420"/>
      <c r="AA115" s="420"/>
      <c r="AB115" s="420">
        <v>4.58</v>
      </c>
      <c r="AC115" s="420">
        <v>2411.7600000000002</v>
      </c>
      <c r="AD115" s="420"/>
      <c r="AE115" s="420"/>
      <c r="AF115" s="420"/>
      <c r="AG115" s="420"/>
      <c r="AH115" s="420"/>
      <c r="AI115" s="420"/>
      <c r="AJ115" s="420">
        <v>144.91</v>
      </c>
      <c r="AK115" s="420"/>
      <c r="AL115" s="420"/>
      <c r="AN115" s="419">
        <v>2783.05</v>
      </c>
    </row>
    <row r="116" spans="1:41" ht="26.4" x14ac:dyDescent="0.25">
      <c r="A116" s="510"/>
      <c r="B116" s="509"/>
      <c r="C116" s="418" t="s">
        <v>307</v>
      </c>
      <c r="D116" s="419">
        <v>303.7</v>
      </c>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420"/>
      <c r="AK116" s="420">
        <v>303.7</v>
      </c>
      <c r="AL116" s="420"/>
      <c r="AN116" s="419">
        <v>303.7</v>
      </c>
    </row>
    <row r="117" spans="1:41" ht="26.4" x14ac:dyDescent="0.25">
      <c r="A117" s="510"/>
      <c r="B117" s="509"/>
      <c r="C117" s="418" t="s">
        <v>308</v>
      </c>
      <c r="D117" s="419">
        <v>2052.62</v>
      </c>
      <c r="E117" s="420">
        <v>2052.62</v>
      </c>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0"/>
      <c r="AN117" s="419">
        <v>2052.62</v>
      </c>
    </row>
    <row r="118" spans="1:41" ht="39.6" x14ac:dyDescent="0.25">
      <c r="A118" s="510"/>
      <c r="B118" s="509"/>
      <c r="C118" s="418" t="s">
        <v>339</v>
      </c>
      <c r="D118" s="419">
        <v>55.36</v>
      </c>
      <c r="E118" s="420">
        <v>55.36</v>
      </c>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N118" s="419">
        <v>55.36</v>
      </c>
    </row>
    <row r="119" spans="1:41" s="424" customFormat="1" x14ac:dyDescent="0.25">
      <c r="A119" s="510"/>
      <c r="B119" s="509"/>
      <c r="C119" s="421" t="s">
        <v>460</v>
      </c>
      <c r="D119" s="422">
        <v>5194.7299999999996</v>
      </c>
      <c r="E119" s="423">
        <v>2107.98</v>
      </c>
      <c r="F119" s="423"/>
      <c r="G119" s="423"/>
      <c r="H119" s="423">
        <v>219.85</v>
      </c>
      <c r="I119" s="423"/>
      <c r="J119" s="423"/>
      <c r="K119" s="423"/>
      <c r="L119" s="423"/>
      <c r="M119" s="423"/>
      <c r="N119" s="423"/>
      <c r="O119" s="423"/>
      <c r="P119" s="423"/>
      <c r="Q119" s="423"/>
      <c r="R119" s="423"/>
      <c r="S119" s="423"/>
      <c r="T119" s="423"/>
      <c r="U119" s="423"/>
      <c r="V119" s="423"/>
      <c r="W119" s="423">
        <v>1.95</v>
      </c>
      <c r="X119" s="423"/>
      <c r="Y119" s="423"/>
      <c r="Z119" s="423"/>
      <c r="AA119" s="423"/>
      <c r="AB119" s="423">
        <v>4.58</v>
      </c>
      <c r="AC119" s="423">
        <v>2411.7600000000002</v>
      </c>
      <c r="AD119" s="423"/>
      <c r="AE119" s="423"/>
      <c r="AF119" s="423"/>
      <c r="AG119" s="423"/>
      <c r="AH119" s="423"/>
      <c r="AI119" s="423"/>
      <c r="AJ119" s="423">
        <v>144.91</v>
      </c>
      <c r="AK119" s="423">
        <v>303.7</v>
      </c>
      <c r="AL119" s="423"/>
      <c r="AN119" s="422">
        <v>5194.7299999999996</v>
      </c>
      <c r="AO119" s="425"/>
    </row>
    <row r="120" spans="1:41" ht="26.4" x14ac:dyDescent="0.25">
      <c r="A120" s="508" t="s">
        <v>254</v>
      </c>
      <c r="B120" s="509"/>
      <c r="C120" s="418" t="s">
        <v>311</v>
      </c>
      <c r="D120" s="419">
        <v>448</v>
      </c>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v>166</v>
      </c>
      <c r="AD120" s="420">
        <v>282</v>
      </c>
      <c r="AE120" s="420"/>
      <c r="AF120" s="420"/>
      <c r="AG120" s="420"/>
      <c r="AH120" s="420"/>
      <c r="AI120" s="420"/>
      <c r="AJ120" s="420"/>
      <c r="AK120" s="420"/>
      <c r="AL120" s="420"/>
      <c r="AN120" s="419">
        <v>448</v>
      </c>
    </row>
    <row r="121" spans="1:41" ht="26.4" x14ac:dyDescent="0.25">
      <c r="A121" s="510"/>
      <c r="B121" s="509"/>
      <c r="C121" s="418" t="s">
        <v>500</v>
      </c>
      <c r="D121" s="419">
        <v>344</v>
      </c>
      <c r="E121" s="420"/>
      <c r="F121" s="420"/>
      <c r="G121" s="420"/>
      <c r="H121" s="420"/>
      <c r="I121" s="420"/>
      <c r="J121" s="420"/>
      <c r="K121" s="420"/>
      <c r="L121" s="420">
        <v>344</v>
      </c>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c r="AL121" s="420"/>
      <c r="AN121" s="419">
        <v>344</v>
      </c>
    </row>
    <row r="122" spans="1:41" ht="26.4" x14ac:dyDescent="0.25">
      <c r="A122" s="510"/>
      <c r="B122" s="509"/>
      <c r="C122" s="418" t="s">
        <v>308</v>
      </c>
      <c r="D122" s="419">
        <v>27855</v>
      </c>
      <c r="E122" s="420">
        <v>27855</v>
      </c>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0"/>
      <c r="AI122" s="420"/>
      <c r="AJ122" s="420"/>
      <c r="AK122" s="420"/>
      <c r="AL122" s="420"/>
      <c r="AN122" s="419">
        <v>27855</v>
      </c>
    </row>
    <row r="123" spans="1:41" s="424" customFormat="1" x14ac:dyDescent="0.25">
      <c r="A123" s="510"/>
      <c r="B123" s="509"/>
      <c r="C123" s="421" t="s">
        <v>460</v>
      </c>
      <c r="D123" s="422">
        <v>28647</v>
      </c>
      <c r="E123" s="423">
        <v>27855</v>
      </c>
      <c r="F123" s="423"/>
      <c r="G123" s="423"/>
      <c r="H123" s="423"/>
      <c r="I123" s="423"/>
      <c r="J123" s="423"/>
      <c r="K123" s="423"/>
      <c r="L123" s="423">
        <v>344</v>
      </c>
      <c r="M123" s="423"/>
      <c r="N123" s="423"/>
      <c r="O123" s="423"/>
      <c r="P123" s="423"/>
      <c r="Q123" s="423"/>
      <c r="R123" s="423"/>
      <c r="S123" s="423"/>
      <c r="T123" s="423"/>
      <c r="U123" s="423"/>
      <c r="V123" s="423"/>
      <c r="W123" s="423"/>
      <c r="X123" s="423"/>
      <c r="Y123" s="423"/>
      <c r="Z123" s="423"/>
      <c r="AA123" s="423"/>
      <c r="AB123" s="423"/>
      <c r="AC123" s="423">
        <v>166</v>
      </c>
      <c r="AD123" s="423">
        <v>282</v>
      </c>
      <c r="AE123" s="423"/>
      <c r="AF123" s="423"/>
      <c r="AG123" s="423"/>
      <c r="AH123" s="423"/>
      <c r="AI123" s="423"/>
      <c r="AJ123" s="423"/>
      <c r="AK123" s="423"/>
      <c r="AL123" s="423"/>
      <c r="AN123" s="422">
        <v>28647</v>
      </c>
      <c r="AO123" s="425"/>
    </row>
    <row r="124" spans="1:41" ht="26.4" x14ac:dyDescent="0.25">
      <c r="A124" s="508" t="s">
        <v>240</v>
      </c>
      <c r="B124" s="509"/>
      <c r="C124" s="418" t="s">
        <v>306</v>
      </c>
      <c r="D124" s="419">
        <v>49.57</v>
      </c>
      <c r="E124" s="420"/>
      <c r="F124" s="420"/>
      <c r="G124" s="420"/>
      <c r="H124" s="420">
        <v>5</v>
      </c>
      <c r="I124" s="420"/>
      <c r="J124" s="420"/>
      <c r="K124" s="420"/>
      <c r="L124" s="420"/>
      <c r="M124" s="420"/>
      <c r="N124" s="420"/>
      <c r="O124" s="420"/>
      <c r="P124" s="420"/>
      <c r="Q124" s="420"/>
      <c r="R124" s="420"/>
      <c r="S124" s="420"/>
      <c r="T124" s="420"/>
      <c r="U124" s="420"/>
      <c r="V124" s="420"/>
      <c r="W124" s="420"/>
      <c r="X124" s="420"/>
      <c r="Y124" s="420"/>
      <c r="Z124" s="420"/>
      <c r="AA124" s="420"/>
      <c r="AB124" s="420">
        <v>36.15</v>
      </c>
      <c r="AC124" s="420">
        <v>8.42</v>
      </c>
      <c r="AD124" s="420"/>
      <c r="AE124" s="420"/>
      <c r="AF124" s="420"/>
      <c r="AG124" s="420"/>
      <c r="AH124" s="420"/>
      <c r="AI124" s="420"/>
      <c r="AJ124" s="420"/>
      <c r="AK124" s="420"/>
      <c r="AL124" s="420"/>
      <c r="AN124" s="419">
        <v>49.57</v>
      </c>
    </row>
    <row r="125" spans="1:41" ht="26.4" x14ac:dyDescent="0.25">
      <c r="A125" s="510"/>
      <c r="B125" s="509"/>
      <c r="C125" s="418" t="s">
        <v>307</v>
      </c>
      <c r="D125" s="419">
        <v>135.19999999999999</v>
      </c>
      <c r="E125" s="420"/>
      <c r="F125" s="420"/>
      <c r="G125" s="420"/>
      <c r="H125" s="420">
        <v>135.19999999999999</v>
      </c>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0"/>
      <c r="AN125" s="419">
        <v>135.19999999999999</v>
      </c>
    </row>
    <row r="126" spans="1:41" ht="26.4" x14ac:dyDescent="0.25">
      <c r="A126" s="510"/>
      <c r="B126" s="509"/>
      <c r="C126" s="418" t="s">
        <v>323</v>
      </c>
      <c r="D126" s="419">
        <v>24094.07</v>
      </c>
      <c r="E126" s="420">
        <v>23856.67</v>
      </c>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v>13.62</v>
      </c>
      <c r="AC126" s="420"/>
      <c r="AD126" s="420">
        <v>215.92</v>
      </c>
      <c r="AE126" s="420"/>
      <c r="AF126" s="420"/>
      <c r="AG126" s="420">
        <v>7.86</v>
      </c>
      <c r="AH126" s="420"/>
      <c r="AI126" s="420"/>
      <c r="AJ126" s="420"/>
      <c r="AK126" s="420"/>
      <c r="AL126" s="420"/>
      <c r="AN126" s="419">
        <v>24094.07</v>
      </c>
    </row>
    <row r="127" spans="1:41" ht="26.4" x14ac:dyDescent="0.25">
      <c r="A127" s="510"/>
      <c r="B127" s="509"/>
      <c r="C127" s="418" t="s">
        <v>489</v>
      </c>
      <c r="D127" s="419">
        <v>500</v>
      </c>
      <c r="E127" s="420"/>
      <c r="F127" s="420"/>
      <c r="G127" s="420"/>
      <c r="H127" s="420"/>
      <c r="I127" s="420"/>
      <c r="J127" s="420"/>
      <c r="K127" s="420"/>
      <c r="L127" s="420"/>
      <c r="M127" s="420"/>
      <c r="N127" s="420"/>
      <c r="O127" s="420">
        <v>250</v>
      </c>
      <c r="P127" s="420"/>
      <c r="Q127" s="420"/>
      <c r="R127" s="420"/>
      <c r="S127" s="420">
        <v>250</v>
      </c>
      <c r="T127" s="420"/>
      <c r="U127" s="420"/>
      <c r="V127" s="420"/>
      <c r="W127" s="420"/>
      <c r="X127" s="420"/>
      <c r="Y127" s="420"/>
      <c r="Z127" s="420"/>
      <c r="AA127" s="420"/>
      <c r="AB127" s="420"/>
      <c r="AC127" s="420"/>
      <c r="AD127" s="420"/>
      <c r="AE127" s="420"/>
      <c r="AF127" s="420"/>
      <c r="AG127" s="420"/>
      <c r="AH127" s="420"/>
      <c r="AI127" s="420"/>
      <c r="AJ127" s="420"/>
      <c r="AK127" s="420"/>
      <c r="AL127" s="420"/>
      <c r="AN127" s="419">
        <v>500</v>
      </c>
    </row>
    <row r="128" spans="1:41" s="424" customFormat="1" x14ac:dyDescent="0.25">
      <c r="A128" s="510"/>
      <c r="B128" s="509"/>
      <c r="C128" s="421" t="s">
        <v>460</v>
      </c>
      <c r="D128" s="422">
        <v>24778.84</v>
      </c>
      <c r="E128" s="423">
        <v>23856.67</v>
      </c>
      <c r="F128" s="423"/>
      <c r="G128" s="423"/>
      <c r="H128" s="423">
        <v>140.19999999999999</v>
      </c>
      <c r="I128" s="423"/>
      <c r="J128" s="423"/>
      <c r="K128" s="423"/>
      <c r="L128" s="423"/>
      <c r="M128" s="423"/>
      <c r="N128" s="423"/>
      <c r="O128" s="423">
        <v>250</v>
      </c>
      <c r="P128" s="423"/>
      <c r="Q128" s="423"/>
      <c r="R128" s="423"/>
      <c r="S128" s="423">
        <v>250</v>
      </c>
      <c r="T128" s="423"/>
      <c r="U128" s="423"/>
      <c r="V128" s="423"/>
      <c r="W128" s="423"/>
      <c r="X128" s="423"/>
      <c r="Y128" s="423"/>
      <c r="Z128" s="423"/>
      <c r="AA128" s="423"/>
      <c r="AB128" s="423">
        <v>49.77</v>
      </c>
      <c r="AC128" s="423">
        <v>8.42</v>
      </c>
      <c r="AD128" s="423">
        <v>215.92</v>
      </c>
      <c r="AE128" s="423"/>
      <c r="AF128" s="423"/>
      <c r="AG128" s="423">
        <v>7.86</v>
      </c>
      <c r="AH128" s="423"/>
      <c r="AI128" s="423"/>
      <c r="AJ128" s="423"/>
      <c r="AK128" s="423"/>
      <c r="AL128" s="423"/>
      <c r="AN128" s="422">
        <v>24778.84</v>
      </c>
      <c r="AO128" s="425"/>
    </row>
    <row r="129" spans="1:41" ht="26.4" x14ac:dyDescent="0.25">
      <c r="A129" s="508" t="s">
        <v>341</v>
      </c>
      <c r="B129" s="509"/>
      <c r="C129" s="418" t="s">
        <v>318</v>
      </c>
      <c r="D129" s="419">
        <v>14193.3</v>
      </c>
      <c r="E129" s="420">
        <v>14103.3</v>
      </c>
      <c r="F129" s="420">
        <v>5.6</v>
      </c>
      <c r="G129" s="420"/>
      <c r="H129" s="420">
        <v>14</v>
      </c>
      <c r="I129" s="420"/>
      <c r="J129" s="420"/>
      <c r="K129" s="420"/>
      <c r="L129" s="420"/>
      <c r="M129" s="420"/>
      <c r="N129" s="420"/>
      <c r="O129" s="420"/>
      <c r="P129" s="420"/>
      <c r="Q129" s="420"/>
      <c r="R129" s="420"/>
      <c r="S129" s="420"/>
      <c r="T129" s="420"/>
      <c r="U129" s="420"/>
      <c r="V129" s="420"/>
      <c r="W129" s="420"/>
      <c r="X129" s="420"/>
      <c r="Y129" s="420">
        <v>70.400000000000006</v>
      </c>
      <c r="Z129" s="420"/>
      <c r="AA129" s="420"/>
      <c r="AB129" s="420"/>
      <c r="AC129" s="420"/>
      <c r="AD129" s="420"/>
      <c r="AE129" s="420"/>
      <c r="AF129" s="420"/>
      <c r="AG129" s="420"/>
      <c r="AH129" s="420"/>
      <c r="AI129" s="420"/>
      <c r="AJ129" s="420"/>
      <c r="AK129" s="420"/>
      <c r="AL129" s="420"/>
      <c r="AN129" s="419">
        <v>14193.3</v>
      </c>
    </row>
    <row r="130" spans="1:41" s="424" customFormat="1" x14ac:dyDescent="0.25">
      <c r="A130" s="510"/>
      <c r="B130" s="509"/>
      <c r="C130" s="421" t="s">
        <v>460</v>
      </c>
      <c r="D130" s="422">
        <v>14193.3</v>
      </c>
      <c r="E130" s="423">
        <v>14103.3</v>
      </c>
      <c r="F130" s="423">
        <v>5.6</v>
      </c>
      <c r="G130" s="423"/>
      <c r="H130" s="423">
        <v>14</v>
      </c>
      <c r="I130" s="423"/>
      <c r="J130" s="423"/>
      <c r="K130" s="423"/>
      <c r="L130" s="423"/>
      <c r="M130" s="423"/>
      <c r="N130" s="423"/>
      <c r="O130" s="423"/>
      <c r="P130" s="423"/>
      <c r="Q130" s="423"/>
      <c r="R130" s="423"/>
      <c r="S130" s="423"/>
      <c r="T130" s="423"/>
      <c r="U130" s="423"/>
      <c r="V130" s="423"/>
      <c r="W130" s="423"/>
      <c r="X130" s="423"/>
      <c r="Y130" s="423">
        <v>70.400000000000006</v>
      </c>
      <c r="Z130" s="423"/>
      <c r="AA130" s="423"/>
      <c r="AB130" s="423"/>
      <c r="AC130" s="423"/>
      <c r="AD130" s="423"/>
      <c r="AE130" s="423"/>
      <c r="AF130" s="423"/>
      <c r="AG130" s="423"/>
      <c r="AH130" s="423"/>
      <c r="AI130" s="423"/>
      <c r="AJ130" s="423"/>
      <c r="AK130" s="423"/>
      <c r="AL130" s="423"/>
      <c r="AN130" s="422">
        <v>14193.3</v>
      </c>
      <c r="AO130" s="425"/>
    </row>
    <row r="131" spans="1:41" ht="26.4" x14ac:dyDescent="0.25">
      <c r="A131" s="508" t="s">
        <v>255</v>
      </c>
      <c r="B131" s="509"/>
      <c r="C131" s="418" t="s">
        <v>306</v>
      </c>
      <c r="D131" s="419">
        <v>170.58</v>
      </c>
      <c r="E131" s="420"/>
      <c r="F131" s="420"/>
      <c r="G131" s="420"/>
      <c r="H131" s="420">
        <v>0.5</v>
      </c>
      <c r="I131" s="420"/>
      <c r="J131" s="420"/>
      <c r="K131" s="420"/>
      <c r="L131" s="420"/>
      <c r="M131" s="420"/>
      <c r="N131" s="420"/>
      <c r="O131" s="420"/>
      <c r="P131" s="420"/>
      <c r="Q131" s="420"/>
      <c r="R131" s="420"/>
      <c r="S131" s="420"/>
      <c r="T131" s="420"/>
      <c r="U131" s="420"/>
      <c r="V131" s="420"/>
      <c r="W131" s="420"/>
      <c r="X131" s="420"/>
      <c r="Y131" s="420"/>
      <c r="Z131" s="420"/>
      <c r="AA131" s="420"/>
      <c r="AB131" s="420">
        <v>2.7</v>
      </c>
      <c r="AC131" s="420">
        <v>152.34</v>
      </c>
      <c r="AD131" s="420"/>
      <c r="AE131" s="420"/>
      <c r="AF131" s="420"/>
      <c r="AG131" s="420"/>
      <c r="AH131" s="420"/>
      <c r="AI131" s="420"/>
      <c r="AJ131" s="420">
        <v>15.04</v>
      </c>
      <c r="AK131" s="420"/>
      <c r="AL131" s="420"/>
      <c r="AN131" s="419">
        <v>170.58</v>
      </c>
    </row>
    <row r="132" spans="1:41" ht="26.4" x14ac:dyDescent="0.25">
      <c r="A132" s="510"/>
      <c r="B132" s="509"/>
      <c r="C132" s="418" t="s">
        <v>308</v>
      </c>
      <c r="D132" s="419">
        <v>7070.79</v>
      </c>
      <c r="E132" s="420">
        <v>7070.79</v>
      </c>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N132" s="419">
        <v>7070.79</v>
      </c>
    </row>
    <row r="133" spans="1:41" ht="39.6" x14ac:dyDescent="0.25">
      <c r="A133" s="510"/>
      <c r="B133" s="509"/>
      <c r="C133" s="418" t="s">
        <v>339</v>
      </c>
      <c r="D133" s="419">
        <v>3.08</v>
      </c>
      <c r="E133" s="420">
        <v>3.08</v>
      </c>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N133" s="419">
        <v>3.08</v>
      </c>
    </row>
    <row r="134" spans="1:41" s="424" customFormat="1" x14ac:dyDescent="0.25">
      <c r="A134" s="510"/>
      <c r="B134" s="509"/>
      <c r="C134" s="421" t="s">
        <v>460</v>
      </c>
      <c r="D134" s="422">
        <v>7244.45</v>
      </c>
      <c r="E134" s="423">
        <v>7073.87</v>
      </c>
      <c r="F134" s="423"/>
      <c r="G134" s="423"/>
      <c r="H134" s="423">
        <v>0.5</v>
      </c>
      <c r="I134" s="423"/>
      <c r="J134" s="423"/>
      <c r="K134" s="423"/>
      <c r="L134" s="423"/>
      <c r="M134" s="423"/>
      <c r="N134" s="423"/>
      <c r="O134" s="423"/>
      <c r="P134" s="423"/>
      <c r="Q134" s="423"/>
      <c r="R134" s="423"/>
      <c r="S134" s="423"/>
      <c r="T134" s="423"/>
      <c r="U134" s="423"/>
      <c r="V134" s="423"/>
      <c r="W134" s="423"/>
      <c r="X134" s="423"/>
      <c r="Y134" s="423"/>
      <c r="Z134" s="423"/>
      <c r="AA134" s="423"/>
      <c r="AB134" s="423">
        <v>2.7</v>
      </c>
      <c r="AC134" s="423">
        <v>152.34</v>
      </c>
      <c r="AD134" s="423"/>
      <c r="AE134" s="423"/>
      <c r="AF134" s="423"/>
      <c r="AG134" s="423"/>
      <c r="AH134" s="423"/>
      <c r="AI134" s="423"/>
      <c r="AJ134" s="423">
        <v>15.04</v>
      </c>
      <c r="AK134" s="423"/>
      <c r="AL134" s="423"/>
      <c r="AN134" s="422">
        <v>7244.45</v>
      </c>
      <c r="AO134" s="425"/>
    </row>
    <row r="135" spans="1:41" ht="26.4" x14ac:dyDescent="0.25">
      <c r="A135" s="508" t="s">
        <v>237</v>
      </c>
      <c r="B135" s="509"/>
      <c r="C135" s="418" t="s">
        <v>430</v>
      </c>
      <c r="D135" s="419">
        <v>5270</v>
      </c>
      <c r="E135" s="420"/>
      <c r="F135" s="420"/>
      <c r="G135" s="420"/>
      <c r="H135" s="420">
        <v>5270</v>
      </c>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c r="AL135" s="420"/>
      <c r="AN135" s="419">
        <v>5270</v>
      </c>
    </row>
    <row r="136" spans="1:41" ht="26.4" x14ac:dyDescent="0.25">
      <c r="A136" s="510"/>
      <c r="B136" s="509"/>
      <c r="C136" s="418" t="s">
        <v>311</v>
      </c>
      <c r="D136" s="419">
        <v>14414</v>
      </c>
      <c r="E136" s="420">
        <v>7710</v>
      </c>
      <c r="F136" s="420"/>
      <c r="G136" s="420"/>
      <c r="H136" s="420">
        <v>1437</v>
      </c>
      <c r="I136" s="420"/>
      <c r="J136" s="420"/>
      <c r="K136" s="420"/>
      <c r="L136" s="420">
        <v>440</v>
      </c>
      <c r="M136" s="420"/>
      <c r="N136" s="420"/>
      <c r="O136" s="420"/>
      <c r="P136" s="420"/>
      <c r="Q136" s="420"/>
      <c r="R136" s="420"/>
      <c r="S136" s="420"/>
      <c r="T136" s="420"/>
      <c r="U136" s="420"/>
      <c r="V136" s="420"/>
      <c r="W136" s="420"/>
      <c r="X136" s="420"/>
      <c r="Y136" s="420"/>
      <c r="Z136" s="420"/>
      <c r="AA136" s="420"/>
      <c r="AB136" s="420">
        <v>479</v>
      </c>
      <c r="AC136" s="420">
        <v>3870</v>
      </c>
      <c r="AD136" s="420">
        <v>478</v>
      </c>
      <c r="AE136" s="420"/>
      <c r="AF136" s="420"/>
      <c r="AG136" s="420"/>
      <c r="AH136" s="420"/>
      <c r="AI136" s="420"/>
      <c r="AJ136" s="420"/>
      <c r="AK136" s="420"/>
      <c r="AL136" s="420"/>
      <c r="AN136" s="419">
        <v>14414</v>
      </c>
    </row>
    <row r="137" spans="1:41" ht="26.4" x14ac:dyDescent="0.25">
      <c r="A137" s="510"/>
      <c r="B137" s="509"/>
      <c r="C137" s="418" t="s">
        <v>500</v>
      </c>
      <c r="D137" s="419">
        <v>1439</v>
      </c>
      <c r="E137" s="420"/>
      <c r="F137" s="420"/>
      <c r="G137" s="420"/>
      <c r="H137" s="420"/>
      <c r="I137" s="420"/>
      <c r="J137" s="420"/>
      <c r="K137" s="420"/>
      <c r="L137" s="420">
        <v>1439</v>
      </c>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20"/>
      <c r="AN137" s="419">
        <v>1439</v>
      </c>
    </row>
    <row r="138" spans="1:41" ht="26.4" x14ac:dyDescent="0.25">
      <c r="A138" s="510"/>
      <c r="B138" s="509"/>
      <c r="C138" s="418" t="s">
        <v>480</v>
      </c>
      <c r="D138" s="419">
        <v>15</v>
      </c>
      <c r="E138" s="420"/>
      <c r="F138" s="420"/>
      <c r="G138" s="420"/>
      <c r="H138" s="420"/>
      <c r="I138" s="420"/>
      <c r="J138" s="420"/>
      <c r="K138" s="420"/>
      <c r="L138" s="420"/>
      <c r="M138" s="420"/>
      <c r="N138" s="420"/>
      <c r="O138" s="420"/>
      <c r="P138" s="420"/>
      <c r="Q138" s="420"/>
      <c r="R138" s="420"/>
      <c r="S138" s="420"/>
      <c r="T138" s="420"/>
      <c r="U138" s="420"/>
      <c r="V138" s="420">
        <v>15</v>
      </c>
      <c r="W138" s="420"/>
      <c r="X138" s="420"/>
      <c r="Y138" s="420"/>
      <c r="Z138" s="420"/>
      <c r="AA138" s="420"/>
      <c r="AB138" s="420"/>
      <c r="AC138" s="420"/>
      <c r="AD138" s="420"/>
      <c r="AE138" s="420"/>
      <c r="AF138" s="420"/>
      <c r="AG138" s="420"/>
      <c r="AH138" s="420"/>
      <c r="AI138" s="420"/>
      <c r="AJ138" s="420"/>
      <c r="AK138" s="420"/>
      <c r="AL138" s="420"/>
      <c r="AN138" s="419">
        <v>15</v>
      </c>
    </row>
    <row r="139" spans="1:41" x14ac:dyDescent="0.25">
      <c r="A139" s="510"/>
      <c r="B139" s="509"/>
      <c r="C139" s="418" t="s">
        <v>344</v>
      </c>
      <c r="D139" s="419">
        <v>913893</v>
      </c>
      <c r="E139" s="420">
        <v>486099</v>
      </c>
      <c r="F139" s="420"/>
      <c r="G139" s="420"/>
      <c r="H139" s="420">
        <v>13102</v>
      </c>
      <c r="I139" s="420"/>
      <c r="J139" s="420"/>
      <c r="K139" s="420"/>
      <c r="L139" s="420">
        <v>44894</v>
      </c>
      <c r="M139" s="420"/>
      <c r="N139" s="420"/>
      <c r="O139" s="420"/>
      <c r="P139" s="420"/>
      <c r="Q139" s="420"/>
      <c r="R139" s="420"/>
      <c r="S139" s="420"/>
      <c r="T139" s="420"/>
      <c r="U139" s="420"/>
      <c r="V139" s="420"/>
      <c r="W139" s="420"/>
      <c r="X139" s="420"/>
      <c r="Y139" s="420"/>
      <c r="Z139" s="420"/>
      <c r="AA139" s="420"/>
      <c r="AB139" s="420">
        <v>323</v>
      </c>
      <c r="AC139" s="420"/>
      <c r="AD139" s="420"/>
      <c r="AE139" s="420"/>
      <c r="AF139" s="420"/>
      <c r="AG139" s="420"/>
      <c r="AH139" s="420">
        <v>1257</v>
      </c>
      <c r="AI139" s="420">
        <v>165481</v>
      </c>
      <c r="AJ139" s="420">
        <v>202737</v>
      </c>
      <c r="AK139" s="420"/>
      <c r="AL139" s="420"/>
      <c r="AN139" s="419">
        <v>913893</v>
      </c>
    </row>
    <row r="140" spans="1:41" ht="26.4" x14ac:dyDescent="0.25">
      <c r="A140" s="510"/>
      <c r="B140" s="509"/>
      <c r="C140" s="418" t="s">
        <v>308</v>
      </c>
      <c r="D140" s="419">
        <v>29395.71</v>
      </c>
      <c r="E140" s="420"/>
      <c r="F140" s="420"/>
      <c r="G140" s="420"/>
      <c r="H140" s="420">
        <v>10381.52</v>
      </c>
      <c r="I140" s="420"/>
      <c r="J140" s="420"/>
      <c r="K140" s="420"/>
      <c r="L140" s="420">
        <v>14155.72</v>
      </c>
      <c r="M140" s="420"/>
      <c r="N140" s="420"/>
      <c r="O140" s="420"/>
      <c r="P140" s="420"/>
      <c r="Q140" s="420"/>
      <c r="R140" s="420"/>
      <c r="S140" s="420"/>
      <c r="T140" s="420"/>
      <c r="U140" s="420"/>
      <c r="V140" s="420"/>
      <c r="W140" s="420"/>
      <c r="X140" s="420"/>
      <c r="Y140" s="420"/>
      <c r="Z140" s="420"/>
      <c r="AA140" s="420"/>
      <c r="AB140" s="420">
        <v>312.52</v>
      </c>
      <c r="AC140" s="420">
        <v>2440.5</v>
      </c>
      <c r="AD140" s="420">
        <v>1543.35</v>
      </c>
      <c r="AE140" s="420"/>
      <c r="AF140" s="420"/>
      <c r="AG140" s="420">
        <v>562.1</v>
      </c>
      <c r="AH140" s="420"/>
      <c r="AI140" s="420"/>
      <c r="AJ140" s="420"/>
      <c r="AK140" s="420"/>
      <c r="AL140" s="420"/>
      <c r="AN140" s="419">
        <v>29395.71</v>
      </c>
    </row>
    <row r="141" spans="1:41" ht="26.4" x14ac:dyDescent="0.25">
      <c r="A141" s="510"/>
      <c r="B141" s="509"/>
      <c r="C141" s="418" t="s">
        <v>482</v>
      </c>
      <c r="D141" s="419">
        <v>52210</v>
      </c>
      <c r="E141" s="420">
        <v>50255</v>
      </c>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v>1955</v>
      </c>
      <c r="AE141" s="420"/>
      <c r="AF141" s="420"/>
      <c r="AG141" s="420"/>
      <c r="AH141" s="420"/>
      <c r="AI141" s="420"/>
      <c r="AJ141" s="420"/>
      <c r="AK141" s="420"/>
      <c r="AL141" s="420"/>
      <c r="AN141" s="419">
        <v>52210</v>
      </c>
    </row>
    <row r="142" spans="1:41" ht="26.4" x14ac:dyDescent="0.25">
      <c r="A142" s="510"/>
      <c r="B142" s="509"/>
      <c r="C142" s="418" t="s">
        <v>394</v>
      </c>
      <c r="D142" s="419">
        <v>185522</v>
      </c>
      <c r="E142" s="420"/>
      <c r="F142" s="420"/>
      <c r="G142" s="420"/>
      <c r="H142" s="420"/>
      <c r="I142" s="420"/>
      <c r="J142" s="420"/>
      <c r="K142" s="420"/>
      <c r="L142" s="420"/>
      <c r="M142" s="420"/>
      <c r="N142" s="420"/>
      <c r="O142" s="420">
        <v>2854</v>
      </c>
      <c r="P142" s="420">
        <v>9537</v>
      </c>
      <c r="Q142" s="420"/>
      <c r="R142" s="420">
        <v>10558</v>
      </c>
      <c r="S142" s="420"/>
      <c r="T142" s="420">
        <v>807</v>
      </c>
      <c r="U142" s="420">
        <v>161766</v>
      </c>
      <c r="V142" s="420"/>
      <c r="W142" s="420"/>
      <c r="X142" s="420"/>
      <c r="Y142" s="420"/>
      <c r="Z142" s="420"/>
      <c r="AA142" s="420"/>
      <c r="AB142" s="420"/>
      <c r="AC142" s="420"/>
      <c r="AD142" s="420"/>
      <c r="AE142" s="420"/>
      <c r="AF142" s="420"/>
      <c r="AG142" s="420"/>
      <c r="AH142" s="420"/>
      <c r="AI142" s="420"/>
      <c r="AJ142" s="420"/>
      <c r="AK142" s="420"/>
      <c r="AL142" s="420"/>
      <c r="AN142" s="419">
        <v>185522</v>
      </c>
    </row>
    <row r="143" spans="1:41" s="424" customFormat="1" x14ac:dyDescent="0.25">
      <c r="A143" s="510"/>
      <c r="B143" s="509"/>
      <c r="C143" s="421" t="s">
        <v>460</v>
      </c>
      <c r="D143" s="422">
        <v>1202158.71</v>
      </c>
      <c r="E143" s="423">
        <v>544064</v>
      </c>
      <c r="F143" s="423"/>
      <c r="G143" s="423"/>
      <c r="H143" s="423">
        <v>30190.52</v>
      </c>
      <c r="I143" s="423"/>
      <c r="J143" s="423"/>
      <c r="K143" s="423"/>
      <c r="L143" s="423">
        <v>60928.72</v>
      </c>
      <c r="M143" s="423"/>
      <c r="N143" s="423"/>
      <c r="O143" s="423">
        <v>2854</v>
      </c>
      <c r="P143" s="423">
        <v>9537</v>
      </c>
      <c r="Q143" s="423"/>
      <c r="R143" s="423">
        <v>10558</v>
      </c>
      <c r="S143" s="423"/>
      <c r="T143" s="423">
        <v>807</v>
      </c>
      <c r="U143" s="423">
        <v>161766</v>
      </c>
      <c r="V143" s="423">
        <v>15</v>
      </c>
      <c r="W143" s="423"/>
      <c r="X143" s="423"/>
      <c r="Y143" s="423"/>
      <c r="Z143" s="423"/>
      <c r="AA143" s="423"/>
      <c r="AB143" s="423">
        <v>1114.52</v>
      </c>
      <c r="AC143" s="423">
        <v>6310.5</v>
      </c>
      <c r="AD143" s="423">
        <v>3976.35</v>
      </c>
      <c r="AE143" s="423"/>
      <c r="AF143" s="423"/>
      <c r="AG143" s="423">
        <v>562.1</v>
      </c>
      <c r="AH143" s="423">
        <v>1257</v>
      </c>
      <c r="AI143" s="423">
        <v>165481</v>
      </c>
      <c r="AJ143" s="423">
        <v>202737</v>
      </c>
      <c r="AK143" s="423"/>
      <c r="AL143" s="423"/>
      <c r="AN143" s="422">
        <v>1202158.71</v>
      </c>
      <c r="AO143" s="425"/>
    </row>
    <row r="144" spans="1:41" ht="26.4" x14ac:dyDescent="0.25">
      <c r="A144" s="508" t="s">
        <v>346</v>
      </c>
      <c r="B144" s="509"/>
      <c r="C144" s="418" t="s">
        <v>311</v>
      </c>
      <c r="D144" s="419">
        <v>7263</v>
      </c>
      <c r="E144" s="420">
        <v>7263</v>
      </c>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0"/>
      <c r="AL144" s="420"/>
      <c r="AN144" s="419">
        <v>7263</v>
      </c>
    </row>
    <row r="145" spans="1:41" s="424" customFormat="1" x14ac:dyDescent="0.25">
      <c r="A145" s="510"/>
      <c r="B145" s="509"/>
      <c r="C145" s="421" t="s">
        <v>460</v>
      </c>
      <c r="D145" s="422">
        <v>7263</v>
      </c>
      <c r="E145" s="423">
        <v>7263</v>
      </c>
      <c r="F145" s="423"/>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3"/>
      <c r="AJ145" s="423"/>
      <c r="AK145" s="423"/>
      <c r="AL145" s="423"/>
      <c r="AN145" s="422">
        <v>7263</v>
      </c>
      <c r="AO145" s="425"/>
    </row>
    <row r="146" spans="1:41" ht="26.4" x14ac:dyDescent="0.25">
      <c r="A146" s="508" t="s">
        <v>265</v>
      </c>
      <c r="B146" s="509"/>
      <c r="C146" s="418" t="s">
        <v>434</v>
      </c>
      <c r="D146" s="419">
        <v>11412</v>
      </c>
      <c r="E146" s="420"/>
      <c r="F146" s="420"/>
      <c r="G146" s="420"/>
      <c r="H146" s="420"/>
      <c r="I146" s="420"/>
      <c r="J146" s="420"/>
      <c r="K146" s="420"/>
      <c r="L146" s="420"/>
      <c r="M146" s="420"/>
      <c r="N146" s="420"/>
      <c r="O146" s="420">
        <v>1000</v>
      </c>
      <c r="P146" s="420"/>
      <c r="Q146" s="420"/>
      <c r="R146" s="420">
        <v>1412</v>
      </c>
      <c r="S146" s="420"/>
      <c r="T146" s="420"/>
      <c r="U146" s="420">
        <v>9000</v>
      </c>
      <c r="V146" s="420"/>
      <c r="W146" s="420"/>
      <c r="X146" s="420"/>
      <c r="Y146" s="420"/>
      <c r="Z146" s="420"/>
      <c r="AA146" s="420"/>
      <c r="AB146" s="420"/>
      <c r="AC146" s="420"/>
      <c r="AD146" s="420"/>
      <c r="AE146" s="420"/>
      <c r="AF146" s="420"/>
      <c r="AG146" s="420"/>
      <c r="AH146" s="420"/>
      <c r="AI146" s="420"/>
      <c r="AJ146" s="420"/>
      <c r="AK146" s="420"/>
      <c r="AL146" s="420"/>
      <c r="AN146" s="419">
        <v>11412</v>
      </c>
    </row>
    <row r="147" spans="1:41" ht="26.4" x14ac:dyDescent="0.25">
      <c r="A147" s="510"/>
      <c r="B147" s="509"/>
      <c r="C147" s="418" t="s">
        <v>311</v>
      </c>
      <c r="D147" s="419">
        <v>5185</v>
      </c>
      <c r="E147" s="420"/>
      <c r="F147" s="420"/>
      <c r="G147" s="420"/>
      <c r="H147" s="420">
        <v>291</v>
      </c>
      <c r="I147" s="420"/>
      <c r="J147" s="420"/>
      <c r="K147" s="420"/>
      <c r="L147" s="420">
        <v>1941</v>
      </c>
      <c r="M147" s="420"/>
      <c r="N147" s="420"/>
      <c r="O147" s="420"/>
      <c r="P147" s="420"/>
      <c r="Q147" s="420"/>
      <c r="R147" s="420"/>
      <c r="S147" s="420"/>
      <c r="T147" s="420"/>
      <c r="U147" s="420"/>
      <c r="V147" s="420"/>
      <c r="W147" s="420"/>
      <c r="X147" s="420"/>
      <c r="Y147" s="420"/>
      <c r="Z147" s="420"/>
      <c r="AA147" s="420"/>
      <c r="AB147" s="420">
        <v>81</v>
      </c>
      <c r="AC147" s="420">
        <v>83</v>
      </c>
      <c r="AD147" s="420">
        <v>2789</v>
      </c>
      <c r="AE147" s="420"/>
      <c r="AF147" s="420"/>
      <c r="AG147" s="420"/>
      <c r="AH147" s="420"/>
      <c r="AI147" s="420"/>
      <c r="AJ147" s="420"/>
      <c r="AK147" s="420"/>
      <c r="AL147" s="420"/>
      <c r="AN147" s="419">
        <v>5185</v>
      </c>
    </row>
    <row r="148" spans="1:41" ht="26.4" x14ac:dyDescent="0.25">
      <c r="A148" s="510"/>
      <c r="B148" s="509"/>
      <c r="C148" s="418" t="s">
        <v>500</v>
      </c>
      <c r="D148" s="419">
        <v>2406</v>
      </c>
      <c r="E148" s="420"/>
      <c r="F148" s="420"/>
      <c r="G148" s="420"/>
      <c r="H148" s="420"/>
      <c r="I148" s="420"/>
      <c r="J148" s="420"/>
      <c r="K148" s="420"/>
      <c r="L148" s="420">
        <v>2406</v>
      </c>
      <c r="M148" s="420"/>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0"/>
      <c r="AL148" s="420"/>
      <c r="AN148" s="419">
        <v>2406</v>
      </c>
    </row>
    <row r="149" spans="1:41" ht="26.4" x14ac:dyDescent="0.25">
      <c r="A149" s="510"/>
      <c r="B149" s="509"/>
      <c r="C149" s="418" t="s">
        <v>307</v>
      </c>
      <c r="D149" s="419">
        <v>64.25</v>
      </c>
      <c r="E149" s="420"/>
      <c r="F149" s="420"/>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v>64.25</v>
      </c>
      <c r="AC149" s="420"/>
      <c r="AD149" s="420"/>
      <c r="AE149" s="420"/>
      <c r="AF149" s="420"/>
      <c r="AG149" s="420"/>
      <c r="AH149" s="420"/>
      <c r="AI149" s="420"/>
      <c r="AJ149" s="420"/>
      <c r="AK149" s="420"/>
      <c r="AL149" s="420"/>
      <c r="AN149" s="419">
        <v>64.25</v>
      </c>
    </row>
    <row r="150" spans="1:41" ht="26.4" x14ac:dyDescent="0.25">
      <c r="A150" s="510"/>
      <c r="B150" s="509"/>
      <c r="C150" s="418" t="s">
        <v>308</v>
      </c>
      <c r="D150" s="419">
        <v>88091.13</v>
      </c>
      <c r="E150" s="420">
        <v>86905.79</v>
      </c>
      <c r="F150" s="420"/>
      <c r="G150" s="420"/>
      <c r="H150" s="420">
        <v>1016.89</v>
      </c>
      <c r="I150" s="420"/>
      <c r="J150" s="420"/>
      <c r="K150" s="420"/>
      <c r="L150" s="420"/>
      <c r="M150" s="420"/>
      <c r="N150" s="420"/>
      <c r="O150" s="420"/>
      <c r="P150" s="420"/>
      <c r="Q150" s="420"/>
      <c r="R150" s="420"/>
      <c r="S150" s="420"/>
      <c r="T150" s="420"/>
      <c r="U150" s="420"/>
      <c r="V150" s="420"/>
      <c r="W150" s="420"/>
      <c r="X150" s="420"/>
      <c r="Y150" s="420"/>
      <c r="Z150" s="420"/>
      <c r="AA150" s="420"/>
      <c r="AB150" s="420">
        <v>8.7799999999999994</v>
      </c>
      <c r="AC150" s="420">
        <v>159.66999999999999</v>
      </c>
      <c r="AD150" s="420"/>
      <c r="AE150" s="420"/>
      <c r="AF150" s="420"/>
      <c r="AG150" s="420"/>
      <c r="AH150" s="420"/>
      <c r="AI150" s="420"/>
      <c r="AJ150" s="420"/>
      <c r="AK150" s="420"/>
      <c r="AL150" s="420"/>
      <c r="AN150" s="419">
        <v>88091.13</v>
      </c>
    </row>
    <row r="151" spans="1:41" ht="26.4" x14ac:dyDescent="0.25">
      <c r="A151" s="510"/>
      <c r="B151" s="509"/>
      <c r="C151" s="418" t="s">
        <v>415</v>
      </c>
      <c r="D151" s="419">
        <v>460</v>
      </c>
      <c r="E151" s="420"/>
      <c r="F151" s="420"/>
      <c r="G151" s="420"/>
      <c r="H151" s="420"/>
      <c r="I151" s="420"/>
      <c r="J151" s="420"/>
      <c r="K151" s="420"/>
      <c r="L151" s="420">
        <v>460</v>
      </c>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N151" s="419">
        <v>460</v>
      </c>
    </row>
    <row r="152" spans="1:41" s="424" customFormat="1" x14ac:dyDescent="0.25">
      <c r="A152" s="510"/>
      <c r="B152" s="509"/>
      <c r="C152" s="421" t="s">
        <v>460</v>
      </c>
      <c r="D152" s="422">
        <v>107618.38</v>
      </c>
      <c r="E152" s="423">
        <v>86905.79</v>
      </c>
      <c r="F152" s="423"/>
      <c r="G152" s="423"/>
      <c r="H152" s="423">
        <v>1307.8900000000001</v>
      </c>
      <c r="I152" s="423"/>
      <c r="J152" s="423"/>
      <c r="K152" s="423"/>
      <c r="L152" s="423">
        <v>4807</v>
      </c>
      <c r="M152" s="423"/>
      <c r="N152" s="423"/>
      <c r="O152" s="423">
        <v>1000</v>
      </c>
      <c r="P152" s="423"/>
      <c r="Q152" s="423"/>
      <c r="R152" s="423">
        <v>1412</v>
      </c>
      <c r="S152" s="423"/>
      <c r="T152" s="423"/>
      <c r="U152" s="423">
        <v>9000</v>
      </c>
      <c r="V152" s="423"/>
      <c r="W152" s="423"/>
      <c r="X152" s="423"/>
      <c r="Y152" s="423"/>
      <c r="Z152" s="423"/>
      <c r="AA152" s="423"/>
      <c r="AB152" s="423">
        <v>154.03</v>
      </c>
      <c r="AC152" s="423">
        <v>242.67</v>
      </c>
      <c r="AD152" s="423">
        <v>2789</v>
      </c>
      <c r="AE152" s="423"/>
      <c r="AF152" s="423"/>
      <c r="AG152" s="423"/>
      <c r="AH152" s="423"/>
      <c r="AI152" s="423"/>
      <c r="AJ152" s="423"/>
      <c r="AK152" s="423"/>
      <c r="AL152" s="423"/>
      <c r="AN152" s="422">
        <v>107618.38</v>
      </c>
      <c r="AO152" s="425"/>
    </row>
    <row r="153" spans="1:41" ht="26.4" x14ac:dyDescent="0.25">
      <c r="A153" s="508" t="s">
        <v>348</v>
      </c>
      <c r="B153" s="509"/>
      <c r="C153" s="418" t="s">
        <v>318</v>
      </c>
      <c r="D153" s="419">
        <v>2157.0100000000002</v>
      </c>
      <c r="E153" s="420">
        <v>2157</v>
      </c>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v>0.01</v>
      </c>
      <c r="AI153" s="420"/>
      <c r="AJ153" s="420"/>
      <c r="AK153" s="420"/>
      <c r="AL153" s="420"/>
      <c r="AN153" s="419">
        <v>2157.0100000000002</v>
      </c>
    </row>
    <row r="154" spans="1:41" s="424" customFormat="1" x14ac:dyDescent="0.25">
      <c r="A154" s="510"/>
      <c r="B154" s="509"/>
      <c r="C154" s="421" t="s">
        <v>460</v>
      </c>
      <c r="D154" s="422">
        <v>2157.0100000000002</v>
      </c>
      <c r="E154" s="423">
        <v>2157</v>
      </c>
      <c r="F154" s="423"/>
      <c r="G154" s="423"/>
      <c r="H154" s="423"/>
      <c r="I154" s="423"/>
      <c r="J154" s="423"/>
      <c r="K154" s="423"/>
      <c r="L154" s="423"/>
      <c r="M154" s="423"/>
      <c r="N154" s="423"/>
      <c r="O154" s="423"/>
      <c r="P154" s="423"/>
      <c r="Q154" s="423"/>
      <c r="R154" s="423"/>
      <c r="S154" s="423"/>
      <c r="T154" s="423"/>
      <c r="U154" s="423"/>
      <c r="V154" s="423"/>
      <c r="W154" s="423"/>
      <c r="X154" s="423"/>
      <c r="Y154" s="423"/>
      <c r="Z154" s="423"/>
      <c r="AA154" s="423"/>
      <c r="AB154" s="423"/>
      <c r="AC154" s="423"/>
      <c r="AD154" s="423"/>
      <c r="AE154" s="423"/>
      <c r="AF154" s="423"/>
      <c r="AG154" s="423"/>
      <c r="AH154" s="423">
        <v>0.01</v>
      </c>
      <c r="AI154" s="423"/>
      <c r="AJ154" s="423"/>
      <c r="AK154" s="423"/>
      <c r="AL154" s="423"/>
      <c r="AN154" s="422">
        <v>2157.0100000000002</v>
      </c>
      <c r="AO154" s="425"/>
    </row>
    <row r="155" spans="1:41" ht="26.4" x14ac:dyDescent="0.25">
      <c r="A155" s="508" t="s">
        <v>256</v>
      </c>
      <c r="B155" s="509"/>
      <c r="C155" s="418" t="s">
        <v>416</v>
      </c>
      <c r="D155" s="419">
        <v>74733</v>
      </c>
      <c r="E155" s="420"/>
      <c r="F155" s="420"/>
      <c r="G155" s="420"/>
      <c r="H155" s="420"/>
      <c r="I155" s="420"/>
      <c r="J155" s="420"/>
      <c r="K155" s="420"/>
      <c r="L155" s="420"/>
      <c r="M155" s="420"/>
      <c r="N155" s="420"/>
      <c r="O155" s="420">
        <v>457</v>
      </c>
      <c r="P155" s="420"/>
      <c r="Q155" s="420">
        <v>190</v>
      </c>
      <c r="R155" s="420">
        <v>14588.6</v>
      </c>
      <c r="S155" s="420"/>
      <c r="T155" s="420"/>
      <c r="U155" s="420">
        <v>57444.2</v>
      </c>
      <c r="V155" s="420"/>
      <c r="W155" s="420"/>
      <c r="X155" s="420"/>
      <c r="Y155" s="420"/>
      <c r="Z155" s="420"/>
      <c r="AA155" s="420"/>
      <c r="AB155" s="420"/>
      <c r="AC155" s="420"/>
      <c r="AD155" s="420">
        <v>2053.1999999999998</v>
      </c>
      <c r="AE155" s="420"/>
      <c r="AF155" s="420"/>
      <c r="AG155" s="420"/>
      <c r="AH155" s="420"/>
      <c r="AI155" s="420"/>
      <c r="AJ155" s="420"/>
      <c r="AK155" s="420"/>
      <c r="AL155" s="420"/>
      <c r="AN155" s="419">
        <v>74733</v>
      </c>
    </row>
    <row r="156" spans="1:41" ht="26.4" x14ac:dyDescent="0.25">
      <c r="A156" s="510"/>
      <c r="B156" s="509"/>
      <c r="C156" s="418" t="s">
        <v>414</v>
      </c>
      <c r="D156" s="419">
        <v>40575</v>
      </c>
      <c r="E156" s="420"/>
      <c r="F156" s="420"/>
      <c r="G156" s="420"/>
      <c r="H156" s="420">
        <v>40575</v>
      </c>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N156" s="419">
        <v>40575</v>
      </c>
    </row>
    <row r="157" spans="1:41" ht="26.4" x14ac:dyDescent="0.25">
      <c r="A157" s="510"/>
      <c r="B157" s="509"/>
      <c r="C157" s="418" t="s">
        <v>430</v>
      </c>
      <c r="D157" s="419">
        <v>1583</v>
      </c>
      <c r="E157" s="420"/>
      <c r="F157" s="420"/>
      <c r="G157" s="420"/>
      <c r="H157" s="420">
        <v>1583</v>
      </c>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0"/>
      <c r="AN157" s="419">
        <v>1583</v>
      </c>
    </row>
    <row r="158" spans="1:41" ht="26.4" x14ac:dyDescent="0.25">
      <c r="A158" s="510"/>
      <c r="B158" s="509"/>
      <c r="C158" s="418" t="s">
        <v>434</v>
      </c>
      <c r="D158" s="419">
        <v>175862</v>
      </c>
      <c r="E158" s="420"/>
      <c r="F158" s="420"/>
      <c r="G158" s="420"/>
      <c r="H158" s="420"/>
      <c r="I158" s="420"/>
      <c r="J158" s="420"/>
      <c r="K158" s="420"/>
      <c r="L158" s="420"/>
      <c r="M158" s="420"/>
      <c r="N158" s="420"/>
      <c r="O158" s="420">
        <v>5333</v>
      </c>
      <c r="P158" s="420">
        <v>50000</v>
      </c>
      <c r="Q158" s="420"/>
      <c r="R158" s="420">
        <v>31529</v>
      </c>
      <c r="S158" s="420"/>
      <c r="T158" s="420"/>
      <c r="U158" s="420">
        <v>89000</v>
      </c>
      <c r="V158" s="420"/>
      <c r="W158" s="420"/>
      <c r="X158" s="420"/>
      <c r="Y158" s="420"/>
      <c r="Z158" s="420"/>
      <c r="AA158" s="420"/>
      <c r="AB158" s="420"/>
      <c r="AC158" s="420"/>
      <c r="AD158" s="420"/>
      <c r="AE158" s="420"/>
      <c r="AF158" s="420"/>
      <c r="AG158" s="420"/>
      <c r="AH158" s="420"/>
      <c r="AI158" s="420"/>
      <c r="AJ158" s="420"/>
      <c r="AK158" s="420"/>
      <c r="AL158" s="420"/>
      <c r="AN158" s="419">
        <v>175862</v>
      </c>
    </row>
    <row r="159" spans="1:41" ht="26.4" x14ac:dyDescent="0.25">
      <c r="A159" s="510"/>
      <c r="B159" s="509"/>
      <c r="C159" s="418" t="s">
        <v>311</v>
      </c>
      <c r="D159" s="419">
        <v>22404</v>
      </c>
      <c r="E159" s="420">
        <v>18050</v>
      </c>
      <c r="F159" s="420"/>
      <c r="G159" s="420"/>
      <c r="H159" s="420">
        <v>149</v>
      </c>
      <c r="I159" s="420"/>
      <c r="J159" s="420"/>
      <c r="K159" s="420"/>
      <c r="L159" s="420">
        <v>1395</v>
      </c>
      <c r="M159" s="420"/>
      <c r="N159" s="420"/>
      <c r="O159" s="420"/>
      <c r="P159" s="420"/>
      <c r="Q159" s="420"/>
      <c r="R159" s="420"/>
      <c r="S159" s="420"/>
      <c r="T159" s="420"/>
      <c r="U159" s="420"/>
      <c r="V159" s="420"/>
      <c r="W159" s="420"/>
      <c r="X159" s="420"/>
      <c r="Y159" s="420"/>
      <c r="Z159" s="420"/>
      <c r="AA159" s="420"/>
      <c r="AB159" s="420">
        <v>1867</v>
      </c>
      <c r="AC159" s="420">
        <v>760</v>
      </c>
      <c r="AD159" s="420">
        <v>183</v>
      </c>
      <c r="AE159" s="420"/>
      <c r="AF159" s="420"/>
      <c r="AG159" s="420"/>
      <c r="AH159" s="420"/>
      <c r="AI159" s="420"/>
      <c r="AJ159" s="420"/>
      <c r="AK159" s="420"/>
      <c r="AL159" s="420"/>
      <c r="AN159" s="419">
        <v>22404</v>
      </c>
    </row>
    <row r="160" spans="1:41" ht="26.4" x14ac:dyDescent="0.25">
      <c r="A160" s="510"/>
      <c r="B160" s="509"/>
      <c r="C160" s="418" t="s">
        <v>500</v>
      </c>
      <c r="D160" s="419">
        <v>9593</v>
      </c>
      <c r="E160" s="420"/>
      <c r="F160" s="420"/>
      <c r="G160" s="420"/>
      <c r="H160" s="420"/>
      <c r="I160" s="420"/>
      <c r="J160" s="420"/>
      <c r="K160" s="420"/>
      <c r="L160" s="420">
        <v>8768</v>
      </c>
      <c r="M160" s="420"/>
      <c r="N160" s="420"/>
      <c r="O160" s="420"/>
      <c r="P160" s="420"/>
      <c r="Q160" s="420"/>
      <c r="R160" s="420"/>
      <c r="S160" s="420"/>
      <c r="T160" s="420"/>
      <c r="U160" s="420"/>
      <c r="V160" s="420"/>
      <c r="W160" s="420"/>
      <c r="X160" s="420"/>
      <c r="Y160" s="420"/>
      <c r="Z160" s="420"/>
      <c r="AA160" s="420"/>
      <c r="AB160" s="420"/>
      <c r="AC160" s="420">
        <v>825</v>
      </c>
      <c r="AD160" s="420"/>
      <c r="AE160" s="420"/>
      <c r="AF160" s="420"/>
      <c r="AG160" s="420"/>
      <c r="AH160" s="420"/>
      <c r="AI160" s="420"/>
      <c r="AJ160" s="420"/>
      <c r="AK160" s="420"/>
      <c r="AL160" s="420"/>
      <c r="AN160" s="419">
        <v>9593</v>
      </c>
    </row>
    <row r="161" spans="1:41" ht="26.4" x14ac:dyDescent="0.25">
      <c r="A161" s="510"/>
      <c r="B161" s="509"/>
      <c r="C161" s="418" t="s">
        <v>306</v>
      </c>
      <c r="D161" s="419">
        <v>3.3</v>
      </c>
      <c r="E161" s="420"/>
      <c r="F161" s="420"/>
      <c r="G161" s="420"/>
      <c r="H161" s="420"/>
      <c r="I161" s="420"/>
      <c r="J161" s="420"/>
      <c r="K161" s="420"/>
      <c r="L161" s="420"/>
      <c r="M161" s="420"/>
      <c r="N161" s="420"/>
      <c r="O161" s="420"/>
      <c r="P161" s="420"/>
      <c r="Q161" s="420"/>
      <c r="R161" s="420"/>
      <c r="S161" s="420"/>
      <c r="T161" s="420"/>
      <c r="U161" s="420"/>
      <c r="V161" s="420"/>
      <c r="W161" s="420"/>
      <c r="X161" s="420"/>
      <c r="Y161" s="420"/>
      <c r="Z161" s="420"/>
      <c r="AA161" s="420"/>
      <c r="AB161" s="420">
        <v>3.3</v>
      </c>
      <c r="AC161" s="420"/>
      <c r="AD161" s="420"/>
      <c r="AE161" s="420"/>
      <c r="AF161" s="420"/>
      <c r="AG161" s="420"/>
      <c r="AH161" s="420"/>
      <c r="AI161" s="420"/>
      <c r="AJ161" s="420"/>
      <c r="AK161" s="420"/>
      <c r="AL161" s="420"/>
      <c r="AN161" s="419">
        <v>3.3</v>
      </c>
    </row>
    <row r="162" spans="1:41" ht="26.4" x14ac:dyDescent="0.25">
      <c r="A162" s="510"/>
      <c r="B162" s="509"/>
      <c r="C162" s="418" t="s">
        <v>307</v>
      </c>
      <c r="D162" s="419">
        <v>24405.72</v>
      </c>
      <c r="E162" s="420"/>
      <c r="F162" s="420"/>
      <c r="G162" s="420"/>
      <c r="H162" s="420"/>
      <c r="I162" s="420"/>
      <c r="J162" s="420"/>
      <c r="K162" s="420"/>
      <c r="L162" s="420"/>
      <c r="M162" s="420"/>
      <c r="N162" s="420"/>
      <c r="O162" s="420"/>
      <c r="P162" s="420"/>
      <c r="Q162" s="420"/>
      <c r="R162" s="420"/>
      <c r="S162" s="420"/>
      <c r="T162" s="420"/>
      <c r="U162" s="420"/>
      <c r="V162" s="420"/>
      <c r="W162" s="420"/>
      <c r="X162" s="420"/>
      <c r="Y162" s="420"/>
      <c r="Z162" s="420"/>
      <c r="AA162" s="420"/>
      <c r="AB162" s="420"/>
      <c r="AC162" s="420"/>
      <c r="AD162" s="420"/>
      <c r="AE162" s="420"/>
      <c r="AF162" s="420"/>
      <c r="AG162" s="420"/>
      <c r="AH162" s="420"/>
      <c r="AI162" s="420"/>
      <c r="AJ162" s="420"/>
      <c r="AK162" s="420">
        <v>24405.72</v>
      </c>
      <c r="AL162" s="420"/>
      <c r="AN162" s="419">
        <v>24405.72</v>
      </c>
    </row>
    <row r="163" spans="1:41" ht="26.4" x14ac:dyDescent="0.25">
      <c r="A163" s="510"/>
      <c r="B163" s="509"/>
      <c r="C163" s="418" t="s">
        <v>308</v>
      </c>
      <c r="D163" s="419">
        <v>466457.35</v>
      </c>
      <c r="E163" s="420">
        <v>392551.23</v>
      </c>
      <c r="F163" s="420"/>
      <c r="G163" s="420"/>
      <c r="H163" s="420">
        <v>18854.150000000001</v>
      </c>
      <c r="I163" s="420"/>
      <c r="J163" s="420"/>
      <c r="K163" s="420"/>
      <c r="L163" s="420">
        <v>2724.03</v>
      </c>
      <c r="M163" s="420"/>
      <c r="N163" s="420"/>
      <c r="O163" s="420"/>
      <c r="P163" s="420"/>
      <c r="Q163" s="420"/>
      <c r="R163" s="420"/>
      <c r="S163" s="420"/>
      <c r="T163" s="420"/>
      <c r="U163" s="420"/>
      <c r="V163" s="420"/>
      <c r="W163" s="420"/>
      <c r="X163" s="420"/>
      <c r="Y163" s="420"/>
      <c r="Z163" s="420"/>
      <c r="AA163" s="420"/>
      <c r="AB163" s="420">
        <v>796.73</v>
      </c>
      <c r="AC163" s="420">
        <v>12453.26</v>
      </c>
      <c r="AD163" s="420">
        <v>37102.11</v>
      </c>
      <c r="AE163" s="420">
        <v>1975.84</v>
      </c>
      <c r="AF163" s="420"/>
      <c r="AG163" s="420"/>
      <c r="AH163" s="420"/>
      <c r="AI163" s="420"/>
      <c r="AJ163" s="420"/>
      <c r="AK163" s="420"/>
      <c r="AL163" s="420"/>
      <c r="AN163" s="419">
        <v>466457.35</v>
      </c>
    </row>
    <row r="164" spans="1:41" s="424" customFormat="1" x14ac:dyDescent="0.25">
      <c r="A164" s="510"/>
      <c r="B164" s="509"/>
      <c r="C164" s="421" t="s">
        <v>460</v>
      </c>
      <c r="D164" s="422">
        <v>815616.37</v>
      </c>
      <c r="E164" s="423">
        <v>410601.23</v>
      </c>
      <c r="F164" s="423"/>
      <c r="G164" s="423"/>
      <c r="H164" s="423">
        <v>61161.15</v>
      </c>
      <c r="I164" s="423"/>
      <c r="J164" s="423"/>
      <c r="K164" s="423"/>
      <c r="L164" s="423">
        <v>12887.03</v>
      </c>
      <c r="M164" s="423"/>
      <c r="N164" s="423"/>
      <c r="O164" s="423">
        <v>5790</v>
      </c>
      <c r="P164" s="423">
        <v>50000</v>
      </c>
      <c r="Q164" s="423">
        <v>190</v>
      </c>
      <c r="R164" s="423">
        <v>46117.599999999999</v>
      </c>
      <c r="S164" s="423"/>
      <c r="T164" s="423"/>
      <c r="U164" s="423">
        <v>146444.20000000001</v>
      </c>
      <c r="V164" s="423"/>
      <c r="W164" s="423"/>
      <c r="X164" s="423"/>
      <c r="Y164" s="423"/>
      <c r="Z164" s="423"/>
      <c r="AA164" s="423"/>
      <c r="AB164" s="423">
        <v>2667.03</v>
      </c>
      <c r="AC164" s="423">
        <v>14038.26</v>
      </c>
      <c r="AD164" s="423">
        <v>39338.31</v>
      </c>
      <c r="AE164" s="423">
        <v>1975.84</v>
      </c>
      <c r="AF164" s="423"/>
      <c r="AG164" s="423"/>
      <c r="AH164" s="423"/>
      <c r="AI164" s="423"/>
      <c r="AJ164" s="423"/>
      <c r="AK164" s="423">
        <v>24405.72</v>
      </c>
      <c r="AL164" s="423"/>
      <c r="AN164" s="422">
        <v>815616.37</v>
      </c>
      <c r="AO164" s="425"/>
    </row>
    <row r="165" spans="1:41" x14ac:dyDescent="0.25">
      <c r="A165" s="508" t="s">
        <v>230</v>
      </c>
      <c r="B165" s="509"/>
      <c r="C165" s="418" t="s">
        <v>349</v>
      </c>
      <c r="D165" s="419">
        <v>79</v>
      </c>
      <c r="E165" s="420"/>
      <c r="F165" s="420"/>
      <c r="G165" s="420"/>
      <c r="H165" s="420"/>
      <c r="I165" s="420"/>
      <c r="J165" s="420"/>
      <c r="K165" s="420"/>
      <c r="L165" s="420"/>
      <c r="M165" s="420"/>
      <c r="N165" s="420"/>
      <c r="O165" s="420"/>
      <c r="P165" s="420">
        <v>6</v>
      </c>
      <c r="Q165" s="420">
        <v>2</v>
      </c>
      <c r="R165" s="420"/>
      <c r="S165" s="420">
        <v>70</v>
      </c>
      <c r="T165" s="420">
        <v>1</v>
      </c>
      <c r="U165" s="420"/>
      <c r="V165" s="420"/>
      <c r="W165" s="420"/>
      <c r="X165" s="420"/>
      <c r="Y165" s="420"/>
      <c r="Z165" s="420"/>
      <c r="AA165" s="420"/>
      <c r="AB165" s="420"/>
      <c r="AC165" s="420"/>
      <c r="AD165" s="420"/>
      <c r="AE165" s="420"/>
      <c r="AF165" s="420"/>
      <c r="AG165" s="420"/>
      <c r="AH165" s="420"/>
      <c r="AI165" s="420"/>
      <c r="AJ165" s="420"/>
      <c r="AK165" s="420"/>
      <c r="AL165" s="420"/>
      <c r="AN165" s="419">
        <v>79</v>
      </c>
    </row>
    <row r="166" spans="1:41" ht="39.6" x14ac:dyDescent="0.25">
      <c r="A166" s="510"/>
      <c r="B166" s="509"/>
      <c r="C166" s="418" t="s">
        <v>467</v>
      </c>
      <c r="D166" s="419">
        <v>49123</v>
      </c>
      <c r="E166" s="420"/>
      <c r="F166" s="420"/>
      <c r="G166" s="420"/>
      <c r="H166" s="420"/>
      <c r="I166" s="420"/>
      <c r="J166" s="420"/>
      <c r="K166" s="420"/>
      <c r="L166" s="420"/>
      <c r="M166" s="420"/>
      <c r="N166" s="420"/>
      <c r="O166" s="420">
        <v>24561.5</v>
      </c>
      <c r="P166" s="420"/>
      <c r="Q166" s="420"/>
      <c r="R166" s="420"/>
      <c r="S166" s="420">
        <v>24561.5</v>
      </c>
      <c r="T166" s="420"/>
      <c r="U166" s="420"/>
      <c r="V166" s="420"/>
      <c r="W166" s="420"/>
      <c r="X166" s="420"/>
      <c r="Y166" s="420"/>
      <c r="Z166" s="420"/>
      <c r="AA166" s="420"/>
      <c r="AB166" s="420"/>
      <c r="AC166" s="420"/>
      <c r="AD166" s="420"/>
      <c r="AE166" s="420"/>
      <c r="AF166" s="420"/>
      <c r="AG166" s="420"/>
      <c r="AH166" s="420"/>
      <c r="AI166" s="420"/>
      <c r="AJ166" s="420"/>
      <c r="AK166" s="420"/>
      <c r="AL166" s="420"/>
      <c r="AN166" s="419">
        <v>49123</v>
      </c>
    </row>
    <row r="167" spans="1:41" ht="26.4" x14ac:dyDescent="0.25">
      <c r="A167" s="510"/>
      <c r="B167" s="509"/>
      <c r="C167" s="418" t="s">
        <v>311</v>
      </c>
      <c r="D167" s="419">
        <v>7</v>
      </c>
      <c r="E167" s="420"/>
      <c r="F167" s="420"/>
      <c r="G167" s="420"/>
      <c r="H167" s="420"/>
      <c r="I167" s="420"/>
      <c r="J167" s="420"/>
      <c r="K167" s="420"/>
      <c r="L167" s="420">
        <v>7</v>
      </c>
      <c r="M167" s="420"/>
      <c r="N167" s="420"/>
      <c r="O167" s="420"/>
      <c r="P167" s="420"/>
      <c r="Q167" s="420"/>
      <c r="R167" s="420"/>
      <c r="S167" s="420"/>
      <c r="T167" s="420"/>
      <c r="U167" s="420"/>
      <c r="V167" s="420"/>
      <c r="W167" s="420"/>
      <c r="X167" s="420"/>
      <c r="Y167" s="420"/>
      <c r="Z167" s="420"/>
      <c r="AA167" s="420"/>
      <c r="AB167" s="420"/>
      <c r="AC167" s="420"/>
      <c r="AD167" s="420"/>
      <c r="AE167" s="420"/>
      <c r="AF167" s="420"/>
      <c r="AG167" s="420"/>
      <c r="AH167" s="420"/>
      <c r="AI167" s="420"/>
      <c r="AJ167" s="420"/>
      <c r="AK167" s="420"/>
      <c r="AL167" s="420"/>
      <c r="AN167" s="419">
        <v>7</v>
      </c>
    </row>
    <row r="168" spans="1:41" x14ac:dyDescent="0.25">
      <c r="A168" s="510"/>
      <c r="B168" s="509"/>
      <c r="C168" s="418" t="s">
        <v>496</v>
      </c>
      <c r="D168" s="419">
        <v>5034</v>
      </c>
      <c r="E168" s="420"/>
      <c r="F168" s="420"/>
      <c r="G168" s="420"/>
      <c r="H168" s="420"/>
      <c r="I168" s="420"/>
      <c r="J168" s="420"/>
      <c r="K168" s="420"/>
      <c r="L168" s="420"/>
      <c r="M168" s="420"/>
      <c r="N168" s="420"/>
      <c r="O168" s="420">
        <v>2517</v>
      </c>
      <c r="P168" s="420"/>
      <c r="Q168" s="420"/>
      <c r="R168" s="420"/>
      <c r="S168" s="420">
        <v>2517</v>
      </c>
      <c r="T168" s="420"/>
      <c r="U168" s="420"/>
      <c r="V168" s="420"/>
      <c r="W168" s="420"/>
      <c r="X168" s="420"/>
      <c r="Y168" s="420"/>
      <c r="Z168" s="420"/>
      <c r="AA168" s="420"/>
      <c r="AB168" s="420"/>
      <c r="AC168" s="420"/>
      <c r="AD168" s="420"/>
      <c r="AE168" s="420"/>
      <c r="AF168" s="420"/>
      <c r="AG168" s="420"/>
      <c r="AH168" s="420"/>
      <c r="AI168" s="420"/>
      <c r="AJ168" s="420"/>
      <c r="AK168" s="420"/>
      <c r="AL168" s="420"/>
      <c r="AN168" s="419">
        <v>5034</v>
      </c>
    </row>
    <row r="169" spans="1:41" ht="26.4" x14ac:dyDescent="0.25">
      <c r="A169" s="510"/>
      <c r="B169" s="509"/>
      <c r="C169" s="418" t="s">
        <v>306</v>
      </c>
      <c r="D169" s="419">
        <v>74946.23</v>
      </c>
      <c r="E169" s="420"/>
      <c r="F169" s="420"/>
      <c r="G169" s="420"/>
      <c r="H169" s="420">
        <v>31422.78</v>
      </c>
      <c r="I169" s="420"/>
      <c r="J169" s="420"/>
      <c r="K169" s="420"/>
      <c r="L169" s="420"/>
      <c r="M169" s="420"/>
      <c r="N169" s="420"/>
      <c r="O169" s="420"/>
      <c r="P169" s="420"/>
      <c r="Q169" s="420"/>
      <c r="R169" s="420"/>
      <c r="S169" s="420"/>
      <c r="T169" s="420"/>
      <c r="U169" s="420"/>
      <c r="V169" s="420"/>
      <c r="W169" s="420">
        <v>9711.2000000000007</v>
      </c>
      <c r="X169" s="420"/>
      <c r="Y169" s="420"/>
      <c r="Z169" s="420"/>
      <c r="AA169" s="420"/>
      <c r="AB169" s="420">
        <v>1663.59</v>
      </c>
      <c r="AC169" s="420">
        <v>9939.8799999999992</v>
      </c>
      <c r="AD169" s="420"/>
      <c r="AE169" s="420"/>
      <c r="AF169" s="420"/>
      <c r="AG169" s="420">
        <v>32.97</v>
      </c>
      <c r="AH169" s="420"/>
      <c r="AI169" s="420"/>
      <c r="AJ169" s="420">
        <v>22175.81</v>
      </c>
      <c r="AK169" s="420"/>
      <c r="AL169" s="420"/>
      <c r="AN169" s="419">
        <v>74946.23</v>
      </c>
    </row>
    <row r="170" spans="1:41" ht="26.4" x14ac:dyDescent="0.25">
      <c r="A170" s="510"/>
      <c r="B170" s="509"/>
      <c r="C170" s="418" t="s">
        <v>307</v>
      </c>
      <c r="D170" s="419">
        <v>146.71</v>
      </c>
      <c r="E170" s="420"/>
      <c r="F170" s="420"/>
      <c r="G170" s="420"/>
      <c r="H170" s="420"/>
      <c r="I170" s="420"/>
      <c r="J170" s="420"/>
      <c r="K170" s="420"/>
      <c r="L170" s="420"/>
      <c r="M170" s="420"/>
      <c r="N170" s="420"/>
      <c r="O170" s="420"/>
      <c r="P170" s="420"/>
      <c r="Q170" s="420"/>
      <c r="R170" s="420"/>
      <c r="S170" s="420"/>
      <c r="T170" s="420"/>
      <c r="U170" s="420"/>
      <c r="V170" s="420"/>
      <c r="W170" s="420"/>
      <c r="X170" s="420"/>
      <c r="Y170" s="420"/>
      <c r="Z170" s="420"/>
      <c r="AA170" s="420"/>
      <c r="AB170" s="420"/>
      <c r="AC170" s="420">
        <v>146.71</v>
      </c>
      <c r="AD170" s="420"/>
      <c r="AE170" s="420"/>
      <c r="AF170" s="420"/>
      <c r="AG170" s="420"/>
      <c r="AH170" s="420"/>
      <c r="AI170" s="420"/>
      <c r="AJ170" s="420"/>
      <c r="AK170" s="420"/>
      <c r="AL170" s="420"/>
      <c r="AN170" s="419">
        <v>146.71</v>
      </c>
    </row>
    <row r="171" spans="1:41" x14ac:dyDescent="0.25">
      <c r="A171" s="510"/>
      <c r="B171" s="509"/>
      <c r="C171" s="418" t="s">
        <v>354</v>
      </c>
      <c r="D171" s="419">
        <v>3696.54</v>
      </c>
      <c r="E171" s="420">
        <v>3696.54</v>
      </c>
      <c r="F171" s="420"/>
      <c r="G171" s="420"/>
      <c r="H171" s="420"/>
      <c r="I171" s="420"/>
      <c r="J171" s="420"/>
      <c r="K171" s="420"/>
      <c r="L171" s="420"/>
      <c r="M171" s="420"/>
      <c r="N171" s="420"/>
      <c r="O171" s="420"/>
      <c r="P171" s="420"/>
      <c r="Q171" s="420"/>
      <c r="R171" s="420"/>
      <c r="S171" s="420"/>
      <c r="T171" s="420"/>
      <c r="U171" s="420"/>
      <c r="V171" s="420"/>
      <c r="W171" s="420"/>
      <c r="X171" s="420"/>
      <c r="Y171" s="420"/>
      <c r="Z171" s="420"/>
      <c r="AA171" s="420"/>
      <c r="AB171" s="420"/>
      <c r="AC171" s="420"/>
      <c r="AD171" s="420"/>
      <c r="AE171" s="420"/>
      <c r="AF171" s="420"/>
      <c r="AG171" s="420"/>
      <c r="AH171" s="420"/>
      <c r="AI171" s="420"/>
      <c r="AJ171" s="420"/>
      <c r="AK171" s="420"/>
      <c r="AL171" s="420"/>
      <c r="AN171" s="419">
        <v>3696.54</v>
      </c>
    </row>
    <row r="172" spans="1:41" ht="26.4" x14ac:dyDescent="0.25">
      <c r="A172" s="510"/>
      <c r="B172" s="509"/>
      <c r="C172" s="418" t="s">
        <v>308</v>
      </c>
      <c r="D172" s="419">
        <v>55652.19</v>
      </c>
      <c r="E172" s="420">
        <v>25046.38</v>
      </c>
      <c r="F172" s="420"/>
      <c r="G172" s="420"/>
      <c r="H172" s="420">
        <v>22424.94</v>
      </c>
      <c r="I172" s="420"/>
      <c r="J172" s="420"/>
      <c r="K172" s="420"/>
      <c r="L172" s="420">
        <v>2734.07</v>
      </c>
      <c r="M172" s="420"/>
      <c r="N172" s="420"/>
      <c r="O172" s="420"/>
      <c r="P172" s="420"/>
      <c r="Q172" s="420"/>
      <c r="R172" s="420"/>
      <c r="S172" s="420"/>
      <c r="T172" s="420"/>
      <c r="U172" s="420"/>
      <c r="V172" s="420"/>
      <c r="W172" s="420"/>
      <c r="X172" s="420"/>
      <c r="Y172" s="420"/>
      <c r="Z172" s="420"/>
      <c r="AA172" s="420"/>
      <c r="AB172" s="420">
        <v>30</v>
      </c>
      <c r="AC172" s="420">
        <v>5270.01</v>
      </c>
      <c r="AD172" s="420"/>
      <c r="AE172" s="420"/>
      <c r="AF172" s="420"/>
      <c r="AG172" s="420">
        <v>146.79</v>
      </c>
      <c r="AH172" s="420"/>
      <c r="AI172" s="420"/>
      <c r="AJ172" s="420"/>
      <c r="AK172" s="420"/>
      <c r="AL172" s="420"/>
      <c r="AN172" s="419">
        <v>55652.19</v>
      </c>
    </row>
    <row r="173" spans="1:41" ht="39.6" x14ac:dyDescent="0.25">
      <c r="A173" s="510"/>
      <c r="B173" s="509"/>
      <c r="C173" s="418" t="s">
        <v>339</v>
      </c>
      <c r="D173" s="419">
        <v>263593.90999999997</v>
      </c>
      <c r="E173" s="420">
        <v>263593.90999999997</v>
      </c>
      <c r="F173" s="420"/>
      <c r="G173" s="420"/>
      <c r="H173" s="420"/>
      <c r="I173" s="420"/>
      <c r="J173" s="420"/>
      <c r="K173" s="420"/>
      <c r="L173" s="420"/>
      <c r="M173" s="420"/>
      <c r="N173" s="420"/>
      <c r="O173" s="420"/>
      <c r="P173" s="420"/>
      <c r="Q173" s="420"/>
      <c r="R173" s="420"/>
      <c r="S173" s="420"/>
      <c r="T173" s="420"/>
      <c r="U173" s="420"/>
      <c r="V173" s="420"/>
      <c r="W173" s="420"/>
      <c r="X173" s="420"/>
      <c r="Y173" s="420"/>
      <c r="Z173" s="420"/>
      <c r="AA173" s="420"/>
      <c r="AB173" s="420"/>
      <c r="AC173" s="420"/>
      <c r="AD173" s="420"/>
      <c r="AE173" s="420"/>
      <c r="AF173" s="420"/>
      <c r="AG173" s="420"/>
      <c r="AH173" s="420"/>
      <c r="AI173" s="420"/>
      <c r="AJ173" s="420"/>
      <c r="AK173" s="420"/>
      <c r="AL173" s="420"/>
      <c r="AN173" s="419">
        <v>263593.90999999997</v>
      </c>
    </row>
    <row r="174" spans="1:41" ht="26.4" x14ac:dyDescent="0.25">
      <c r="A174" s="510"/>
      <c r="B174" s="509"/>
      <c r="C174" s="418" t="s">
        <v>435</v>
      </c>
      <c r="D174" s="419">
        <v>4819</v>
      </c>
      <c r="E174" s="420"/>
      <c r="F174" s="420"/>
      <c r="G174" s="420"/>
      <c r="H174" s="420"/>
      <c r="I174" s="420"/>
      <c r="J174" s="420"/>
      <c r="K174" s="420"/>
      <c r="L174" s="420"/>
      <c r="M174" s="420"/>
      <c r="N174" s="420"/>
      <c r="O174" s="420">
        <v>574</v>
      </c>
      <c r="P174" s="420"/>
      <c r="Q174" s="420"/>
      <c r="R174" s="420"/>
      <c r="S174" s="420">
        <v>4245</v>
      </c>
      <c r="T174" s="420"/>
      <c r="U174" s="420"/>
      <c r="V174" s="420"/>
      <c r="W174" s="420"/>
      <c r="X174" s="420"/>
      <c r="Y174" s="420"/>
      <c r="Z174" s="420"/>
      <c r="AA174" s="420"/>
      <c r="AB174" s="420"/>
      <c r="AC174" s="420"/>
      <c r="AD174" s="420"/>
      <c r="AE174" s="420"/>
      <c r="AF174" s="420"/>
      <c r="AG174" s="420"/>
      <c r="AH174" s="420"/>
      <c r="AI174" s="420"/>
      <c r="AJ174" s="420"/>
      <c r="AK174" s="420"/>
      <c r="AL174" s="420"/>
      <c r="AN174" s="419">
        <v>4819</v>
      </c>
    </row>
    <row r="175" spans="1:41" s="424" customFormat="1" x14ac:dyDescent="0.25">
      <c r="A175" s="510"/>
      <c r="B175" s="509"/>
      <c r="C175" s="421" t="s">
        <v>460</v>
      </c>
      <c r="D175" s="422">
        <v>457097.58</v>
      </c>
      <c r="E175" s="423">
        <v>292336.83</v>
      </c>
      <c r="F175" s="423"/>
      <c r="G175" s="423"/>
      <c r="H175" s="423">
        <v>53847.72</v>
      </c>
      <c r="I175" s="423"/>
      <c r="J175" s="423"/>
      <c r="K175" s="423"/>
      <c r="L175" s="423">
        <v>2741.07</v>
      </c>
      <c r="M175" s="423"/>
      <c r="N175" s="423"/>
      <c r="O175" s="423">
        <v>27652.5</v>
      </c>
      <c r="P175" s="423">
        <v>6</v>
      </c>
      <c r="Q175" s="423">
        <v>2</v>
      </c>
      <c r="R175" s="423"/>
      <c r="S175" s="423">
        <v>31393.5</v>
      </c>
      <c r="T175" s="423">
        <v>1</v>
      </c>
      <c r="U175" s="423"/>
      <c r="V175" s="423"/>
      <c r="W175" s="423">
        <v>9711.2000000000007</v>
      </c>
      <c r="X175" s="423"/>
      <c r="Y175" s="423"/>
      <c r="Z175" s="423"/>
      <c r="AA175" s="423"/>
      <c r="AB175" s="423">
        <v>1693.59</v>
      </c>
      <c r="AC175" s="423">
        <v>15356.6</v>
      </c>
      <c r="AD175" s="423"/>
      <c r="AE175" s="423"/>
      <c r="AF175" s="423"/>
      <c r="AG175" s="423">
        <v>179.76</v>
      </c>
      <c r="AH175" s="423"/>
      <c r="AI175" s="423"/>
      <c r="AJ175" s="423">
        <v>22175.81</v>
      </c>
      <c r="AK175" s="423"/>
      <c r="AL175" s="423"/>
      <c r="AN175" s="422">
        <v>457097.58</v>
      </c>
      <c r="AO175" s="425"/>
    </row>
    <row r="176" spans="1:41" x14ac:dyDescent="0.25">
      <c r="A176" s="508" t="s">
        <v>242</v>
      </c>
      <c r="B176" s="509"/>
      <c r="C176" s="418" t="s">
        <v>356</v>
      </c>
      <c r="D176" s="419">
        <v>15213</v>
      </c>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v>15213</v>
      </c>
      <c r="AA176" s="420"/>
      <c r="AB176" s="420"/>
      <c r="AC176" s="420"/>
      <c r="AD176" s="420"/>
      <c r="AE176" s="420"/>
      <c r="AF176" s="420"/>
      <c r="AG176" s="420"/>
      <c r="AH176" s="420"/>
      <c r="AI176" s="420"/>
      <c r="AJ176" s="420"/>
      <c r="AK176" s="420"/>
      <c r="AL176" s="420"/>
      <c r="AN176" s="419">
        <v>15213</v>
      </c>
    </row>
    <row r="177" spans="1:41" ht="26.4" x14ac:dyDescent="0.25">
      <c r="A177" s="510"/>
      <c r="B177" s="509"/>
      <c r="C177" s="418" t="s">
        <v>306</v>
      </c>
      <c r="D177" s="419">
        <v>722.94</v>
      </c>
      <c r="E177" s="420"/>
      <c r="F177" s="420"/>
      <c r="G177" s="420"/>
      <c r="H177" s="420">
        <v>307.36</v>
      </c>
      <c r="I177" s="420"/>
      <c r="J177" s="420"/>
      <c r="K177" s="420"/>
      <c r="L177" s="420"/>
      <c r="M177" s="420"/>
      <c r="N177" s="420"/>
      <c r="O177" s="420"/>
      <c r="P177" s="420"/>
      <c r="Q177" s="420"/>
      <c r="R177" s="420"/>
      <c r="S177" s="420"/>
      <c r="T177" s="420"/>
      <c r="U177" s="420"/>
      <c r="V177" s="420"/>
      <c r="W177" s="420"/>
      <c r="X177" s="420"/>
      <c r="Y177" s="420"/>
      <c r="Z177" s="420"/>
      <c r="AA177" s="420"/>
      <c r="AB177" s="420">
        <v>7.47</v>
      </c>
      <c r="AC177" s="420">
        <v>402.76</v>
      </c>
      <c r="AD177" s="420"/>
      <c r="AE177" s="420"/>
      <c r="AF177" s="420"/>
      <c r="AG177" s="420"/>
      <c r="AH177" s="420"/>
      <c r="AI177" s="420"/>
      <c r="AJ177" s="420">
        <v>5.35</v>
      </c>
      <c r="AK177" s="420"/>
      <c r="AL177" s="420"/>
      <c r="AN177" s="419">
        <v>722.94</v>
      </c>
    </row>
    <row r="178" spans="1:41" ht="39.6" x14ac:dyDescent="0.25">
      <c r="A178" s="510"/>
      <c r="B178" s="509"/>
      <c r="C178" s="418" t="s">
        <v>339</v>
      </c>
      <c r="D178" s="419">
        <v>130.49</v>
      </c>
      <c r="E178" s="420">
        <v>130.49</v>
      </c>
      <c r="F178" s="420"/>
      <c r="G178" s="420"/>
      <c r="H178" s="420"/>
      <c r="I178" s="420"/>
      <c r="J178" s="420"/>
      <c r="K178" s="420"/>
      <c r="L178" s="420"/>
      <c r="M178" s="420"/>
      <c r="N178" s="420"/>
      <c r="O178" s="420"/>
      <c r="P178" s="420"/>
      <c r="Q178" s="420"/>
      <c r="R178" s="420"/>
      <c r="S178" s="420"/>
      <c r="T178" s="420"/>
      <c r="U178" s="420"/>
      <c r="V178" s="420"/>
      <c r="W178" s="420"/>
      <c r="X178" s="420"/>
      <c r="Y178" s="420"/>
      <c r="Z178" s="420"/>
      <c r="AA178" s="420"/>
      <c r="AB178" s="420"/>
      <c r="AC178" s="420"/>
      <c r="AD178" s="420"/>
      <c r="AE178" s="420"/>
      <c r="AF178" s="420"/>
      <c r="AG178" s="420"/>
      <c r="AH178" s="420"/>
      <c r="AI178" s="420"/>
      <c r="AJ178" s="420"/>
      <c r="AK178" s="420"/>
      <c r="AL178" s="420"/>
      <c r="AN178" s="419">
        <v>130.49</v>
      </c>
    </row>
    <row r="179" spans="1:41" ht="26.4" x14ac:dyDescent="0.25">
      <c r="A179" s="510"/>
      <c r="B179" s="509"/>
      <c r="C179" s="418" t="s">
        <v>479</v>
      </c>
      <c r="D179" s="419">
        <v>26976.99</v>
      </c>
      <c r="E179" s="420">
        <v>24101.42</v>
      </c>
      <c r="F179" s="420">
        <v>243.76</v>
      </c>
      <c r="G179" s="420"/>
      <c r="H179" s="420">
        <v>938.09</v>
      </c>
      <c r="I179" s="420"/>
      <c r="J179" s="420"/>
      <c r="K179" s="420"/>
      <c r="L179" s="420"/>
      <c r="M179" s="420"/>
      <c r="N179" s="420"/>
      <c r="O179" s="420"/>
      <c r="P179" s="420"/>
      <c r="Q179" s="420"/>
      <c r="R179" s="420"/>
      <c r="S179" s="420"/>
      <c r="T179" s="420"/>
      <c r="U179" s="420"/>
      <c r="V179" s="420"/>
      <c r="W179" s="420"/>
      <c r="X179" s="420"/>
      <c r="Y179" s="420"/>
      <c r="Z179" s="420">
        <v>1628.68</v>
      </c>
      <c r="AA179" s="420"/>
      <c r="AB179" s="420"/>
      <c r="AC179" s="420">
        <v>65.040000000000006</v>
      </c>
      <c r="AD179" s="420"/>
      <c r="AE179" s="420"/>
      <c r="AF179" s="420"/>
      <c r="AG179" s="420"/>
      <c r="AH179" s="420"/>
      <c r="AI179" s="420"/>
      <c r="AJ179" s="420"/>
      <c r="AK179" s="420"/>
      <c r="AL179" s="420"/>
      <c r="AN179" s="419">
        <v>26976.99</v>
      </c>
    </row>
    <row r="180" spans="1:41" s="424" customFormat="1" x14ac:dyDescent="0.25">
      <c r="A180" s="510"/>
      <c r="B180" s="509"/>
      <c r="C180" s="421" t="s">
        <v>460</v>
      </c>
      <c r="D180" s="422">
        <v>43043.42</v>
      </c>
      <c r="E180" s="423">
        <v>24231.91</v>
      </c>
      <c r="F180" s="423">
        <v>243.76</v>
      </c>
      <c r="G180" s="423"/>
      <c r="H180" s="423">
        <v>1245.45</v>
      </c>
      <c r="I180" s="423"/>
      <c r="J180" s="423"/>
      <c r="K180" s="423"/>
      <c r="L180" s="423"/>
      <c r="M180" s="423"/>
      <c r="N180" s="423"/>
      <c r="O180" s="423"/>
      <c r="P180" s="423"/>
      <c r="Q180" s="423"/>
      <c r="R180" s="423"/>
      <c r="S180" s="423"/>
      <c r="T180" s="423"/>
      <c r="U180" s="423"/>
      <c r="V180" s="423"/>
      <c r="W180" s="423"/>
      <c r="X180" s="423"/>
      <c r="Y180" s="423"/>
      <c r="Z180" s="423">
        <v>16841.68</v>
      </c>
      <c r="AA180" s="423"/>
      <c r="AB180" s="423">
        <v>7.47</v>
      </c>
      <c r="AC180" s="423">
        <v>467.8</v>
      </c>
      <c r="AD180" s="423"/>
      <c r="AE180" s="423"/>
      <c r="AF180" s="423"/>
      <c r="AG180" s="423"/>
      <c r="AH180" s="423"/>
      <c r="AI180" s="423"/>
      <c r="AJ180" s="423">
        <v>5.35</v>
      </c>
      <c r="AK180" s="423"/>
      <c r="AL180" s="423"/>
      <c r="AN180" s="422">
        <v>43043.42</v>
      </c>
      <c r="AO180" s="425"/>
    </row>
    <row r="181" spans="1:41" ht="26.4" x14ac:dyDescent="0.25">
      <c r="A181" s="508" t="s">
        <v>357</v>
      </c>
      <c r="B181" s="509"/>
      <c r="C181" s="418" t="s">
        <v>311</v>
      </c>
      <c r="D181" s="419">
        <v>1747</v>
      </c>
      <c r="E181" s="420"/>
      <c r="F181" s="420"/>
      <c r="G181" s="420"/>
      <c r="H181" s="420">
        <v>106</v>
      </c>
      <c r="I181" s="420"/>
      <c r="J181" s="420"/>
      <c r="K181" s="420"/>
      <c r="L181" s="420">
        <v>335</v>
      </c>
      <c r="M181" s="420"/>
      <c r="N181" s="420"/>
      <c r="O181" s="420"/>
      <c r="P181" s="420"/>
      <c r="Q181" s="420"/>
      <c r="R181" s="420"/>
      <c r="S181" s="420"/>
      <c r="T181" s="420"/>
      <c r="U181" s="420"/>
      <c r="V181" s="420"/>
      <c r="W181" s="420"/>
      <c r="X181" s="420"/>
      <c r="Y181" s="420"/>
      <c r="Z181" s="420"/>
      <c r="AA181" s="420"/>
      <c r="AB181" s="420"/>
      <c r="AC181" s="420">
        <v>1306</v>
      </c>
      <c r="AD181" s="420"/>
      <c r="AE181" s="420"/>
      <c r="AF181" s="420"/>
      <c r="AG181" s="420"/>
      <c r="AH181" s="420"/>
      <c r="AI181" s="420"/>
      <c r="AJ181" s="420"/>
      <c r="AK181" s="420"/>
      <c r="AL181" s="420"/>
      <c r="AN181" s="419">
        <v>1747</v>
      </c>
    </row>
    <row r="182" spans="1:41" ht="26.4" x14ac:dyDescent="0.25">
      <c r="A182" s="510"/>
      <c r="B182" s="509"/>
      <c r="C182" s="418" t="s">
        <v>500</v>
      </c>
      <c r="D182" s="419">
        <v>22701</v>
      </c>
      <c r="E182" s="420"/>
      <c r="F182" s="420"/>
      <c r="G182" s="420"/>
      <c r="H182" s="420"/>
      <c r="I182" s="420"/>
      <c r="J182" s="420"/>
      <c r="K182" s="420"/>
      <c r="L182" s="420">
        <v>337</v>
      </c>
      <c r="M182" s="420"/>
      <c r="N182" s="420"/>
      <c r="O182" s="420"/>
      <c r="P182" s="420"/>
      <c r="Q182" s="420"/>
      <c r="R182" s="420"/>
      <c r="S182" s="420"/>
      <c r="T182" s="420"/>
      <c r="U182" s="420"/>
      <c r="V182" s="420"/>
      <c r="W182" s="420"/>
      <c r="X182" s="420"/>
      <c r="Y182" s="420"/>
      <c r="Z182" s="420"/>
      <c r="AA182" s="420"/>
      <c r="AB182" s="420"/>
      <c r="AC182" s="420">
        <v>22364</v>
      </c>
      <c r="AD182" s="420"/>
      <c r="AE182" s="420"/>
      <c r="AF182" s="420"/>
      <c r="AG182" s="420"/>
      <c r="AH182" s="420"/>
      <c r="AI182" s="420"/>
      <c r="AJ182" s="420"/>
      <c r="AK182" s="420"/>
      <c r="AL182" s="420"/>
      <c r="AN182" s="419">
        <v>22701</v>
      </c>
    </row>
    <row r="183" spans="1:41" ht="26.4" x14ac:dyDescent="0.25">
      <c r="A183" s="510"/>
      <c r="B183" s="509"/>
      <c r="C183" s="418" t="s">
        <v>308</v>
      </c>
      <c r="D183" s="419">
        <v>154204.12</v>
      </c>
      <c r="E183" s="420">
        <v>154135.84</v>
      </c>
      <c r="F183" s="420"/>
      <c r="G183" s="420"/>
      <c r="H183" s="420">
        <v>36.32</v>
      </c>
      <c r="I183" s="420"/>
      <c r="J183" s="420"/>
      <c r="K183" s="420"/>
      <c r="L183" s="420"/>
      <c r="M183" s="420"/>
      <c r="N183" s="420"/>
      <c r="O183" s="420"/>
      <c r="P183" s="420"/>
      <c r="Q183" s="420"/>
      <c r="R183" s="420"/>
      <c r="S183" s="420"/>
      <c r="T183" s="420"/>
      <c r="U183" s="420"/>
      <c r="V183" s="420"/>
      <c r="W183" s="420"/>
      <c r="X183" s="420"/>
      <c r="Y183" s="420"/>
      <c r="Z183" s="420"/>
      <c r="AA183" s="420"/>
      <c r="AB183" s="420">
        <v>31.96</v>
      </c>
      <c r="AC183" s="420"/>
      <c r="AD183" s="420"/>
      <c r="AE183" s="420"/>
      <c r="AF183" s="420"/>
      <c r="AG183" s="420"/>
      <c r="AH183" s="420"/>
      <c r="AI183" s="420"/>
      <c r="AJ183" s="420"/>
      <c r="AK183" s="420"/>
      <c r="AL183" s="420"/>
      <c r="AN183" s="419">
        <v>154204.12</v>
      </c>
    </row>
    <row r="184" spans="1:41" s="424" customFormat="1" x14ac:dyDescent="0.25">
      <c r="A184" s="510"/>
      <c r="B184" s="509"/>
      <c r="C184" s="421" t="s">
        <v>460</v>
      </c>
      <c r="D184" s="422">
        <v>178652.12</v>
      </c>
      <c r="E184" s="423">
        <v>154135.84</v>
      </c>
      <c r="F184" s="423"/>
      <c r="G184" s="423"/>
      <c r="H184" s="423">
        <v>142.32</v>
      </c>
      <c r="I184" s="423"/>
      <c r="J184" s="423"/>
      <c r="K184" s="423"/>
      <c r="L184" s="423">
        <v>672</v>
      </c>
      <c r="M184" s="423"/>
      <c r="N184" s="423"/>
      <c r="O184" s="423"/>
      <c r="P184" s="423"/>
      <c r="Q184" s="423"/>
      <c r="R184" s="423"/>
      <c r="S184" s="423"/>
      <c r="T184" s="423"/>
      <c r="U184" s="423"/>
      <c r="V184" s="423"/>
      <c r="W184" s="423"/>
      <c r="X184" s="423"/>
      <c r="Y184" s="423"/>
      <c r="Z184" s="423"/>
      <c r="AA184" s="423"/>
      <c r="AB184" s="423">
        <v>31.96</v>
      </c>
      <c r="AC184" s="423">
        <v>23670</v>
      </c>
      <c r="AD184" s="423"/>
      <c r="AE184" s="423"/>
      <c r="AF184" s="423"/>
      <c r="AG184" s="423"/>
      <c r="AH184" s="423"/>
      <c r="AI184" s="423"/>
      <c r="AJ184" s="423"/>
      <c r="AK184" s="423"/>
      <c r="AL184" s="423"/>
      <c r="AN184" s="422">
        <v>178652.12</v>
      </c>
      <c r="AO184" s="425"/>
    </row>
    <row r="185" spans="1:41" ht="26.4" x14ac:dyDescent="0.25">
      <c r="A185" s="508" t="s">
        <v>358</v>
      </c>
      <c r="B185" s="509"/>
      <c r="C185" s="418" t="s">
        <v>500</v>
      </c>
      <c r="D185" s="419">
        <v>23</v>
      </c>
      <c r="E185" s="420"/>
      <c r="F185" s="420"/>
      <c r="G185" s="420"/>
      <c r="H185" s="420">
        <v>23</v>
      </c>
      <c r="I185" s="420"/>
      <c r="J185" s="420"/>
      <c r="K185" s="420"/>
      <c r="L185" s="420"/>
      <c r="M185" s="420"/>
      <c r="N185" s="420"/>
      <c r="O185" s="420"/>
      <c r="P185" s="420"/>
      <c r="Q185" s="420"/>
      <c r="R185" s="420"/>
      <c r="S185" s="420"/>
      <c r="T185" s="420"/>
      <c r="U185" s="420"/>
      <c r="V185" s="420"/>
      <c r="W185" s="420"/>
      <c r="X185" s="420"/>
      <c r="Y185" s="420"/>
      <c r="Z185" s="420"/>
      <c r="AA185" s="420"/>
      <c r="AB185" s="420"/>
      <c r="AC185" s="420"/>
      <c r="AD185" s="420"/>
      <c r="AE185" s="420"/>
      <c r="AF185" s="420"/>
      <c r="AG185" s="420"/>
      <c r="AH185" s="420"/>
      <c r="AI185" s="420"/>
      <c r="AJ185" s="420"/>
      <c r="AK185" s="420"/>
      <c r="AL185" s="420"/>
      <c r="AN185" s="419">
        <v>23</v>
      </c>
    </row>
    <row r="186" spans="1:41" ht="26.4" x14ac:dyDescent="0.25">
      <c r="A186" s="510"/>
      <c r="B186" s="509"/>
      <c r="C186" s="418" t="s">
        <v>390</v>
      </c>
      <c r="D186" s="419">
        <v>1436</v>
      </c>
      <c r="E186" s="420">
        <v>1436</v>
      </c>
      <c r="F186" s="420"/>
      <c r="G186" s="420"/>
      <c r="H186" s="420"/>
      <c r="I186" s="420"/>
      <c r="J186" s="420"/>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0"/>
      <c r="AN186" s="419">
        <v>1436</v>
      </c>
    </row>
    <row r="187" spans="1:41" ht="26.4" x14ac:dyDescent="0.25">
      <c r="A187" s="510"/>
      <c r="B187" s="509"/>
      <c r="C187" s="418" t="s">
        <v>318</v>
      </c>
      <c r="D187" s="419">
        <v>50</v>
      </c>
      <c r="E187" s="420">
        <v>50</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N187" s="419">
        <v>50</v>
      </c>
    </row>
    <row r="188" spans="1:41" s="424" customFormat="1" x14ac:dyDescent="0.25">
      <c r="A188" s="510"/>
      <c r="B188" s="509"/>
      <c r="C188" s="421" t="s">
        <v>460</v>
      </c>
      <c r="D188" s="422">
        <v>1509</v>
      </c>
      <c r="E188" s="423">
        <v>1486</v>
      </c>
      <c r="F188" s="423"/>
      <c r="G188" s="423"/>
      <c r="H188" s="423">
        <v>23</v>
      </c>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N188" s="422">
        <v>1509</v>
      </c>
      <c r="AO188" s="425"/>
    </row>
    <row r="189" spans="1:41" ht="26.4" x14ac:dyDescent="0.25">
      <c r="A189" s="508" t="s">
        <v>234</v>
      </c>
      <c r="B189" s="509"/>
      <c r="C189" s="418" t="s">
        <v>311</v>
      </c>
      <c r="D189" s="419">
        <v>4</v>
      </c>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v>4</v>
      </c>
      <c r="AE189" s="420"/>
      <c r="AF189" s="420"/>
      <c r="AG189" s="420"/>
      <c r="AH189" s="420"/>
      <c r="AI189" s="420"/>
      <c r="AJ189" s="420"/>
      <c r="AK189" s="420"/>
      <c r="AL189" s="420"/>
      <c r="AN189" s="419">
        <v>4</v>
      </c>
    </row>
    <row r="190" spans="1:41" ht="26.4" x14ac:dyDescent="0.25">
      <c r="A190" s="510"/>
      <c r="B190" s="509"/>
      <c r="C190" s="418" t="s">
        <v>312</v>
      </c>
      <c r="D190" s="419">
        <v>14936.25</v>
      </c>
      <c r="E190" s="420">
        <v>14936.25</v>
      </c>
      <c r="F190" s="420"/>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420"/>
      <c r="AF190" s="420"/>
      <c r="AG190" s="420"/>
      <c r="AH190" s="420"/>
      <c r="AI190" s="420"/>
      <c r="AJ190" s="420"/>
      <c r="AK190" s="420"/>
      <c r="AL190" s="420"/>
      <c r="AN190" s="419">
        <v>14936.25</v>
      </c>
    </row>
    <row r="191" spans="1:41" ht="26.4" x14ac:dyDescent="0.25">
      <c r="A191" s="510"/>
      <c r="B191" s="509"/>
      <c r="C191" s="418" t="s">
        <v>306</v>
      </c>
      <c r="D191" s="419">
        <v>3.53</v>
      </c>
      <c r="E191" s="420"/>
      <c r="F191" s="420"/>
      <c r="G191" s="420"/>
      <c r="H191" s="420"/>
      <c r="I191" s="420"/>
      <c r="J191" s="420"/>
      <c r="K191" s="420"/>
      <c r="L191" s="420"/>
      <c r="M191" s="420"/>
      <c r="N191" s="420"/>
      <c r="O191" s="420"/>
      <c r="P191" s="420"/>
      <c r="Q191" s="420"/>
      <c r="R191" s="420"/>
      <c r="S191" s="420"/>
      <c r="T191" s="420"/>
      <c r="U191" s="420"/>
      <c r="V191" s="420"/>
      <c r="W191" s="420"/>
      <c r="X191" s="420"/>
      <c r="Y191" s="420"/>
      <c r="Z191" s="420"/>
      <c r="AA191" s="420"/>
      <c r="AB191" s="420">
        <v>3.53</v>
      </c>
      <c r="AC191" s="420"/>
      <c r="AD191" s="420"/>
      <c r="AE191" s="420"/>
      <c r="AF191" s="420"/>
      <c r="AG191" s="420"/>
      <c r="AH191" s="420"/>
      <c r="AI191" s="420"/>
      <c r="AJ191" s="420"/>
      <c r="AK191" s="420"/>
      <c r="AL191" s="420"/>
      <c r="AN191" s="419">
        <v>3.53</v>
      </c>
    </row>
    <row r="192" spans="1:41" ht="26.4" x14ac:dyDescent="0.25">
      <c r="A192" s="510"/>
      <c r="B192" s="509"/>
      <c r="C192" s="418" t="s">
        <v>308</v>
      </c>
      <c r="D192" s="419">
        <v>336.31</v>
      </c>
      <c r="E192" s="420"/>
      <c r="F192" s="420"/>
      <c r="G192" s="420"/>
      <c r="H192" s="420"/>
      <c r="I192" s="420"/>
      <c r="J192" s="420"/>
      <c r="K192" s="420"/>
      <c r="L192" s="420">
        <v>13.37</v>
      </c>
      <c r="M192" s="420"/>
      <c r="N192" s="420"/>
      <c r="O192" s="420"/>
      <c r="P192" s="420"/>
      <c r="Q192" s="420"/>
      <c r="R192" s="420"/>
      <c r="S192" s="420"/>
      <c r="T192" s="420"/>
      <c r="U192" s="420"/>
      <c r="V192" s="420"/>
      <c r="W192" s="420"/>
      <c r="X192" s="420"/>
      <c r="Y192" s="420"/>
      <c r="Z192" s="420"/>
      <c r="AA192" s="420"/>
      <c r="AB192" s="420"/>
      <c r="AC192" s="420">
        <v>322.94</v>
      </c>
      <c r="AD192" s="420"/>
      <c r="AE192" s="420"/>
      <c r="AF192" s="420"/>
      <c r="AG192" s="420"/>
      <c r="AH192" s="420"/>
      <c r="AI192" s="420"/>
      <c r="AJ192" s="420"/>
      <c r="AK192" s="420"/>
      <c r="AL192" s="420"/>
      <c r="AN192" s="419">
        <v>336.31</v>
      </c>
    </row>
    <row r="193" spans="1:41" ht="26.4" x14ac:dyDescent="0.25">
      <c r="A193" s="510"/>
      <c r="B193" s="509"/>
      <c r="C193" s="418" t="s">
        <v>478</v>
      </c>
      <c r="D193" s="419">
        <v>47087.16</v>
      </c>
      <c r="E193" s="420">
        <v>45921.39</v>
      </c>
      <c r="F193" s="420"/>
      <c r="G193" s="420"/>
      <c r="H193" s="420">
        <v>32.729999999999997</v>
      </c>
      <c r="I193" s="420"/>
      <c r="J193" s="420"/>
      <c r="K193" s="420"/>
      <c r="L193" s="420"/>
      <c r="M193" s="420"/>
      <c r="N193" s="420"/>
      <c r="O193" s="420"/>
      <c r="P193" s="420"/>
      <c r="Q193" s="420"/>
      <c r="R193" s="420"/>
      <c r="S193" s="420"/>
      <c r="T193" s="420"/>
      <c r="U193" s="420"/>
      <c r="V193" s="420"/>
      <c r="W193" s="420">
        <v>734.07</v>
      </c>
      <c r="X193" s="420"/>
      <c r="Y193" s="420">
        <v>1.71</v>
      </c>
      <c r="Z193" s="420"/>
      <c r="AA193" s="420"/>
      <c r="AB193" s="420">
        <v>121.45</v>
      </c>
      <c r="AC193" s="420">
        <v>201.33</v>
      </c>
      <c r="AD193" s="420"/>
      <c r="AE193" s="420"/>
      <c r="AF193" s="420"/>
      <c r="AG193" s="420">
        <v>20.73</v>
      </c>
      <c r="AH193" s="420">
        <v>53.75</v>
      </c>
      <c r="AI193" s="420"/>
      <c r="AJ193" s="420"/>
      <c r="AK193" s="420"/>
      <c r="AL193" s="420"/>
      <c r="AN193" s="419">
        <v>47087.16</v>
      </c>
    </row>
    <row r="194" spans="1:41" s="424" customFormat="1" x14ac:dyDescent="0.25">
      <c r="A194" s="510"/>
      <c r="B194" s="509"/>
      <c r="C194" s="421" t="s">
        <v>460</v>
      </c>
      <c r="D194" s="422">
        <v>62367.25</v>
      </c>
      <c r="E194" s="423">
        <v>60857.64</v>
      </c>
      <c r="F194" s="423"/>
      <c r="G194" s="423"/>
      <c r="H194" s="423">
        <v>32.729999999999997</v>
      </c>
      <c r="I194" s="423"/>
      <c r="J194" s="423"/>
      <c r="K194" s="423"/>
      <c r="L194" s="423">
        <v>13.37</v>
      </c>
      <c r="M194" s="423"/>
      <c r="N194" s="423"/>
      <c r="O194" s="423"/>
      <c r="P194" s="423"/>
      <c r="Q194" s="423"/>
      <c r="R194" s="423"/>
      <c r="S194" s="423"/>
      <c r="T194" s="423"/>
      <c r="U194" s="423"/>
      <c r="V194" s="423"/>
      <c r="W194" s="423">
        <v>734.07</v>
      </c>
      <c r="X194" s="423"/>
      <c r="Y194" s="423">
        <v>1.71</v>
      </c>
      <c r="Z194" s="423"/>
      <c r="AA194" s="423"/>
      <c r="AB194" s="423">
        <v>124.98</v>
      </c>
      <c r="AC194" s="423">
        <v>524.27</v>
      </c>
      <c r="AD194" s="423">
        <v>4</v>
      </c>
      <c r="AE194" s="423"/>
      <c r="AF194" s="423"/>
      <c r="AG194" s="423">
        <v>20.73</v>
      </c>
      <c r="AH194" s="423">
        <v>53.75</v>
      </c>
      <c r="AI194" s="423"/>
      <c r="AJ194" s="423"/>
      <c r="AK194" s="423"/>
      <c r="AL194" s="423"/>
      <c r="AN194" s="422">
        <v>62367.25</v>
      </c>
      <c r="AO194" s="425"/>
    </row>
    <row r="195" spans="1:41" ht="39.6" x14ac:dyDescent="0.25">
      <c r="A195" s="508" t="s">
        <v>257</v>
      </c>
      <c r="B195" s="509"/>
      <c r="C195" s="418" t="s">
        <v>360</v>
      </c>
      <c r="D195" s="419">
        <v>1830.5</v>
      </c>
      <c r="E195" s="420"/>
      <c r="F195" s="420"/>
      <c r="G195" s="420"/>
      <c r="H195" s="420"/>
      <c r="I195" s="420"/>
      <c r="J195" s="420"/>
      <c r="K195" s="420"/>
      <c r="L195" s="420"/>
      <c r="M195" s="420"/>
      <c r="N195" s="420"/>
      <c r="O195" s="420"/>
      <c r="P195" s="420">
        <v>200</v>
      </c>
      <c r="Q195" s="420"/>
      <c r="R195" s="420"/>
      <c r="S195" s="420">
        <v>375</v>
      </c>
      <c r="T195" s="420"/>
      <c r="U195" s="420"/>
      <c r="V195" s="420">
        <v>1248</v>
      </c>
      <c r="W195" s="420"/>
      <c r="X195" s="420"/>
      <c r="Y195" s="420"/>
      <c r="Z195" s="420"/>
      <c r="AA195" s="420"/>
      <c r="AB195" s="420"/>
      <c r="AC195" s="420"/>
      <c r="AD195" s="420"/>
      <c r="AE195" s="420"/>
      <c r="AF195" s="420"/>
      <c r="AG195" s="420"/>
      <c r="AH195" s="420"/>
      <c r="AI195" s="420"/>
      <c r="AJ195" s="420">
        <v>7.5</v>
      </c>
      <c r="AK195" s="420"/>
      <c r="AL195" s="420"/>
      <c r="AN195" s="419">
        <v>1830.5</v>
      </c>
    </row>
    <row r="196" spans="1:41" ht="26.4" x14ac:dyDescent="0.25">
      <c r="A196" s="510"/>
      <c r="B196" s="509"/>
      <c r="C196" s="418" t="s">
        <v>434</v>
      </c>
      <c r="D196" s="419">
        <v>941</v>
      </c>
      <c r="E196" s="420"/>
      <c r="F196" s="420"/>
      <c r="G196" s="420"/>
      <c r="H196" s="420"/>
      <c r="I196" s="420"/>
      <c r="J196" s="420"/>
      <c r="K196" s="420"/>
      <c r="L196" s="420"/>
      <c r="M196" s="420"/>
      <c r="N196" s="420"/>
      <c r="O196" s="420"/>
      <c r="P196" s="420"/>
      <c r="Q196" s="420"/>
      <c r="R196" s="420">
        <v>941</v>
      </c>
      <c r="S196" s="420"/>
      <c r="T196" s="420"/>
      <c r="U196" s="420"/>
      <c r="V196" s="420"/>
      <c r="W196" s="420"/>
      <c r="X196" s="420"/>
      <c r="Y196" s="420"/>
      <c r="Z196" s="420"/>
      <c r="AA196" s="420"/>
      <c r="AB196" s="420"/>
      <c r="AC196" s="420"/>
      <c r="AD196" s="420"/>
      <c r="AE196" s="420"/>
      <c r="AF196" s="420"/>
      <c r="AG196" s="420"/>
      <c r="AH196" s="420"/>
      <c r="AI196" s="420"/>
      <c r="AJ196" s="420"/>
      <c r="AK196" s="420"/>
      <c r="AL196" s="420"/>
      <c r="AN196" s="419">
        <v>941</v>
      </c>
    </row>
    <row r="197" spans="1:41" ht="26.4" x14ac:dyDescent="0.25">
      <c r="A197" s="510"/>
      <c r="B197" s="509"/>
      <c r="C197" s="418" t="s">
        <v>311</v>
      </c>
      <c r="D197" s="419">
        <v>96382</v>
      </c>
      <c r="E197" s="420">
        <v>77494</v>
      </c>
      <c r="F197" s="420"/>
      <c r="G197" s="420"/>
      <c r="H197" s="420">
        <v>24</v>
      </c>
      <c r="I197" s="420"/>
      <c r="J197" s="420"/>
      <c r="K197" s="420"/>
      <c r="L197" s="420">
        <v>12461</v>
      </c>
      <c r="M197" s="420"/>
      <c r="N197" s="420"/>
      <c r="O197" s="420"/>
      <c r="P197" s="420"/>
      <c r="Q197" s="420"/>
      <c r="R197" s="420"/>
      <c r="S197" s="420"/>
      <c r="T197" s="420"/>
      <c r="U197" s="420"/>
      <c r="V197" s="420"/>
      <c r="W197" s="420"/>
      <c r="X197" s="420"/>
      <c r="Y197" s="420"/>
      <c r="Z197" s="420"/>
      <c r="AA197" s="420"/>
      <c r="AB197" s="420">
        <v>41</v>
      </c>
      <c r="AC197" s="420">
        <v>6271</v>
      </c>
      <c r="AD197" s="420"/>
      <c r="AE197" s="420"/>
      <c r="AF197" s="420"/>
      <c r="AG197" s="420"/>
      <c r="AH197" s="420"/>
      <c r="AI197" s="420"/>
      <c r="AJ197" s="420">
        <v>91</v>
      </c>
      <c r="AK197" s="420"/>
      <c r="AL197" s="420"/>
      <c r="AN197" s="419">
        <v>96382</v>
      </c>
    </row>
    <row r="198" spans="1:41" ht="26.4" x14ac:dyDescent="0.25">
      <c r="A198" s="510"/>
      <c r="B198" s="509"/>
      <c r="C198" s="418" t="s">
        <v>306</v>
      </c>
      <c r="D198" s="419">
        <v>761.83</v>
      </c>
      <c r="E198" s="420"/>
      <c r="F198" s="420"/>
      <c r="G198" s="420"/>
      <c r="H198" s="420"/>
      <c r="I198" s="420"/>
      <c r="J198" s="420"/>
      <c r="K198" s="420"/>
      <c r="L198" s="420"/>
      <c r="M198" s="420"/>
      <c r="N198" s="420"/>
      <c r="O198" s="420"/>
      <c r="P198" s="420"/>
      <c r="Q198" s="420"/>
      <c r="R198" s="420"/>
      <c r="S198" s="420"/>
      <c r="T198" s="420"/>
      <c r="U198" s="420"/>
      <c r="V198" s="420"/>
      <c r="W198" s="420"/>
      <c r="X198" s="420"/>
      <c r="Y198" s="420"/>
      <c r="Z198" s="420"/>
      <c r="AA198" s="420"/>
      <c r="AB198" s="420"/>
      <c r="AC198" s="420"/>
      <c r="AD198" s="420"/>
      <c r="AE198" s="420"/>
      <c r="AF198" s="420"/>
      <c r="AG198" s="420"/>
      <c r="AH198" s="420"/>
      <c r="AI198" s="420"/>
      <c r="AJ198" s="420">
        <v>761.83</v>
      </c>
      <c r="AK198" s="420"/>
      <c r="AL198" s="420"/>
      <c r="AN198" s="419">
        <v>761.83</v>
      </c>
    </row>
    <row r="199" spans="1:41" ht="26.4" x14ac:dyDescent="0.25">
      <c r="A199" s="510"/>
      <c r="B199" s="509"/>
      <c r="C199" s="418" t="s">
        <v>307</v>
      </c>
      <c r="D199" s="419">
        <v>105.37</v>
      </c>
      <c r="E199" s="420"/>
      <c r="F199" s="420"/>
      <c r="G199" s="420"/>
      <c r="H199" s="420"/>
      <c r="I199" s="420"/>
      <c r="J199" s="420"/>
      <c r="K199" s="420"/>
      <c r="L199" s="420"/>
      <c r="M199" s="420"/>
      <c r="N199" s="420"/>
      <c r="O199" s="420"/>
      <c r="P199" s="420"/>
      <c r="Q199" s="420"/>
      <c r="R199" s="420"/>
      <c r="S199" s="420"/>
      <c r="T199" s="420"/>
      <c r="U199" s="420"/>
      <c r="V199" s="420"/>
      <c r="W199" s="420"/>
      <c r="X199" s="420"/>
      <c r="Y199" s="420"/>
      <c r="Z199" s="420"/>
      <c r="AA199" s="420"/>
      <c r="AB199" s="420"/>
      <c r="AC199" s="420"/>
      <c r="AD199" s="420"/>
      <c r="AE199" s="420"/>
      <c r="AF199" s="420"/>
      <c r="AG199" s="420"/>
      <c r="AH199" s="420"/>
      <c r="AI199" s="420"/>
      <c r="AJ199" s="420"/>
      <c r="AK199" s="420">
        <v>105.37</v>
      </c>
      <c r="AL199" s="420"/>
      <c r="AN199" s="419">
        <v>105.37</v>
      </c>
    </row>
    <row r="200" spans="1:41" ht="26.4" x14ac:dyDescent="0.25">
      <c r="A200" s="510"/>
      <c r="B200" s="509"/>
      <c r="C200" s="418" t="s">
        <v>308</v>
      </c>
      <c r="D200" s="419">
        <v>60074.19</v>
      </c>
      <c r="E200" s="420">
        <v>55045.06</v>
      </c>
      <c r="F200" s="420"/>
      <c r="G200" s="420"/>
      <c r="H200" s="420">
        <v>2246.02</v>
      </c>
      <c r="I200" s="420"/>
      <c r="J200" s="420"/>
      <c r="K200" s="420"/>
      <c r="L200" s="420">
        <v>918.59</v>
      </c>
      <c r="M200" s="420"/>
      <c r="N200" s="420"/>
      <c r="O200" s="420"/>
      <c r="P200" s="420"/>
      <c r="Q200" s="420"/>
      <c r="R200" s="420"/>
      <c r="S200" s="420"/>
      <c r="T200" s="420"/>
      <c r="U200" s="420"/>
      <c r="V200" s="420"/>
      <c r="W200" s="420"/>
      <c r="X200" s="420"/>
      <c r="Y200" s="420"/>
      <c r="Z200" s="420"/>
      <c r="AA200" s="420"/>
      <c r="AB200" s="420">
        <v>73.81</v>
      </c>
      <c r="AC200" s="420">
        <v>1790.71</v>
      </c>
      <c r="AD200" s="420"/>
      <c r="AE200" s="420"/>
      <c r="AF200" s="420"/>
      <c r="AG200" s="420"/>
      <c r="AH200" s="420"/>
      <c r="AI200" s="420"/>
      <c r="AJ200" s="420"/>
      <c r="AK200" s="420"/>
      <c r="AL200" s="420"/>
      <c r="AN200" s="419">
        <v>60074.19</v>
      </c>
    </row>
    <row r="201" spans="1:41" s="424" customFormat="1" x14ac:dyDescent="0.25">
      <c r="A201" s="510"/>
      <c r="B201" s="509"/>
      <c r="C201" s="421" t="s">
        <v>460</v>
      </c>
      <c r="D201" s="422">
        <v>160094.89000000001</v>
      </c>
      <c r="E201" s="423">
        <v>132539.06</v>
      </c>
      <c r="F201" s="423"/>
      <c r="G201" s="423"/>
      <c r="H201" s="423">
        <v>2270.02</v>
      </c>
      <c r="I201" s="423"/>
      <c r="J201" s="423"/>
      <c r="K201" s="423"/>
      <c r="L201" s="423">
        <v>13379.59</v>
      </c>
      <c r="M201" s="423"/>
      <c r="N201" s="423"/>
      <c r="O201" s="423"/>
      <c r="P201" s="423">
        <v>200</v>
      </c>
      <c r="Q201" s="423"/>
      <c r="R201" s="423">
        <v>941</v>
      </c>
      <c r="S201" s="423">
        <v>375</v>
      </c>
      <c r="T201" s="423"/>
      <c r="U201" s="423"/>
      <c r="V201" s="423">
        <v>1248</v>
      </c>
      <c r="W201" s="423"/>
      <c r="X201" s="423"/>
      <c r="Y201" s="423"/>
      <c r="Z201" s="423"/>
      <c r="AA201" s="423"/>
      <c r="AB201" s="423">
        <v>114.81</v>
      </c>
      <c r="AC201" s="423">
        <v>8061.71</v>
      </c>
      <c r="AD201" s="423"/>
      <c r="AE201" s="423"/>
      <c r="AF201" s="423"/>
      <c r="AG201" s="423"/>
      <c r="AH201" s="423"/>
      <c r="AI201" s="423"/>
      <c r="AJ201" s="423">
        <v>860.33</v>
      </c>
      <c r="AK201" s="423">
        <v>105.37</v>
      </c>
      <c r="AL201" s="423"/>
      <c r="AN201" s="422">
        <v>160094.89000000001</v>
      </c>
      <c r="AO201" s="425"/>
    </row>
    <row r="202" spans="1:41" ht="26.4" x14ac:dyDescent="0.25">
      <c r="A202" s="508" t="s">
        <v>258</v>
      </c>
      <c r="B202" s="509"/>
      <c r="C202" s="418" t="s">
        <v>469</v>
      </c>
      <c r="D202" s="419">
        <v>106751</v>
      </c>
      <c r="E202" s="420"/>
      <c r="F202" s="420"/>
      <c r="G202" s="420"/>
      <c r="H202" s="420"/>
      <c r="I202" s="420"/>
      <c r="J202" s="420"/>
      <c r="K202" s="420"/>
      <c r="L202" s="420"/>
      <c r="M202" s="420"/>
      <c r="N202" s="420"/>
      <c r="O202" s="420">
        <v>1060</v>
      </c>
      <c r="P202" s="420"/>
      <c r="Q202" s="420"/>
      <c r="R202" s="420"/>
      <c r="S202" s="420">
        <v>4270</v>
      </c>
      <c r="T202" s="420"/>
      <c r="U202" s="420"/>
      <c r="V202" s="420">
        <v>101421</v>
      </c>
      <c r="W202" s="420"/>
      <c r="X202" s="420"/>
      <c r="Y202" s="420"/>
      <c r="Z202" s="420"/>
      <c r="AA202" s="420"/>
      <c r="AB202" s="420"/>
      <c r="AC202" s="420"/>
      <c r="AD202" s="420"/>
      <c r="AE202" s="420"/>
      <c r="AF202" s="420"/>
      <c r="AG202" s="420"/>
      <c r="AH202" s="420"/>
      <c r="AI202" s="420"/>
      <c r="AJ202" s="420"/>
      <c r="AK202" s="420"/>
      <c r="AL202" s="420"/>
      <c r="AN202" s="419">
        <v>106751</v>
      </c>
    </row>
    <row r="203" spans="1:41" ht="26.4" x14ac:dyDescent="0.25">
      <c r="A203" s="510"/>
      <c r="B203" s="509"/>
      <c r="C203" s="418" t="s">
        <v>418</v>
      </c>
      <c r="D203" s="419">
        <v>432.61</v>
      </c>
      <c r="E203" s="420"/>
      <c r="F203" s="420"/>
      <c r="G203" s="420"/>
      <c r="H203" s="420">
        <v>385.44</v>
      </c>
      <c r="I203" s="420"/>
      <c r="J203" s="420"/>
      <c r="K203" s="420"/>
      <c r="L203" s="420"/>
      <c r="M203" s="420"/>
      <c r="N203" s="420"/>
      <c r="O203" s="420"/>
      <c r="P203" s="420"/>
      <c r="Q203" s="420"/>
      <c r="R203" s="420"/>
      <c r="S203" s="420"/>
      <c r="T203" s="420"/>
      <c r="U203" s="420"/>
      <c r="V203" s="420"/>
      <c r="W203" s="420"/>
      <c r="X203" s="420"/>
      <c r="Y203" s="420"/>
      <c r="Z203" s="420"/>
      <c r="AA203" s="420"/>
      <c r="AB203" s="420">
        <v>47.17</v>
      </c>
      <c r="AC203" s="420"/>
      <c r="AD203" s="420"/>
      <c r="AE203" s="420"/>
      <c r="AF203" s="420"/>
      <c r="AG203" s="420"/>
      <c r="AH203" s="420"/>
      <c r="AI203" s="420"/>
      <c r="AJ203" s="420"/>
      <c r="AK203" s="420"/>
      <c r="AL203" s="420"/>
      <c r="AN203" s="419">
        <v>432.61</v>
      </c>
    </row>
    <row r="204" spans="1:41" x14ac:dyDescent="0.25">
      <c r="A204" s="510"/>
      <c r="B204" s="509"/>
      <c r="C204" s="418" t="s">
        <v>403</v>
      </c>
      <c r="D204" s="419">
        <v>25</v>
      </c>
      <c r="E204" s="420"/>
      <c r="F204" s="420"/>
      <c r="G204" s="420"/>
      <c r="H204" s="420"/>
      <c r="I204" s="420">
        <v>10</v>
      </c>
      <c r="J204" s="420"/>
      <c r="K204" s="420"/>
      <c r="L204" s="420"/>
      <c r="M204" s="420"/>
      <c r="N204" s="420"/>
      <c r="O204" s="420"/>
      <c r="P204" s="420"/>
      <c r="Q204" s="420"/>
      <c r="R204" s="420"/>
      <c r="S204" s="420">
        <v>15</v>
      </c>
      <c r="T204" s="420"/>
      <c r="U204" s="420"/>
      <c r="V204" s="420"/>
      <c r="W204" s="420"/>
      <c r="X204" s="420"/>
      <c r="Y204" s="420"/>
      <c r="Z204" s="420"/>
      <c r="AA204" s="420"/>
      <c r="AB204" s="420"/>
      <c r="AC204" s="420"/>
      <c r="AD204" s="420"/>
      <c r="AE204" s="420"/>
      <c r="AF204" s="420"/>
      <c r="AG204" s="420"/>
      <c r="AH204" s="420"/>
      <c r="AI204" s="420"/>
      <c r="AJ204" s="420"/>
      <c r="AK204" s="420"/>
      <c r="AL204" s="420"/>
      <c r="AN204" s="419">
        <v>25</v>
      </c>
    </row>
    <row r="205" spans="1:41" ht="26.4" x14ac:dyDescent="0.25">
      <c r="A205" s="510"/>
      <c r="B205" s="509"/>
      <c r="C205" s="418" t="s">
        <v>311</v>
      </c>
      <c r="D205" s="419">
        <v>12533</v>
      </c>
      <c r="E205" s="420">
        <v>12533</v>
      </c>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0"/>
      <c r="AK205" s="420"/>
      <c r="AL205" s="420"/>
      <c r="AN205" s="419">
        <v>12533</v>
      </c>
    </row>
    <row r="206" spans="1:41" ht="26.4" x14ac:dyDescent="0.25">
      <c r="A206" s="510"/>
      <c r="B206" s="509"/>
      <c r="C206" s="418" t="s">
        <v>306</v>
      </c>
      <c r="D206" s="419">
        <v>5485.61</v>
      </c>
      <c r="E206" s="420"/>
      <c r="F206" s="420"/>
      <c r="G206" s="420"/>
      <c r="H206" s="420">
        <v>122.85</v>
      </c>
      <c r="I206" s="420"/>
      <c r="J206" s="420"/>
      <c r="K206" s="420"/>
      <c r="L206" s="420"/>
      <c r="M206" s="420"/>
      <c r="N206" s="420"/>
      <c r="O206" s="420"/>
      <c r="P206" s="420"/>
      <c r="Q206" s="420"/>
      <c r="R206" s="420"/>
      <c r="S206" s="420"/>
      <c r="T206" s="420"/>
      <c r="U206" s="420"/>
      <c r="V206" s="420"/>
      <c r="W206" s="420"/>
      <c r="X206" s="420"/>
      <c r="Y206" s="420"/>
      <c r="Z206" s="420"/>
      <c r="AA206" s="420"/>
      <c r="AB206" s="420">
        <v>44.78</v>
      </c>
      <c r="AC206" s="420">
        <v>5097.99</v>
      </c>
      <c r="AD206" s="420"/>
      <c r="AE206" s="420"/>
      <c r="AF206" s="420"/>
      <c r="AG206" s="420">
        <v>64.52</v>
      </c>
      <c r="AH206" s="420"/>
      <c r="AI206" s="420"/>
      <c r="AJ206" s="420">
        <v>155.47</v>
      </c>
      <c r="AK206" s="420"/>
      <c r="AL206" s="420"/>
      <c r="AN206" s="419">
        <v>5485.61</v>
      </c>
    </row>
    <row r="207" spans="1:41" ht="26.4" x14ac:dyDescent="0.25">
      <c r="A207" s="510"/>
      <c r="B207" s="509"/>
      <c r="C207" s="418" t="s">
        <v>308</v>
      </c>
      <c r="D207" s="419">
        <v>12401.46</v>
      </c>
      <c r="E207" s="420">
        <v>12401.46</v>
      </c>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420"/>
      <c r="AF207" s="420"/>
      <c r="AG207" s="420"/>
      <c r="AH207" s="420"/>
      <c r="AI207" s="420"/>
      <c r="AJ207" s="420"/>
      <c r="AK207" s="420"/>
      <c r="AL207" s="420"/>
      <c r="AN207" s="419">
        <v>12401.46</v>
      </c>
    </row>
    <row r="208" spans="1:41" ht="39.6" x14ac:dyDescent="0.25">
      <c r="A208" s="510"/>
      <c r="B208" s="509"/>
      <c r="C208" s="418" t="s">
        <v>339</v>
      </c>
      <c r="D208" s="419">
        <v>18.8</v>
      </c>
      <c r="E208" s="420">
        <v>18.8</v>
      </c>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420"/>
      <c r="AF208" s="420"/>
      <c r="AG208" s="420"/>
      <c r="AH208" s="420"/>
      <c r="AI208" s="420"/>
      <c r="AJ208" s="420"/>
      <c r="AK208" s="420"/>
      <c r="AL208" s="420"/>
      <c r="AN208" s="419">
        <v>18.8</v>
      </c>
    </row>
    <row r="209" spans="1:41" s="424" customFormat="1" x14ac:dyDescent="0.25">
      <c r="A209" s="510"/>
      <c r="B209" s="509"/>
      <c r="C209" s="421" t="s">
        <v>460</v>
      </c>
      <c r="D209" s="422">
        <v>137647.48000000001</v>
      </c>
      <c r="E209" s="423">
        <v>24953.26</v>
      </c>
      <c r="F209" s="423"/>
      <c r="G209" s="423"/>
      <c r="H209" s="423">
        <v>508.29</v>
      </c>
      <c r="I209" s="423">
        <v>10</v>
      </c>
      <c r="J209" s="423"/>
      <c r="K209" s="423"/>
      <c r="L209" s="423"/>
      <c r="M209" s="423"/>
      <c r="N209" s="423"/>
      <c r="O209" s="423">
        <v>1060</v>
      </c>
      <c r="P209" s="423"/>
      <c r="Q209" s="423"/>
      <c r="R209" s="423"/>
      <c r="S209" s="423">
        <v>4285</v>
      </c>
      <c r="T209" s="423"/>
      <c r="U209" s="423"/>
      <c r="V209" s="423">
        <v>101421</v>
      </c>
      <c r="W209" s="423"/>
      <c r="X209" s="423"/>
      <c r="Y209" s="423"/>
      <c r="Z209" s="423"/>
      <c r="AA209" s="423"/>
      <c r="AB209" s="423">
        <v>91.95</v>
      </c>
      <c r="AC209" s="423">
        <v>5097.99</v>
      </c>
      <c r="AD209" s="423"/>
      <c r="AE209" s="423"/>
      <c r="AF209" s="423"/>
      <c r="AG209" s="423">
        <v>64.52</v>
      </c>
      <c r="AH209" s="423"/>
      <c r="AI209" s="423"/>
      <c r="AJ209" s="423">
        <v>155.47</v>
      </c>
      <c r="AK209" s="423"/>
      <c r="AL209" s="423"/>
      <c r="AN209" s="422">
        <v>137647.48000000001</v>
      </c>
      <c r="AO209" s="425"/>
    </row>
    <row r="210" spans="1:41" ht="26.4" x14ac:dyDescent="0.25">
      <c r="A210" s="508" t="s">
        <v>250</v>
      </c>
      <c r="B210" s="509"/>
      <c r="C210" s="418" t="s">
        <v>414</v>
      </c>
      <c r="D210" s="419">
        <v>51863</v>
      </c>
      <c r="E210" s="420"/>
      <c r="F210" s="420"/>
      <c r="G210" s="420"/>
      <c r="H210" s="420">
        <v>51222</v>
      </c>
      <c r="I210" s="420"/>
      <c r="J210" s="420"/>
      <c r="K210" s="420"/>
      <c r="L210" s="420"/>
      <c r="M210" s="420">
        <v>641</v>
      </c>
      <c r="N210" s="420"/>
      <c r="O210" s="420"/>
      <c r="P210" s="420"/>
      <c r="Q210" s="420"/>
      <c r="R210" s="420"/>
      <c r="S210" s="420"/>
      <c r="T210" s="420"/>
      <c r="U210" s="420"/>
      <c r="V210" s="420"/>
      <c r="W210" s="420"/>
      <c r="X210" s="420"/>
      <c r="Y210" s="420"/>
      <c r="Z210" s="420"/>
      <c r="AA210" s="420"/>
      <c r="AB210" s="420"/>
      <c r="AC210" s="420"/>
      <c r="AD210" s="420"/>
      <c r="AE210" s="420"/>
      <c r="AF210" s="420"/>
      <c r="AG210" s="420"/>
      <c r="AH210" s="420"/>
      <c r="AI210" s="420"/>
      <c r="AJ210" s="420"/>
      <c r="AK210" s="420"/>
      <c r="AL210" s="420"/>
      <c r="AN210" s="419">
        <v>51863</v>
      </c>
    </row>
    <row r="211" spans="1:41" ht="26.4" x14ac:dyDescent="0.25">
      <c r="A211" s="510"/>
      <c r="B211" s="509"/>
      <c r="C211" s="418" t="s">
        <v>430</v>
      </c>
      <c r="D211" s="419">
        <v>61622</v>
      </c>
      <c r="E211" s="420"/>
      <c r="F211" s="420"/>
      <c r="G211" s="420"/>
      <c r="H211" s="420">
        <v>42159</v>
      </c>
      <c r="I211" s="420"/>
      <c r="J211" s="420"/>
      <c r="K211" s="420"/>
      <c r="L211" s="420"/>
      <c r="M211" s="420">
        <v>5</v>
      </c>
      <c r="N211" s="420"/>
      <c r="O211" s="420"/>
      <c r="P211" s="420"/>
      <c r="Q211" s="420"/>
      <c r="R211" s="420"/>
      <c r="S211" s="420"/>
      <c r="T211" s="420"/>
      <c r="U211" s="420"/>
      <c r="V211" s="420"/>
      <c r="W211" s="420">
        <v>4698</v>
      </c>
      <c r="X211" s="420"/>
      <c r="Y211" s="420">
        <v>14760</v>
      </c>
      <c r="Z211" s="420"/>
      <c r="AA211" s="420"/>
      <c r="AB211" s="420"/>
      <c r="AC211" s="420"/>
      <c r="AD211" s="420"/>
      <c r="AE211" s="420"/>
      <c r="AF211" s="420"/>
      <c r="AG211" s="420"/>
      <c r="AH211" s="420"/>
      <c r="AI211" s="420"/>
      <c r="AJ211" s="420"/>
      <c r="AK211" s="420"/>
      <c r="AL211" s="420"/>
      <c r="AN211" s="419">
        <v>61622</v>
      </c>
    </row>
    <row r="212" spans="1:41" x14ac:dyDescent="0.25">
      <c r="A212" s="510"/>
      <c r="B212" s="509"/>
      <c r="C212" s="418" t="s">
        <v>365</v>
      </c>
      <c r="D212" s="419">
        <v>70827</v>
      </c>
      <c r="E212" s="420">
        <v>70827</v>
      </c>
      <c r="F212" s="420"/>
      <c r="G212" s="420"/>
      <c r="H212" s="420"/>
      <c r="I212" s="420"/>
      <c r="J212" s="420"/>
      <c r="K212" s="420"/>
      <c r="L212" s="420"/>
      <c r="M212" s="420"/>
      <c r="N212" s="420"/>
      <c r="O212" s="420"/>
      <c r="P212" s="420"/>
      <c r="Q212" s="420"/>
      <c r="R212" s="420"/>
      <c r="S212" s="420"/>
      <c r="T212" s="420"/>
      <c r="U212" s="420"/>
      <c r="V212" s="420"/>
      <c r="W212" s="420"/>
      <c r="X212" s="420"/>
      <c r="Y212" s="420"/>
      <c r="Z212" s="420"/>
      <c r="AA212" s="420"/>
      <c r="AB212" s="420"/>
      <c r="AC212" s="420"/>
      <c r="AD212" s="420"/>
      <c r="AE212" s="420"/>
      <c r="AF212" s="420"/>
      <c r="AG212" s="420"/>
      <c r="AH212" s="420"/>
      <c r="AI212" s="420"/>
      <c r="AJ212" s="420"/>
      <c r="AK212" s="420"/>
      <c r="AL212" s="420"/>
      <c r="AN212" s="419">
        <v>70827</v>
      </c>
    </row>
    <row r="213" spans="1:41" ht="26.4" x14ac:dyDescent="0.25">
      <c r="A213" s="510"/>
      <c r="B213" s="509"/>
      <c r="C213" s="418" t="s">
        <v>311</v>
      </c>
      <c r="D213" s="419">
        <v>48</v>
      </c>
      <c r="E213" s="420"/>
      <c r="F213" s="420"/>
      <c r="G213" s="420"/>
      <c r="H213" s="420"/>
      <c r="I213" s="420"/>
      <c r="J213" s="420"/>
      <c r="K213" s="420"/>
      <c r="L213" s="420">
        <v>42</v>
      </c>
      <c r="M213" s="420"/>
      <c r="N213" s="420"/>
      <c r="O213" s="420"/>
      <c r="P213" s="420"/>
      <c r="Q213" s="420"/>
      <c r="R213" s="420"/>
      <c r="S213" s="420"/>
      <c r="T213" s="420"/>
      <c r="U213" s="420"/>
      <c r="V213" s="420"/>
      <c r="W213" s="420"/>
      <c r="X213" s="420"/>
      <c r="Y213" s="420"/>
      <c r="Z213" s="420"/>
      <c r="AA213" s="420"/>
      <c r="AB213" s="420"/>
      <c r="AC213" s="420">
        <v>6</v>
      </c>
      <c r="AD213" s="420"/>
      <c r="AE213" s="420"/>
      <c r="AF213" s="420"/>
      <c r="AG213" s="420"/>
      <c r="AH213" s="420"/>
      <c r="AI213" s="420"/>
      <c r="AJ213" s="420"/>
      <c r="AK213" s="420"/>
      <c r="AL213" s="420"/>
      <c r="AN213" s="419">
        <v>48</v>
      </c>
    </row>
    <row r="214" spans="1:41" ht="26.4" x14ac:dyDescent="0.25">
      <c r="A214" s="510"/>
      <c r="B214" s="509"/>
      <c r="C214" s="418" t="s">
        <v>312</v>
      </c>
      <c r="D214" s="419">
        <v>1.39</v>
      </c>
      <c r="E214" s="420">
        <v>1.39</v>
      </c>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N214" s="419">
        <v>1.39</v>
      </c>
    </row>
    <row r="215" spans="1:41" ht="26.4" x14ac:dyDescent="0.25">
      <c r="A215" s="510"/>
      <c r="B215" s="509"/>
      <c r="C215" s="418" t="s">
        <v>306</v>
      </c>
      <c r="D215" s="419">
        <v>12.06</v>
      </c>
      <c r="E215" s="420"/>
      <c r="F215" s="420"/>
      <c r="G215" s="420"/>
      <c r="H215" s="420">
        <v>3.33</v>
      </c>
      <c r="I215" s="420"/>
      <c r="J215" s="420"/>
      <c r="K215" s="420"/>
      <c r="L215" s="420"/>
      <c r="M215" s="420"/>
      <c r="N215" s="420"/>
      <c r="O215" s="420"/>
      <c r="P215" s="420"/>
      <c r="Q215" s="420"/>
      <c r="R215" s="420"/>
      <c r="S215" s="420"/>
      <c r="T215" s="420"/>
      <c r="U215" s="420"/>
      <c r="V215" s="420"/>
      <c r="W215" s="420"/>
      <c r="X215" s="420"/>
      <c r="Y215" s="420"/>
      <c r="Z215" s="420"/>
      <c r="AA215" s="420"/>
      <c r="AB215" s="420">
        <v>4.32</v>
      </c>
      <c r="AC215" s="420">
        <v>4.41</v>
      </c>
      <c r="AD215" s="420"/>
      <c r="AE215" s="420"/>
      <c r="AF215" s="420"/>
      <c r="AG215" s="420"/>
      <c r="AH215" s="420"/>
      <c r="AI215" s="420"/>
      <c r="AJ215" s="420"/>
      <c r="AK215" s="420"/>
      <c r="AL215" s="420"/>
      <c r="AN215" s="419">
        <v>12.06</v>
      </c>
    </row>
    <row r="216" spans="1:41" ht="26.4" x14ac:dyDescent="0.25">
      <c r="A216" s="510"/>
      <c r="B216" s="509"/>
      <c r="C216" s="418" t="s">
        <v>307</v>
      </c>
      <c r="D216" s="419">
        <v>1745.1</v>
      </c>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v>1745.1</v>
      </c>
      <c r="AD216" s="420"/>
      <c r="AE216" s="420"/>
      <c r="AF216" s="420"/>
      <c r="AG216" s="420"/>
      <c r="AH216" s="420"/>
      <c r="AI216" s="420"/>
      <c r="AJ216" s="420"/>
      <c r="AK216" s="420"/>
      <c r="AL216" s="420"/>
      <c r="AN216" s="419">
        <v>1745.1</v>
      </c>
    </row>
    <row r="217" spans="1:41" ht="26.4" x14ac:dyDescent="0.25">
      <c r="A217" s="510"/>
      <c r="B217" s="509"/>
      <c r="C217" s="418" t="s">
        <v>308</v>
      </c>
      <c r="D217" s="419">
        <v>5184.68</v>
      </c>
      <c r="E217" s="420">
        <v>191.51</v>
      </c>
      <c r="F217" s="420"/>
      <c r="G217" s="420"/>
      <c r="H217" s="420">
        <v>27.98</v>
      </c>
      <c r="I217" s="420"/>
      <c r="J217" s="420"/>
      <c r="K217" s="420"/>
      <c r="L217" s="420">
        <v>4814.17</v>
      </c>
      <c r="M217" s="420"/>
      <c r="N217" s="420"/>
      <c r="O217" s="420"/>
      <c r="P217" s="420"/>
      <c r="Q217" s="420"/>
      <c r="R217" s="420"/>
      <c r="S217" s="420"/>
      <c r="T217" s="420"/>
      <c r="U217" s="420"/>
      <c r="V217" s="420"/>
      <c r="W217" s="420"/>
      <c r="X217" s="420"/>
      <c r="Y217" s="420"/>
      <c r="Z217" s="420"/>
      <c r="AA217" s="420"/>
      <c r="AB217" s="420"/>
      <c r="AC217" s="420">
        <v>125.68</v>
      </c>
      <c r="AD217" s="420">
        <v>25.34</v>
      </c>
      <c r="AE217" s="420"/>
      <c r="AF217" s="420"/>
      <c r="AG217" s="420"/>
      <c r="AH217" s="420"/>
      <c r="AI217" s="420"/>
      <c r="AJ217" s="420"/>
      <c r="AK217" s="420"/>
      <c r="AL217" s="420"/>
      <c r="AN217" s="419">
        <v>5184.68</v>
      </c>
    </row>
    <row r="218" spans="1:41" ht="26.4" x14ac:dyDescent="0.25">
      <c r="A218" s="510"/>
      <c r="B218" s="509"/>
      <c r="C218" s="418" t="s">
        <v>366</v>
      </c>
      <c r="D218" s="419">
        <v>158383</v>
      </c>
      <c r="E218" s="420">
        <v>157480</v>
      </c>
      <c r="F218" s="420"/>
      <c r="G218" s="420"/>
      <c r="H218" s="420"/>
      <c r="I218" s="420"/>
      <c r="J218" s="420"/>
      <c r="K218" s="420"/>
      <c r="L218" s="420"/>
      <c r="M218" s="420"/>
      <c r="N218" s="420"/>
      <c r="O218" s="420"/>
      <c r="P218" s="420"/>
      <c r="Q218" s="420"/>
      <c r="R218" s="420"/>
      <c r="S218" s="420"/>
      <c r="T218" s="420"/>
      <c r="U218" s="420"/>
      <c r="V218" s="420"/>
      <c r="W218" s="420"/>
      <c r="X218" s="420"/>
      <c r="Y218" s="420"/>
      <c r="Z218" s="420"/>
      <c r="AA218" s="420"/>
      <c r="AB218" s="420">
        <v>903</v>
      </c>
      <c r="AC218" s="420"/>
      <c r="AD218" s="420"/>
      <c r="AE218" s="420"/>
      <c r="AF218" s="420"/>
      <c r="AG218" s="420"/>
      <c r="AH218" s="420"/>
      <c r="AI218" s="420"/>
      <c r="AJ218" s="420"/>
      <c r="AK218" s="420"/>
      <c r="AL218" s="420"/>
      <c r="AN218" s="419">
        <v>158383</v>
      </c>
    </row>
    <row r="219" spans="1:41" ht="39.6" x14ac:dyDescent="0.25">
      <c r="A219" s="510"/>
      <c r="B219" s="509"/>
      <c r="C219" s="418" t="s">
        <v>484</v>
      </c>
      <c r="D219" s="419">
        <v>695.2</v>
      </c>
      <c r="E219" s="420"/>
      <c r="F219" s="420"/>
      <c r="G219" s="420"/>
      <c r="H219" s="420">
        <v>4</v>
      </c>
      <c r="I219" s="420"/>
      <c r="J219" s="420"/>
      <c r="K219" s="420"/>
      <c r="L219" s="420"/>
      <c r="M219" s="420"/>
      <c r="N219" s="420"/>
      <c r="O219" s="420"/>
      <c r="P219" s="420"/>
      <c r="Q219" s="420"/>
      <c r="R219" s="420"/>
      <c r="S219" s="420"/>
      <c r="T219" s="420"/>
      <c r="U219" s="420"/>
      <c r="V219" s="420"/>
      <c r="W219" s="420">
        <v>15</v>
      </c>
      <c r="X219" s="420"/>
      <c r="Y219" s="420">
        <v>676.2</v>
      </c>
      <c r="Z219" s="420"/>
      <c r="AA219" s="420"/>
      <c r="AB219" s="420"/>
      <c r="AC219" s="420"/>
      <c r="AD219" s="420"/>
      <c r="AE219" s="420"/>
      <c r="AF219" s="420"/>
      <c r="AG219" s="420"/>
      <c r="AH219" s="420"/>
      <c r="AI219" s="420"/>
      <c r="AJ219" s="420"/>
      <c r="AK219" s="420"/>
      <c r="AL219" s="420"/>
      <c r="AN219" s="419">
        <v>695.2</v>
      </c>
    </row>
    <row r="220" spans="1:41" s="424" customFormat="1" x14ac:dyDescent="0.25">
      <c r="A220" s="510"/>
      <c r="B220" s="509"/>
      <c r="C220" s="421" t="s">
        <v>460</v>
      </c>
      <c r="D220" s="422">
        <v>350381.43</v>
      </c>
      <c r="E220" s="423">
        <v>228499.9</v>
      </c>
      <c r="F220" s="423"/>
      <c r="G220" s="423"/>
      <c r="H220" s="423">
        <v>93416.31</v>
      </c>
      <c r="I220" s="423"/>
      <c r="J220" s="423"/>
      <c r="K220" s="423"/>
      <c r="L220" s="423">
        <v>4856.17</v>
      </c>
      <c r="M220" s="423">
        <v>646</v>
      </c>
      <c r="N220" s="423"/>
      <c r="O220" s="423"/>
      <c r="P220" s="423"/>
      <c r="Q220" s="423"/>
      <c r="R220" s="423"/>
      <c r="S220" s="423"/>
      <c r="T220" s="423"/>
      <c r="U220" s="423"/>
      <c r="V220" s="423"/>
      <c r="W220" s="423">
        <v>4713</v>
      </c>
      <c r="X220" s="423"/>
      <c r="Y220" s="423">
        <v>15436.2</v>
      </c>
      <c r="Z220" s="423"/>
      <c r="AA220" s="423"/>
      <c r="AB220" s="423">
        <v>907.32</v>
      </c>
      <c r="AC220" s="423">
        <v>1881.19</v>
      </c>
      <c r="AD220" s="423">
        <v>25.34</v>
      </c>
      <c r="AE220" s="423"/>
      <c r="AF220" s="423"/>
      <c r="AG220" s="423"/>
      <c r="AH220" s="423"/>
      <c r="AI220" s="423"/>
      <c r="AJ220" s="423"/>
      <c r="AK220" s="423"/>
      <c r="AL220" s="423"/>
      <c r="AN220" s="422">
        <v>350381.43</v>
      </c>
      <c r="AO220" s="425"/>
    </row>
    <row r="221" spans="1:41" s="431" customFormat="1" ht="12.75" customHeight="1" x14ac:dyDescent="0.25">
      <c r="A221" s="426" t="s">
        <v>470</v>
      </c>
      <c r="B221" s="427"/>
      <c r="C221" s="428"/>
      <c r="D221" s="429">
        <v>8009780.0899999999</v>
      </c>
      <c r="E221" s="430">
        <v>4396630.29</v>
      </c>
      <c r="F221" s="430">
        <v>249.36</v>
      </c>
      <c r="G221" s="430"/>
      <c r="H221" s="430">
        <v>661967.29</v>
      </c>
      <c r="I221" s="430">
        <v>10</v>
      </c>
      <c r="J221" s="430">
        <v>12502.5</v>
      </c>
      <c r="K221" s="430"/>
      <c r="L221" s="430">
        <v>270215.62</v>
      </c>
      <c r="M221" s="430">
        <v>646</v>
      </c>
      <c r="N221" s="430"/>
      <c r="O221" s="430">
        <v>49099.83</v>
      </c>
      <c r="P221" s="430">
        <v>61638</v>
      </c>
      <c r="Q221" s="430">
        <v>192</v>
      </c>
      <c r="R221" s="430">
        <v>124258</v>
      </c>
      <c r="S221" s="430">
        <v>41472.5</v>
      </c>
      <c r="T221" s="430">
        <v>808</v>
      </c>
      <c r="U221" s="430">
        <v>643520</v>
      </c>
      <c r="V221" s="430">
        <v>103942</v>
      </c>
      <c r="W221" s="430">
        <v>25986.69</v>
      </c>
      <c r="X221" s="430"/>
      <c r="Y221" s="430">
        <v>23828.26</v>
      </c>
      <c r="Z221" s="430">
        <v>131437.5</v>
      </c>
      <c r="AA221" s="430">
        <v>479.67</v>
      </c>
      <c r="AB221" s="430">
        <v>11897.96</v>
      </c>
      <c r="AC221" s="430">
        <v>741542.33</v>
      </c>
      <c r="AD221" s="430">
        <v>125339.44</v>
      </c>
      <c r="AE221" s="430">
        <v>8545.7199999999993</v>
      </c>
      <c r="AF221" s="430"/>
      <c r="AG221" s="430">
        <v>1312.43</v>
      </c>
      <c r="AH221" s="430">
        <v>8252.09</v>
      </c>
      <c r="AI221" s="430">
        <v>230157</v>
      </c>
      <c r="AJ221" s="430">
        <v>230152.62</v>
      </c>
      <c r="AK221" s="430">
        <v>78256.39</v>
      </c>
      <c r="AL221" s="430">
        <v>25440.6</v>
      </c>
      <c r="AN221" s="429">
        <v>8009780.0899999999</v>
      </c>
    </row>
    <row r="222" spans="1:41" ht="409.6" hidden="1" customHeight="1" x14ac:dyDescent="0.25"/>
    <row r="223" spans="1:41" ht="19.5" customHeight="1" x14ac:dyDescent="0.25"/>
    <row r="224" spans="1:41" ht="47.25" customHeight="1" x14ac:dyDescent="0.3">
      <c r="A224" s="432" t="s">
        <v>502</v>
      </c>
    </row>
    <row r="225" spans="1:41" s="434" customFormat="1" ht="90" x14ac:dyDescent="0.25">
      <c r="A225" s="515"/>
      <c r="B225" s="516"/>
      <c r="C225" s="516"/>
      <c r="D225" s="438" t="s">
        <v>459</v>
      </c>
      <c r="E225" s="415" t="s">
        <v>452</v>
      </c>
      <c r="F225" s="415" t="s">
        <v>290</v>
      </c>
      <c r="G225" s="438" t="s">
        <v>490</v>
      </c>
      <c r="H225" s="415" t="s">
        <v>449</v>
      </c>
      <c r="I225" s="415" t="s">
        <v>289</v>
      </c>
      <c r="J225" s="415" t="s">
        <v>499</v>
      </c>
      <c r="K225" s="438" t="s">
        <v>491</v>
      </c>
      <c r="L225" s="415" t="s">
        <v>281</v>
      </c>
      <c r="M225" s="415" t="s">
        <v>426</v>
      </c>
      <c r="N225" s="438" t="s">
        <v>492</v>
      </c>
      <c r="O225" s="415" t="s">
        <v>448</v>
      </c>
      <c r="P225" s="415" t="s">
        <v>296</v>
      </c>
      <c r="Q225" s="415" t="s">
        <v>297</v>
      </c>
      <c r="R225" s="415" t="s">
        <v>298</v>
      </c>
      <c r="S225" s="415" t="s">
        <v>299</v>
      </c>
      <c r="T225" s="415" t="s">
        <v>300</v>
      </c>
      <c r="U225" s="415" t="s">
        <v>378</v>
      </c>
      <c r="V225" s="415" t="s">
        <v>379</v>
      </c>
      <c r="W225" s="415" t="s">
        <v>282</v>
      </c>
      <c r="X225" s="438" t="s">
        <v>503</v>
      </c>
      <c r="Y225" s="438" t="s">
        <v>285</v>
      </c>
      <c r="Z225" s="438" t="s">
        <v>447</v>
      </c>
      <c r="AA225" s="438" t="s">
        <v>287</v>
      </c>
      <c r="AB225" s="438" t="s">
        <v>284</v>
      </c>
      <c r="AC225" s="438" t="s">
        <v>453</v>
      </c>
      <c r="AD225" s="415" t="s">
        <v>425</v>
      </c>
      <c r="AE225" s="415" t="s">
        <v>382</v>
      </c>
      <c r="AF225" s="414" t="s">
        <v>493</v>
      </c>
      <c r="AG225" s="438" t="s">
        <v>457</v>
      </c>
      <c r="AH225" s="438" t="s">
        <v>451</v>
      </c>
      <c r="AI225" s="415" t="s">
        <v>424</v>
      </c>
      <c r="AJ225" s="415" t="s">
        <v>286</v>
      </c>
      <c r="AK225" s="415" t="s">
        <v>456</v>
      </c>
      <c r="AL225" s="415" t="s">
        <v>458</v>
      </c>
      <c r="AM225" s="438" t="s">
        <v>494</v>
      </c>
      <c r="AN225" s="438" t="s">
        <v>459</v>
      </c>
      <c r="AO225" s="433"/>
    </row>
    <row r="226" spans="1:41" s="412" customFormat="1" ht="21" customHeight="1" x14ac:dyDescent="0.25">
      <c r="A226" s="513" t="s">
        <v>470</v>
      </c>
      <c r="B226" s="514"/>
      <c r="C226" s="514"/>
      <c r="D226" s="435">
        <v>8009780.0899999999</v>
      </c>
      <c r="E226" s="436">
        <v>4396630.29</v>
      </c>
      <c r="F226" s="436">
        <v>249.36</v>
      </c>
      <c r="G226" s="437">
        <f>SUM(E226:F226)</f>
        <v>4396879.6500000004</v>
      </c>
      <c r="H226" s="436">
        <v>661967.29</v>
      </c>
      <c r="I226" s="436">
        <v>10</v>
      </c>
      <c r="J226" s="436">
        <v>12502.5</v>
      </c>
      <c r="K226" s="437">
        <f>SUM(H226:J226)</f>
        <v>674479.79</v>
      </c>
      <c r="L226" s="436">
        <v>270215.62</v>
      </c>
      <c r="M226" s="436">
        <v>646</v>
      </c>
      <c r="N226" s="437">
        <f>SUM(L226:M226)</f>
        <v>270861.62</v>
      </c>
      <c r="O226" s="436">
        <v>49099.83</v>
      </c>
      <c r="P226" s="436">
        <v>61638</v>
      </c>
      <c r="Q226" s="436">
        <v>192</v>
      </c>
      <c r="R226" s="436">
        <v>124258</v>
      </c>
      <c r="S226" s="436">
        <v>41472.5</v>
      </c>
      <c r="T226" s="436">
        <v>808</v>
      </c>
      <c r="U226" s="436">
        <v>643520</v>
      </c>
      <c r="V226" s="436">
        <v>103942</v>
      </c>
      <c r="W226" s="436">
        <v>25986.69</v>
      </c>
      <c r="X226" s="435">
        <f>SUM(O226:W226)</f>
        <v>1050917.02</v>
      </c>
      <c r="Y226" s="437">
        <v>23828.26</v>
      </c>
      <c r="Z226" s="435">
        <v>131437.5</v>
      </c>
      <c r="AA226" s="437">
        <v>479.67</v>
      </c>
      <c r="AB226" s="435">
        <v>11897.96</v>
      </c>
      <c r="AC226" s="436">
        <v>741542.33</v>
      </c>
      <c r="AD226" s="436">
        <v>125339.44</v>
      </c>
      <c r="AE226" s="436">
        <v>8545.7199999999993</v>
      </c>
      <c r="AF226" s="435">
        <f>SUM(AD226:AE226)</f>
        <v>133885.16</v>
      </c>
      <c r="AG226" s="437">
        <v>1312.43</v>
      </c>
      <c r="AH226" s="437">
        <v>8252.09</v>
      </c>
      <c r="AI226" s="436">
        <v>230157</v>
      </c>
      <c r="AJ226" s="436">
        <v>230152.62</v>
      </c>
      <c r="AK226" s="436">
        <v>78256.39</v>
      </c>
      <c r="AL226" s="436">
        <v>25440.6</v>
      </c>
      <c r="AM226" s="437">
        <f>SUM(AI226:AL226)</f>
        <v>564006.61</v>
      </c>
      <c r="AN226" s="435">
        <v>8009780.0899999999</v>
      </c>
    </row>
  </sheetData>
  <mergeCells count="42">
    <mergeCell ref="A226:C226"/>
    <mergeCell ref="A153:B154"/>
    <mergeCell ref="A155:B164"/>
    <mergeCell ref="A165:B175"/>
    <mergeCell ref="A176:B180"/>
    <mergeCell ref="A181:B184"/>
    <mergeCell ref="A185:B188"/>
    <mergeCell ref="A189:B194"/>
    <mergeCell ref="A195:B201"/>
    <mergeCell ref="A202:B209"/>
    <mergeCell ref="A210:B220"/>
    <mergeCell ref="A225:C225"/>
    <mergeCell ref="A146:B152"/>
    <mergeCell ref="A98:B100"/>
    <mergeCell ref="A101:B105"/>
    <mergeCell ref="A106:B110"/>
    <mergeCell ref="A111:B114"/>
    <mergeCell ref="A115:B119"/>
    <mergeCell ref="A120:B123"/>
    <mergeCell ref="A124:B128"/>
    <mergeCell ref="A129:B130"/>
    <mergeCell ref="A131:B134"/>
    <mergeCell ref="A135:B143"/>
    <mergeCell ref="A144:B145"/>
    <mergeCell ref="A87:B97"/>
    <mergeCell ref="A31:B36"/>
    <mergeCell ref="A37:B40"/>
    <mergeCell ref="A41:B44"/>
    <mergeCell ref="A45:B51"/>
    <mergeCell ref="A52:B55"/>
    <mergeCell ref="A56:B61"/>
    <mergeCell ref="A62:B65"/>
    <mergeCell ref="A66:B71"/>
    <mergeCell ref="A72:B77"/>
    <mergeCell ref="A78:B80"/>
    <mergeCell ref="A81:B86"/>
    <mergeCell ref="A27:B30"/>
    <mergeCell ref="A2:C2"/>
    <mergeCell ref="A3:B7"/>
    <mergeCell ref="A8:B10"/>
    <mergeCell ref="A11:B18"/>
    <mergeCell ref="A19:B26"/>
  </mergeCells>
  <pageMargins left="0" right="0" top="1" bottom="1" header="0.5" footer="0.5"/>
  <pageSetup paperSize="17" scale="48" fitToWidth="0" fitToHeight="0"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320943D6C2B14B9F8F05F1668EC6C8" ma:contentTypeVersion="2" ma:contentTypeDescription="Create a new document." ma:contentTypeScope="" ma:versionID="292342663cf6f30710fd9bfc968954ba">
  <xsd:schema xmlns:xsd="http://www.w3.org/2001/XMLSchema" xmlns:xs="http://www.w3.org/2001/XMLSchema" xmlns:p="http://schemas.microsoft.com/office/2006/metadata/properties" xmlns:ns2="2777dcbf-a18e-4cdf-99b4-0fbfbee22629" xmlns:ns3="ef66c0c8-142b-4c59-93f2-831009d530b4" targetNamespace="http://schemas.microsoft.com/office/2006/metadata/properties" ma:root="true" ma:fieldsID="b158e0cec5dd8adc25dcd97be3419266" ns2:_="" ns3:_="">
    <xsd:import namespace="2777dcbf-a18e-4cdf-99b4-0fbfbee22629"/>
    <xsd:import namespace="ef66c0c8-142b-4c59-93f2-831009d530b4"/>
    <xsd:element name="properties">
      <xsd:complexType>
        <xsd:sequence>
          <xsd:element name="documentManagement">
            <xsd:complexType>
              <xsd:all>
                <xsd:element ref="ns2:Category"/>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7dcbf-a18e-4cdf-99b4-0fbfbee22629"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Benefits of Recycling"/>
          <xsd:enumeration value="Data Nuggets"/>
          <xsd:enumeration value="OFM Measures"/>
          <xsd:enumeration value="Planning &amp; Process"/>
          <xsd:enumeration value="Reports &amp; Data"/>
          <xsd:enumeration value="Waste Characterization"/>
          <xsd:enumeration value="Data Resources"/>
          <xsd:enumeration value="SWM Annual Status Report"/>
          <xsd:enumeration value="Commodity Pricing Data"/>
          <xsd:enumeration value="SWM Annual Status Report Content"/>
        </xsd:restriction>
      </xsd:simpleType>
    </xsd:element>
  </xsd:schema>
  <xsd:schema xmlns:xsd="http://www.w3.org/2001/XMLSchema" xmlns:xs="http://www.w3.org/2001/XMLSchema" xmlns:dms="http://schemas.microsoft.com/office/2006/documentManagement/types" xmlns:pc="http://schemas.microsoft.com/office/infopath/2007/PartnerControls" targetNamespace="ef66c0c8-142b-4c59-93f2-831009d530b4"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tegory xmlns="2777dcbf-a18e-4cdf-99b4-0fbfbee22629">Reports &amp; Data</Category>
    <_dlc_DocId xmlns="ef66c0c8-142b-4c59-93f2-831009d530b4">SH7A6FU2NYNQ-2130651617-389</_dlc_DocId>
    <_dlc_DocIdUrl xmlns="ef66c0c8-142b-4c59-93f2-831009d530b4">
      <Url>http://teams/sites/W2R/_layouts/15/DocIdRedir.aspx?ID=SH7A6FU2NYNQ-2130651617-389</Url>
      <Description>SH7A6FU2NYNQ-2130651617-389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1F32D-E872-4263-95FB-7941B01EE7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7dcbf-a18e-4cdf-99b4-0fbfbee22629"/>
    <ds:schemaRef ds:uri="ef66c0c8-142b-4c59-93f2-831009d53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72FB0C-A531-41A1-A1AE-76AE8FFFAA93}">
  <ds:schemaRefs>
    <ds:schemaRef ds:uri="http://schemas.microsoft.com/sharepoint/events"/>
  </ds:schemaRefs>
</ds:datastoreItem>
</file>

<file path=customXml/itemProps3.xml><?xml version="1.0" encoding="utf-8"?>
<ds:datastoreItem xmlns:ds="http://schemas.openxmlformats.org/officeDocument/2006/customXml" ds:itemID="{C74D0153-6CBA-4DA0-8DB5-0551F7E43DB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2777dcbf-a18e-4cdf-99b4-0fbfbee22629"/>
    <ds:schemaRef ds:uri="ef66c0c8-142b-4c59-93f2-831009d530b4"/>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495BE865-8788-497E-8CFB-77BB51D42C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Disposal Trends Summary</vt:lpstr>
      <vt:lpstr>2021</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'1996'!Print_Area</vt:lpstr>
      <vt:lpstr>'1997'!Print_Area</vt:lpstr>
      <vt:lpstr>'1998'!Print_Area</vt:lpstr>
      <vt:lpstr>'1999'!Print_Area</vt:lpstr>
      <vt:lpstr>'2000'!Print_Area</vt:lpstr>
      <vt:lpstr>'2001'!Print_Area</vt:lpstr>
      <vt:lpstr>'2002'!Print_Area</vt:lpstr>
      <vt:lpstr>'2003'!Print_Area</vt:lpstr>
      <vt:lpstr>'2004'!Print_Area</vt:lpstr>
      <vt:lpstr>'2006'!Print_Area</vt:lpstr>
      <vt:lpstr>'2012'!Print_Area</vt:lpstr>
      <vt:lpstr>'1994'!Print_Titles</vt:lpstr>
      <vt:lpstr>'1995'!Print_Titles</vt:lpstr>
      <vt:lpstr>'1996'!Print_Titles</vt:lpstr>
      <vt:lpstr>'1997'!Print_Titles</vt:lpstr>
      <vt:lpstr>'1998'!Print_Titles</vt:lpstr>
      <vt:lpstr>'1999'!Print_Titles</vt:lpstr>
      <vt:lpstr>'2001'!Print_Titles</vt:lpstr>
      <vt:lpstr>'2002'!Print_Titles</vt:lpstr>
      <vt:lpstr>'2003'!Print_Titles</vt:lpstr>
      <vt:lpstr>'2004'!Print_Titles</vt:lpstr>
      <vt:lpstr>'2009'!Print_Titles</vt:lpstr>
      <vt:lpstr>'2010'!Print_Titles</vt:lpstr>
      <vt:lpstr>'2012'!Print_Titles</vt:lpstr>
      <vt:lpstr>'2013'!Print_Titles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Caywood, Ellen (ECY)</dc:creator>
  <cp:lastModifiedBy>Roehmholdt, Caitlyn (ECY)</cp:lastModifiedBy>
  <cp:lastPrinted>2019-01-04T01:51:48Z</cp:lastPrinted>
  <dcterms:created xsi:type="dcterms:W3CDTF">1999-08-05T15:11:46Z</dcterms:created>
  <dcterms:modified xsi:type="dcterms:W3CDTF">2024-03-19T20:23:32Z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0x010100D6320943D6C2B14B9F8F05F1668EC6C8</vt:lpwstr>
  </property>
  <property fmtid="{D5CDD505-2E9C-101B-9397-08002B2CF9AE}" pid="3" name="_dlc_DocIdItemGuid">
    <vt:lpwstr>0baf710a-a069-4acc-8cfa-3d41598b352d</vt:lpwstr>
  </property>
</Properties>
</file>