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CPRP\Staff file folders\Leah B\WC Resources\Doc Assets\"/>
    </mc:Choice>
  </mc:AlternateContent>
  <xr:revisionPtr revIDLastSave="0" documentId="8_{CBB798B7-CF48-4264-AA28-CC51A8F7A046}" xr6:coauthVersionLast="47" xr6:coauthVersionMax="47" xr10:uidLastSave="{00000000-0000-0000-0000-000000000000}"/>
  <bookViews>
    <workbookView xWindow="28680" yWindow="-120" windowWidth="29040" windowHeight="15720" firstSheet="1" xr2:uid="{0B927F47-59CA-4E97-ADE2-A10BD44D47C3}"/>
  </bookViews>
  <sheets>
    <sheet name="HWP Key and Introduction" sheetId="1" r:id="rId1"/>
    <sheet name="I. Data Inputs" sheetId="2" r:id="rId2"/>
    <sheet name="II. Carbon Storage" sheetId="3" r:id="rId3"/>
    <sheet name="III. Results + Conversions" sheetId="4" r:id="rId4"/>
    <sheet name="IV. Default Wood Product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 l="1"/>
  <c r="I13" i="4"/>
  <c r="I16" i="3"/>
  <c r="I17" i="3" s="1"/>
  <c r="I18" i="3" s="1"/>
  <c r="I19" i="3" s="1"/>
  <c r="I20" i="3" s="1"/>
  <c r="I21" i="3" s="1"/>
  <c r="C16" i="3"/>
  <c r="I6" i="3"/>
  <c r="I7" i="3" s="1"/>
  <c r="I8" i="3" s="1"/>
  <c r="I9" i="3" s="1"/>
  <c r="I10" i="3" s="1"/>
  <c r="I11" i="3" s="1"/>
  <c r="C6" i="3"/>
  <c r="C7" i="3" s="1"/>
  <c r="G17" i="2"/>
  <c r="I28" i="3" s="1"/>
  <c r="I29" i="3" s="1"/>
  <c r="F17" i="2"/>
  <c r="E17" i="2"/>
  <c r="D17" i="2"/>
  <c r="F42" i="3" s="1"/>
  <c r="F43" i="3" s="1"/>
  <c r="C17" i="2"/>
  <c r="B17" i="2"/>
  <c r="D28" i="3" s="1"/>
  <c r="D29" i="3" s="1"/>
  <c r="A17" i="2"/>
  <c r="I16" i="4"/>
  <c r="F31" i="2"/>
  <c r="I15" i="4" s="1"/>
  <c r="D24" i="2"/>
  <c r="B24" i="2"/>
  <c r="H8" i="3" l="1"/>
  <c r="I30" i="3"/>
  <c r="I42" i="3"/>
  <c r="G42" i="3"/>
  <c r="G43" i="3" s="1"/>
  <c r="E42" i="3"/>
  <c r="E43" i="3" s="1"/>
  <c r="H28" i="3"/>
  <c r="H29" i="3" s="1"/>
  <c r="F21" i="3"/>
  <c r="J9" i="3"/>
  <c r="D16" i="3"/>
  <c r="D20" i="3"/>
  <c r="E17" i="3"/>
  <c r="F28" i="3"/>
  <c r="F29" i="3" s="1"/>
  <c r="F7" i="3"/>
  <c r="H7" i="3"/>
  <c r="H16" i="3"/>
  <c r="H19" i="3"/>
  <c r="D17" i="3"/>
  <c r="G28" i="3"/>
  <c r="G29" i="3" s="1"/>
  <c r="H42" i="3"/>
  <c r="H43" i="3" s="1"/>
  <c r="G16" i="3"/>
  <c r="G19" i="3"/>
  <c r="D6" i="3"/>
  <c r="G6" i="3"/>
  <c r="F16" i="3"/>
  <c r="F19" i="3"/>
  <c r="I43" i="3"/>
  <c r="D11" i="3"/>
  <c r="G11" i="3"/>
  <c r="E16" i="3"/>
  <c r="E19" i="3"/>
  <c r="D10" i="3"/>
  <c r="G10" i="3"/>
  <c r="J6" i="3"/>
  <c r="H21" i="3"/>
  <c r="D19" i="3"/>
  <c r="J16" i="3"/>
  <c r="D9" i="3"/>
  <c r="G9" i="3"/>
  <c r="J11" i="3"/>
  <c r="G21" i="3"/>
  <c r="H18" i="3"/>
  <c r="J21" i="3"/>
  <c r="F6" i="3"/>
  <c r="D18" i="3"/>
  <c r="F11" i="3"/>
  <c r="F20" i="3"/>
  <c r="G17" i="3"/>
  <c r="D8" i="3"/>
  <c r="D42" i="3"/>
  <c r="D43" i="3" s="1"/>
  <c r="G7" i="3"/>
  <c r="J8" i="3"/>
  <c r="J7" i="3"/>
  <c r="F10" i="3"/>
  <c r="H10" i="3"/>
  <c r="F9" i="3"/>
  <c r="H17" i="3"/>
  <c r="G8" i="3"/>
  <c r="J10" i="3"/>
  <c r="G18" i="3"/>
  <c r="J20" i="3"/>
  <c r="D7" i="3"/>
  <c r="E21" i="3"/>
  <c r="F18" i="3"/>
  <c r="J19" i="3"/>
  <c r="D21" i="3"/>
  <c r="E18" i="3"/>
  <c r="J18" i="3"/>
  <c r="H6" i="3"/>
  <c r="H20" i="3"/>
  <c r="J17" i="3"/>
  <c r="H11" i="3"/>
  <c r="G20" i="3"/>
  <c r="H9" i="3"/>
  <c r="E20" i="3"/>
  <c r="F17" i="3"/>
  <c r="F8" i="3"/>
  <c r="D30" i="3"/>
  <c r="D31" i="3" s="1"/>
  <c r="F44" i="3"/>
  <c r="F45" i="3" s="1"/>
  <c r="C17" i="3"/>
  <c r="C8" i="3"/>
  <c r="E44" i="3" l="1"/>
  <c r="E45" i="3" s="1"/>
  <c r="G44" i="3"/>
  <c r="G45" i="3" s="1"/>
  <c r="G48" i="3" s="1"/>
  <c r="D22" i="3"/>
  <c r="H30" i="3"/>
  <c r="H31" i="3" s="1"/>
  <c r="H33" i="3" s="1"/>
  <c r="E22" i="3"/>
  <c r="F12" i="3"/>
  <c r="H22" i="3"/>
  <c r="H12" i="3"/>
  <c r="F22" i="3"/>
  <c r="J13" i="3"/>
  <c r="I31" i="3" s="1"/>
  <c r="I34" i="3" s="1"/>
  <c r="F30" i="3"/>
  <c r="F31" i="3" s="1"/>
  <c r="F34" i="3" s="1"/>
  <c r="G12" i="3"/>
  <c r="J23" i="3"/>
  <c r="D12" i="3"/>
  <c r="J12" i="3"/>
  <c r="J43" i="3"/>
  <c r="J42" i="3"/>
  <c r="G22" i="3"/>
  <c r="H44" i="3"/>
  <c r="H45" i="3" s="1"/>
  <c r="H48" i="3" s="1"/>
  <c r="G30" i="3"/>
  <c r="G31" i="3" s="1"/>
  <c r="G33" i="3" s="1"/>
  <c r="J22" i="3"/>
  <c r="D44" i="3"/>
  <c r="I44" i="3"/>
  <c r="I45" i="3" s="1"/>
  <c r="I48" i="3" s="1"/>
  <c r="F47" i="3"/>
  <c r="F48" i="3"/>
  <c r="D33" i="3"/>
  <c r="D34" i="3"/>
  <c r="E48" i="3"/>
  <c r="E47" i="3"/>
  <c r="C18" i="3"/>
  <c r="C19" i="3" s="1"/>
  <c r="C20" i="3" s="1"/>
  <c r="C21" i="3" s="1"/>
  <c r="C9" i="3"/>
  <c r="H34" i="3" l="1"/>
  <c r="G47" i="3"/>
  <c r="H47" i="3"/>
  <c r="I47" i="3"/>
  <c r="G34" i="3"/>
  <c r="I33" i="3"/>
  <c r="F33" i="3"/>
  <c r="D45" i="3"/>
  <c r="J44" i="3"/>
  <c r="G23" i="3"/>
  <c r="D23" i="3"/>
  <c r="F23" i="3"/>
  <c r="H23" i="3"/>
  <c r="E23" i="3"/>
  <c r="C10" i="3"/>
  <c r="D47" i="3" l="1"/>
  <c r="J47" i="3" s="1"/>
  <c r="D48" i="3"/>
  <c r="J48" i="3" s="1"/>
  <c r="J45" i="3"/>
  <c r="C11" i="3"/>
  <c r="H13" i="3" s="1"/>
  <c r="F13" i="3"/>
  <c r="D13" i="3" l="1"/>
  <c r="G13" i="3"/>
  <c r="J29" i="3" l="1"/>
  <c r="G5" i="4" s="1"/>
  <c r="J28" i="3"/>
  <c r="J30" i="3" l="1"/>
  <c r="G4" i="4" l="1"/>
  <c r="J33" i="3"/>
  <c r="J34" i="3"/>
  <c r="J31" i="3"/>
  <c r="G46" i="3" l="1"/>
  <c r="G51" i="3" s="1"/>
  <c r="G50" i="3" s="1"/>
  <c r="I46" i="3"/>
  <c r="I51" i="3" s="1"/>
  <c r="I50" i="3" s="1"/>
  <c r="H46" i="3"/>
  <c r="H51" i="3" s="1"/>
  <c r="H50" i="3" s="1"/>
  <c r="F46" i="3"/>
  <c r="F51" i="3" s="1"/>
  <c r="F50" i="3" s="1"/>
  <c r="E46" i="3"/>
  <c r="E51" i="3" s="1"/>
  <c r="E50" i="3" s="1"/>
  <c r="D46" i="3"/>
  <c r="G7" i="4"/>
  <c r="G6" i="4"/>
  <c r="G32" i="3"/>
  <c r="G37" i="3" s="1"/>
  <c r="G36" i="3" s="1"/>
  <c r="D32" i="3"/>
  <c r="F32" i="3"/>
  <c r="F37" i="3" s="1"/>
  <c r="F36" i="3" s="1"/>
  <c r="H32" i="3"/>
  <c r="H37" i="3" s="1"/>
  <c r="H36" i="3" s="1"/>
  <c r="I32" i="3"/>
  <c r="I37" i="3" s="1"/>
  <c r="I36" i="3" s="1"/>
  <c r="J46" i="3" l="1"/>
  <c r="D51" i="3"/>
  <c r="E53" i="3"/>
  <c r="E52" i="3"/>
  <c r="F53" i="3"/>
  <c r="F52" i="3"/>
  <c r="H53" i="3"/>
  <c r="H52" i="3"/>
  <c r="I53" i="3"/>
  <c r="I52" i="3"/>
  <c r="G53" i="3"/>
  <c r="G52" i="3"/>
  <c r="G39" i="3"/>
  <c r="G38" i="3"/>
  <c r="I39" i="3"/>
  <c r="I38" i="3"/>
  <c r="H39" i="3"/>
  <c r="H38" i="3"/>
  <c r="F39" i="3"/>
  <c r="F38" i="3"/>
  <c r="D37" i="3"/>
  <c r="D36" i="3" s="1"/>
  <c r="J32" i="3"/>
  <c r="D50" i="3" l="1"/>
  <c r="J51" i="3"/>
  <c r="D38" i="3"/>
  <c r="D39" i="3"/>
  <c r="J37" i="3"/>
  <c r="D53" i="3" l="1"/>
  <c r="J53" i="3" s="1"/>
  <c r="D52" i="3"/>
  <c r="J52" i="3" s="1"/>
  <c r="J50" i="3"/>
  <c r="J38" i="3"/>
  <c r="J36" i="3"/>
  <c r="J39" i="3"/>
  <c r="G9" i="4" l="1"/>
  <c r="G8" i="4"/>
</calcChain>
</file>

<file path=xl/sharedStrings.xml><?xml version="1.0" encoding="utf-8"?>
<sst xmlns="http://schemas.openxmlformats.org/spreadsheetml/2006/main" count="249" uniqueCount="163">
  <si>
    <t>Harvested Wood Products Worksheet</t>
  </si>
  <si>
    <r>
      <t>The Harvested Wood Products (HWP) Worksheet is designed to standardize and facilitate the reporting of harvested wood products. The HWP worksheet produces standardized outputs that Forest Owners must insert into the Calculation Worksheet for the following areas:
1) Actual Project Carbon in Harvested Wood Delivered to Mill (metric tons CO</t>
    </r>
    <r>
      <rPr>
        <vertAlign val="subscript"/>
        <sz val="10"/>
        <rFont val="Arial"/>
        <family val="2"/>
      </rPr>
      <t>2</t>
    </r>
    <r>
      <rPr>
        <sz val="10"/>
        <rFont val="Arial"/>
        <family val="2"/>
      </rPr>
      <t>e) 
2) Actual Project Carbon in Trees Harvested for Wood Products (metric tons CO</t>
    </r>
    <r>
      <rPr>
        <vertAlign val="subscript"/>
        <sz val="10"/>
        <rFont val="Arial"/>
        <family val="2"/>
      </rPr>
      <t>2</t>
    </r>
    <r>
      <rPr>
        <sz val="10"/>
        <rFont val="Arial"/>
        <family val="2"/>
      </rPr>
      <t>e)
3) Actual Project Carbon Stored Long-term in Wood Products (metric tons CO</t>
    </r>
    <r>
      <rPr>
        <vertAlign val="subscript"/>
        <sz val="10"/>
        <rFont val="Arial"/>
        <family val="2"/>
      </rPr>
      <t>2</t>
    </r>
    <r>
      <rPr>
        <sz val="10"/>
        <rFont val="Arial"/>
        <family val="2"/>
      </rPr>
      <t>e) - Excl Landfill
4) Actual Project Carbon Stored Long-term in Wood Products (metric tons CO</t>
    </r>
    <r>
      <rPr>
        <vertAlign val="subscript"/>
        <sz val="10"/>
        <rFont val="Arial"/>
        <family val="2"/>
      </rPr>
      <t>2</t>
    </r>
    <r>
      <rPr>
        <sz val="10"/>
        <rFont val="Arial"/>
        <family val="2"/>
      </rPr>
      <t>e) - Incl Landfill
5) Baseline Carbon Stored Long-term in Wood Products (metric tons CO</t>
    </r>
    <r>
      <rPr>
        <vertAlign val="subscript"/>
        <sz val="10"/>
        <rFont val="Arial"/>
        <family val="2"/>
      </rPr>
      <t>2</t>
    </r>
    <r>
      <rPr>
        <sz val="10"/>
        <rFont val="Arial"/>
        <family val="2"/>
      </rPr>
      <t>e) - Excl Landfill
6) Baseline Carbon Stored Long-term in Wood Products (metric tons CO</t>
    </r>
    <r>
      <rPr>
        <vertAlign val="subscript"/>
        <sz val="10"/>
        <rFont val="Arial"/>
        <family val="2"/>
      </rPr>
      <t>2</t>
    </r>
    <r>
      <rPr>
        <sz val="10"/>
        <rFont val="Arial"/>
        <family val="2"/>
      </rPr>
      <t xml:space="preserve">e) - Incl Landfill
The default values (conversions, mill efficiencies, etc.) must be used unless the Forest Owner can provide verifiable alternatives. The HWP worksheet is divided into 4 sections (Data Inputs, Estimates of Carbon Storage in Wood Products, Results + Conversion Factors, and Default Wood Products by Supersection). Forest Owners must make a separate copy of the HWP worksheet for each Reporting Period.
</t>
    </r>
  </si>
  <si>
    <t>Key</t>
  </si>
  <si>
    <t>Guidance - user action required</t>
  </si>
  <si>
    <t>Project data entered by Forest Owner</t>
  </si>
  <si>
    <t>Assumptions and/or data populated automatically</t>
  </si>
  <si>
    <t>Default values</t>
  </si>
  <si>
    <t>Data calculated automatically for input into Calculations</t>
  </si>
  <si>
    <t>The Department of Ecology maintains the right to modify this worksheet at any time to ensure consistency with the forecast methodology and its intent, or if errors in the built-in calculations are found. Please contact Ecology staff at CCAOffsets@ecy.wa.gov if errors are found while using the worksheet. This tool has been adapted by the Department of Ecology from a tool developed by the Climate Action Reserve, a non-profit organization (https://climateactionreserve.org/). Any further adaptation or reproduction requires prior written consent from the Climate Action Reserve.</t>
  </si>
  <si>
    <t>Section I. Data Inputs</t>
  </si>
  <si>
    <t>Table 1. Project Characteristics</t>
  </si>
  <si>
    <r>
      <t xml:space="preserve">Enter the project region, supersection, reporting period dates, harvest units, and wood density factors for the current reporting period. If multiple hardwood and/or softwood harvest units were recorded, consolidate into one hardwood and one softwood harvest unit using the values in </t>
    </r>
    <r>
      <rPr>
        <b/>
        <sz val="9"/>
        <color theme="1"/>
        <rFont val="Arial"/>
        <family val="2"/>
      </rPr>
      <t>Table 8</t>
    </r>
    <r>
      <rPr>
        <sz val="9"/>
        <color theme="1"/>
        <rFont val="Arial"/>
        <family val="2"/>
      </rPr>
      <t>. If multiple forest types or tree species are present, take a weighted average of the densities based on harvest records or distribution across the project area. Using the USFS Wood Handbook, multiply the specific gravity by the density of water (62.43 lbs/ft</t>
    </r>
    <r>
      <rPr>
        <vertAlign val="superscript"/>
        <sz val="9"/>
        <color theme="1"/>
        <rFont val="Arial"/>
        <family val="2"/>
      </rPr>
      <t>3</t>
    </r>
    <r>
      <rPr>
        <sz val="9"/>
        <color theme="1"/>
        <rFont val="Arial"/>
        <family val="2"/>
      </rPr>
      <t>) to get wood density.</t>
    </r>
  </si>
  <si>
    <t>Region*:</t>
  </si>
  <si>
    <t>Pacific Northwest, West (PWW)</t>
  </si>
  <si>
    <t>Supersection*:</t>
  </si>
  <si>
    <t>Puget Trough</t>
  </si>
  <si>
    <t>Reporting Period:</t>
  </si>
  <si>
    <t>Hardwood Harvest Units:</t>
  </si>
  <si>
    <t>Bone Dry Tons</t>
  </si>
  <si>
    <r>
      <t>Avg. Hardwood Density (lbs/ft</t>
    </r>
    <r>
      <rPr>
        <vertAlign val="superscript"/>
        <sz val="9"/>
        <color theme="1"/>
        <rFont val="Arial"/>
        <family val="2"/>
      </rPr>
      <t>3</t>
    </r>
    <r>
      <rPr>
        <sz val="9"/>
        <color theme="1"/>
        <rFont val="Arial"/>
        <family val="2"/>
      </rPr>
      <t>)**:</t>
    </r>
  </si>
  <si>
    <t>Softwood Harvest Units:</t>
  </si>
  <si>
    <r>
      <t>Avg. Softwood Density (lbs/ft</t>
    </r>
    <r>
      <rPr>
        <vertAlign val="superscript"/>
        <sz val="9"/>
        <color theme="1"/>
        <rFont val="Arial"/>
        <family val="2"/>
      </rPr>
      <t>3</t>
    </r>
    <r>
      <rPr>
        <sz val="9"/>
        <color theme="1"/>
        <rFont val="Arial"/>
        <family val="2"/>
      </rPr>
      <t>)**:</t>
    </r>
  </si>
  <si>
    <t>*Source: Assessment Area Data File</t>
  </si>
  <si>
    <t>**Source: the USFS Wood Handbook (2010)</t>
  </si>
  <si>
    <t>Table 2. Default Wood Products Classes</t>
  </si>
  <si>
    <r>
      <rPr>
        <sz val="9"/>
        <rFont val="Arial"/>
        <family val="2"/>
      </rPr>
      <t xml:space="preserve">If the default wood products classes are being used, select "Yes" in cell </t>
    </r>
    <r>
      <rPr>
        <b/>
        <sz val="9"/>
        <rFont val="Arial"/>
        <family val="2"/>
      </rPr>
      <t>J17</t>
    </r>
    <r>
      <rPr>
        <sz val="9"/>
        <rFont val="Arial"/>
        <family val="2"/>
      </rPr>
      <t xml:space="preserve"> and proceed to </t>
    </r>
    <r>
      <rPr>
        <b/>
        <sz val="9"/>
        <rFont val="Arial"/>
        <family val="2"/>
      </rPr>
      <t>Table 3</t>
    </r>
    <r>
      <rPr>
        <sz val="9"/>
        <rFont val="Arial"/>
        <family val="2"/>
      </rPr>
      <t xml:space="preserve"> if harvesting occurred or </t>
    </r>
    <r>
      <rPr>
        <b/>
        <sz val="9"/>
        <rFont val="Arial"/>
        <family val="2"/>
      </rPr>
      <t>Table 4</t>
    </r>
    <r>
      <rPr>
        <sz val="9"/>
        <rFont val="Arial"/>
        <family val="2"/>
      </rPr>
      <t xml:space="preserve"> if there was no harvest. If the actual distribution of wood products generated from the reporting period harvest is known, skip this table and proceed to </t>
    </r>
    <r>
      <rPr>
        <b/>
        <sz val="9"/>
        <rFont val="Arial"/>
        <family val="2"/>
      </rPr>
      <t>Tables 4 and 5</t>
    </r>
    <r>
      <rPr>
        <sz val="9"/>
        <rFont val="Arial"/>
        <family val="2"/>
      </rPr>
      <t>.</t>
    </r>
  </si>
  <si>
    <t>Softwood Lumber</t>
  </si>
  <si>
    <t>Hardwood Lumber</t>
  </si>
  <si>
    <t>Plywood</t>
  </si>
  <si>
    <t>Oriented Strandboard</t>
  </si>
  <si>
    <t>Non Structural Panels</t>
  </si>
  <si>
    <t>Misc.</t>
  </si>
  <si>
    <t>Paper</t>
  </si>
  <si>
    <t>Using defaults?</t>
  </si>
  <si>
    <t>Yes</t>
  </si>
  <si>
    <r>
      <t>Source: Assessment Area Data File (see Tab</t>
    </r>
    <r>
      <rPr>
        <b/>
        <sz val="8"/>
        <rFont val="Arial"/>
        <family val="2"/>
      </rPr>
      <t xml:space="preserve"> IV</t>
    </r>
    <r>
      <rPr>
        <sz val="8"/>
        <rFont val="Arial"/>
        <family val="2"/>
      </rPr>
      <t xml:space="preserve"> of this sheet)</t>
    </r>
  </si>
  <si>
    <t>Table 3. Harvest Volume Totals</t>
  </si>
  <si>
    <r>
      <rPr>
        <sz val="9"/>
        <rFont val="Arial"/>
        <family val="2"/>
      </rPr>
      <t xml:space="preserve">If the default wood products classes are entered in </t>
    </r>
    <r>
      <rPr>
        <b/>
        <sz val="9"/>
        <rFont val="Arial"/>
        <family val="2"/>
      </rPr>
      <t>Table 2</t>
    </r>
    <r>
      <rPr>
        <sz val="9"/>
        <rFont val="Arial"/>
        <family val="2"/>
      </rPr>
      <t xml:space="preserve"> and harvesting occurred in the reporting period, enter the total amount of wood delivered to the mill(s) and proceed to </t>
    </r>
    <r>
      <rPr>
        <b/>
        <sz val="9"/>
        <rFont val="Arial"/>
        <family val="2"/>
      </rPr>
      <t>Table 4</t>
    </r>
    <r>
      <rPr>
        <sz val="9"/>
        <rFont val="Arial"/>
        <family val="2"/>
      </rPr>
      <t>. Do not complete this table if the actual distribution of wood products is known.</t>
    </r>
  </si>
  <si>
    <t>Hardwood</t>
  </si>
  <si>
    <t>Softwood</t>
  </si>
  <si>
    <t>Total</t>
  </si>
  <si>
    <t>%</t>
  </si>
  <si>
    <t>Table 4. Ratio of Carbon in Harvested Trees to Wood Delivered to Mill</t>
  </si>
  <si>
    <r>
      <t xml:space="preserve">Enter the 100-year baseline data to calculate a ratio of carbon in trees harvested for wood products to carbon in harvested wood delivered to the mill. For an IFM project taking place on public land, or an IFM project taking place on private land and using the default baseline methodology, the baseline carbon in harvested wood delivered to the mill must be </t>
    </r>
    <r>
      <rPr>
        <b/>
        <sz val="9"/>
        <rFont val="Arial"/>
        <family val="2"/>
      </rPr>
      <t>65%</t>
    </r>
    <r>
      <rPr>
        <sz val="9"/>
        <rFont val="Arial"/>
        <family val="2"/>
      </rPr>
      <t xml:space="preserve"> of the baseline carbon in trees harvested for wood products.</t>
    </r>
  </si>
  <si>
    <r>
      <t>Baseline Carbon in Trees Harvested for Wood Products (tCO</t>
    </r>
    <r>
      <rPr>
        <vertAlign val="subscript"/>
        <sz val="8"/>
        <rFont val="Arial"/>
        <family val="2"/>
      </rPr>
      <t>2</t>
    </r>
    <r>
      <rPr>
        <sz val="8"/>
        <rFont val="Arial"/>
        <family val="2"/>
      </rPr>
      <t>e)</t>
    </r>
  </si>
  <si>
    <r>
      <t>Baseline Carbon in Harvested Wood Delivered to Mill (tCO</t>
    </r>
    <r>
      <rPr>
        <vertAlign val="subscript"/>
        <sz val="8"/>
        <rFont val="Arial"/>
        <family val="2"/>
      </rPr>
      <t>2</t>
    </r>
    <r>
      <rPr>
        <sz val="8"/>
        <rFont val="Arial"/>
        <family val="2"/>
      </rPr>
      <t>e)</t>
    </r>
  </si>
  <si>
    <t>Ratio of Carbon in Harvested Trees to Wood Delivered to Mill</t>
  </si>
  <si>
    <t>Section II. Estimates of Carbon Storage in Wood Products</t>
  </si>
  <si>
    <t>Table 5. Volume in Logs Delivered to Mill</t>
  </si>
  <si>
    <r>
      <t xml:space="preserve">Enter the name of the mill(s) and the volume of harvested wood sent to the mill(s) during the current reporting period, if known. Both the hardwood and softwood volumes must be categorized based on the wood product classes shown below. If wood products class data is only partially available, categorize the unknown wood products as "miscellaneous". If wood products class data is unavailable or no wood products were harvested in the current reporting period, complete </t>
    </r>
    <r>
      <rPr>
        <b/>
        <sz val="9"/>
        <color theme="1"/>
        <rFont val="Arial"/>
        <family val="2"/>
      </rPr>
      <t>Tables 2</t>
    </r>
    <r>
      <rPr>
        <sz val="9"/>
        <color theme="1"/>
        <rFont val="Arial"/>
        <family val="2"/>
      </rPr>
      <t xml:space="preserve"> and </t>
    </r>
    <r>
      <rPr>
        <b/>
        <sz val="9"/>
        <color theme="1"/>
        <rFont val="Arial"/>
        <family val="2"/>
      </rPr>
      <t>3</t>
    </r>
    <r>
      <rPr>
        <sz val="9"/>
        <color theme="1"/>
        <rFont val="Arial"/>
        <family val="2"/>
      </rPr>
      <t xml:space="preserve">. Default mill efficiencies are listed in </t>
    </r>
    <r>
      <rPr>
        <b/>
        <sz val="9"/>
        <color theme="1"/>
        <rFont val="Arial"/>
        <family val="2"/>
      </rPr>
      <t>Table 11</t>
    </r>
    <r>
      <rPr>
        <sz val="9"/>
        <color theme="1"/>
        <rFont val="Arial"/>
        <family val="2"/>
      </rPr>
      <t>. These default values may be overwritten if mill-specific data is available and verifiable.</t>
    </r>
  </si>
  <si>
    <t>Mill</t>
  </si>
  <si>
    <t>Mill Efficiency</t>
  </si>
  <si>
    <t>Lumber</t>
  </si>
  <si>
    <t>Misc Products</t>
  </si>
  <si>
    <t>Gross Total:</t>
  </si>
  <si>
    <t>Net Total:</t>
  </si>
  <si>
    <t>Table 6. Carbon Storage Estimates</t>
  </si>
  <si>
    <t>Project Activity</t>
  </si>
  <si>
    <t>Harvested wood (cubic ft)</t>
  </si>
  <si>
    <r>
      <t>Carbon in harvested wood (tCO</t>
    </r>
    <r>
      <rPr>
        <vertAlign val="subscript"/>
        <sz val="8"/>
        <rFont val="Arial"/>
        <family val="2"/>
      </rPr>
      <t>2</t>
    </r>
    <r>
      <rPr>
        <sz val="8"/>
        <rFont val="Arial"/>
        <family val="2"/>
      </rPr>
      <t>e)</t>
    </r>
  </si>
  <si>
    <t>Wood products (cubic ft)</t>
  </si>
  <si>
    <r>
      <t>Carbon in wood products (tCO</t>
    </r>
    <r>
      <rPr>
        <vertAlign val="subscript"/>
        <sz val="8"/>
        <rFont val="Arial"/>
        <family val="2"/>
      </rPr>
      <t>2</t>
    </r>
    <r>
      <rPr>
        <sz val="8"/>
        <rFont val="Arial"/>
        <family val="2"/>
      </rPr>
      <t>e)</t>
    </r>
  </si>
  <si>
    <t>% Total Product</t>
  </si>
  <si>
    <r>
      <t>In-use wood products (tCO</t>
    </r>
    <r>
      <rPr>
        <vertAlign val="subscript"/>
        <sz val="8"/>
        <rFont val="Arial"/>
        <family val="2"/>
      </rPr>
      <t>2</t>
    </r>
    <r>
      <rPr>
        <sz val="8"/>
        <rFont val="Arial"/>
        <family val="2"/>
      </rPr>
      <t>e)</t>
    </r>
  </si>
  <si>
    <r>
      <t>Wood products in landfills (tCO</t>
    </r>
    <r>
      <rPr>
        <vertAlign val="subscript"/>
        <sz val="8"/>
        <rFont val="Arial"/>
        <family val="2"/>
      </rPr>
      <t>2</t>
    </r>
    <r>
      <rPr>
        <sz val="8"/>
        <rFont val="Arial"/>
        <family val="2"/>
      </rPr>
      <t>e)</t>
    </r>
  </si>
  <si>
    <t>Baseline Activity</t>
  </si>
  <si>
    <t>Section III. Results and Conversion Factors</t>
  </si>
  <si>
    <t>Table 7. Monitoring Calculation Worksheet Inputs for Current Reporting Period</t>
  </si>
  <si>
    <t>Input each value in the appropriate location in the Monitoring Calculation Worksheet.</t>
  </si>
  <si>
    <r>
      <t>Actual Project Carbon in Trees Harvested for Wood Products (tCO</t>
    </r>
    <r>
      <rPr>
        <vertAlign val="subscript"/>
        <sz val="9"/>
        <rFont val="Arial"/>
        <family val="2"/>
      </rPr>
      <t>2</t>
    </r>
    <r>
      <rPr>
        <sz val="9"/>
        <rFont val="Arial"/>
        <family val="2"/>
      </rPr>
      <t>e)</t>
    </r>
  </si>
  <si>
    <r>
      <t>Actual Project Carbon in Harvested Wood Delivered to Mill (tCO</t>
    </r>
    <r>
      <rPr>
        <vertAlign val="subscript"/>
        <sz val="9"/>
        <rFont val="Arial"/>
        <family val="2"/>
      </rPr>
      <t>2</t>
    </r>
    <r>
      <rPr>
        <sz val="9"/>
        <rFont val="Arial"/>
        <family val="2"/>
      </rPr>
      <t>e)</t>
    </r>
  </si>
  <si>
    <r>
      <t>Actual Project Carbon Stored Long-term in Wood Products (tCO</t>
    </r>
    <r>
      <rPr>
        <vertAlign val="subscript"/>
        <sz val="9"/>
        <rFont val="Arial"/>
        <family val="2"/>
      </rPr>
      <t>2</t>
    </r>
    <r>
      <rPr>
        <sz val="9"/>
        <rFont val="Arial"/>
        <family val="2"/>
      </rPr>
      <t>e) - Excl Landfill</t>
    </r>
  </si>
  <si>
    <r>
      <t>Actual Project Carbon Stored Long-term in Wood Products (tCO</t>
    </r>
    <r>
      <rPr>
        <vertAlign val="subscript"/>
        <sz val="9"/>
        <rFont val="Arial"/>
        <family val="2"/>
      </rPr>
      <t>2</t>
    </r>
    <r>
      <rPr>
        <sz val="9"/>
        <rFont val="Arial"/>
        <family val="2"/>
      </rPr>
      <t>e) - Incl Landfill</t>
    </r>
  </si>
  <si>
    <r>
      <t>Baseline Carbon Stored Long-term in Wood Products (tCO</t>
    </r>
    <r>
      <rPr>
        <vertAlign val="subscript"/>
        <sz val="9"/>
        <rFont val="Arial"/>
        <family val="2"/>
      </rPr>
      <t>2</t>
    </r>
    <r>
      <rPr>
        <sz val="9"/>
        <rFont val="Arial"/>
        <family val="2"/>
      </rPr>
      <t>e) - Excl Landfill</t>
    </r>
  </si>
  <si>
    <r>
      <t>Baseline Carbon Stored Long-term in Wood Products (tCO</t>
    </r>
    <r>
      <rPr>
        <vertAlign val="subscript"/>
        <sz val="9"/>
        <rFont val="Arial"/>
        <family val="2"/>
      </rPr>
      <t>2</t>
    </r>
    <r>
      <rPr>
        <sz val="9"/>
        <rFont val="Arial"/>
        <family val="2"/>
      </rPr>
      <t>e) - Incl Landfill</t>
    </r>
  </si>
  <si>
    <t>Table 8. Volume multipliers for converting units to cubic feet</t>
  </si>
  <si>
    <t>Table 9. Factors for converting volume estimates to CO2-e</t>
  </si>
  <si>
    <t>Source</t>
  </si>
  <si>
    <t>Unit</t>
  </si>
  <si>
    <t>Factor</t>
  </si>
  <si>
    <t>Cubic Feet / Hardwood Harvest Unit</t>
  </si>
  <si>
    <t>Table 8.</t>
  </si>
  <si>
    <t>Cubic Feet / Softwood Harvest Unit</t>
  </si>
  <si>
    <t>Bone Dry Units</t>
  </si>
  <si>
    <t>Tree Carbon:Wood Carbon</t>
  </si>
  <si>
    <t>Table 4.</t>
  </si>
  <si>
    <t>Cords</t>
  </si>
  <si>
    <t>Pounds to Metric Tons</t>
  </si>
  <si>
    <t>Quantification Guidance</t>
  </si>
  <si>
    <t>Cubic Feet</t>
  </si>
  <si>
    <t>Portion of Carbon in Biomass</t>
  </si>
  <si>
    <t>Cubic Meters</t>
  </si>
  <si>
    <r>
      <t>Carbon to CO</t>
    </r>
    <r>
      <rPr>
        <vertAlign val="subscript"/>
        <sz val="9"/>
        <rFont val="Arial"/>
        <family val="2"/>
      </rPr>
      <t>2</t>
    </r>
    <r>
      <rPr>
        <sz val="9"/>
        <rFont val="Arial"/>
        <family val="2"/>
      </rPr>
      <t>e</t>
    </r>
  </si>
  <si>
    <t>Cunits-Chips (CCF)</t>
  </si>
  <si>
    <r>
      <t>Density of water (lbs/ft</t>
    </r>
    <r>
      <rPr>
        <vertAlign val="superscript"/>
        <sz val="9"/>
        <rFont val="Arial"/>
        <family val="2"/>
      </rPr>
      <t>3</t>
    </r>
    <r>
      <rPr>
        <sz val="9"/>
        <rFont val="Arial"/>
        <family val="2"/>
      </rPr>
      <t>)</t>
    </r>
  </si>
  <si>
    <t>-</t>
  </si>
  <si>
    <t>Cunits-Roundwood</t>
  </si>
  <si>
    <t>Cunits-Whole tree chip</t>
  </si>
  <si>
    <t>Table 10. 100-year average storage factors</t>
  </si>
  <si>
    <t>Green Tons</t>
  </si>
  <si>
    <t>Wood Product Class</t>
  </si>
  <si>
    <t>In-Use</t>
  </si>
  <si>
    <t>Landfills</t>
  </si>
  <si>
    <t>MBF-Doyle</t>
  </si>
  <si>
    <t>MBF-International 1/4"</t>
  </si>
  <si>
    <t>MBF-Scribner ("C" or "Small")</t>
  </si>
  <si>
    <t>Softwood Plywood</t>
  </si>
  <si>
    <t>MBF-Scribner ("Large" or "Long")</t>
  </si>
  <si>
    <t>MCF-Thousand Cubic Feet</t>
  </si>
  <si>
    <t>Oven Dried Metric Tons</t>
  </si>
  <si>
    <t>Miscellaneous Products</t>
  </si>
  <si>
    <t>Source: American Forest &amp; Paper Association, Sustainable Forestry Initiative Program Annual Progress Reporting Form</t>
  </si>
  <si>
    <t>Exported Sawlogs</t>
  </si>
  <si>
    <t>Table 11. Average regional mill efficiencies (ME)</t>
  </si>
  <si>
    <t>Region</t>
  </si>
  <si>
    <t>Hardwoods</t>
  </si>
  <si>
    <t>Softwoods</t>
  </si>
  <si>
    <t>Saw Log ME</t>
  </si>
  <si>
    <t>Pulp ME</t>
  </si>
  <si>
    <t>Pacific Northwest, East (PWE)</t>
  </si>
  <si>
    <t>Pacific Southwest (PSW)</t>
  </si>
  <si>
    <t>Rocky Mountain, North (RMN)</t>
  </si>
  <si>
    <t>Rocky Mountain, South (RMS)</t>
  </si>
  <si>
    <r>
      <t xml:space="preserve">Source: </t>
    </r>
    <r>
      <rPr>
        <i/>
        <sz val="8"/>
        <color theme="1"/>
        <rFont val="Arial"/>
        <family val="2"/>
      </rPr>
      <t>Technical Guidelines for Voluntary Reporting of Greenhouse Gas Program</t>
    </r>
    <r>
      <rPr>
        <sz val="8"/>
        <color theme="1"/>
        <rFont val="Arial"/>
        <family val="2"/>
      </rPr>
      <t>, Part I Appendix: Forestry, Table 1.6; Assessment Area Data File</t>
    </r>
  </si>
  <si>
    <t>Section IV. Default Wood Product Classes</t>
  </si>
  <si>
    <t>Supersections</t>
  </si>
  <si>
    <t>Oriented Strand Board</t>
  </si>
  <si>
    <t>Non-structural Panels</t>
  </si>
  <si>
    <t xml:space="preserve">Miscellaneous </t>
  </si>
  <si>
    <t>Bitterroot Mountains</t>
  </si>
  <si>
    <t>Blue Mountains</t>
  </si>
  <si>
    <t>Booneville Basin</t>
  </si>
  <si>
    <t>California Central Valley Basin</t>
  </si>
  <si>
    <t>Central California Coast</t>
  </si>
  <si>
    <t>Colorado Plateau</t>
  </si>
  <si>
    <t>Colorado River Canyon Lands</t>
  </si>
  <si>
    <t>Columbia Basin</t>
  </si>
  <si>
    <t>Eastern Cascades</t>
  </si>
  <si>
    <t>Great Divide Basin</t>
  </si>
  <si>
    <t>Idaho Batholith</t>
  </si>
  <si>
    <t>Modoc Plateau</t>
  </si>
  <si>
    <t>Montana Rocky Mountains</t>
  </si>
  <si>
    <t>Nevada Mountains</t>
  </si>
  <si>
    <t>Northern California Coast</t>
  </si>
  <si>
    <t>Northern Great Plains</t>
  </si>
  <si>
    <t>Northern Rocky Mountains</t>
  </si>
  <si>
    <t>Northwest Cascades</t>
  </si>
  <si>
    <t>Northwestern Basin and Range</t>
  </si>
  <si>
    <t>Okanogan Highland</t>
  </si>
  <si>
    <t>Oregon and Washington Coast</t>
  </si>
  <si>
    <t>Sierra Nevada</t>
  </si>
  <si>
    <t>Sierra Nevada Foothills</t>
  </si>
  <si>
    <t>Snake River Basin</t>
  </si>
  <si>
    <t>Southern California Coast</t>
  </si>
  <si>
    <t>Southern California Mountains</t>
  </si>
  <si>
    <t>Southern Cascades</t>
  </si>
  <si>
    <t>Southwestern Desert</t>
  </si>
  <si>
    <t>Utah Mountains</t>
  </si>
  <si>
    <t>Wasatch Range</t>
  </si>
  <si>
    <t>Western Basin and Range</t>
  </si>
  <si>
    <t>Western Great Plains</t>
  </si>
  <si>
    <t>Willamette Valley</t>
  </si>
  <si>
    <t>Yellowstone / Bighorn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</si>
</sst>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0000E+00"/>
    <numFmt numFmtId="167" formatCode="#,##0.000"/>
    <numFmt numFmtId="168" formatCode="0.000"/>
  </numFmts>
  <fonts count="31" x14ac:knownFonts="1">
    <font>
      <sz val="11"/>
      <color theme="1"/>
      <name val="Aptos Narrow"/>
      <family val="2"/>
      <scheme val="minor"/>
    </font>
    <font>
      <sz val="11"/>
      <color theme="1"/>
      <name val="Aptos Narrow"/>
      <family val="2"/>
      <scheme val="minor"/>
    </font>
    <font>
      <sz val="10"/>
      <name val="Arial"/>
      <family val="2"/>
    </font>
    <font>
      <b/>
      <sz val="18"/>
      <color theme="1"/>
      <name val="Arial"/>
      <family val="2"/>
    </font>
    <font>
      <vertAlign val="subscript"/>
      <sz val="10"/>
      <name val="Arial"/>
      <family val="2"/>
    </font>
    <font>
      <b/>
      <sz val="11"/>
      <name val="Arial"/>
      <family val="2"/>
    </font>
    <font>
      <sz val="9"/>
      <name val="Arial"/>
      <family val="2"/>
    </font>
    <font>
      <sz val="9"/>
      <color theme="1"/>
      <name val="Arial"/>
      <family val="2"/>
    </font>
    <font>
      <sz val="10"/>
      <color rgb="FF000000"/>
      <name val="Arial"/>
      <family val="2"/>
    </font>
    <font>
      <b/>
      <sz val="16"/>
      <name val="Arial"/>
      <family val="2"/>
    </font>
    <font>
      <b/>
      <sz val="9"/>
      <color theme="1"/>
      <name val="Arial"/>
      <family val="2"/>
    </font>
    <font>
      <vertAlign val="superscript"/>
      <sz val="9"/>
      <color theme="1"/>
      <name val="Arial"/>
      <family val="2"/>
    </font>
    <font>
      <b/>
      <sz val="9"/>
      <name val="Arial"/>
      <family val="2"/>
    </font>
    <font>
      <sz val="8"/>
      <color theme="1"/>
      <name val="Arial"/>
      <family val="2"/>
    </font>
    <font>
      <b/>
      <sz val="8"/>
      <color theme="1"/>
      <name val="Arial"/>
      <family val="2"/>
    </font>
    <font>
      <sz val="8"/>
      <name val="Arial"/>
      <family val="2"/>
    </font>
    <font>
      <sz val="9"/>
      <color theme="0"/>
      <name val="Arial"/>
      <family val="2"/>
    </font>
    <font>
      <b/>
      <sz val="8"/>
      <name val="Arial"/>
      <family val="2"/>
    </font>
    <font>
      <vertAlign val="subscript"/>
      <sz val="8"/>
      <name val="Arial"/>
      <family val="2"/>
    </font>
    <font>
      <b/>
      <sz val="10"/>
      <name val="Arial"/>
      <family val="2"/>
    </font>
    <font>
      <b/>
      <sz val="12"/>
      <color theme="1"/>
      <name val="Arial"/>
      <family val="2"/>
    </font>
    <font>
      <b/>
      <sz val="11"/>
      <color theme="1"/>
      <name val="Arial"/>
      <family val="2"/>
    </font>
    <font>
      <b/>
      <i/>
      <sz val="8"/>
      <name val="Arial"/>
      <family val="2"/>
    </font>
    <font>
      <b/>
      <sz val="12"/>
      <name val="Arial"/>
      <family val="2"/>
    </font>
    <font>
      <vertAlign val="subscript"/>
      <sz val="9"/>
      <name val="Arial"/>
      <family val="2"/>
    </font>
    <font>
      <sz val="10"/>
      <color theme="1"/>
      <name val="Arial"/>
      <family val="2"/>
    </font>
    <font>
      <vertAlign val="superscript"/>
      <sz val="9"/>
      <name val="Arial"/>
      <family val="2"/>
    </font>
    <font>
      <b/>
      <sz val="10"/>
      <color theme="1"/>
      <name val="Arial"/>
      <family val="2"/>
    </font>
    <font>
      <i/>
      <sz val="8"/>
      <color theme="1"/>
      <name val="Arial"/>
      <family val="2"/>
    </font>
    <font>
      <b/>
      <sz val="11"/>
      <name val="Aptos Narrow"/>
      <family val="2"/>
      <scheme val="minor"/>
    </font>
    <font>
      <sz val="1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CFFCC"/>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darkUp">
        <bgColor theme="0"/>
      </patternFill>
    </fill>
  </fills>
  <borders count="52">
    <border>
      <left/>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s>
  <cellStyleXfs count="5">
    <xf numFmtId="0" fontId="0"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322">
    <xf numFmtId="0" fontId="0" fillId="0" borderId="0" xfId="0"/>
    <xf numFmtId="0" fontId="3" fillId="2" borderId="0" xfId="1" applyFont="1" applyFill="1" applyAlignment="1" applyProtection="1">
      <alignment horizontal="left"/>
      <protection hidden="1"/>
    </xf>
    <xf numFmtId="0" fontId="2" fillId="2" borderId="1" xfId="1" applyFill="1" applyBorder="1" applyAlignment="1" applyProtection="1">
      <alignment horizontal="left" vertical="top" wrapText="1"/>
      <protection hidden="1"/>
    </xf>
    <xf numFmtId="0" fontId="2" fillId="2" borderId="0" xfId="1" applyFill="1" applyAlignment="1" applyProtection="1">
      <alignment horizontal="left" vertical="top" wrapText="1"/>
      <protection hidden="1"/>
    </xf>
    <xf numFmtId="0" fontId="5" fillId="2" borderId="0" xfId="1" applyFont="1" applyFill="1" applyAlignment="1" applyProtection="1">
      <alignment horizontal="center"/>
      <protection hidden="1"/>
    </xf>
    <xf numFmtId="0" fontId="2" fillId="2" borderId="0" xfId="1" applyFill="1" applyProtection="1">
      <protection hidden="1"/>
    </xf>
    <xf numFmtId="0" fontId="6" fillId="2" borderId="0" xfId="1" applyFont="1" applyFill="1" applyProtection="1">
      <protection hidden="1"/>
    </xf>
    <xf numFmtId="0" fontId="7" fillId="2" borderId="0" xfId="1" applyFont="1" applyFill="1" applyProtection="1">
      <protection hidden="1"/>
    </xf>
    <xf numFmtId="0" fontId="7" fillId="2" borderId="0" xfId="1" applyFont="1" applyFill="1" applyAlignment="1" applyProtection="1">
      <alignment wrapText="1"/>
      <protection hidden="1"/>
    </xf>
    <xf numFmtId="0" fontId="6" fillId="2" borderId="0" xfId="1" applyFont="1" applyFill="1" applyAlignment="1" applyProtection="1">
      <alignment wrapText="1"/>
      <protection hidden="1"/>
    </xf>
    <xf numFmtId="0" fontId="2" fillId="2" borderId="0" xfId="1" applyFill="1"/>
    <xf numFmtId="15" fontId="6" fillId="2" borderId="0" xfId="1" applyNumberFormat="1" applyFont="1" applyFill="1" applyAlignment="1" applyProtection="1">
      <alignment horizontal="center" wrapText="1"/>
      <protection locked="0"/>
    </xf>
    <xf numFmtId="0" fontId="6" fillId="2" borderId="0" xfId="1" applyFont="1" applyFill="1" applyAlignment="1" applyProtection="1">
      <alignment horizontal="center" wrapText="1"/>
      <protection locked="0"/>
    </xf>
    <xf numFmtId="0" fontId="12" fillId="2" borderId="0" xfId="1" applyFont="1" applyFill="1" applyAlignment="1">
      <alignment horizontal="left" wrapText="1"/>
    </xf>
    <xf numFmtId="0" fontId="5" fillId="2" borderId="0" xfId="1" applyFont="1" applyFill="1" applyAlignment="1">
      <alignment horizontal="center"/>
    </xf>
    <xf numFmtId="0" fontId="15" fillId="2" borderId="14" xfId="1" applyFont="1" applyFill="1" applyBorder="1" applyAlignment="1">
      <alignment horizontal="center" wrapText="1"/>
    </xf>
    <xf numFmtId="0" fontId="15" fillId="2" borderId="22" xfId="1" applyFont="1" applyFill="1" applyBorder="1" applyAlignment="1">
      <alignment horizontal="center" wrapText="1"/>
    </xf>
    <xf numFmtId="0" fontId="15" fillId="2" borderId="15" xfId="1" applyFont="1" applyFill="1" applyBorder="1" applyAlignment="1">
      <alignment horizontal="center" wrapText="1"/>
    </xf>
    <xf numFmtId="0" fontId="15" fillId="2" borderId="16" xfId="1" applyFont="1" applyFill="1" applyBorder="1" applyAlignment="1">
      <alignment horizontal="center" wrapText="1"/>
    </xf>
    <xf numFmtId="0" fontId="6" fillId="2" borderId="24" xfId="1" applyFont="1" applyFill="1" applyBorder="1" applyAlignment="1">
      <alignment horizontal="left" vertical="center" wrapText="1"/>
    </xf>
    <xf numFmtId="0" fontId="16" fillId="2" borderId="0" xfId="1" applyFont="1" applyFill="1"/>
    <xf numFmtId="9" fontId="6" fillId="4" borderId="25" xfId="1" applyNumberFormat="1" applyFont="1" applyFill="1" applyBorder="1"/>
    <xf numFmtId="9" fontId="6" fillId="4" borderId="20" xfId="1" applyNumberFormat="1" applyFont="1" applyFill="1" applyBorder="1"/>
    <xf numFmtId="9" fontId="6" fillId="4" borderId="21" xfId="1" applyNumberFormat="1" applyFont="1" applyFill="1" applyBorder="1"/>
    <xf numFmtId="0" fontId="6" fillId="4" borderId="27" xfId="1" applyFont="1" applyFill="1" applyBorder="1" applyProtection="1">
      <protection locked="0"/>
    </xf>
    <xf numFmtId="9" fontId="15" fillId="2" borderId="0" xfId="1" applyNumberFormat="1" applyFont="1" applyFill="1"/>
    <xf numFmtId="9" fontId="6" fillId="2" borderId="0" xfId="1" applyNumberFormat="1" applyFont="1" applyFill="1"/>
    <xf numFmtId="0" fontId="6" fillId="2" borderId="0" xfId="1" applyFont="1" applyFill="1" applyProtection="1">
      <protection locked="0"/>
    </xf>
    <xf numFmtId="164" fontId="6" fillId="4" borderId="18" xfId="2" applyNumberFormat="1" applyFont="1" applyFill="1" applyBorder="1" applyAlignment="1" applyProtection="1">
      <protection locked="0"/>
    </xf>
    <xf numFmtId="164" fontId="6" fillId="4" borderId="19" xfId="2" applyNumberFormat="1" applyFont="1" applyFill="1" applyBorder="1" applyAlignment="1" applyProtection="1">
      <protection locked="0"/>
    </xf>
    <xf numFmtId="0" fontId="6" fillId="2" borderId="25" xfId="1" applyFont="1" applyFill="1" applyBorder="1" applyAlignment="1">
      <alignment horizontal="right"/>
    </xf>
    <xf numFmtId="9" fontId="6" fillId="5" borderId="20" xfId="3" applyFont="1" applyFill="1" applyBorder="1" applyAlignment="1" applyProtection="1"/>
    <xf numFmtId="0" fontId="6" fillId="2" borderId="20" xfId="1" applyFont="1" applyFill="1" applyBorder="1" applyAlignment="1">
      <alignment horizontal="right"/>
    </xf>
    <xf numFmtId="9" fontId="6" fillId="5" borderId="21" xfId="3" applyFont="1" applyFill="1" applyBorder="1" applyAlignment="1" applyProtection="1"/>
    <xf numFmtId="0" fontId="6" fillId="2" borderId="13" xfId="1" applyFont="1" applyFill="1" applyBorder="1" applyAlignment="1">
      <alignment horizontal="left" wrapText="1"/>
    </xf>
    <xf numFmtId="0" fontId="6" fillId="2" borderId="0" xfId="1" applyFont="1" applyFill="1" applyAlignment="1">
      <alignment horizontal="left" wrapText="1"/>
    </xf>
    <xf numFmtId="164" fontId="6" fillId="4" borderId="23" xfId="2" applyNumberFormat="1" applyFont="1" applyFill="1" applyBorder="1" applyAlignment="1" applyProtection="1">
      <alignment vertical="center"/>
      <protection locked="0"/>
    </xf>
    <xf numFmtId="164" fontId="6" fillId="4" borderId="11" xfId="2" applyNumberFormat="1" applyFont="1" applyFill="1" applyBorder="1" applyAlignment="1" applyProtection="1">
      <alignment vertical="center"/>
      <protection locked="0"/>
    </xf>
    <xf numFmtId="0" fontId="20" fillId="2" borderId="0" xfId="1" applyFont="1" applyFill="1" applyAlignment="1">
      <alignment horizontal="center" vertical="center" wrapText="1"/>
    </xf>
    <xf numFmtId="0" fontId="22" fillId="2" borderId="14"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0" xfId="1" applyFont="1" applyFill="1" applyAlignment="1">
      <alignment horizontal="center" vertical="center" wrapText="1"/>
    </xf>
    <xf numFmtId="165" fontId="2" fillId="5" borderId="36" xfId="1" applyNumberFormat="1" applyFill="1" applyBorder="1" applyProtection="1">
      <protection locked="0"/>
    </xf>
    <xf numFmtId="164" fontId="0" fillId="4" borderId="18" xfId="2" applyNumberFormat="1" applyFont="1" applyFill="1" applyBorder="1" applyAlignment="1" applyProtection="1">
      <protection locked="0"/>
    </xf>
    <xf numFmtId="2" fontId="19" fillId="8" borderId="18" xfId="1" applyNumberFormat="1" applyFont="1" applyFill="1" applyBorder="1" applyAlignment="1">
      <alignment horizontal="right"/>
    </xf>
    <xf numFmtId="2" fontId="19" fillId="8" borderId="37" xfId="1" applyNumberFormat="1" applyFont="1" applyFill="1" applyBorder="1" applyAlignment="1">
      <alignment horizontal="right"/>
    </xf>
    <xf numFmtId="165" fontId="2" fillId="5" borderId="18" xfId="1" applyNumberFormat="1" applyFill="1" applyBorder="1" applyProtection="1">
      <protection locked="0"/>
    </xf>
    <xf numFmtId="164" fontId="0" fillId="4" borderId="19" xfId="2" applyNumberFormat="1" applyFont="1" applyFill="1" applyBorder="1" applyAlignment="1" applyProtection="1">
      <protection locked="0"/>
    </xf>
    <xf numFmtId="164" fontId="6" fillId="2" borderId="0" xfId="2" applyNumberFormat="1" applyFont="1" applyFill="1" applyBorder="1" applyAlignment="1" applyProtection="1">
      <alignment horizontal="right"/>
    </xf>
    <xf numFmtId="165" fontId="2" fillId="5" borderId="17" xfId="1" applyNumberFormat="1" applyFill="1" applyBorder="1" applyProtection="1">
      <protection locked="0"/>
    </xf>
    <xf numFmtId="9" fontId="6" fillId="2" borderId="0" xfId="1" applyNumberFormat="1" applyFont="1" applyFill="1" applyAlignment="1">
      <alignment horizontal="right"/>
    </xf>
    <xf numFmtId="0" fontId="6" fillId="2" borderId="0" xfId="1" applyFont="1" applyFill="1" applyAlignment="1">
      <alignment horizontal="center"/>
    </xf>
    <xf numFmtId="2" fontId="19" fillId="8" borderId="36" xfId="1" applyNumberFormat="1" applyFont="1" applyFill="1" applyBorder="1" applyAlignment="1">
      <alignment horizontal="right"/>
    </xf>
    <xf numFmtId="164" fontId="19" fillId="5" borderId="38" xfId="2" applyNumberFormat="1" applyFont="1" applyFill="1" applyBorder="1" applyAlignment="1" applyProtection="1"/>
    <xf numFmtId="2" fontId="19" fillId="8" borderId="39" xfId="1" applyNumberFormat="1" applyFont="1" applyFill="1" applyBorder="1" applyAlignment="1">
      <alignment horizontal="right"/>
    </xf>
    <xf numFmtId="164" fontId="19" fillId="5" borderId="39" xfId="2" applyNumberFormat="1" applyFont="1" applyFill="1" applyBorder="1" applyAlignment="1" applyProtection="1"/>
    <xf numFmtId="164" fontId="19" fillId="5" borderId="40" xfId="2" applyNumberFormat="1" applyFont="1" applyFill="1" applyBorder="1" applyProtection="1"/>
    <xf numFmtId="9" fontId="5" fillId="2" borderId="0" xfId="3" applyFont="1" applyFill="1" applyBorder="1" applyAlignment="1" applyProtection="1">
      <alignment horizontal="center"/>
    </xf>
    <xf numFmtId="2" fontId="19" fillId="8" borderId="25" xfId="1" applyNumberFormat="1" applyFont="1" applyFill="1" applyBorder="1" applyAlignment="1">
      <alignment horizontal="right"/>
    </xf>
    <xf numFmtId="164" fontId="19" fillId="5" borderId="26" xfId="2" applyNumberFormat="1" applyFont="1" applyFill="1" applyBorder="1" applyAlignment="1" applyProtection="1"/>
    <xf numFmtId="2" fontId="19" fillId="8" borderId="41" xfId="1" applyNumberFormat="1" applyFont="1" applyFill="1" applyBorder="1" applyAlignment="1">
      <alignment horizontal="right"/>
    </xf>
    <xf numFmtId="164" fontId="19" fillId="5" borderId="20" xfId="2" applyNumberFormat="1" applyFont="1" applyFill="1" applyBorder="1" applyAlignment="1" applyProtection="1"/>
    <xf numFmtId="2" fontId="19" fillId="8" borderId="34" xfId="1" applyNumberFormat="1" applyFont="1" applyFill="1" applyBorder="1" applyAlignment="1">
      <alignment horizontal="right"/>
    </xf>
    <xf numFmtId="164" fontId="19" fillId="5" borderId="10" xfId="2" applyNumberFormat="1" applyFont="1" applyFill="1" applyBorder="1" applyAlignment="1" applyProtection="1"/>
    <xf numFmtId="165" fontId="2" fillId="5" borderId="37" xfId="1" applyNumberFormat="1" applyFill="1" applyBorder="1" applyProtection="1">
      <protection locked="0"/>
    </xf>
    <xf numFmtId="165" fontId="2" fillId="5" borderId="12" xfId="1" applyNumberFormat="1" applyFill="1" applyBorder="1" applyProtection="1">
      <protection locked="0"/>
    </xf>
    <xf numFmtId="164" fontId="19" fillId="5" borderId="37" xfId="2" applyNumberFormat="1" applyFont="1" applyFill="1" applyBorder="1" applyAlignment="1" applyProtection="1"/>
    <xf numFmtId="164" fontId="19" fillId="5" borderId="34" xfId="2" applyNumberFormat="1" applyFont="1" applyFill="1" applyBorder="1" applyAlignment="1" applyProtection="1"/>
    <xf numFmtId="0" fontId="15" fillId="2" borderId="14" xfId="1" applyFont="1" applyFill="1" applyBorder="1" applyAlignment="1">
      <alignment horizontal="center" vertical="center" wrapText="1"/>
    </xf>
    <xf numFmtId="9" fontId="17" fillId="2" borderId="16" xfId="3" applyFont="1" applyFill="1" applyBorder="1" applyAlignment="1" applyProtection="1">
      <alignment horizontal="center" vertical="center" wrapText="1"/>
    </xf>
    <xf numFmtId="164" fontId="6" fillId="5" borderId="17" xfId="2" applyNumberFormat="1" applyFont="1" applyFill="1" applyBorder="1" applyAlignment="1" applyProtection="1">
      <alignment horizontal="right"/>
    </xf>
    <xf numFmtId="164" fontId="6" fillId="5" borderId="18" xfId="2" applyNumberFormat="1" applyFont="1" applyFill="1" applyBorder="1" applyAlignment="1" applyProtection="1">
      <alignment horizontal="right"/>
    </xf>
    <xf numFmtId="164" fontId="6" fillId="5" borderId="19" xfId="2" applyNumberFormat="1" applyFont="1" applyFill="1" applyBorder="1" applyAlignment="1" applyProtection="1">
      <alignment horizontal="right"/>
    </xf>
    <xf numFmtId="164" fontId="7" fillId="5" borderId="19" xfId="2" applyNumberFormat="1" applyFont="1" applyFill="1" applyBorder="1" applyAlignment="1" applyProtection="1">
      <alignment horizontal="right"/>
    </xf>
    <xf numFmtId="164" fontId="6" fillId="5" borderId="18" xfId="1" applyNumberFormat="1" applyFont="1" applyFill="1" applyBorder="1" applyAlignment="1">
      <alignment horizontal="right"/>
    </xf>
    <xf numFmtId="9" fontId="6" fillId="5" borderId="17" xfId="1" applyNumberFormat="1" applyFont="1" applyFill="1" applyBorder="1" applyAlignment="1">
      <alignment horizontal="right"/>
    </xf>
    <xf numFmtId="9" fontId="6" fillId="5" borderId="18" xfId="1" applyNumberFormat="1" applyFont="1" applyFill="1" applyBorder="1" applyAlignment="1">
      <alignment horizontal="right"/>
    </xf>
    <xf numFmtId="9" fontId="7" fillId="5" borderId="19" xfId="1" applyNumberFormat="1" applyFont="1" applyFill="1" applyBorder="1" applyAlignment="1">
      <alignment horizontal="right"/>
    </xf>
    <xf numFmtId="164" fontId="6" fillId="5" borderId="43" xfId="2" applyNumberFormat="1" applyFont="1" applyFill="1" applyBorder="1" applyAlignment="1" applyProtection="1">
      <alignment horizontal="right"/>
    </xf>
    <xf numFmtId="2" fontId="19" fillId="8" borderId="44" xfId="1" applyNumberFormat="1" applyFont="1" applyFill="1" applyBorder="1" applyAlignment="1">
      <alignment horizontal="right"/>
    </xf>
    <xf numFmtId="164" fontId="6" fillId="5" borderId="44" xfId="2" applyNumberFormat="1" applyFont="1" applyFill="1" applyBorder="1" applyAlignment="1" applyProtection="1">
      <alignment horizontal="right"/>
    </xf>
    <xf numFmtId="164" fontId="7" fillId="5" borderId="45" xfId="2" applyNumberFormat="1" applyFont="1" applyFill="1" applyBorder="1" applyAlignment="1" applyProtection="1">
      <alignment horizontal="right"/>
    </xf>
    <xf numFmtId="165" fontId="6" fillId="5" borderId="17" xfId="1" applyNumberFormat="1" applyFont="1" applyFill="1" applyBorder="1" applyAlignment="1">
      <alignment horizontal="right"/>
    </xf>
    <xf numFmtId="165" fontId="19" fillId="8" borderId="18" xfId="1" applyNumberFormat="1" applyFont="1" applyFill="1" applyBorder="1" applyAlignment="1">
      <alignment horizontal="right"/>
    </xf>
    <xf numFmtId="165" fontId="6" fillId="5" borderId="18" xfId="1" applyNumberFormat="1" applyFont="1" applyFill="1" applyBorder="1" applyAlignment="1">
      <alignment horizontal="right"/>
    </xf>
    <xf numFmtId="165" fontId="6" fillId="5" borderId="19" xfId="1" applyNumberFormat="1" applyFont="1" applyFill="1" applyBorder="1" applyAlignment="1">
      <alignment horizontal="right"/>
    </xf>
    <xf numFmtId="1" fontId="6" fillId="5" borderId="18" xfId="2" applyNumberFormat="1" applyFont="1" applyFill="1" applyBorder="1" applyAlignment="1" applyProtection="1">
      <alignment horizontal="right"/>
    </xf>
    <xf numFmtId="2" fontId="19" fillId="8" borderId="20" xfId="1" applyNumberFormat="1" applyFont="1" applyFill="1" applyBorder="1" applyAlignment="1">
      <alignment horizontal="right"/>
    </xf>
    <xf numFmtId="1" fontId="6" fillId="5" borderId="20" xfId="2" applyNumberFormat="1" applyFont="1" applyFill="1" applyBorder="1" applyAlignment="1" applyProtection="1">
      <alignment horizontal="right"/>
    </xf>
    <xf numFmtId="164" fontId="7" fillId="5" borderId="21" xfId="2" applyNumberFormat="1" applyFont="1" applyFill="1" applyBorder="1" applyAlignment="1" applyProtection="1">
      <alignment horizontal="right"/>
    </xf>
    <xf numFmtId="9" fontId="17" fillId="2" borderId="46" xfId="3" applyFont="1" applyFill="1" applyBorder="1" applyAlignment="1" applyProtection="1">
      <alignment horizontal="center" vertical="center" wrapText="1"/>
    </xf>
    <xf numFmtId="164" fontId="6" fillId="5" borderId="47" xfId="2" applyNumberFormat="1" applyFont="1" applyFill="1" applyBorder="1" applyAlignment="1" applyProtection="1">
      <alignment horizontal="right"/>
    </xf>
    <xf numFmtId="164" fontId="6" fillId="5" borderId="7" xfId="2" applyNumberFormat="1" applyFont="1" applyFill="1" applyBorder="1" applyAlignment="1" applyProtection="1">
      <alignment horizontal="right"/>
    </xf>
    <xf numFmtId="164" fontId="6" fillId="5" borderId="5" xfId="2" applyNumberFormat="1" applyFont="1" applyFill="1" applyBorder="1" applyAlignment="1" applyProtection="1">
      <alignment horizontal="right"/>
    </xf>
    <xf numFmtId="0" fontId="6" fillId="5" borderId="18" xfId="2" applyNumberFormat="1" applyFont="1" applyFill="1" applyBorder="1" applyAlignment="1" applyProtection="1">
      <alignment horizontal="right"/>
    </xf>
    <xf numFmtId="164" fontId="7" fillId="5" borderId="7" xfId="2" applyNumberFormat="1" applyFont="1" applyFill="1" applyBorder="1" applyAlignment="1" applyProtection="1">
      <alignment horizontal="right"/>
    </xf>
    <xf numFmtId="9" fontId="6" fillId="5" borderId="5" xfId="1" applyNumberFormat="1" applyFont="1" applyFill="1" applyBorder="1" applyAlignment="1">
      <alignment horizontal="right"/>
    </xf>
    <xf numFmtId="9" fontId="7" fillId="5" borderId="7" xfId="1" applyNumberFormat="1" applyFont="1" applyFill="1" applyBorder="1" applyAlignment="1">
      <alignment horizontal="right"/>
    </xf>
    <xf numFmtId="164" fontId="6" fillId="5" borderId="8" xfId="2" applyNumberFormat="1" applyFont="1" applyFill="1" applyBorder="1" applyAlignment="1" applyProtection="1">
      <alignment horizontal="right"/>
    </xf>
    <xf numFmtId="164" fontId="6" fillId="5" borderId="20" xfId="2" applyNumberFormat="1" applyFont="1" applyFill="1" applyBorder="1" applyAlignment="1" applyProtection="1">
      <alignment horizontal="right"/>
    </xf>
    <xf numFmtId="164" fontId="7" fillId="5" borderId="10" xfId="2" applyNumberFormat="1" applyFont="1" applyFill="1" applyBorder="1" applyAlignment="1" applyProtection="1">
      <alignment horizontal="right"/>
    </xf>
    <xf numFmtId="0" fontId="15" fillId="2" borderId="48" xfId="1" applyFont="1" applyFill="1" applyBorder="1" applyAlignment="1">
      <alignment horizontal="center" vertical="center" wrapText="1"/>
    </xf>
    <xf numFmtId="165" fontId="6" fillId="5" borderId="7" xfId="1" applyNumberFormat="1" applyFont="1" applyFill="1" applyBorder="1" applyAlignment="1">
      <alignment horizontal="right"/>
    </xf>
    <xf numFmtId="0" fontId="20" fillId="2" borderId="13" xfId="1" applyFont="1" applyFill="1" applyBorder="1" applyAlignment="1">
      <alignment horizontal="left"/>
    </xf>
    <xf numFmtId="3" fontId="12" fillId="2" borderId="16" xfId="1" applyNumberFormat="1" applyFont="1" applyFill="1" applyBorder="1" applyAlignment="1">
      <alignment horizontal="center"/>
    </xf>
    <xf numFmtId="0" fontId="2" fillId="6" borderId="15" xfId="1" applyFill="1" applyBorder="1" applyAlignment="1">
      <alignment horizontal="right"/>
    </xf>
    <xf numFmtId="0" fontId="15" fillId="2" borderId="16" xfId="1" applyFont="1" applyFill="1" applyBorder="1" applyAlignment="1">
      <alignment horizontal="center"/>
    </xf>
    <xf numFmtId="0" fontId="2" fillId="6" borderId="19" xfId="1" applyFill="1" applyBorder="1"/>
    <xf numFmtId="0" fontId="2" fillId="6" borderId="18" xfId="1" applyFill="1" applyBorder="1" applyAlignment="1">
      <alignment horizontal="right"/>
    </xf>
    <xf numFmtId="0" fontId="15" fillId="2" borderId="19" xfId="1" applyFont="1" applyFill="1" applyBorder="1" applyAlignment="1">
      <alignment horizontal="center"/>
    </xf>
    <xf numFmtId="2" fontId="2" fillId="6" borderId="18" xfId="1" applyNumberFormat="1" applyFill="1" applyBorder="1" applyAlignment="1">
      <alignment horizontal="right"/>
    </xf>
    <xf numFmtId="166" fontId="2" fillId="6" borderId="18" xfId="1" applyNumberFormat="1" applyFill="1" applyBorder="1"/>
    <xf numFmtId="0" fontId="15" fillId="2" borderId="19" xfId="1" applyFont="1" applyFill="1" applyBorder="1" applyAlignment="1">
      <alignment horizontal="center" wrapText="1"/>
    </xf>
    <xf numFmtId="0" fontId="2" fillId="6" borderId="49" xfId="1" applyFill="1" applyBorder="1"/>
    <xf numFmtId="0" fontId="2" fillId="6" borderId="18" xfId="1" applyFill="1" applyBorder="1"/>
    <xf numFmtId="167" fontId="25" fillId="6" borderId="44" xfId="1" applyNumberFormat="1" applyFont="1" applyFill="1" applyBorder="1"/>
    <xf numFmtId="0" fontId="15" fillId="2" borderId="45" xfId="1" applyFont="1" applyFill="1" applyBorder="1" applyAlignment="1">
      <alignment horizontal="center" wrapText="1"/>
    </xf>
    <xf numFmtId="4" fontId="25" fillId="6" borderId="20" xfId="1" applyNumberFormat="1" applyFont="1" applyFill="1" applyBorder="1"/>
    <xf numFmtId="0" fontId="15" fillId="2" borderId="21" xfId="1" applyFont="1" applyFill="1" applyBorder="1" applyAlignment="1">
      <alignment horizontal="center" wrapText="1"/>
    </xf>
    <xf numFmtId="0" fontId="12" fillId="2" borderId="15" xfId="1" applyFont="1" applyFill="1" applyBorder="1" applyAlignment="1">
      <alignment horizontal="center"/>
    </xf>
    <xf numFmtId="0" fontId="12" fillId="2" borderId="16" xfId="1" applyFont="1" applyFill="1" applyBorder="1" applyAlignment="1">
      <alignment horizontal="center"/>
    </xf>
    <xf numFmtId="168" fontId="2" fillId="6" borderId="18" xfId="1" applyNumberFormat="1" applyFill="1" applyBorder="1"/>
    <xf numFmtId="0" fontId="2" fillId="6" borderId="21" xfId="1" applyFill="1" applyBorder="1"/>
    <xf numFmtId="168" fontId="2" fillId="6" borderId="19" xfId="1" applyNumberFormat="1" applyFill="1" applyBorder="1"/>
    <xf numFmtId="0" fontId="2" fillId="2" borderId="49" xfId="1" applyFill="1" applyBorder="1"/>
    <xf numFmtId="168" fontId="2" fillId="6" borderId="20" xfId="1" applyNumberFormat="1" applyFill="1" applyBorder="1"/>
    <xf numFmtId="0" fontId="15" fillId="2" borderId="0" xfId="1" applyFont="1" applyFill="1" applyAlignment="1">
      <alignment horizontal="left" vertical="top"/>
    </xf>
    <xf numFmtId="3" fontId="27" fillId="2" borderId="0" xfId="1" applyNumberFormat="1" applyFont="1" applyFill="1" applyAlignment="1">
      <alignment horizontal="center" vertical="center" wrapText="1"/>
    </xf>
    <xf numFmtId="3" fontId="10" fillId="2" borderId="17" xfId="1" applyNumberFormat="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3" fontId="10" fillId="2" borderId="18" xfId="1" applyNumberFormat="1" applyFont="1" applyFill="1" applyBorder="1" applyAlignment="1">
      <alignment horizontal="center" vertical="center" wrapText="1"/>
    </xf>
    <xf numFmtId="3" fontId="10" fillId="2" borderId="19" xfId="1" applyNumberFormat="1" applyFont="1" applyFill="1" applyBorder="1" applyAlignment="1">
      <alignment horizontal="center" vertical="center"/>
    </xf>
    <xf numFmtId="167" fontId="25" fillId="6" borderId="18" xfId="1" applyNumberFormat="1" applyFont="1" applyFill="1" applyBorder="1"/>
    <xf numFmtId="167" fontId="25" fillId="6" borderId="19" xfId="1" applyNumberFormat="1" applyFont="1" applyFill="1" applyBorder="1"/>
    <xf numFmtId="167" fontId="25" fillId="6" borderId="17" xfId="1" applyNumberFormat="1" applyFont="1" applyFill="1" applyBorder="1"/>
    <xf numFmtId="0" fontId="29" fillId="0" borderId="14" xfId="4" applyFont="1" applyBorder="1" applyAlignment="1">
      <alignment horizontal="center" vertical="center" wrapText="1"/>
    </xf>
    <xf numFmtId="9" fontId="29" fillId="0" borderId="15" xfId="3" applyFont="1" applyFill="1" applyBorder="1" applyAlignment="1">
      <alignment horizontal="center" vertical="center" wrapText="1"/>
    </xf>
    <xf numFmtId="0" fontId="30" fillId="0" borderId="17" xfId="4" applyFont="1" applyBorder="1"/>
    <xf numFmtId="0" fontId="30" fillId="0" borderId="25" xfId="4" applyFont="1" applyBorder="1"/>
    <xf numFmtId="10" fontId="1" fillId="0" borderId="18" xfId="3" applyNumberFormat="1" applyFont="1" applyFill="1" applyBorder="1"/>
    <xf numFmtId="10" fontId="30" fillId="0" borderId="20" xfId="3" applyNumberFormat="1" applyFont="1" applyFill="1" applyBorder="1"/>
    <xf numFmtId="0" fontId="2" fillId="2" borderId="51" xfId="1" applyFill="1" applyBorder="1"/>
    <xf numFmtId="0" fontId="2" fillId="2" borderId="13" xfId="1" applyFill="1" applyBorder="1"/>
    <xf numFmtId="2" fontId="19" fillId="5" borderId="26" xfId="2" applyNumberFormat="1" applyFont="1" applyFill="1" applyBorder="1" applyAlignment="1" applyProtection="1">
      <alignment horizontal="right"/>
    </xf>
    <xf numFmtId="0" fontId="6" fillId="5" borderId="17" xfId="2" applyNumberFormat="1" applyFont="1" applyFill="1" applyBorder="1" applyAlignment="1" applyProtection="1">
      <alignment horizontal="right"/>
    </xf>
    <xf numFmtId="0" fontId="6" fillId="5" borderId="25" xfId="2" applyNumberFormat="1" applyFont="1" applyFill="1" applyBorder="1" applyAlignment="1" applyProtection="1">
      <alignment horizontal="right"/>
    </xf>
    <xf numFmtId="0" fontId="6" fillId="5" borderId="20" xfId="2" applyNumberFormat="1" applyFont="1" applyFill="1" applyBorder="1" applyAlignment="1" applyProtection="1">
      <alignment horizontal="right"/>
    </xf>
    <xf numFmtId="0" fontId="6" fillId="5" borderId="5" xfId="2" applyNumberFormat="1" applyFont="1" applyFill="1" applyBorder="1" applyAlignment="1" applyProtection="1">
      <alignment horizontal="right"/>
    </xf>
    <xf numFmtId="1" fontId="6" fillId="7" borderId="23" xfId="2" applyNumberFormat="1" applyFont="1" applyFill="1" applyBorder="1" applyAlignment="1" applyProtection="1">
      <alignment horizontal="right"/>
    </xf>
    <xf numFmtId="1" fontId="6" fillId="7" borderId="11" xfId="2" applyNumberFormat="1" applyFont="1" applyFill="1" applyBorder="1" applyAlignment="1" applyProtection="1">
      <alignment horizontal="right"/>
    </xf>
    <xf numFmtId="1" fontId="6" fillId="7" borderId="19" xfId="2" applyNumberFormat="1" applyFont="1" applyFill="1" applyBorder="1" applyAlignment="1" applyProtection="1">
      <alignment horizontal="right"/>
    </xf>
    <xf numFmtId="1" fontId="6" fillId="7" borderId="21" xfId="2" applyNumberFormat="1" applyFont="1" applyFill="1" applyBorder="1" applyAlignment="1" applyProtection="1">
      <alignment horizontal="right"/>
    </xf>
    <xf numFmtId="0" fontId="14" fillId="2" borderId="0" xfId="1" applyFont="1" applyFill="1" applyAlignment="1">
      <alignment horizontal="left" vertical="top" wrapText="1"/>
    </xf>
    <xf numFmtId="0" fontId="13" fillId="2" borderId="0" xfId="1" applyFont="1" applyFill="1" applyAlignment="1">
      <alignment horizontal="left" vertical="top" wrapText="1"/>
    </xf>
    <xf numFmtId="0" fontId="5" fillId="2" borderId="13" xfId="1" applyFont="1" applyFill="1" applyBorder="1" applyAlignment="1">
      <alignment horizontal="left"/>
    </xf>
    <xf numFmtId="9" fontId="23" fillId="2" borderId="0" xfId="3" applyFont="1" applyFill="1" applyBorder="1" applyAlignment="1" applyProtection="1">
      <alignment horizontal="left"/>
    </xf>
    <xf numFmtId="0" fontId="21" fillId="2" borderId="0" xfId="1" applyFont="1" applyFill="1" applyAlignment="1">
      <alignment horizontal="center" vertical="center" wrapText="1"/>
    </xf>
    <xf numFmtId="0" fontId="20" fillId="2" borderId="0" xfId="1" applyFont="1" applyFill="1" applyAlignment="1">
      <alignment horizontal="left" wrapText="1"/>
    </xf>
    <xf numFmtId="0" fontId="6" fillId="2" borderId="17" xfId="1" applyFont="1" applyFill="1" applyBorder="1" applyAlignment="1">
      <alignment horizontal="right"/>
    </xf>
    <xf numFmtId="0" fontId="6" fillId="2" borderId="18" xfId="1" applyFont="1" applyFill="1" applyBorder="1" applyAlignment="1">
      <alignment horizontal="right"/>
    </xf>
    <xf numFmtId="0" fontId="23" fillId="2" borderId="0" xfId="1" applyFont="1" applyFill="1" applyAlignment="1">
      <alignment horizontal="center" vertical="center" wrapText="1"/>
    </xf>
    <xf numFmtId="2" fontId="9" fillId="2" borderId="0" xfId="1" applyNumberFormat="1" applyFont="1" applyFill="1" applyAlignment="1">
      <alignment horizontal="left" vertical="center"/>
    </xf>
    <xf numFmtId="0" fontId="6" fillId="7" borderId="8" xfId="1" applyFont="1" applyFill="1" applyBorder="1" applyAlignment="1" applyProtection="1">
      <alignment wrapText="1"/>
      <protection hidden="1"/>
    </xf>
    <xf numFmtId="0" fontId="6" fillId="7" borderId="9" xfId="1" applyFont="1" applyFill="1" applyBorder="1" applyAlignment="1" applyProtection="1">
      <alignment wrapText="1"/>
      <protection hidden="1"/>
    </xf>
    <xf numFmtId="0" fontId="6" fillId="7" borderId="10" xfId="1" applyFont="1" applyFill="1" applyBorder="1" applyAlignment="1" applyProtection="1">
      <alignment wrapText="1"/>
      <protection hidden="1"/>
    </xf>
    <xf numFmtId="0" fontId="8" fillId="0" borderId="11" xfId="1" applyFont="1" applyBorder="1" applyAlignment="1">
      <alignment horizontal="left" vertical="center" wrapText="1"/>
    </xf>
    <xf numFmtId="0" fontId="8" fillId="0" borderId="6" xfId="1" applyFont="1" applyBorder="1" applyAlignment="1">
      <alignment horizontal="left" vertical="center" wrapText="1"/>
    </xf>
    <xf numFmtId="0" fontId="8" fillId="0" borderId="12" xfId="1" applyFont="1" applyBorder="1" applyAlignment="1">
      <alignment horizontal="left" vertical="center" wrapText="1"/>
    </xf>
    <xf numFmtId="0" fontId="2" fillId="3" borderId="0" xfId="1" applyFill="1" applyAlignment="1" applyProtection="1">
      <alignment horizontal="left" vertical="top" wrapText="1"/>
      <protection hidden="1"/>
    </xf>
    <xf numFmtId="0" fontId="5" fillId="2" borderId="2" xfId="1" applyFont="1" applyFill="1" applyBorder="1" applyAlignment="1" applyProtection="1">
      <alignment horizontal="center"/>
      <protection hidden="1"/>
    </xf>
    <xf numFmtId="0" fontId="5" fillId="2" borderId="3" xfId="1" applyFont="1" applyFill="1" applyBorder="1" applyAlignment="1" applyProtection="1">
      <alignment horizontal="center"/>
      <protection hidden="1"/>
    </xf>
    <xf numFmtId="0" fontId="5" fillId="2" borderId="4" xfId="1" applyFont="1" applyFill="1" applyBorder="1" applyAlignment="1" applyProtection="1">
      <alignment horizontal="center"/>
      <protection hidden="1"/>
    </xf>
    <xf numFmtId="0" fontId="6" fillId="3" borderId="5" xfId="1" applyFont="1" applyFill="1" applyBorder="1" applyProtection="1">
      <protection hidden="1"/>
    </xf>
    <xf numFmtId="0" fontId="6" fillId="3" borderId="6" xfId="1" applyFont="1" applyFill="1" applyBorder="1" applyProtection="1">
      <protection hidden="1"/>
    </xf>
    <xf numFmtId="0" fontId="6" fillId="3" borderId="7" xfId="1" applyFont="1" applyFill="1" applyBorder="1" applyProtection="1">
      <protection hidden="1"/>
    </xf>
    <xf numFmtId="0" fontId="7" fillId="4" borderId="5" xfId="1" applyFont="1" applyFill="1" applyBorder="1" applyProtection="1">
      <protection hidden="1"/>
    </xf>
    <xf numFmtId="0" fontId="7" fillId="4" borderId="6" xfId="1" applyFont="1" applyFill="1" applyBorder="1" applyProtection="1">
      <protection hidden="1"/>
    </xf>
    <xf numFmtId="0" fontId="7" fillId="4" borderId="7" xfId="1" applyFont="1" applyFill="1" applyBorder="1" applyProtection="1">
      <protection hidden="1"/>
    </xf>
    <xf numFmtId="0" fontId="7" fillId="5" borderId="5" xfId="1" applyFont="1" applyFill="1" applyBorder="1" applyAlignment="1" applyProtection="1">
      <alignment wrapText="1"/>
      <protection hidden="1"/>
    </xf>
    <xf numFmtId="0" fontId="7" fillId="5" borderId="6" xfId="1" applyFont="1" applyFill="1" applyBorder="1" applyAlignment="1" applyProtection="1">
      <alignment wrapText="1"/>
      <protection hidden="1"/>
    </xf>
    <xf numFmtId="0" fontId="7" fillId="5" borderId="7" xfId="1" applyFont="1" applyFill="1" applyBorder="1" applyAlignment="1" applyProtection="1">
      <alignment wrapText="1"/>
      <protection hidden="1"/>
    </xf>
    <xf numFmtId="0" fontId="7" fillId="6" borderId="5" xfId="1" applyFont="1" applyFill="1" applyBorder="1" applyAlignment="1" applyProtection="1">
      <alignment wrapText="1"/>
      <protection hidden="1"/>
    </xf>
    <xf numFmtId="0" fontId="7" fillId="6" borderId="6" xfId="1" applyFont="1" applyFill="1" applyBorder="1" applyAlignment="1" applyProtection="1">
      <alignment wrapText="1"/>
      <protection hidden="1"/>
    </xf>
    <xf numFmtId="0" fontId="7" fillId="6" borderId="7" xfId="1" applyFont="1" applyFill="1" applyBorder="1" applyAlignment="1" applyProtection="1">
      <alignment wrapText="1"/>
      <protection hidden="1"/>
    </xf>
    <xf numFmtId="0" fontId="15" fillId="2" borderId="28" xfId="1" applyFont="1" applyFill="1" applyBorder="1" applyAlignment="1">
      <alignment horizontal="right" wrapText="1"/>
    </xf>
    <xf numFmtId="0" fontId="15" fillId="2" borderId="29" xfId="1" applyFont="1" applyFill="1" applyBorder="1" applyAlignment="1">
      <alignment horizontal="right" wrapText="1"/>
    </xf>
    <xf numFmtId="0" fontId="15" fillId="2" borderId="30" xfId="1" applyFont="1" applyFill="1" applyBorder="1" applyAlignment="1">
      <alignment horizontal="right" wrapText="1"/>
    </xf>
    <xf numFmtId="0" fontId="15" fillId="2" borderId="31" xfId="1" applyFont="1" applyFill="1" applyBorder="1" applyAlignment="1">
      <alignment horizontal="right" wrapText="1"/>
    </xf>
    <xf numFmtId="0" fontId="15" fillId="2" borderId="32" xfId="1" applyFont="1" applyFill="1" applyBorder="1" applyAlignment="1">
      <alignment horizontal="right" wrapText="1"/>
    </xf>
    <xf numFmtId="0" fontId="15" fillId="2" borderId="33" xfId="1" applyFont="1" applyFill="1" applyBorder="1" applyAlignment="1">
      <alignment horizontal="right" wrapText="1"/>
    </xf>
    <xf numFmtId="0" fontId="15" fillId="2" borderId="8" xfId="1" applyFont="1" applyFill="1" applyBorder="1" applyAlignment="1">
      <alignment horizontal="center" wrapText="1"/>
    </xf>
    <xf numFmtId="0" fontId="15" fillId="2" borderId="9" xfId="1" applyFont="1" applyFill="1" applyBorder="1" applyAlignment="1">
      <alignment horizontal="center" wrapText="1"/>
    </xf>
    <xf numFmtId="0" fontId="15" fillId="2" borderId="34" xfId="1" applyFont="1" applyFill="1" applyBorder="1" applyAlignment="1">
      <alignment horizontal="center" wrapText="1"/>
    </xf>
    <xf numFmtId="0" fontId="12" fillId="3" borderId="13" xfId="1" applyFont="1" applyFill="1" applyBorder="1" applyAlignment="1">
      <alignment horizontal="left" wrapText="1"/>
    </xf>
    <xf numFmtId="0" fontId="12" fillId="3" borderId="0" xfId="1" applyFont="1" applyFill="1" applyAlignment="1">
      <alignment horizontal="left" wrapText="1"/>
    </xf>
    <xf numFmtId="0" fontId="12" fillId="2" borderId="2" xfId="1" applyFont="1" applyFill="1" applyBorder="1" applyAlignment="1">
      <alignment horizontal="center"/>
    </xf>
    <xf numFmtId="0" fontId="12" fillId="2" borderId="22" xfId="1" applyFont="1" applyFill="1" applyBorder="1" applyAlignment="1">
      <alignment horizontal="center"/>
    </xf>
    <xf numFmtId="0" fontId="12" fillId="2" borderId="23" xfId="1" applyFont="1" applyFill="1" applyBorder="1" applyAlignment="1">
      <alignment horizontal="center"/>
    </xf>
    <xf numFmtId="0" fontId="12" fillId="2" borderId="4" xfId="1" applyFont="1" applyFill="1" applyBorder="1" applyAlignment="1">
      <alignment horizontal="center"/>
    </xf>
    <xf numFmtId="0" fontId="5" fillId="2" borderId="0" xfId="1" applyFont="1" applyFill="1" applyAlignment="1">
      <alignment wrapText="1"/>
    </xf>
    <xf numFmtId="0" fontId="6" fillId="3" borderId="13" xfId="1" applyFont="1" applyFill="1" applyBorder="1" applyAlignment="1">
      <alignment horizontal="left" wrapText="1"/>
    </xf>
    <xf numFmtId="0" fontId="6" fillId="3" borderId="0" xfId="1" applyFont="1" applyFill="1" applyAlignment="1">
      <alignment horizontal="left" wrapText="1"/>
    </xf>
    <xf numFmtId="0" fontId="13" fillId="2" borderId="13" xfId="1" applyFont="1" applyFill="1" applyBorder="1" applyAlignment="1">
      <alignment horizontal="left" vertical="top" wrapText="1"/>
    </xf>
    <xf numFmtId="0" fontId="14" fillId="2" borderId="0" xfId="1" applyFont="1" applyFill="1" applyAlignment="1">
      <alignment horizontal="left" vertical="top" wrapText="1"/>
    </xf>
    <xf numFmtId="0" fontId="7" fillId="2" borderId="17" xfId="1" applyFont="1" applyFill="1" applyBorder="1" applyAlignment="1">
      <alignment horizontal="right"/>
    </xf>
    <xf numFmtId="0" fontId="7" fillId="2" borderId="18" xfId="1" applyFont="1" applyFill="1" applyBorder="1" applyAlignment="1">
      <alignment horizontal="right"/>
    </xf>
    <xf numFmtId="0" fontId="6" fillId="4" borderId="18" xfId="1" applyFont="1" applyFill="1" applyBorder="1" applyAlignment="1" applyProtection="1">
      <alignment horizontal="center" wrapText="1"/>
      <protection locked="0"/>
    </xf>
    <xf numFmtId="0" fontId="6" fillId="4" borderId="19" xfId="1" applyFont="1" applyFill="1" applyBorder="1" applyAlignment="1" applyProtection="1">
      <alignment horizontal="center" wrapText="1"/>
      <protection locked="0"/>
    </xf>
    <xf numFmtId="15" fontId="6" fillId="4" borderId="18" xfId="1" applyNumberFormat="1" applyFont="1" applyFill="1" applyBorder="1" applyAlignment="1" applyProtection="1">
      <alignment horizontal="center" wrapText="1"/>
      <protection locked="0"/>
    </xf>
    <xf numFmtId="15" fontId="6" fillId="4" borderId="19" xfId="1" applyNumberFormat="1" applyFont="1" applyFill="1" applyBorder="1" applyAlignment="1" applyProtection="1">
      <alignment horizontal="center" wrapText="1"/>
      <protection locked="0"/>
    </xf>
    <xf numFmtId="0" fontId="7" fillId="2" borderId="5" xfId="1" applyFont="1" applyFill="1" applyBorder="1" applyAlignment="1">
      <alignment horizontal="right"/>
    </xf>
    <xf numFmtId="0" fontId="7" fillId="2" borderId="6" xfId="1" applyFont="1" applyFill="1" applyBorder="1" applyAlignment="1">
      <alignment horizontal="right"/>
    </xf>
    <xf numFmtId="0" fontId="7" fillId="2" borderId="12" xfId="1" applyFont="1" applyFill="1" applyBorder="1" applyAlignment="1">
      <alignment horizontal="right"/>
    </xf>
    <xf numFmtId="0" fontId="7" fillId="2" borderId="8" xfId="1" applyFont="1" applyFill="1" applyBorder="1" applyAlignment="1">
      <alignment horizontal="right"/>
    </xf>
    <xf numFmtId="0" fontId="7" fillId="2" borderId="9" xfId="1" applyFont="1" applyFill="1" applyBorder="1" applyAlignment="1">
      <alignment horizontal="right"/>
    </xf>
    <xf numFmtId="0" fontId="6" fillId="4" borderId="20" xfId="1" applyFont="1" applyFill="1" applyBorder="1" applyAlignment="1" applyProtection="1">
      <alignment horizontal="center" wrapText="1"/>
      <protection locked="0"/>
    </xf>
    <xf numFmtId="0" fontId="6" fillId="4" borderId="21" xfId="1" applyFont="1" applyFill="1" applyBorder="1" applyAlignment="1" applyProtection="1">
      <alignment horizontal="center" wrapText="1"/>
      <protection locked="0"/>
    </xf>
    <xf numFmtId="0" fontId="13" fillId="2" borderId="0" xfId="1" applyFont="1" applyFill="1" applyAlignment="1">
      <alignment horizontal="left" vertical="top" wrapText="1"/>
    </xf>
    <xf numFmtId="0" fontId="5" fillId="2" borderId="13" xfId="1" applyFont="1" applyFill="1" applyBorder="1" applyAlignment="1">
      <alignment horizontal="left"/>
    </xf>
    <xf numFmtId="0" fontId="5" fillId="2" borderId="0" xfId="1" applyFont="1" applyFill="1" applyAlignment="1">
      <alignment horizontal="left"/>
    </xf>
    <xf numFmtId="0" fontId="7" fillId="3" borderId="13" xfId="1" applyFont="1" applyFill="1" applyBorder="1" applyAlignment="1">
      <alignment horizontal="left" wrapText="1"/>
    </xf>
    <xf numFmtId="0" fontId="7" fillId="3" borderId="0" xfId="1" applyFont="1" applyFill="1" applyAlignment="1">
      <alignment horizontal="left" wrapText="1"/>
    </xf>
    <xf numFmtId="0" fontId="7" fillId="2" borderId="14" xfId="1" applyFont="1" applyFill="1" applyBorder="1" applyAlignment="1">
      <alignment horizontal="right"/>
    </xf>
    <xf numFmtId="0" fontId="7" fillId="2" borderId="15" xfId="1" applyFont="1" applyFill="1" applyBorder="1" applyAlignment="1">
      <alignment horizontal="right"/>
    </xf>
    <xf numFmtId="15" fontId="6" fillId="4" borderId="15" xfId="1" applyNumberFormat="1" applyFont="1" applyFill="1" applyBorder="1" applyAlignment="1" applyProtection="1">
      <alignment horizontal="center" wrapText="1"/>
      <protection locked="0"/>
    </xf>
    <xf numFmtId="15" fontId="6" fillId="4" borderId="16" xfId="1" applyNumberFormat="1" applyFont="1" applyFill="1" applyBorder="1" applyAlignment="1" applyProtection="1">
      <alignment horizontal="center" wrapText="1"/>
      <protection locked="0"/>
    </xf>
    <xf numFmtId="15" fontId="6" fillId="4" borderId="11" xfId="1" applyNumberFormat="1" applyFont="1" applyFill="1" applyBorder="1" applyAlignment="1" applyProtection="1">
      <alignment horizontal="center" wrapText="1"/>
      <protection locked="0"/>
    </xf>
    <xf numFmtId="15" fontId="6" fillId="4" borderId="6" xfId="1" applyNumberFormat="1" applyFont="1" applyFill="1" applyBorder="1" applyAlignment="1" applyProtection="1">
      <alignment horizontal="center" wrapText="1"/>
      <protection locked="0"/>
    </xf>
    <xf numFmtId="15" fontId="6" fillId="4" borderId="7" xfId="1" applyNumberFormat="1" applyFont="1" applyFill="1" applyBorder="1" applyAlignment="1" applyProtection="1">
      <alignment horizontal="center" wrapText="1"/>
      <protection locked="0"/>
    </xf>
    <xf numFmtId="0" fontId="15" fillId="2" borderId="5" xfId="1" applyFont="1" applyFill="1" applyBorder="1" applyAlignment="1">
      <alignment horizontal="right"/>
    </xf>
    <xf numFmtId="0" fontId="15" fillId="2" borderId="6" xfId="1" applyFont="1" applyFill="1" applyBorder="1" applyAlignment="1">
      <alignment horizontal="right"/>
    </xf>
    <xf numFmtId="0" fontId="15" fillId="2" borderId="7" xfId="1" applyFont="1" applyFill="1" applyBorder="1" applyAlignment="1">
      <alignment horizontal="right"/>
    </xf>
    <xf numFmtId="0" fontId="15" fillId="2" borderId="8" xfId="1" applyFont="1" applyFill="1" applyBorder="1" applyAlignment="1">
      <alignment horizontal="right"/>
    </xf>
    <xf numFmtId="0" fontId="15" fillId="2" borderId="9" xfId="1" applyFont="1" applyFill="1" applyBorder="1" applyAlignment="1">
      <alignment horizontal="right"/>
    </xf>
    <xf numFmtId="0" fontId="15" fillId="2" borderId="10" xfId="1" applyFont="1" applyFill="1" applyBorder="1" applyAlignment="1">
      <alignment horizontal="right"/>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21" fillId="2" borderId="0" xfId="1" applyFont="1" applyFill="1" applyAlignment="1">
      <alignment horizontal="center" wrapText="1"/>
    </xf>
    <xf numFmtId="0" fontId="15" fillId="2" borderId="13" xfId="1" applyFont="1" applyFill="1" applyBorder="1" applyAlignment="1">
      <alignment horizontal="right"/>
    </xf>
    <xf numFmtId="0" fontId="15" fillId="2" borderId="0" xfId="1" applyFont="1" applyFill="1" applyAlignment="1">
      <alignment horizontal="right"/>
    </xf>
    <xf numFmtId="0" fontId="15" fillId="2" borderId="49" xfId="1" applyFont="1" applyFill="1" applyBorder="1" applyAlignment="1">
      <alignment horizontal="right"/>
    </xf>
    <xf numFmtId="0" fontId="15" fillId="2" borderId="31" xfId="1" applyFont="1" applyFill="1" applyBorder="1" applyAlignment="1">
      <alignment horizontal="right"/>
    </xf>
    <xf numFmtId="0" fontId="15" fillId="2" borderId="32" xfId="1" applyFont="1" applyFill="1" applyBorder="1" applyAlignment="1">
      <alignment horizontal="right"/>
    </xf>
    <xf numFmtId="0" fontId="15" fillId="2" borderId="42" xfId="1" applyFont="1" applyFill="1" applyBorder="1" applyAlignment="1">
      <alignment horizontal="right"/>
    </xf>
    <xf numFmtId="0" fontId="5" fillId="2" borderId="14" xfId="1" applyFont="1" applyFill="1" applyBorder="1" applyAlignment="1">
      <alignment horizontal="center"/>
    </xf>
    <xf numFmtId="0" fontId="5" fillId="2" borderId="15" xfId="1" applyFont="1" applyFill="1" applyBorder="1" applyAlignment="1">
      <alignment horizontal="center"/>
    </xf>
    <xf numFmtId="0" fontId="5" fillId="2" borderId="16" xfId="1" applyFont="1" applyFill="1" applyBorder="1" applyAlignment="1">
      <alignment horizontal="center"/>
    </xf>
    <xf numFmtId="0" fontId="15" fillId="2" borderId="17" xfId="1" applyFont="1" applyFill="1" applyBorder="1" applyAlignment="1">
      <alignment horizontal="right"/>
    </xf>
    <xf numFmtId="0" fontId="15" fillId="2" borderId="18" xfId="1" applyFont="1" applyFill="1" applyBorder="1" applyAlignment="1">
      <alignment horizontal="right"/>
    </xf>
    <xf numFmtId="0" fontId="15" fillId="2" borderId="19" xfId="1" applyFont="1" applyFill="1" applyBorder="1" applyAlignment="1">
      <alignment horizontal="right"/>
    </xf>
    <xf numFmtId="0" fontId="15" fillId="2" borderId="25" xfId="1" applyFont="1" applyFill="1" applyBorder="1" applyAlignment="1">
      <alignment horizontal="right"/>
    </xf>
    <xf numFmtId="0" fontId="15" fillId="2" borderId="20" xfId="1" applyFont="1" applyFill="1" applyBorder="1" applyAlignment="1">
      <alignment horizontal="right"/>
    </xf>
    <xf numFmtId="0" fontId="15" fillId="2" borderId="21" xfId="1" applyFont="1" applyFill="1" applyBorder="1" applyAlignment="1">
      <alignment horizontal="right"/>
    </xf>
    <xf numFmtId="0" fontId="21" fillId="2" borderId="35"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6" xfId="1" applyFont="1" applyFill="1" applyBorder="1" applyAlignment="1">
      <alignment horizontal="center" vertical="center" wrapText="1"/>
    </xf>
    <xf numFmtId="2" fontId="2" fillId="4" borderId="17" xfId="1" applyNumberFormat="1" applyFill="1" applyBorder="1" applyProtection="1">
      <protection locked="0"/>
    </xf>
    <xf numFmtId="2" fontId="2" fillId="4" borderId="19" xfId="1" applyNumberFormat="1" applyFill="1" applyBorder="1" applyProtection="1">
      <protection locked="0"/>
    </xf>
    <xf numFmtId="2" fontId="12" fillId="2" borderId="17" xfId="1" applyNumberFormat="1" applyFont="1" applyFill="1" applyBorder="1" applyAlignment="1">
      <alignment horizontal="right"/>
    </xf>
    <xf numFmtId="2" fontId="12" fillId="2" borderId="19" xfId="1" applyNumberFormat="1" applyFont="1" applyFill="1" applyBorder="1" applyAlignment="1">
      <alignment horizontal="right"/>
    </xf>
    <xf numFmtId="2" fontId="12" fillId="2" borderId="25" xfId="1" applyNumberFormat="1" applyFont="1" applyFill="1" applyBorder="1" applyAlignment="1">
      <alignment horizontal="right"/>
    </xf>
    <xf numFmtId="2" fontId="12" fillId="2" borderId="21" xfId="1" applyNumberFormat="1" applyFont="1" applyFill="1" applyBorder="1" applyAlignment="1">
      <alignment horizontal="right"/>
    </xf>
    <xf numFmtId="9" fontId="23" fillId="2" borderId="0" xfId="3" applyFont="1" applyFill="1" applyBorder="1" applyAlignment="1" applyProtection="1">
      <alignment horizontal="left"/>
    </xf>
    <xf numFmtId="0" fontId="21" fillId="2" borderId="0" xfId="1" applyFont="1" applyFill="1" applyAlignment="1">
      <alignment horizontal="center" vertical="center" wrapText="1"/>
    </xf>
    <xf numFmtId="0" fontId="15" fillId="2" borderId="5" xfId="1" applyFont="1" applyFill="1" applyBorder="1" applyAlignment="1">
      <alignment horizontal="right" vertical="center"/>
    </xf>
    <xf numFmtId="0" fontId="15" fillId="2" borderId="6" xfId="1" applyFont="1" applyFill="1" applyBorder="1" applyAlignment="1">
      <alignment horizontal="right" vertical="center"/>
    </xf>
    <xf numFmtId="0" fontId="15" fillId="2" borderId="7" xfId="1" applyFont="1" applyFill="1" applyBorder="1" applyAlignment="1">
      <alignment horizontal="right" vertical="center"/>
    </xf>
    <xf numFmtId="2" fontId="9" fillId="2" borderId="0" xfId="1" applyNumberFormat="1" applyFont="1" applyFill="1" applyAlignment="1">
      <alignment vertical="center" wrapText="1"/>
    </xf>
    <xf numFmtId="0" fontId="20" fillId="2" borderId="13" xfId="1" applyFont="1" applyFill="1" applyBorder="1" applyAlignment="1">
      <alignment horizontal="left" wrapText="1"/>
    </xf>
    <xf numFmtId="0" fontId="20" fillId="2" borderId="0" xfId="1" applyFont="1" applyFill="1" applyAlignment="1">
      <alignment horizontal="left" wrapText="1"/>
    </xf>
    <xf numFmtId="0" fontId="6" fillId="2" borderId="17" xfId="1" applyFont="1" applyFill="1" applyBorder="1" applyAlignment="1">
      <alignment horizontal="right"/>
    </xf>
    <xf numFmtId="0" fontId="6" fillId="2" borderId="18" xfId="1" applyFont="1" applyFill="1" applyBorder="1" applyAlignment="1">
      <alignment horizontal="right"/>
    </xf>
    <xf numFmtId="0" fontId="6" fillId="2" borderId="11" xfId="1" applyFont="1" applyFill="1" applyBorder="1" applyAlignment="1">
      <alignment horizontal="right"/>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40" xfId="1" applyFont="1" applyFill="1" applyBorder="1" applyAlignment="1">
      <alignment horizontal="center" vertical="center"/>
    </xf>
    <xf numFmtId="3" fontId="10" fillId="2" borderId="2" xfId="1" applyNumberFormat="1" applyFont="1" applyFill="1" applyBorder="1" applyAlignment="1">
      <alignment horizontal="center" vertical="center" wrapText="1"/>
    </xf>
    <xf numFmtId="3" fontId="10" fillId="2" borderId="22" xfId="1" applyNumberFormat="1" applyFont="1" applyFill="1" applyBorder="1" applyAlignment="1">
      <alignment horizontal="center" vertical="center" wrapText="1"/>
    </xf>
    <xf numFmtId="3" fontId="10" fillId="2" borderId="23" xfId="1" applyNumberFormat="1" applyFont="1" applyFill="1" applyBorder="1" applyAlignment="1">
      <alignment horizontal="center" vertical="center" wrapText="1"/>
    </xf>
    <xf numFmtId="3" fontId="10" fillId="2" borderId="4" xfId="1" applyNumberFormat="1" applyFont="1" applyFill="1" applyBorder="1" applyAlignment="1">
      <alignment horizontal="center" vertical="center" wrapText="1"/>
    </xf>
    <xf numFmtId="0" fontId="6" fillId="2" borderId="5" xfId="1" applyFont="1" applyFill="1" applyBorder="1" applyAlignment="1">
      <alignment horizontal="right"/>
    </xf>
    <xf numFmtId="0" fontId="6" fillId="2" borderId="6" xfId="1" applyFont="1" applyFill="1" applyBorder="1" applyAlignment="1">
      <alignment horizontal="right"/>
    </xf>
    <xf numFmtId="0" fontId="6" fillId="2" borderId="12" xfId="1" applyFont="1" applyFill="1" applyBorder="1" applyAlignment="1">
      <alignment horizontal="right"/>
    </xf>
    <xf numFmtId="0" fontId="6" fillId="2" borderId="8" xfId="1" applyFont="1" applyFill="1" applyBorder="1" applyAlignment="1">
      <alignment horizontal="right"/>
    </xf>
    <xf numFmtId="0" fontId="6" fillId="2" borderId="9" xfId="1" applyFont="1" applyFill="1" applyBorder="1" applyAlignment="1">
      <alignment horizontal="right"/>
    </xf>
    <xf numFmtId="0" fontId="6" fillId="2" borderId="34" xfId="1" applyFont="1" applyFill="1" applyBorder="1" applyAlignment="1">
      <alignment horizontal="right"/>
    </xf>
    <xf numFmtId="9" fontId="15" fillId="2" borderId="13" xfId="3" applyFont="1" applyFill="1" applyBorder="1" applyAlignment="1" applyProtection="1">
      <alignment horizontal="left" vertical="top" wrapText="1"/>
    </xf>
    <xf numFmtId="9" fontId="15" fillId="2" borderId="0" xfId="3" applyFont="1" applyFill="1" applyBorder="1" applyAlignment="1" applyProtection="1">
      <alignment horizontal="left" vertical="top" wrapText="1"/>
    </xf>
    <xf numFmtId="0" fontId="2" fillId="2" borderId="5" xfId="1" applyFill="1" applyBorder="1" applyAlignment="1">
      <alignment horizontal="right"/>
    </xf>
    <xf numFmtId="0" fontId="2" fillId="2" borderId="6" xfId="1" applyFill="1" applyBorder="1" applyAlignment="1">
      <alignment horizontal="right"/>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23" fillId="2" borderId="35" xfId="1" applyFont="1" applyFill="1" applyBorder="1" applyAlignment="1">
      <alignment horizontal="center" vertical="center"/>
    </xf>
    <xf numFmtId="0" fontId="6" fillId="2" borderId="25" xfId="1" applyFont="1" applyFill="1" applyBorder="1" applyAlignment="1">
      <alignment horizontal="right" vertical="center"/>
    </xf>
    <xf numFmtId="0" fontId="6" fillId="2" borderId="20" xfId="1" applyFont="1" applyFill="1" applyBorder="1" applyAlignment="1">
      <alignment horizontal="right" vertical="center"/>
    </xf>
    <xf numFmtId="0" fontId="23" fillId="2" borderId="0" xfId="1" applyFont="1" applyFill="1" applyAlignment="1">
      <alignment horizontal="left" vertical="center" wrapText="1"/>
    </xf>
    <xf numFmtId="0" fontId="23" fillId="2" borderId="0" xfId="1" applyFont="1" applyFill="1" applyAlignment="1">
      <alignment horizontal="center" vertical="center" wrapText="1"/>
    </xf>
    <xf numFmtId="0" fontId="12" fillId="2" borderId="0" xfId="1" applyFont="1" applyFill="1" applyAlignment="1">
      <alignment horizontal="center"/>
    </xf>
    <xf numFmtId="9" fontId="12" fillId="2" borderId="2" xfId="3" applyFont="1" applyFill="1" applyBorder="1" applyAlignment="1" applyProtection="1">
      <alignment horizontal="center"/>
    </xf>
    <xf numFmtId="9" fontId="12" fillId="2" borderId="3" xfId="3" applyFont="1" applyFill="1" applyBorder="1" applyAlignment="1" applyProtection="1">
      <alignment horizontal="center"/>
    </xf>
    <xf numFmtId="9" fontId="12" fillId="2" borderId="22" xfId="3" applyFont="1" applyFill="1" applyBorder="1" applyAlignment="1" applyProtection="1">
      <alignment horizont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17" xfId="1" applyFont="1" applyFill="1" applyBorder="1" applyAlignment="1">
      <alignment horizontal="right" vertical="center"/>
    </xf>
    <xf numFmtId="0" fontId="6" fillId="2" borderId="18" xfId="1" applyFont="1" applyFill="1" applyBorder="1" applyAlignment="1">
      <alignment horizontal="right" vertical="center"/>
    </xf>
    <xf numFmtId="2" fontId="9" fillId="2" borderId="0" xfId="1" applyNumberFormat="1" applyFont="1" applyFill="1" applyAlignment="1">
      <alignment horizontal="left" vertical="center"/>
    </xf>
    <xf numFmtId="0" fontId="7" fillId="3" borderId="50" xfId="1" applyFont="1" applyFill="1" applyBorder="1" applyAlignment="1">
      <alignment horizontal="left"/>
    </xf>
    <xf numFmtId="0" fontId="7" fillId="3" borderId="35" xfId="1" applyFont="1" applyFill="1" applyBorder="1" applyAlignment="1">
      <alignment horizontal="left"/>
    </xf>
    <xf numFmtId="0" fontId="6" fillId="2" borderId="14" xfId="1" applyFont="1" applyFill="1" applyBorder="1" applyAlignment="1">
      <alignment horizontal="right" vertical="center"/>
    </xf>
    <xf numFmtId="0" fontId="6" fillId="2" borderId="15" xfId="1" applyFont="1" applyFill="1" applyBorder="1" applyAlignment="1">
      <alignment horizontal="right" vertical="center"/>
    </xf>
    <xf numFmtId="0" fontId="9" fillId="2" borderId="0" xfId="1" applyFont="1" applyFill="1" applyAlignment="1">
      <alignment horizontal="left"/>
    </xf>
  </cellXfs>
  <cellStyles count="5">
    <cellStyle name="Comma 4" xfId="2" xr:uid="{24416F7D-E268-41D7-BCD1-8E424D811F5C}"/>
    <cellStyle name="Normal" xfId="0" builtinId="0"/>
    <cellStyle name="Normal 2" xfId="1" xr:uid="{69183BA4-A739-459B-A6C2-D2A4779C457F}"/>
    <cellStyle name="Normal 3 2" xfId="4" xr:uid="{163503FD-452E-484C-9997-6CD484C6CE28}"/>
    <cellStyle name="Percent 3" xfId="3" xr:uid="{5124D064-C48D-4240-90D3-A10FA6111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CD98-3468-4D00-B0A3-428B654FA337}">
  <dimension ref="A1:M11"/>
  <sheetViews>
    <sheetView tabSelected="1" topLeftCell="A2" workbookViewId="0">
      <selection activeCell="G15" sqref="G15"/>
    </sheetView>
  </sheetViews>
  <sheetFormatPr defaultRowHeight="15" x14ac:dyDescent="0.25"/>
  <sheetData>
    <row r="1" spans="1:13" ht="23.25" x14ac:dyDescent="0.35">
      <c r="A1" s="1" t="s">
        <v>0</v>
      </c>
      <c r="B1" s="1"/>
      <c r="C1" s="1"/>
      <c r="D1" s="1"/>
      <c r="E1" s="1"/>
      <c r="F1" s="1"/>
      <c r="G1" s="1"/>
      <c r="H1" s="1"/>
      <c r="I1" s="1"/>
      <c r="J1" s="1"/>
      <c r="K1" s="1"/>
      <c r="L1" s="1"/>
      <c r="M1" s="1"/>
    </row>
    <row r="2" spans="1:13" ht="208.15" customHeight="1" x14ac:dyDescent="0.25">
      <c r="A2" s="170" t="s">
        <v>1</v>
      </c>
      <c r="B2" s="170"/>
      <c r="C2" s="170"/>
      <c r="D2" s="170"/>
      <c r="E2" s="170"/>
      <c r="F2" s="170"/>
      <c r="G2" s="170"/>
      <c r="H2" s="170"/>
      <c r="I2" s="170"/>
      <c r="J2" s="170"/>
      <c r="K2" s="170"/>
      <c r="L2" s="170"/>
      <c r="M2" s="170"/>
    </row>
    <row r="3" spans="1:13" ht="15.75" thickBot="1" x14ac:dyDescent="0.3">
      <c r="A3" s="2"/>
      <c r="B3" s="3"/>
      <c r="C3" s="3"/>
      <c r="D3" s="3"/>
      <c r="E3" s="3"/>
      <c r="F3" s="3"/>
      <c r="G3" s="3"/>
      <c r="H3" s="3"/>
      <c r="I3" s="3"/>
      <c r="J3" s="3"/>
      <c r="K3" s="3"/>
      <c r="L3" s="3"/>
      <c r="M3" s="3"/>
    </row>
    <row r="4" spans="1:13" x14ac:dyDescent="0.25">
      <c r="A4" s="171" t="s">
        <v>2</v>
      </c>
      <c r="B4" s="172"/>
      <c r="C4" s="172"/>
      <c r="D4" s="172"/>
      <c r="E4" s="172"/>
      <c r="F4" s="173"/>
      <c r="G4" s="4"/>
      <c r="H4" s="4"/>
      <c r="I4" s="5"/>
      <c r="J4" s="5"/>
      <c r="K4" s="5"/>
      <c r="L4" s="5"/>
      <c r="M4" s="5"/>
    </row>
    <row r="5" spans="1:13" x14ac:dyDescent="0.25">
      <c r="A5" s="174" t="s">
        <v>3</v>
      </c>
      <c r="B5" s="175"/>
      <c r="C5" s="175"/>
      <c r="D5" s="175"/>
      <c r="E5" s="175"/>
      <c r="F5" s="176"/>
      <c r="G5" s="6"/>
      <c r="H5" s="6"/>
      <c r="I5" s="5"/>
      <c r="J5" s="5"/>
      <c r="K5" s="5"/>
      <c r="L5" s="5"/>
      <c r="M5" s="5"/>
    </row>
    <row r="6" spans="1:13" x14ac:dyDescent="0.25">
      <c r="A6" s="177" t="s">
        <v>4</v>
      </c>
      <c r="B6" s="178"/>
      <c r="C6" s="178"/>
      <c r="D6" s="178"/>
      <c r="E6" s="178"/>
      <c r="F6" s="179"/>
      <c r="G6" s="7"/>
      <c r="H6" s="7"/>
      <c r="I6" s="5"/>
      <c r="J6" s="5"/>
      <c r="K6" s="5"/>
      <c r="L6" s="5"/>
      <c r="M6" s="5"/>
    </row>
    <row r="7" spans="1:13" x14ac:dyDescent="0.25">
      <c r="A7" s="180" t="s">
        <v>5</v>
      </c>
      <c r="B7" s="181"/>
      <c r="C7" s="181"/>
      <c r="D7" s="181"/>
      <c r="E7" s="181"/>
      <c r="F7" s="182"/>
      <c r="G7" s="8"/>
      <c r="H7" s="8"/>
      <c r="I7" s="5"/>
      <c r="J7" s="5"/>
      <c r="K7" s="5"/>
      <c r="L7" s="5"/>
      <c r="M7" s="5"/>
    </row>
    <row r="8" spans="1:13" x14ac:dyDescent="0.25">
      <c r="A8" s="183" t="s">
        <v>6</v>
      </c>
      <c r="B8" s="184"/>
      <c r="C8" s="184"/>
      <c r="D8" s="184"/>
      <c r="E8" s="184"/>
      <c r="F8" s="185"/>
      <c r="G8" s="8"/>
      <c r="H8" s="8"/>
      <c r="I8" s="5"/>
      <c r="J8" s="5"/>
      <c r="K8" s="5"/>
      <c r="L8" s="5"/>
      <c r="M8" s="5"/>
    </row>
    <row r="9" spans="1:13" ht="17.45" customHeight="1" thickBot="1" x14ac:dyDescent="0.3">
      <c r="A9" s="164" t="s">
        <v>7</v>
      </c>
      <c r="B9" s="165"/>
      <c r="C9" s="165"/>
      <c r="D9" s="165"/>
      <c r="E9" s="165"/>
      <c r="F9" s="166"/>
      <c r="G9" s="9"/>
      <c r="H9" s="9"/>
      <c r="I9" s="5"/>
      <c r="J9" s="5"/>
      <c r="K9" s="5"/>
      <c r="L9" s="5"/>
      <c r="M9" s="5"/>
    </row>
    <row r="10" spans="1:13" x14ac:dyDescent="0.25">
      <c r="A10" s="5"/>
      <c r="B10" s="5"/>
      <c r="C10" s="5"/>
      <c r="D10" s="5"/>
      <c r="E10" s="5"/>
      <c r="F10" s="5"/>
      <c r="G10" s="5"/>
      <c r="H10" s="5"/>
      <c r="I10" s="5"/>
      <c r="J10" s="5"/>
      <c r="K10" s="5"/>
      <c r="L10" s="5"/>
      <c r="M10" s="5"/>
    </row>
    <row r="11" spans="1:13" ht="118.9" customHeight="1" x14ac:dyDescent="0.25">
      <c r="A11" s="167" t="s">
        <v>8</v>
      </c>
      <c r="B11" s="168"/>
      <c r="C11" s="168"/>
      <c r="D11" s="168"/>
      <c r="E11" s="168"/>
      <c r="F11" s="168"/>
      <c r="G11" s="168"/>
      <c r="H11" s="168"/>
      <c r="I11" s="168"/>
      <c r="J11" s="168"/>
      <c r="K11" s="168"/>
      <c r="L11" s="168"/>
      <c r="M11" s="169"/>
    </row>
  </sheetData>
  <protectedRanges>
    <protectedRange sqref="B6:B9 E9" name="Intro_2"/>
  </protectedRanges>
  <mergeCells count="8">
    <mergeCell ref="A9:F9"/>
    <mergeCell ref="A11:M11"/>
    <mergeCell ref="A2:M2"/>
    <mergeCell ref="A4:F4"/>
    <mergeCell ref="A5:F5"/>
    <mergeCell ref="A6:F6"/>
    <mergeCell ref="A7:F7"/>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0DB1B-B266-4BC0-B67F-7003E3201F59}">
  <dimension ref="A1:N32"/>
  <sheetViews>
    <sheetView workbookViewId="0">
      <selection activeCell="D11" sqref="A11:E11"/>
    </sheetView>
  </sheetViews>
  <sheetFormatPr defaultRowHeight="15" x14ac:dyDescent="0.25"/>
  <sheetData>
    <row r="1" spans="1:14" ht="20.25" x14ac:dyDescent="0.25">
      <c r="A1" s="163" t="s">
        <v>9</v>
      </c>
      <c r="B1" s="163"/>
      <c r="C1" s="163"/>
      <c r="D1" s="163"/>
      <c r="E1" s="163"/>
      <c r="F1" s="163"/>
      <c r="G1" s="163"/>
      <c r="H1" s="163"/>
      <c r="I1" s="163"/>
      <c r="J1" s="163"/>
      <c r="K1" s="163"/>
      <c r="L1" s="163"/>
      <c r="M1" s="163"/>
      <c r="N1" s="163"/>
    </row>
    <row r="2" spans="1:14" x14ac:dyDescent="0.25">
      <c r="A2" s="220" t="s">
        <v>10</v>
      </c>
      <c r="B2" s="221"/>
      <c r="C2" s="221"/>
      <c r="D2" s="221"/>
      <c r="E2" s="221"/>
      <c r="F2" s="10"/>
      <c r="G2" s="10"/>
      <c r="H2" s="10"/>
      <c r="I2" s="10"/>
      <c r="J2" s="10"/>
      <c r="K2" s="10"/>
      <c r="L2" s="10"/>
      <c r="M2" s="10"/>
      <c r="N2" s="10"/>
    </row>
    <row r="3" spans="1:14" ht="55.15" customHeight="1" thickBot="1" x14ac:dyDescent="0.3">
      <c r="A3" s="222" t="s">
        <v>11</v>
      </c>
      <c r="B3" s="223"/>
      <c r="C3" s="223"/>
      <c r="D3" s="223"/>
      <c r="E3" s="223"/>
      <c r="F3" s="223"/>
      <c r="G3" s="223"/>
      <c r="H3" s="223"/>
      <c r="I3" s="223"/>
      <c r="J3" s="223"/>
      <c r="K3" s="223"/>
      <c r="L3" s="223"/>
      <c r="M3" s="223"/>
      <c r="N3" s="223"/>
    </row>
    <row r="4" spans="1:14" x14ac:dyDescent="0.25">
      <c r="A4" s="224" t="s">
        <v>12</v>
      </c>
      <c r="B4" s="225"/>
      <c r="C4" s="225"/>
      <c r="D4" s="226" t="s">
        <v>13</v>
      </c>
      <c r="E4" s="226"/>
      <c r="F4" s="227"/>
      <c r="G4" s="11"/>
      <c r="H4" s="10"/>
      <c r="I4" s="10"/>
      <c r="J4" s="10"/>
      <c r="K4" s="10"/>
      <c r="L4" s="10"/>
      <c r="M4" s="10"/>
      <c r="N4" s="10"/>
    </row>
    <row r="5" spans="1:14" x14ac:dyDescent="0.25">
      <c r="A5" s="212" t="s">
        <v>14</v>
      </c>
      <c r="B5" s="213"/>
      <c r="C5" s="214"/>
      <c r="D5" s="228" t="s">
        <v>15</v>
      </c>
      <c r="E5" s="229"/>
      <c r="F5" s="230"/>
      <c r="G5" s="11"/>
      <c r="H5" s="10"/>
      <c r="I5" s="10"/>
      <c r="J5" s="10"/>
      <c r="K5" s="10"/>
      <c r="L5" s="10"/>
      <c r="M5" s="10"/>
      <c r="N5" s="10"/>
    </row>
    <row r="6" spans="1:14" x14ac:dyDescent="0.25">
      <c r="A6" s="206" t="s">
        <v>16</v>
      </c>
      <c r="B6" s="207"/>
      <c r="C6" s="207"/>
      <c r="D6" s="208">
        <v>1</v>
      </c>
      <c r="E6" s="208"/>
      <c r="F6" s="209"/>
      <c r="G6" s="12"/>
      <c r="H6" s="10"/>
      <c r="I6" s="10"/>
      <c r="J6" s="10"/>
      <c r="K6" s="10"/>
      <c r="L6" s="10"/>
      <c r="M6" s="10"/>
      <c r="N6" s="10"/>
    </row>
    <row r="7" spans="1:14" x14ac:dyDescent="0.25">
      <c r="A7" s="206" t="s">
        <v>17</v>
      </c>
      <c r="B7" s="207"/>
      <c r="C7" s="207"/>
      <c r="D7" s="210" t="s">
        <v>18</v>
      </c>
      <c r="E7" s="210"/>
      <c r="F7" s="211"/>
      <c r="G7" s="11"/>
      <c r="H7" s="13"/>
      <c r="I7" s="13"/>
      <c r="J7" s="10"/>
      <c r="K7" s="10"/>
      <c r="L7" s="10"/>
      <c r="M7" s="10"/>
      <c r="N7" s="10"/>
    </row>
    <row r="8" spans="1:14" x14ac:dyDescent="0.25">
      <c r="A8" s="212" t="s">
        <v>19</v>
      </c>
      <c r="B8" s="213"/>
      <c r="C8" s="214"/>
      <c r="D8" s="208"/>
      <c r="E8" s="208"/>
      <c r="F8" s="209"/>
      <c r="G8" s="12"/>
      <c r="H8" s="13"/>
      <c r="I8" s="13"/>
      <c r="J8" s="10"/>
      <c r="K8" s="10"/>
      <c r="L8" s="10"/>
      <c r="M8" s="10"/>
      <c r="N8" s="10"/>
    </row>
    <row r="9" spans="1:14" x14ac:dyDescent="0.25">
      <c r="A9" s="206" t="s">
        <v>20</v>
      </c>
      <c r="B9" s="207"/>
      <c r="C9" s="207"/>
      <c r="D9" s="210" t="s">
        <v>18</v>
      </c>
      <c r="E9" s="210"/>
      <c r="F9" s="211"/>
      <c r="G9" s="11"/>
      <c r="H9" s="13"/>
      <c r="I9" s="13"/>
      <c r="J9" s="10"/>
      <c r="K9" s="10"/>
      <c r="L9" s="10"/>
      <c r="M9" s="10"/>
      <c r="N9" s="10"/>
    </row>
    <row r="10" spans="1:14" ht="15.75" thickBot="1" x14ac:dyDescent="0.3">
      <c r="A10" s="215" t="s">
        <v>21</v>
      </c>
      <c r="B10" s="216"/>
      <c r="C10" s="216"/>
      <c r="D10" s="217"/>
      <c r="E10" s="217"/>
      <c r="F10" s="218"/>
      <c r="G10" s="12"/>
      <c r="H10" s="13"/>
      <c r="I10" s="13"/>
      <c r="J10" s="10"/>
      <c r="K10" s="10"/>
      <c r="L10" s="10"/>
      <c r="M10" s="10"/>
      <c r="N10" s="10"/>
    </row>
    <row r="11" spans="1:14" x14ac:dyDescent="0.25">
      <c r="A11" s="204" t="s">
        <v>22</v>
      </c>
      <c r="B11" s="219"/>
      <c r="C11" s="219"/>
      <c r="D11" s="219"/>
      <c r="E11" s="219"/>
      <c r="F11" s="13"/>
      <c r="G11" s="13"/>
      <c r="H11" s="13"/>
      <c r="I11" s="13"/>
      <c r="J11" s="10"/>
      <c r="K11" s="10"/>
      <c r="L11" s="10"/>
      <c r="M11" s="10"/>
      <c r="N11" s="10"/>
    </row>
    <row r="12" spans="1:14" x14ac:dyDescent="0.25">
      <c r="A12" s="204" t="s">
        <v>23</v>
      </c>
      <c r="B12" s="205"/>
      <c r="C12" s="205"/>
      <c r="D12" s="205"/>
      <c r="E12" s="205"/>
      <c r="F12" s="205"/>
      <c r="G12" s="154"/>
      <c r="H12" s="13"/>
      <c r="I12" s="13"/>
      <c r="J12" s="10"/>
      <c r="K12" s="10"/>
      <c r="L12" s="10"/>
      <c r="M12" s="10"/>
      <c r="N12" s="10"/>
    </row>
    <row r="13" spans="1:14" x14ac:dyDescent="0.25">
      <c r="A13" s="154"/>
      <c r="B13" s="154"/>
      <c r="C13" s="154"/>
      <c r="D13" s="154"/>
      <c r="E13" s="154"/>
      <c r="F13" s="13"/>
      <c r="G13" s="13"/>
      <c r="H13" s="13"/>
      <c r="I13" s="13"/>
      <c r="J13" s="10"/>
      <c r="K13" s="10"/>
      <c r="L13" s="10"/>
      <c r="M13" s="10"/>
      <c r="N13" s="10"/>
    </row>
    <row r="14" spans="1:14" x14ac:dyDescent="0.25">
      <c r="A14" s="156" t="s">
        <v>24</v>
      </c>
      <c r="B14" s="14"/>
      <c r="C14" s="14"/>
      <c r="D14" s="14"/>
      <c r="E14" s="14"/>
      <c r="F14" s="14"/>
      <c r="G14" s="14"/>
      <c r="H14" s="14"/>
      <c r="I14" s="10"/>
      <c r="J14" s="10"/>
      <c r="K14" s="10"/>
      <c r="L14" s="10"/>
      <c r="M14" s="10"/>
      <c r="N14" s="10"/>
    </row>
    <row r="15" spans="1:14" ht="31.15" customHeight="1" thickBot="1" x14ac:dyDescent="0.3">
      <c r="A15" s="195" t="s">
        <v>25</v>
      </c>
      <c r="B15" s="196"/>
      <c r="C15" s="196"/>
      <c r="D15" s="196"/>
      <c r="E15" s="196"/>
      <c r="F15" s="196"/>
      <c r="G15" s="196"/>
      <c r="H15" s="196"/>
      <c r="I15" s="196"/>
      <c r="J15" s="196"/>
      <c r="K15" s="196"/>
      <c r="L15" s="196"/>
      <c r="M15" s="196"/>
      <c r="N15" s="196"/>
    </row>
    <row r="16" spans="1:14" ht="34.5" x14ac:dyDescent="0.25">
      <c r="A16" s="15" t="s">
        <v>26</v>
      </c>
      <c r="B16" s="16" t="s">
        <v>27</v>
      </c>
      <c r="C16" s="17" t="s">
        <v>28</v>
      </c>
      <c r="D16" s="17" t="s">
        <v>29</v>
      </c>
      <c r="E16" s="17" t="s">
        <v>30</v>
      </c>
      <c r="F16" s="17" t="s">
        <v>31</v>
      </c>
      <c r="G16" s="18" t="s">
        <v>32</v>
      </c>
      <c r="H16" s="143"/>
      <c r="I16" s="19" t="s">
        <v>33</v>
      </c>
      <c r="J16" s="10"/>
      <c r="K16" s="20"/>
      <c r="L16" s="10"/>
      <c r="M16" s="10"/>
    </row>
    <row r="17" spans="1:14" ht="15.75" thickBot="1" x14ac:dyDescent="0.3">
      <c r="A17" s="21">
        <f>IF(I17=K17,VLOOKUP(D5,'IV. Default Wood Products'!A3:H37,2,FALSE),"")</f>
        <v>0.86674974625952017</v>
      </c>
      <c r="B17" s="22">
        <f>IF(I17=K17,VLOOKUP(D5,'IV. Default Wood Products'!A3:H37,3,FALSE),"")</f>
        <v>6.0356018561697297E-2</v>
      </c>
      <c r="C17" s="22">
        <f>IF(I17=K17,VLOOKUP(D5,'IV. Default Wood Products'!A3:H37,4,FALSE),"")</f>
        <v>1.7122295936646176E-2</v>
      </c>
      <c r="D17" s="22">
        <f>IF(I17=K17,VLOOKUP(D5,'IV. Default Wood Products'!A3:H37,5,FALSE),"")</f>
        <v>0</v>
      </c>
      <c r="E17" s="22">
        <f>IF(I17=K17,VLOOKUP(D5,'IV. Default Wood Products'!A3:H37,6,FALSE),"")</f>
        <v>2.2362760681837179E-3</v>
      </c>
      <c r="F17" s="22">
        <f>IF(I17=K17,VLOOKUP(D5,'IV. Default Wood Products'!A3:H37,7,FALSE),"")</f>
        <v>1.3567230563034647E-3</v>
      </c>
      <c r="G17" s="23">
        <f>IF(I17=K17,VLOOKUP(D5,'IV. Default Wood Products'!A3:H37,8,FALSE),"")</f>
        <v>5.2178940117648301E-2</v>
      </c>
      <c r="H17" s="143"/>
      <c r="I17" s="24" t="s">
        <v>34</v>
      </c>
      <c r="J17" s="10"/>
      <c r="K17" s="20" t="s">
        <v>34</v>
      </c>
      <c r="L17" s="10"/>
      <c r="M17" s="10"/>
    </row>
    <row r="18" spans="1:14" x14ac:dyDescent="0.25">
      <c r="A18" s="25" t="s">
        <v>35</v>
      </c>
      <c r="B18" s="26"/>
      <c r="C18" s="26"/>
      <c r="D18" s="26"/>
      <c r="E18" s="26"/>
      <c r="F18" s="26"/>
      <c r="G18" s="26"/>
      <c r="H18" s="26"/>
      <c r="I18" s="10"/>
      <c r="J18" s="27"/>
      <c r="K18" s="10"/>
      <c r="L18" s="20"/>
      <c r="M18" s="10"/>
      <c r="N18" s="10"/>
    </row>
    <row r="19" spans="1:14" x14ac:dyDescent="0.25">
      <c r="A19" s="26"/>
      <c r="B19" s="26"/>
      <c r="C19" s="26"/>
      <c r="D19" s="26"/>
      <c r="E19" s="26"/>
      <c r="F19" s="26"/>
      <c r="G19" s="26"/>
      <c r="H19" s="26"/>
      <c r="I19" s="10"/>
      <c r="J19" s="10"/>
      <c r="K19" s="10"/>
      <c r="L19" s="10"/>
      <c r="M19" s="10"/>
      <c r="N19" s="10"/>
    </row>
    <row r="20" spans="1:14" ht="18" customHeight="1" x14ac:dyDescent="0.25">
      <c r="A20" s="156" t="s">
        <v>36</v>
      </c>
      <c r="B20" s="10"/>
      <c r="C20" s="10"/>
      <c r="D20" s="10"/>
      <c r="E20" s="10"/>
      <c r="F20" s="10"/>
      <c r="G20" s="10"/>
      <c r="H20" s="10"/>
      <c r="I20" s="10"/>
      <c r="J20" s="10"/>
      <c r="K20" s="10"/>
      <c r="L20" s="10"/>
      <c r="M20" s="10"/>
      <c r="N20" s="10"/>
    </row>
    <row r="21" spans="1:14" ht="28.9" customHeight="1" thickBot="1" x14ac:dyDescent="0.3">
      <c r="A21" s="196" t="s">
        <v>37</v>
      </c>
      <c r="B21" s="196"/>
      <c r="C21" s="196"/>
      <c r="D21" s="196"/>
      <c r="E21" s="196"/>
      <c r="F21" s="196"/>
      <c r="G21" s="196"/>
      <c r="H21" s="196"/>
      <c r="I21" s="196"/>
      <c r="J21" s="196"/>
      <c r="K21" s="196"/>
      <c r="L21" s="196"/>
      <c r="M21" s="196"/>
      <c r="N21" s="196"/>
    </row>
    <row r="22" spans="1:14" x14ac:dyDescent="0.25">
      <c r="A22" s="197" t="s">
        <v>38</v>
      </c>
      <c r="B22" s="198"/>
      <c r="C22" s="199" t="s">
        <v>39</v>
      </c>
      <c r="D22" s="200"/>
      <c r="E22" s="13"/>
      <c r="F22" s="13"/>
      <c r="G22" s="13"/>
      <c r="H22" s="13"/>
      <c r="I22" s="13"/>
      <c r="J22" s="13"/>
      <c r="K22" s="13"/>
      <c r="L22" s="13"/>
      <c r="M22" s="10"/>
      <c r="N22" s="10"/>
    </row>
    <row r="23" spans="1:14" x14ac:dyDescent="0.25">
      <c r="A23" s="160" t="s">
        <v>40</v>
      </c>
      <c r="B23" s="28"/>
      <c r="C23" s="161" t="s">
        <v>40</v>
      </c>
      <c r="D23" s="29"/>
      <c r="E23" s="13"/>
      <c r="F23" s="13"/>
      <c r="G23" s="13"/>
      <c r="H23" s="13"/>
      <c r="I23" s="13"/>
      <c r="J23" s="13"/>
      <c r="K23" s="13"/>
      <c r="L23" s="13"/>
      <c r="M23" s="10"/>
      <c r="N23" s="10"/>
    </row>
    <row r="24" spans="1:14" ht="15.75" thickBot="1" x14ac:dyDescent="0.3">
      <c r="A24" s="30" t="s">
        <v>41</v>
      </c>
      <c r="B24" s="31" t="str">
        <f>IF(B23="","",B23/(B23+D23))</f>
        <v/>
      </c>
      <c r="C24" s="32" t="s">
        <v>41</v>
      </c>
      <c r="D24" s="33" t="str">
        <f>IF(D23="","",D23/(B23+D23))</f>
        <v/>
      </c>
      <c r="E24" s="10"/>
      <c r="F24" s="10"/>
      <c r="G24" s="10"/>
      <c r="H24" s="10"/>
      <c r="I24" s="10"/>
      <c r="J24" s="10"/>
      <c r="K24" s="10"/>
      <c r="L24" s="10"/>
      <c r="M24" s="10"/>
      <c r="N24" s="10"/>
    </row>
    <row r="25" spans="1:14" x14ac:dyDescent="0.25">
      <c r="A25" s="10"/>
      <c r="B25" s="10"/>
      <c r="C25" s="10"/>
      <c r="D25" s="10"/>
      <c r="E25" s="10"/>
      <c r="F25" s="10"/>
      <c r="G25" s="10"/>
      <c r="H25" s="10"/>
      <c r="I25" s="10"/>
      <c r="J25" s="10"/>
      <c r="K25" s="10"/>
      <c r="L25" s="10"/>
      <c r="M25" s="10"/>
      <c r="N25" s="10"/>
    </row>
    <row r="26" spans="1:14" x14ac:dyDescent="0.25">
      <c r="A26" s="201" t="s">
        <v>42</v>
      </c>
      <c r="B26" s="201"/>
      <c r="C26" s="201"/>
      <c r="D26" s="201"/>
      <c r="E26" s="201"/>
      <c r="F26" s="201"/>
      <c r="G26" s="201"/>
      <c r="H26" s="201"/>
      <c r="I26" s="201"/>
      <c r="J26" s="201"/>
      <c r="K26" s="201"/>
      <c r="L26" s="201"/>
      <c r="M26" s="10"/>
      <c r="N26" s="10"/>
    </row>
    <row r="27" spans="1:14" ht="38.450000000000003" customHeight="1" x14ac:dyDescent="0.25">
      <c r="A27" s="202" t="s">
        <v>43</v>
      </c>
      <c r="B27" s="203"/>
      <c r="C27" s="203"/>
      <c r="D27" s="203"/>
      <c r="E27" s="203"/>
      <c r="F27" s="203"/>
      <c r="G27" s="203"/>
      <c r="H27" s="203"/>
      <c r="I27" s="203"/>
      <c r="J27" s="203"/>
      <c r="K27" s="203"/>
      <c r="L27" s="203"/>
      <c r="M27" s="203"/>
      <c r="N27" s="203"/>
    </row>
    <row r="28" spans="1:14" ht="15.75" thickBot="1" x14ac:dyDescent="0.3">
      <c r="A28" s="34"/>
      <c r="B28" s="35"/>
      <c r="C28" s="35"/>
      <c r="D28" s="35"/>
      <c r="E28" s="35"/>
      <c r="F28" s="35"/>
      <c r="G28" s="35"/>
      <c r="H28" s="35"/>
      <c r="I28" s="10"/>
      <c r="J28" s="10"/>
      <c r="K28" s="10"/>
      <c r="L28" s="10"/>
      <c r="M28" s="10"/>
      <c r="N28" s="10"/>
    </row>
    <row r="29" spans="1:14" x14ac:dyDescent="0.25">
      <c r="A29" s="186" t="s">
        <v>44</v>
      </c>
      <c r="B29" s="187"/>
      <c r="C29" s="187"/>
      <c r="D29" s="187"/>
      <c r="E29" s="188"/>
      <c r="F29" s="36"/>
      <c r="G29" s="144"/>
      <c r="H29" s="10"/>
      <c r="I29" s="10"/>
      <c r="J29" s="10"/>
      <c r="K29" s="10"/>
      <c r="L29" s="10"/>
      <c r="M29" s="10"/>
      <c r="N29" s="10"/>
    </row>
    <row r="30" spans="1:14" x14ac:dyDescent="0.25">
      <c r="A30" s="189" t="s">
        <v>45</v>
      </c>
      <c r="B30" s="190"/>
      <c r="C30" s="190"/>
      <c r="D30" s="190"/>
      <c r="E30" s="191"/>
      <c r="F30" s="37"/>
      <c r="G30" s="144"/>
      <c r="H30" s="10"/>
      <c r="I30" s="10"/>
      <c r="J30" s="10"/>
      <c r="K30" s="10"/>
      <c r="L30" s="10"/>
      <c r="M30" s="10"/>
      <c r="N30" s="10"/>
    </row>
    <row r="31" spans="1:14" ht="15.75" thickBot="1" x14ac:dyDescent="0.3">
      <c r="A31" s="192" t="s">
        <v>46</v>
      </c>
      <c r="B31" s="193"/>
      <c r="C31" s="193"/>
      <c r="D31" s="193"/>
      <c r="E31" s="194"/>
      <c r="F31" s="145">
        <f>IF(F30="",0,F29/F30)</f>
        <v>0</v>
      </c>
      <c r="G31" s="144"/>
      <c r="H31" s="10"/>
      <c r="I31" s="10"/>
      <c r="J31" s="10"/>
      <c r="K31" s="10"/>
      <c r="L31" s="10"/>
      <c r="M31" s="10"/>
      <c r="N31" s="10"/>
    </row>
    <row r="32" spans="1:14" x14ac:dyDescent="0.25">
      <c r="J32" s="10"/>
      <c r="K32" s="10"/>
      <c r="L32" s="10"/>
      <c r="M32" s="10"/>
      <c r="N32" s="10"/>
    </row>
  </sheetData>
  <protectedRanges>
    <protectedRange sqref="D4:D13 C14:C19 I7:I13 C21 H14:H15 H18:H19" name="Intro"/>
    <protectedRange sqref="D22:D24" name="Intro_1"/>
  </protectedRanges>
  <mergeCells count="27">
    <mergeCell ref="A2:E2"/>
    <mergeCell ref="A3:N3"/>
    <mergeCell ref="A4:C4"/>
    <mergeCell ref="D4:F4"/>
    <mergeCell ref="A5:C5"/>
    <mergeCell ref="D5:F5"/>
    <mergeCell ref="A12:F12"/>
    <mergeCell ref="A6:C6"/>
    <mergeCell ref="D6:F6"/>
    <mergeCell ref="A7:C7"/>
    <mergeCell ref="D7:F7"/>
    <mergeCell ref="A8:C8"/>
    <mergeCell ref="D8:F8"/>
    <mergeCell ref="A9:C9"/>
    <mergeCell ref="D9:F9"/>
    <mergeCell ref="A10:C10"/>
    <mergeCell ref="D10:F10"/>
    <mergeCell ref="A11:E11"/>
    <mergeCell ref="A29:E29"/>
    <mergeCell ref="A30:E30"/>
    <mergeCell ref="A31:E31"/>
    <mergeCell ref="A15:N15"/>
    <mergeCell ref="A21:N21"/>
    <mergeCell ref="A22:B22"/>
    <mergeCell ref="C22:D22"/>
    <mergeCell ref="A26:L26"/>
    <mergeCell ref="A27:N27"/>
  </mergeCells>
  <dataValidations count="1">
    <dataValidation type="list" allowBlank="1" showInputMessage="1" showErrorMessage="1" sqref="J18 I17" xr:uid="{9A585E07-F6CF-4E8D-8C08-00C57ED7D457}">
      <formula1>$K$16:$K$17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63D365E0-47FA-4A90-96AE-5F7D4DFC5F42}">
          <x14:formula1>
            <xm:f>'III. Results + Conversions'!$A$13:$A$28</xm:f>
          </x14:formula1>
          <xm:sqref>D7:F7 D9:F9</xm:sqref>
        </x14:dataValidation>
        <x14:dataValidation type="list" allowBlank="1" showInputMessage="1" showErrorMessage="1" xr:uid="{DECB2C18-56AA-45D1-AE8B-BBF12039BE48}">
          <x14:formula1>
            <xm:f>'III. Results + Conversions'!$A$33:$A$39</xm:f>
          </x14:formula1>
          <xm:sqref>D4:F4</xm:sqref>
        </x14:dataValidation>
        <x14:dataValidation type="list" allowBlank="1" showInputMessage="1" showErrorMessage="1" xr:uid="{AD96CF5E-1C75-4833-9C02-64B0E62C0212}">
          <x14:formula1>
            <xm:f>'IV. Default Wood Products'!$A$2:$A$37</xm:f>
          </x14:formula1>
          <xm:sqref>D5:F5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FE84-DC13-481B-B792-305CF9EA78F3}">
  <dimension ref="A1:M53"/>
  <sheetViews>
    <sheetView workbookViewId="0">
      <selection activeCell="A6" sqref="A6:B6"/>
    </sheetView>
  </sheetViews>
  <sheetFormatPr defaultRowHeight="15" x14ac:dyDescent="0.25"/>
  <sheetData>
    <row r="1" spans="1:13" ht="20.25" x14ac:dyDescent="0.25">
      <c r="A1" s="270" t="s">
        <v>47</v>
      </c>
      <c r="B1" s="270"/>
      <c r="C1" s="270"/>
      <c r="D1" s="270"/>
      <c r="E1" s="270"/>
      <c r="F1" s="270"/>
      <c r="G1" s="270"/>
      <c r="H1" s="270"/>
      <c r="I1" s="270"/>
      <c r="J1" s="270"/>
      <c r="K1" s="270"/>
      <c r="L1" s="270"/>
      <c r="M1" s="270"/>
    </row>
    <row r="2" spans="1:13" ht="15.75" x14ac:dyDescent="0.25">
      <c r="A2" s="271" t="s">
        <v>48</v>
      </c>
      <c r="B2" s="272"/>
      <c r="C2" s="272"/>
      <c r="D2" s="272"/>
      <c r="E2" s="272"/>
      <c r="F2" s="272"/>
      <c r="G2" s="272"/>
      <c r="H2" s="272"/>
      <c r="I2" s="272"/>
      <c r="J2" s="272"/>
      <c r="K2" s="272"/>
      <c r="L2" s="272"/>
      <c r="M2" s="272"/>
    </row>
    <row r="3" spans="1:13" ht="59.45" customHeight="1" x14ac:dyDescent="0.25">
      <c r="A3" s="222" t="s">
        <v>49</v>
      </c>
      <c r="B3" s="223"/>
      <c r="C3" s="223"/>
      <c r="D3" s="223"/>
      <c r="E3" s="223"/>
      <c r="F3" s="223"/>
      <c r="G3" s="223"/>
      <c r="H3" s="223"/>
      <c r="I3" s="223"/>
      <c r="J3" s="223"/>
      <c r="K3" s="223"/>
      <c r="L3" s="223"/>
      <c r="M3" s="223"/>
    </row>
    <row r="4" spans="1:13" ht="16.5" thickBot="1" x14ac:dyDescent="0.3">
      <c r="A4" s="10"/>
      <c r="B4" s="38"/>
      <c r="C4" s="256" t="s">
        <v>38</v>
      </c>
      <c r="D4" s="256"/>
      <c r="E4" s="256"/>
      <c r="F4" s="256"/>
      <c r="G4" s="256"/>
      <c r="H4" s="256"/>
      <c r="I4" s="256"/>
      <c r="J4" s="256"/>
      <c r="K4" s="158"/>
      <c r="L4" s="158"/>
      <c r="M4" s="158"/>
    </row>
    <row r="5" spans="1:13" ht="33.75" x14ac:dyDescent="0.25">
      <c r="A5" s="257" t="s">
        <v>50</v>
      </c>
      <c r="B5" s="258"/>
      <c r="C5" s="39" t="s">
        <v>51</v>
      </c>
      <c r="D5" s="40" t="s">
        <v>52</v>
      </c>
      <c r="E5" s="40" t="s">
        <v>28</v>
      </c>
      <c r="F5" s="40" t="s">
        <v>29</v>
      </c>
      <c r="G5" s="40" t="s">
        <v>30</v>
      </c>
      <c r="H5" s="40" t="s">
        <v>53</v>
      </c>
      <c r="I5" s="41" t="s">
        <v>51</v>
      </c>
      <c r="J5" s="42" t="s">
        <v>32</v>
      </c>
      <c r="K5" s="43"/>
      <c r="L5" s="43"/>
      <c r="M5" s="43"/>
    </row>
    <row r="6" spans="1:13" x14ac:dyDescent="0.25">
      <c r="A6" s="259"/>
      <c r="B6" s="260"/>
      <c r="C6" s="44">
        <f>IF('I. Data Inputs'!D4='III. Results + Conversions'!A35,'III. Results + Conversions'!D35,IF('I. Data Inputs'!D4='III. Results + Conversions'!A36,'III. Results + Conversions'!D36,IF('I. Data Inputs'!D4='III. Results + Conversions'!A37,'III. Results + Conversions'!D37,IF('I. Data Inputs'!D4='III. Results + Conversions'!A38,'III. Results + Conversions'!D38,IF('I. Data Inputs'!D4='III. Results + Conversions'!A39,'III. Results + Conversions'!D39,IF('I. Data Inputs'!D4='III. Results + Conversions'!A40,'III. Results + Conversions'!D40,IF('I. Data Inputs'!D4='III. Results + Conversions'!A41,'III. Results + Conversions'!D41,IF('I. Data Inputs'!D4='III. Results + Conversions'!A42,'III. Results + Conversions'!D42,IF('I. Data Inputs'!D4='III. Results + Conversions'!A43,'III. Results + Conversions'!D43,IF('I. Data Inputs'!D4='III. Results + Conversions'!A44,'III. Results + Conversions'!D44,IF('I. Data Inputs'!D4='III. Results + Conversions'!A45,'III. Results + Conversions'!D45,IF('I. Data Inputs'!D4='III. Results + Conversions'!A46,'III. Results + Conversions'!D46))))))))))))</f>
        <v>0.53100000000000003</v>
      </c>
      <c r="D6" s="45" t="str">
        <f>IF(SUM('I. Data Inputs'!$A$17:$H$17)&gt;0,"N/A",0)</f>
        <v>N/A</v>
      </c>
      <c r="E6" s="46"/>
      <c r="F6" s="45" t="str">
        <f>IF(SUM('I. Data Inputs'!$A$17:$H$17)&gt;0,"N/A",0)</f>
        <v>N/A</v>
      </c>
      <c r="G6" s="45" t="str">
        <f>IF(SUM('I. Data Inputs'!$A$17:$H$17)&gt;0,"N/A",0)</f>
        <v>N/A</v>
      </c>
      <c r="H6" s="45" t="str">
        <f>IF(SUM('I. Data Inputs'!$A$17:$H$17)&gt;0,"N/A",0)</f>
        <v>N/A</v>
      </c>
      <c r="I6" s="48">
        <f>IF('I. Data Inputs'!D4='III. Results + Conversions'!A35,'III. Results + Conversions'!E35,IF('I. Data Inputs'!D4='III. Results + Conversions'!A36,'III. Results + Conversions'!E36,IF('I. Data Inputs'!D4='III. Results + Conversions'!A37,'III. Results + Conversions'!E37,IF('I. Data Inputs'!D4='III. Results + Conversions'!A38,'III. Results + Conversions'!E38,IF('I. Data Inputs'!D4='III. Results + Conversions'!A39,'III. Results + Conversions'!E39,IF('I. Data Inputs'!D4='III. Results + Conversions'!A40,'III. Results + Conversions'!E40,IF('I. Data Inputs'!D4='III. Results + Conversions'!A41,'III. Results + Conversions'!E41,IF('I. Data Inputs'!D4='III. Results + Conversions'!A42,'III. Results + Conversions'!E42,IF('I. Data Inputs'!D4='III. Results + Conversions'!A43,'III. Results + Conversions'!E43,IF('I. Data Inputs'!D4='III. Results + Conversions'!A44,'III. Results + Conversions'!E44,IF('I. Data Inputs'!D4='III. Results + Conversions'!A45,'III. Results + Conversions'!E45,IF('I. Data Inputs'!D4='III. Results + Conversions'!A46,'III. Results + Conversions'!E46))))))))))))</f>
        <v>0.53100000000000003</v>
      </c>
      <c r="J6" s="49" t="str">
        <f>IF(SUM('I. Data Inputs'!$A$17:$H$17)&gt;0,"N/A",0)</f>
        <v>N/A</v>
      </c>
      <c r="K6" s="50"/>
      <c r="L6" s="50"/>
      <c r="M6" s="50"/>
    </row>
    <row r="7" spans="1:13" x14ac:dyDescent="0.25">
      <c r="A7" s="259"/>
      <c r="B7" s="260"/>
      <c r="C7" s="51">
        <f>C6</f>
        <v>0.53100000000000003</v>
      </c>
      <c r="D7" s="45" t="str">
        <f>IF(SUM('I. Data Inputs'!$A$17:$H$17)&gt;0,"N/A",0)</f>
        <v>N/A</v>
      </c>
      <c r="E7" s="46"/>
      <c r="F7" s="45" t="str">
        <f>IF(SUM('I. Data Inputs'!$A$17:$H$17)&gt;0,"N/A",0)</f>
        <v>N/A</v>
      </c>
      <c r="G7" s="45" t="str">
        <f>IF(SUM('I. Data Inputs'!$A$17:$H$17)&gt;0,"N/A",0)</f>
        <v>N/A</v>
      </c>
      <c r="H7" s="45" t="str">
        <f>IF(SUM('I. Data Inputs'!$A$17:$H$17)&gt;0,"N/A",0)</f>
        <v>N/A</v>
      </c>
      <c r="I7" s="48">
        <f>I6</f>
        <v>0.53100000000000003</v>
      </c>
      <c r="J7" s="49" t="str">
        <f>IF(SUM('I. Data Inputs'!$A$17:$H$17)&gt;0,"N/A",0)</f>
        <v>N/A</v>
      </c>
      <c r="K7" s="50"/>
      <c r="L7" s="50"/>
      <c r="M7" s="50"/>
    </row>
    <row r="8" spans="1:13" x14ac:dyDescent="0.25">
      <c r="A8" s="259"/>
      <c r="B8" s="260"/>
      <c r="C8" s="51">
        <f t="shared" ref="C8:C11" si="0">C7</f>
        <v>0.53100000000000003</v>
      </c>
      <c r="D8" s="45" t="str">
        <f>IF(SUM('I. Data Inputs'!$A$17:$H$17)&gt;0,"N/A",0)</f>
        <v>N/A</v>
      </c>
      <c r="E8" s="46"/>
      <c r="F8" s="45" t="str">
        <f>IF(SUM('I. Data Inputs'!$A$17:$H$17)&gt;0,"N/A",0)</f>
        <v>N/A</v>
      </c>
      <c r="G8" s="45" t="str">
        <f>IF(SUM('I. Data Inputs'!$A$17:$H$17)&gt;0,"N/A",0)</f>
        <v>N/A</v>
      </c>
      <c r="H8" s="45" t="str">
        <f>IF(SUM('I. Data Inputs'!$A$17:$H$17)&gt;0,"N/A",0)</f>
        <v>N/A</v>
      </c>
      <c r="I8" s="48">
        <f t="shared" ref="I8:I11" si="1">I7</f>
        <v>0.53100000000000003</v>
      </c>
      <c r="J8" s="49" t="str">
        <f>IF(SUM('I. Data Inputs'!$A$17:$H$17)&gt;0,"N/A",0)</f>
        <v>N/A</v>
      </c>
      <c r="K8" s="52"/>
      <c r="L8" s="52"/>
      <c r="M8" s="52"/>
    </row>
    <row r="9" spans="1:13" x14ac:dyDescent="0.25">
      <c r="A9" s="259"/>
      <c r="B9" s="260"/>
      <c r="C9" s="51">
        <f t="shared" si="0"/>
        <v>0.53100000000000003</v>
      </c>
      <c r="D9" s="45" t="str">
        <f>IF(SUM('I. Data Inputs'!$A$17:$H$17)&gt;0,"N/A",0)</f>
        <v>N/A</v>
      </c>
      <c r="E9" s="46"/>
      <c r="F9" s="45" t="str">
        <f>IF(SUM('I. Data Inputs'!$A$17:$H$17)&gt;0,"N/A",0)</f>
        <v>N/A</v>
      </c>
      <c r="G9" s="45" t="str">
        <f>IF(SUM('I. Data Inputs'!$A$17:$H$17)&gt;0,"N/A",0)</f>
        <v>N/A</v>
      </c>
      <c r="H9" s="45" t="str">
        <f>IF(SUM('I. Data Inputs'!$A$17:$H$17)&gt;0,"N/A",0)</f>
        <v>N/A</v>
      </c>
      <c r="I9" s="48">
        <f t="shared" si="1"/>
        <v>0.53100000000000003</v>
      </c>
      <c r="J9" s="49" t="str">
        <f>IF(SUM('I. Data Inputs'!$A$17:$H$17)&gt;0,"N/A",0)</f>
        <v>N/A</v>
      </c>
      <c r="K9" s="50"/>
      <c r="L9" s="50"/>
      <c r="M9" s="50"/>
    </row>
    <row r="10" spans="1:13" x14ac:dyDescent="0.25">
      <c r="A10" s="259"/>
      <c r="B10" s="260"/>
      <c r="C10" s="51">
        <f t="shared" si="0"/>
        <v>0.53100000000000003</v>
      </c>
      <c r="D10" s="45" t="str">
        <f>IF(SUM('I. Data Inputs'!$A$17:$H$17)&gt;0,"N/A",0)</f>
        <v>N/A</v>
      </c>
      <c r="E10" s="46"/>
      <c r="F10" s="45" t="str">
        <f>IF(SUM('I. Data Inputs'!$A$17:$H$17)&gt;0,"N/A",0)</f>
        <v>N/A</v>
      </c>
      <c r="G10" s="45" t="str">
        <f>IF(SUM('I. Data Inputs'!$A$17:$H$17)&gt;0,"N/A",0)</f>
        <v>N/A</v>
      </c>
      <c r="H10" s="45" t="str">
        <f>IF(SUM('I. Data Inputs'!$A$17:$H$17)&gt;0,"N/A",0)</f>
        <v>N/A</v>
      </c>
      <c r="I10" s="48">
        <f t="shared" si="1"/>
        <v>0.53100000000000003</v>
      </c>
      <c r="J10" s="49" t="str">
        <f>IF(SUM('I. Data Inputs'!$A$17:$H$17)&gt;0,"N/A",0)</f>
        <v>N/A</v>
      </c>
      <c r="K10" s="50"/>
      <c r="L10" s="50"/>
      <c r="M10" s="50"/>
    </row>
    <row r="11" spans="1:13" x14ac:dyDescent="0.25">
      <c r="A11" s="259"/>
      <c r="B11" s="260"/>
      <c r="C11" s="51">
        <f t="shared" si="0"/>
        <v>0.53100000000000003</v>
      </c>
      <c r="D11" s="45" t="str">
        <f>IF(SUM('I. Data Inputs'!$A$17:$H$17)&gt;0,"N/A",0)</f>
        <v>N/A</v>
      </c>
      <c r="E11" s="46"/>
      <c r="F11" s="45" t="str">
        <f>IF(SUM('I. Data Inputs'!$A$17:$H$17)&gt;0,"N/A",0)</f>
        <v>N/A</v>
      </c>
      <c r="G11" s="45" t="str">
        <f>IF(SUM('I. Data Inputs'!$A$17:$H$17)&gt;0,"N/A",0)</f>
        <v>N/A</v>
      </c>
      <c r="H11" s="45" t="str">
        <f>IF(SUM('I. Data Inputs'!$A$17:$H$17)&gt;0,"N/A",0)</f>
        <v>N/A</v>
      </c>
      <c r="I11" s="48">
        <f t="shared" si="1"/>
        <v>0.53100000000000003</v>
      </c>
      <c r="J11" s="49" t="str">
        <f>IF(SUM('I. Data Inputs'!$A$17:$H$17)&gt;0,"N/A",0)</f>
        <v>N/A</v>
      </c>
      <c r="K11" s="53"/>
      <c r="L11" s="53"/>
      <c r="M11" s="53"/>
    </row>
    <row r="12" spans="1:13" x14ac:dyDescent="0.25">
      <c r="A12" s="261" t="s">
        <v>54</v>
      </c>
      <c r="B12" s="262"/>
      <c r="C12" s="54"/>
      <c r="D12" s="55">
        <f>SUM(D6:D11)</f>
        <v>0</v>
      </c>
      <c r="E12" s="56"/>
      <c r="F12" s="57">
        <f>SUM(F6:F11)</f>
        <v>0</v>
      </c>
      <c r="G12" s="57">
        <f>SUM(G6:G11)</f>
        <v>0</v>
      </c>
      <c r="H12" s="57">
        <f>SUM(H6:H11)</f>
        <v>0</v>
      </c>
      <c r="I12" s="47"/>
      <c r="J12" s="58">
        <f>SUM(J6:J11)</f>
        <v>0</v>
      </c>
      <c r="K12" s="59"/>
      <c r="L12" s="59"/>
      <c r="M12" s="59"/>
    </row>
    <row r="13" spans="1:13" ht="15.75" thickBot="1" x14ac:dyDescent="0.3">
      <c r="A13" s="263" t="s">
        <v>55</v>
      </c>
      <c r="B13" s="264"/>
      <c r="C13" s="60"/>
      <c r="D13" s="61">
        <f>SUMPRODUCT(C6:C11,D6:D11)</f>
        <v>0</v>
      </c>
      <c r="E13" s="62"/>
      <c r="F13" s="63">
        <f>SUMPRODUCT(C6:C11,F6:F11)</f>
        <v>0</v>
      </c>
      <c r="G13" s="63">
        <f>SUMPRODUCT(C6:C11,G6:G11)</f>
        <v>0</v>
      </c>
      <c r="H13" s="63">
        <f>SUMPRODUCT(C6:C11,H6:H11)</f>
        <v>0</v>
      </c>
      <c r="I13" s="64"/>
      <c r="J13" s="65">
        <f>SUMPRODUCT(I6:I11,J6:J11)</f>
        <v>0</v>
      </c>
      <c r="K13" s="158"/>
      <c r="L13" s="158"/>
      <c r="M13" s="158"/>
    </row>
    <row r="14" spans="1:13" ht="16.5" thickBot="1" x14ac:dyDescent="0.3">
      <c r="A14" s="162"/>
      <c r="B14" s="162"/>
      <c r="C14" s="256" t="s">
        <v>39</v>
      </c>
      <c r="D14" s="256"/>
      <c r="E14" s="256"/>
      <c r="F14" s="256"/>
      <c r="G14" s="256"/>
      <c r="H14" s="256"/>
      <c r="I14" s="256"/>
      <c r="J14" s="256"/>
      <c r="K14" s="43"/>
      <c r="L14" s="43"/>
      <c r="M14" s="43"/>
    </row>
    <row r="15" spans="1:13" ht="33.75" x14ac:dyDescent="0.25">
      <c r="A15" s="257" t="s">
        <v>50</v>
      </c>
      <c r="B15" s="258"/>
      <c r="C15" s="39" t="s">
        <v>51</v>
      </c>
      <c r="D15" s="40" t="s">
        <v>52</v>
      </c>
      <c r="E15" s="40" t="s">
        <v>28</v>
      </c>
      <c r="F15" s="40" t="s">
        <v>29</v>
      </c>
      <c r="G15" s="40" t="s">
        <v>30</v>
      </c>
      <c r="H15" s="40" t="s">
        <v>53</v>
      </c>
      <c r="I15" s="41" t="s">
        <v>51</v>
      </c>
      <c r="J15" s="42" t="s">
        <v>32</v>
      </c>
      <c r="K15" s="50"/>
      <c r="L15" s="50"/>
      <c r="M15" s="50"/>
    </row>
    <row r="16" spans="1:13" x14ac:dyDescent="0.25">
      <c r="A16" s="259"/>
      <c r="B16" s="260"/>
      <c r="C16" s="44">
        <f>IF('I. Data Inputs'!D4='III. Results + Conversions'!A35,'III. Results + Conversions'!F35,IF('I. Data Inputs'!D4='III. Results + Conversions'!A36,'III. Results + Conversions'!F36,IF('I. Data Inputs'!D4='III. Results + Conversions'!A37,'III. Results + Conversions'!F37,IF('I. Data Inputs'!D4='III. Results + Conversions'!A38,'III. Results + Conversions'!F38,IF('I. Data Inputs'!D4='III. Results + Conversions'!A39,'III. Results + Conversions'!F39,IF('I. Data Inputs'!D4='III. Results + Conversions'!A40,'III. Results + Conversions'!F40,IF('I. Data Inputs'!D4='III. Results + Conversions'!A41,'III. Results + Conversions'!F41,IF('I. Data Inputs'!D4='III. Results + Conversions'!A42,'III. Results + Conversions'!F42,IF('I. Data Inputs'!D4='III. Results + Conversions'!A43,'III. Results + Conversions'!F43,IF('I. Data Inputs'!D4='III. Results + Conversions'!A44,'III. Results + Conversions'!F44,IF('I. Data Inputs'!D4='III. Results + Conversions'!A45,'III. Results + Conversions'!F45,IF('I. Data Inputs'!D4='III. Results + Conversions'!A46,'III. Results + Conversions'!F46))))))))))))</f>
        <v>0.74</v>
      </c>
      <c r="D16" s="45" t="str">
        <f>IF(SUM('I. Data Inputs'!$A$17:$H$17)&gt;0,"N/A",0)</f>
        <v>N/A</v>
      </c>
      <c r="E16" s="45" t="str">
        <f>IF(SUM('I. Data Inputs'!$A$17:$H$17)&gt;0,"N/A",0)</f>
        <v>N/A</v>
      </c>
      <c r="F16" s="45" t="str">
        <f>IF(SUM('I. Data Inputs'!$A$17:$H$17)&gt;0,"N/A",0)</f>
        <v>N/A</v>
      </c>
      <c r="G16" s="45" t="str">
        <f>IF(SUM('I. Data Inputs'!$A$17:$H$17)&gt;0,"N/A",0)</f>
        <v>N/A</v>
      </c>
      <c r="H16" s="45" t="str">
        <f>IF(SUM('I. Data Inputs'!$A$17:$H$17)&gt;0,"N/A",0)</f>
        <v>N/A</v>
      </c>
      <c r="I16" s="66">
        <f>IF('I. Data Inputs'!D4='III. Results + Conversions'!A35,'III. Results + Conversions'!G35,IF('I. Data Inputs'!D4='III. Results + Conversions'!A36,'III. Results + Conversions'!G36,IF('I. Data Inputs'!D4='III. Results + Conversions'!A37,'III. Results + Conversions'!G37,IF('I. Data Inputs'!D4='III. Results + Conversions'!A38,'III. Results + Conversions'!G38,IF('I. Data Inputs'!D4='III. Results + Conversions'!A39,'III. Results + Conversions'!G39,IF('I. Data Inputs'!D4='III. Results + Conversions'!A40,'III. Results + Conversions'!G40,IF('I. Data Inputs'!D4='III. Results + Conversions'!A41,'III. Results + Conversions'!G41,IF('I. Data Inputs'!D4='III. Results + Conversions'!A42,'III. Results + Conversions'!G42,IF('I. Data Inputs'!D4='III. Results + Conversions'!A43,'III. Results + Conversions'!G43,IF('I. Data Inputs'!D4='III. Results + Conversions'!A44,'III. Results + Conversions'!G44,IF('I. Data Inputs'!D4='III. Results + Conversions'!A45,'III. Results + Conversions'!G45,IF('I. Data Inputs'!D4='III. Results + Conversions'!A46,'III. Results + Conversions'!G46))))))))))))</f>
        <v>0.5</v>
      </c>
      <c r="J16" s="49" t="str">
        <f>IF(SUM('I. Data Inputs'!$A$17:$H$17)&gt;0,"N/A",0)</f>
        <v>N/A</v>
      </c>
      <c r="K16" s="50"/>
      <c r="L16" s="50"/>
      <c r="M16" s="50"/>
    </row>
    <row r="17" spans="1:13" x14ac:dyDescent="0.25">
      <c r="A17" s="259"/>
      <c r="B17" s="260"/>
      <c r="C17" s="51">
        <f>C16</f>
        <v>0.74</v>
      </c>
      <c r="D17" s="45" t="str">
        <f>IF(SUM('I. Data Inputs'!$A$17:$H$17)&gt;0,"N/A",0)</f>
        <v>N/A</v>
      </c>
      <c r="E17" s="45" t="str">
        <f>IF(SUM('I. Data Inputs'!$A$17:$H$17)&gt;0,"N/A",0)</f>
        <v>N/A</v>
      </c>
      <c r="F17" s="45" t="str">
        <f>IF(SUM('I. Data Inputs'!$A$17:$H$17)&gt;0,"N/A",0)</f>
        <v>N/A</v>
      </c>
      <c r="G17" s="45" t="str">
        <f>IF(SUM('I. Data Inputs'!$A$17:$H$17)&gt;0,"N/A",0)</f>
        <v>N/A</v>
      </c>
      <c r="H17" s="45" t="str">
        <f>IF(SUM('I. Data Inputs'!$A$17:$H$17)&gt;0,"N/A",0)</f>
        <v>N/A</v>
      </c>
      <c r="I17" s="67">
        <f>I16</f>
        <v>0.5</v>
      </c>
      <c r="J17" s="49" t="str">
        <f>IF(SUM('I. Data Inputs'!$A$17:$H$17)&gt;0,"N/A",0)</f>
        <v>N/A</v>
      </c>
      <c r="K17" s="10"/>
      <c r="L17" s="10"/>
      <c r="M17" s="10"/>
    </row>
    <row r="18" spans="1:13" x14ac:dyDescent="0.25">
      <c r="A18" s="259"/>
      <c r="B18" s="260"/>
      <c r="C18" s="51">
        <f t="shared" ref="C18:C21" si="2">C17</f>
        <v>0.74</v>
      </c>
      <c r="D18" s="45" t="str">
        <f>IF(SUM('I. Data Inputs'!$A$17:$H$17)&gt;0,"N/A",0)</f>
        <v>N/A</v>
      </c>
      <c r="E18" s="45" t="str">
        <f>IF(SUM('I. Data Inputs'!$A$17:$H$17)&gt;0,"N/A",0)</f>
        <v>N/A</v>
      </c>
      <c r="F18" s="45" t="str">
        <f>IF(SUM('I. Data Inputs'!$A$17:$H$17)&gt;0,"N/A",0)</f>
        <v>N/A</v>
      </c>
      <c r="G18" s="45" t="str">
        <f>IF(SUM('I. Data Inputs'!$A$17:$H$17)&gt;0,"N/A",0)</f>
        <v>N/A</v>
      </c>
      <c r="H18" s="45" t="str">
        <f>IF(SUM('I. Data Inputs'!$A$17:$H$17)&gt;0,"N/A",0)</f>
        <v>N/A</v>
      </c>
      <c r="I18" s="67">
        <f t="shared" ref="I18:I21" si="3">I17</f>
        <v>0.5</v>
      </c>
      <c r="J18" s="49" t="str">
        <f>IF(SUM('I. Data Inputs'!$A$17:$H$17)&gt;0,"N/A",0)</f>
        <v>N/A</v>
      </c>
      <c r="K18" s="10"/>
      <c r="L18" s="10"/>
      <c r="M18" s="10"/>
    </row>
    <row r="19" spans="1:13" x14ac:dyDescent="0.25">
      <c r="A19" s="259"/>
      <c r="B19" s="260"/>
      <c r="C19" s="51">
        <f t="shared" si="2"/>
        <v>0.74</v>
      </c>
      <c r="D19" s="45" t="str">
        <f>IF(SUM('I. Data Inputs'!$A$17:$H$17)&gt;0,"N/A",0)</f>
        <v>N/A</v>
      </c>
      <c r="E19" s="45" t="str">
        <f>IF(SUM('I. Data Inputs'!$A$17:$H$17)&gt;0,"N/A",0)</f>
        <v>N/A</v>
      </c>
      <c r="F19" s="45" t="str">
        <f>IF(SUM('I. Data Inputs'!$A$17:$H$17)&gt;0,"N/A",0)</f>
        <v>N/A</v>
      </c>
      <c r="G19" s="45" t="str">
        <f>IF(SUM('I. Data Inputs'!$A$17:$H$17)&gt;0,"N/A",0)</f>
        <v>N/A</v>
      </c>
      <c r="H19" s="45" t="str">
        <f>IF(SUM('I. Data Inputs'!$A$17:$H$17)&gt;0,"N/A",0)</f>
        <v>N/A</v>
      </c>
      <c r="I19" s="67">
        <f t="shared" si="3"/>
        <v>0.5</v>
      </c>
      <c r="J19" s="49" t="str">
        <f>IF(SUM('I. Data Inputs'!$A$17:$H$17)&gt;0,"N/A",0)</f>
        <v>N/A</v>
      </c>
      <c r="K19" s="10"/>
      <c r="L19" s="10"/>
      <c r="M19" s="10"/>
    </row>
    <row r="20" spans="1:13" x14ac:dyDescent="0.25">
      <c r="A20" s="259"/>
      <c r="B20" s="260"/>
      <c r="C20" s="51">
        <f t="shared" si="2"/>
        <v>0.74</v>
      </c>
      <c r="D20" s="45" t="str">
        <f>IF(SUM('I. Data Inputs'!$A$17:$H$17)&gt;0,"N/A",0)</f>
        <v>N/A</v>
      </c>
      <c r="E20" s="45" t="str">
        <f>IF(SUM('I. Data Inputs'!$A$17:$H$17)&gt;0,"N/A",0)</f>
        <v>N/A</v>
      </c>
      <c r="F20" s="45" t="str">
        <f>IF(SUM('I. Data Inputs'!$A$17:$H$17)&gt;0,"N/A",0)</f>
        <v>N/A</v>
      </c>
      <c r="G20" s="45" t="str">
        <f>IF(SUM('I. Data Inputs'!$A$17:$H$17)&gt;0,"N/A",0)</f>
        <v>N/A</v>
      </c>
      <c r="H20" s="45" t="str">
        <f>IF(SUM('I. Data Inputs'!$A$17:$H$17)&gt;0,"N/A",0)</f>
        <v>N/A</v>
      </c>
      <c r="I20" s="67">
        <f t="shared" si="3"/>
        <v>0.5</v>
      </c>
      <c r="J20" s="49" t="str">
        <f>IF(SUM('I. Data Inputs'!$A$17:$H$17)&gt;0,"N/A",0)</f>
        <v>N/A</v>
      </c>
      <c r="K20" s="10"/>
      <c r="L20" s="10"/>
      <c r="M20" s="10"/>
    </row>
    <row r="21" spans="1:13" x14ac:dyDescent="0.25">
      <c r="A21" s="259"/>
      <c r="B21" s="260"/>
      <c r="C21" s="51">
        <f t="shared" si="2"/>
        <v>0.74</v>
      </c>
      <c r="D21" s="45" t="str">
        <f>IF(SUM('I. Data Inputs'!$A$17:$H$17)&gt;0,"N/A",0)</f>
        <v>N/A</v>
      </c>
      <c r="E21" s="45" t="str">
        <f>IF(SUM('I. Data Inputs'!$A$17:$H$17)&gt;0,"N/A",0)</f>
        <v>N/A</v>
      </c>
      <c r="F21" s="45" t="str">
        <f>IF(SUM('I. Data Inputs'!$A$17:$H$17)&gt;0,"N/A",0)</f>
        <v>N/A</v>
      </c>
      <c r="G21" s="45" t="str">
        <f>IF(SUM('I. Data Inputs'!$A$17:$H$17)&gt;0,"N/A",0)</f>
        <v>N/A</v>
      </c>
      <c r="H21" s="45" t="str">
        <f>IF(SUM('I. Data Inputs'!$A$17:$H$17)&gt;0,"N/A",0)</f>
        <v>N/A</v>
      </c>
      <c r="I21" s="67">
        <f t="shared" si="3"/>
        <v>0.5</v>
      </c>
      <c r="J21" s="49" t="str">
        <f>IF(SUM('I. Data Inputs'!$A$17:$H$17)&gt;0,"N/A",0)</f>
        <v>N/A</v>
      </c>
      <c r="K21" s="10"/>
      <c r="L21" s="10"/>
      <c r="M21" s="10"/>
    </row>
    <row r="22" spans="1:13" x14ac:dyDescent="0.25">
      <c r="A22" s="261" t="s">
        <v>54</v>
      </c>
      <c r="B22" s="262"/>
      <c r="C22" s="54"/>
      <c r="D22" s="68">
        <f t="shared" ref="D22:H22" si="4">SUM(D16:D21)</f>
        <v>0</v>
      </c>
      <c r="E22" s="57">
        <f t="shared" si="4"/>
        <v>0</v>
      </c>
      <c r="F22" s="57">
        <f t="shared" si="4"/>
        <v>0</v>
      </c>
      <c r="G22" s="57">
        <f t="shared" si="4"/>
        <v>0</v>
      </c>
      <c r="H22" s="57">
        <f t="shared" si="4"/>
        <v>0</v>
      </c>
      <c r="I22" s="47"/>
      <c r="J22" s="58">
        <f>SUM(J16:J21)</f>
        <v>0</v>
      </c>
      <c r="K22" s="10"/>
      <c r="L22" s="10"/>
      <c r="M22" s="10"/>
    </row>
    <row r="23" spans="1:13" ht="15.75" thickBot="1" x14ac:dyDescent="0.3">
      <c r="A23" s="263" t="s">
        <v>55</v>
      </c>
      <c r="B23" s="264"/>
      <c r="C23" s="60"/>
      <c r="D23" s="69">
        <f>SUMPRODUCT(C16:C21,D16:D21)</f>
        <v>0</v>
      </c>
      <c r="E23" s="63">
        <f>SUMPRODUCT(C16:C21,E16:E21)</f>
        <v>0</v>
      </c>
      <c r="F23" s="63">
        <f>SUMPRODUCT(C16:C21,F16:F21)</f>
        <v>0</v>
      </c>
      <c r="G23" s="63">
        <f>SUMPRODUCT(C16:C21,G16:G21)</f>
        <v>0</v>
      </c>
      <c r="H23" s="63">
        <f>SUMPRODUCT(C16:C21,H16:H21)</f>
        <v>0</v>
      </c>
      <c r="I23" s="64"/>
      <c r="J23" s="65">
        <f>SUMPRODUCT(I16:I21,J16:J21)</f>
        <v>0</v>
      </c>
      <c r="K23" s="10"/>
      <c r="L23" s="10"/>
      <c r="M23" s="10"/>
    </row>
    <row r="24" spans="1:13" x14ac:dyDescent="0.25">
      <c r="A24" s="10"/>
      <c r="B24" s="10"/>
      <c r="C24" s="10"/>
      <c r="D24" s="10"/>
      <c r="E24" s="10"/>
      <c r="F24" s="10"/>
      <c r="G24" s="10"/>
      <c r="H24" s="10"/>
      <c r="I24" s="10"/>
      <c r="J24" s="10"/>
      <c r="K24" s="10"/>
      <c r="L24" s="10"/>
      <c r="M24" s="10"/>
    </row>
    <row r="25" spans="1:13" ht="15.75" x14ac:dyDescent="0.25">
      <c r="A25" s="265" t="s">
        <v>56</v>
      </c>
      <c r="B25" s="265"/>
      <c r="C25" s="265"/>
      <c r="D25" s="265"/>
      <c r="E25" s="265"/>
      <c r="F25" s="265"/>
      <c r="G25" s="265"/>
      <c r="H25" s="265"/>
      <c r="I25" s="265"/>
      <c r="J25" s="265"/>
      <c r="K25" s="265"/>
      <c r="L25" s="265"/>
      <c r="M25" s="265"/>
    </row>
    <row r="26" spans="1:13" ht="15.75" thickBot="1" x14ac:dyDescent="0.3">
      <c r="A26" s="10"/>
      <c r="B26" s="10"/>
      <c r="C26" s="10"/>
      <c r="D26" s="266" t="s">
        <v>38</v>
      </c>
      <c r="E26" s="266"/>
      <c r="F26" s="266"/>
      <c r="G26" s="266"/>
      <c r="H26" s="266"/>
      <c r="I26" s="266"/>
      <c r="J26" s="266"/>
      <c r="K26" s="10"/>
      <c r="L26" s="10"/>
      <c r="M26" s="10"/>
    </row>
    <row r="27" spans="1:13" ht="33.75" x14ac:dyDescent="0.25">
      <c r="A27" s="237" t="s">
        <v>57</v>
      </c>
      <c r="B27" s="238"/>
      <c r="C27" s="239"/>
      <c r="D27" s="70" t="s">
        <v>52</v>
      </c>
      <c r="E27" s="40" t="s">
        <v>28</v>
      </c>
      <c r="F27" s="40" t="s">
        <v>29</v>
      </c>
      <c r="G27" s="40" t="s">
        <v>30</v>
      </c>
      <c r="H27" s="40" t="s">
        <v>53</v>
      </c>
      <c r="I27" s="40" t="s">
        <v>32</v>
      </c>
      <c r="J27" s="71" t="s">
        <v>40</v>
      </c>
      <c r="K27" s="10"/>
      <c r="L27" s="10"/>
      <c r="M27" s="10"/>
    </row>
    <row r="28" spans="1:13" x14ac:dyDescent="0.25">
      <c r="A28" s="267" t="s">
        <v>58</v>
      </c>
      <c r="B28" s="268"/>
      <c r="C28" s="269"/>
      <c r="D28" s="72">
        <f>IF(ISBLANK('I. Data Inputs'!B17),D12*'III. Results + Conversions'!$I13,'I. Data Inputs'!B23*'I. Data Inputs'!B17*'III. Results + Conversions'!$I13)</f>
        <v>0</v>
      </c>
      <c r="E28" s="46"/>
      <c r="F28" s="73">
        <f>IF(ISBLANK('I. Data Inputs'!D17),F12*'III. Results + Conversions'!$I13,'I. Data Inputs'!B23*'I. Data Inputs'!D17*'III. Results + Conversions'!$I13)</f>
        <v>0</v>
      </c>
      <c r="G28" s="73">
        <f>IF(ISBLANK('I. Data Inputs'!E17),G12*'III. Results + Conversions'!$I13,'I. Data Inputs'!B23*'I. Data Inputs'!E17*'III. Results + Conversions'!$I13)</f>
        <v>0</v>
      </c>
      <c r="H28" s="73">
        <f>IF(ISBLANK('I. Data Inputs'!F17),H12*'III. Results + Conversions'!$I13,'I. Data Inputs'!B23*'III. Results + Conversions'!$I13*(1-('I. Data Inputs'!B17+'I. Data Inputs'!D17+'I. Data Inputs'!E17+'I. Data Inputs'!G17)))</f>
        <v>0</v>
      </c>
      <c r="I28" s="73">
        <f>IF(ISBLANK('I. Data Inputs'!G17),J12*'III. Results + Conversions'!$I13,'I. Data Inputs'!B23*'III. Results + Conversions'!$I13*'I. Data Inputs'!G17)</f>
        <v>0</v>
      </c>
      <c r="J28" s="74">
        <f t="shared" ref="J28:J34" si="5">SUM(D28:I28)</f>
        <v>0</v>
      </c>
      <c r="K28" s="10"/>
      <c r="L28" s="10"/>
      <c r="M28" s="10"/>
    </row>
    <row r="29" spans="1:13" x14ac:dyDescent="0.25">
      <c r="A29" s="231" t="s">
        <v>59</v>
      </c>
      <c r="B29" s="232"/>
      <c r="C29" s="233"/>
      <c r="D29" s="146">
        <f>D28*'III. Results + Conversions'!I16*'III. Results + Conversions'!I17*'III. Results + Conversions'!I18*'I. Data Inputs'!D8</f>
        <v>0</v>
      </c>
      <c r="E29" s="46"/>
      <c r="F29" s="96">
        <f>F28*'III. Results + Conversions'!I16*'III. Results + Conversions'!I17*'III. Results + Conversions'!I18*'I. Data Inputs'!D8</f>
        <v>0</v>
      </c>
      <c r="G29" s="96">
        <f>G28*'III. Results + Conversions'!I16*'III. Results + Conversions'!I17*'III. Results + Conversions'!I18*'I. Data Inputs'!D8</f>
        <v>0</v>
      </c>
      <c r="H29" s="96">
        <f>H28*'III. Results + Conversions'!I16*'III. Results + Conversions'!I17*'III. Results + Conversions'!I18*'I. Data Inputs'!D8</f>
        <v>0</v>
      </c>
      <c r="I29" s="96">
        <f>I28*'III. Results + Conversions'!I16*'III. Results + Conversions'!I17*'III. Results + Conversions'!I18*'I. Data Inputs'!D8</f>
        <v>0</v>
      </c>
      <c r="J29" s="75">
        <f t="shared" si="5"/>
        <v>0</v>
      </c>
      <c r="K29" s="10"/>
      <c r="L29" s="10"/>
      <c r="M29" s="10"/>
    </row>
    <row r="30" spans="1:13" x14ac:dyDescent="0.25">
      <c r="A30" s="231" t="s">
        <v>60</v>
      </c>
      <c r="B30" s="232"/>
      <c r="C30" s="233"/>
      <c r="D30" s="72">
        <f>IF(ISBLANK('I. Data Inputs'!B17),D13*'III. Results + Conversions'!I13,D28*C6)</f>
        <v>0</v>
      </c>
      <c r="E30" s="46"/>
      <c r="F30" s="76">
        <f>IF(ISBLANK('I. Data Inputs'!D17),F13*'III. Results + Conversions'!I13,F28*C6)</f>
        <v>0</v>
      </c>
      <c r="G30" s="76">
        <f>IF(ISBLANK('I. Data Inputs'!E17),G13*'III. Results + Conversions'!I13,G28*C6)</f>
        <v>0</v>
      </c>
      <c r="H30" s="76">
        <f>IF(ISBLANK('I. Data Inputs'!F17),H13*'III. Results + Conversions'!I13,H28*C6)</f>
        <v>0</v>
      </c>
      <c r="I30" s="73">
        <f>IF(ISBLANK('I. Data Inputs'!G17),J13*'III. Results + Conversions'!I13,I28*I6)</f>
        <v>0</v>
      </c>
      <c r="J30" s="74">
        <f t="shared" si="5"/>
        <v>0</v>
      </c>
      <c r="K30" s="10"/>
      <c r="L30" s="10"/>
      <c r="M30" s="10"/>
    </row>
    <row r="31" spans="1:13" x14ac:dyDescent="0.25">
      <c r="A31" s="231" t="s">
        <v>61</v>
      </c>
      <c r="B31" s="232"/>
      <c r="C31" s="233"/>
      <c r="D31" s="146">
        <f>D30*'III. Results + Conversions'!I16*'III. Results + Conversions'!I17*'III. Results + Conversions'!I18*'I. Data Inputs'!D8</f>
        <v>0</v>
      </c>
      <c r="E31" s="46"/>
      <c r="F31" s="96">
        <f>F30*'III. Results + Conversions'!I16*'III. Results + Conversions'!I17*'III. Results + Conversions'!I18*'I. Data Inputs'!D8</f>
        <v>0</v>
      </c>
      <c r="G31" s="96">
        <f>G30*'III. Results + Conversions'!I16*'III. Results + Conversions'!I17*'III. Results + Conversions'!I18*'I. Data Inputs'!D8</f>
        <v>0</v>
      </c>
      <c r="H31" s="96">
        <f>H30*'III. Results + Conversions'!I16*'III. Results + Conversions'!I17*'III. Results + Conversions'!I18*'I. Data Inputs'!D8</f>
        <v>0</v>
      </c>
      <c r="I31" s="73">
        <f>I30*'III. Results + Conversions'!I16*'III. Results + Conversions'!I17*'III. Results + Conversions'!I18*'I. Data Inputs'!D8</f>
        <v>0</v>
      </c>
      <c r="J31" s="75">
        <f t="shared" si="5"/>
        <v>0</v>
      </c>
      <c r="K31" s="10"/>
      <c r="L31" s="10"/>
      <c r="M31" s="10"/>
    </row>
    <row r="32" spans="1:13" x14ac:dyDescent="0.25">
      <c r="A32" s="231" t="s">
        <v>62</v>
      </c>
      <c r="B32" s="232"/>
      <c r="C32" s="233"/>
      <c r="D32" s="77" t="str">
        <f>IF($J31=0,"",D31/($J31+$J45))</f>
        <v/>
      </c>
      <c r="E32" s="46"/>
      <c r="F32" s="78" t="str">
        <f>IF($J31=0,"",F31/($J31+$J45))</f>
        <v/>
      </c>
      <c r="G32" s="78" t="str">
        <f>IF($J31=0,"",G31/($J31+$J45))</f>
        <v/>
      </c>
      <c r="H32" s="78" t="str">
        <f>IF($J31=0,"",H31/($J31+$J45))</f>
        <v/>
      </c>
      <c r="I32" s="78" t="str">
        <f>IF($J31=0,"",I31/($J31+$J45))</f>
        <v/>
      </c>
      <c r="J32" s="79">
        <f t="shared" si="5"/>
        <v>0</v>
      </c>
      <c r="K32" s="10"/>
      <c r="L32" s="10"/>
      <c r="M32" s="10"/>
    </row>
    <row r="33" spans="1:13" x14ac:dyDescent="0.25">
      <c r="A33" s="231" t="s">
        <v>63</v>
      </c>
      <c r="B33" s="232"/>
      <c r="C33" s="233"/>
      <c r="D33" s="72">
        <f>D31*'III. Results + Conversions'!H24</f>
        <v>0</v>
      </c>
      <c r="E33" s="46"/>
      <c r="F33" s="73">
        <f>F31*'III. Results + Conversions'!H26</f>
        <v>0</v>
      </c>
      <c r="G33" s="73">
        <f>G31*'III. Results + Conversions'!H27</f>
        <v>0</v>
      </c>
      <c r="H33" s="73">
        <f>H31*'III. Results + Conversions'!H28</f>
        <v>0</v>
      </c>
      <c r="I33" s="73">
        <f>I31*'III. Results + Conversions'!H30</f>
        <v>0</v>
      </c>
      <c r="J33" s="75">
        <f t="shared" si="5"/>
        <v>0</v>
      </c>
      <c r="K33" s="10"/>
      <c r="L33" s="10"/>
      <c r="M33" s="10"/>
    </row>
    <row r="34" spans="1:13" ht="15.75" thickBot="1" x14ac:dyDescent="0.3">
      <c r="A34" s="244" t="s">
        <v>64</v>
      </c>
      <c r="B34" s="245"/>
      <c r="C34" s="246"/>
      <c r="D34" s="80">
        <f>D31*'III. Results + Conversions'!I24</f>
        <v>0</v>
      </c>
      <c r="E34" s="81"/>
      <c r="F34" s="82">
        <f>F31*'III. Results + Conversions'!I26</f>
        <v>0</v>
      </c>
      <c r="G34" s="82">
        <f>G31*'III. Results + Conversions'!I27</f>
        <v>0</v>
      </c>
      <c r="H34" s="82">
        <f>H31*'III. Results + Conversions'!I28</f>
        <v>0</v>
      </c>
      <c r="I34" s="82">
        <f>I31*'III. Results + Conversions'!I30</f>
        <v>0</v>
      </c>
      <c r="J34" s="83">
        <f t="shared" si="5"/>
        <v>0</v>
      </c>
      <c r="K34" s="10"/>
      <c r="L34" s="10"/>
      <c r="M34" s="10"/>
    </row>
    <row r="35" spans="1:13" ht="33.75" x14ac:dyDescent="0.25">
      <c r="A35" s="247" t="s">
        <v>65</v>
      </c>
      <c r="B35" s="248"/>
      <c r="C35" s="249"/>
      <c r="D35" s="70" t="s">
        <v>52</v>
      </c>
      <c r="E35" s="40" t="s">
        <v>28</v>
      </c>
      <c r="F35" s="40" t="s">
        <v>29</v>
      </c>
      <c r="G35" s="40" t="s">
        <v>30</v>
      </c>
      <c r="H35" s="40" t="s">
        <v>53</v>
      </c>
      <c r="I35" s="40" t="s">
        <v>32</v>
      </c>
      <c r="J35" s="71" t="s">
        <v>40</v>
      </c>
      <c r="K35" s="10"/>
      <c r="L35" s="10"/>
      <c r="M35" s="10"/>
    </row>
    <row r="36" spans="1:13" x14ac:dyDescent="0.25">
      <c r="A36" s="250" t="s">
        <v>61</v>
      </c>
      <c r="B36" s="251"/>
      <c r="C36" s="252"/>
      <c r="D36" s="72">
        <f>IF(D12=0,D37*'I. Data Inputs'!$F30*$C6,('I. Data Inputs'!$F30*D37*(D6/D12)*$C6)+('I. Data Inputs'!$F30*D37*(D7/D12)*$C7)+('I. Data Inputs'!$F30*D37*(D8/D12)*$C8)+('I. Data Inputs'!$F30*D37*(D9/D12)*$C9)+('I. Data Inputs'!$F30*D37*(D10/D12)*$C10)+('I. Data Inputs'!$F30*D37*(D11/D12)*$C11))</f>
        <v>0</v>
      </c>
      <c r="E36" s="46"/>
      <c r="F36" s="73">
        <f>IF(F12=0,F37*'I. Data Inputs'!$F30*$C6,('I. Data Inputs'!$F30*F37*(F6/F12)*$C6)+('I. Data Inputs'!$F30*F37*(F7/F12)*$C7)+('I. Data Inputs'!$F30*F37*(F8/F12)*$C8)+('I. Data Inputs'!$F30*F37*(F9/F12)*$C9)+('I. Data Inputs'!$F30*F37*(F10/F12)*$C10)+('I. Data Inputs'!$F30*F37*(F11/F12)*$C11))</f>
        <v>0</v>
      </c>
      <c r="G36" s="73">
        <f>IF(G12=0,G37*'I. Data Inputs'!$F30*$C6,('I. Data Inputs'!$F30*G37*(G6/G12)*$C6)+('I. Data Inputs'!$F30*G37*(G7/G12)*$C7)+('I. Data Inputs'!$F30*G37*(G8/G12)*$C8)+('I. Data Inputs'!$F30*G37*(G9/G12)*$C9)+('I. Data Inputs'!$F30*G37*(G10/G12)*$C10)+('I. Data Inputs'!$F30*G37*(G11/G12)*$C11))</f>
        <v>0</v>
      </c>
      <c r="H36" s="73">
        <f>IF(H12=0,H37*'I. Data Inputs'!$F30*$C6,('I. Data Inputs'!$F30*H37*(H6/H12)*$C6)+('I. Data Inputs'!$F30*H37*(H7/H12)*$C7)+('I. Data Inputs'!$F30*H37*(H8/H12)*$C8)+('I. Data Inputs'!$F30*H37*(H9/H12)*$C9)+('I. Data Inputs'!$F30*H37*(H10/H12)*$C10)+('I. Data Inputs'!$F30*H37*(H11/H12)*$C11))</f>
        <v>0</v>
      </c>
      <c r="I36" s="73">
        <f>IF(I12=0,I37*'I. Data Inputs'!$F30*I6,('I. Data Inputs'!$F30*I37*(J6/J12)*I6)+('I. Data Inputs'!$F30*I37*(J7/J12)*I7)+('I. Data Inputs'!$F30*I37*(J8/J12)*I8)+('I. Data Inputs'!$F30*I37*(J9/J12)*I9)+('I. Data Inputs'!$F30*I37*(J10/J12)*J10)+('I. Data Inputs'!$F30*I37*(J11/J12)*J11))</f>
        <v>0</v>
      </c>
      <c r="J36" s="75">
        <f>SUMIF(D36:I36,"&gt;0")</f>
        <v>0</v>
      </c>
      <c r="K36" s="10"/>
      <c r="L36" s="10"/>
      <c r="M36" s="10"/>
    </row>
    <row r="37" spans="1:13" x14ac:dyDescent="0.25">
      <c r="A37" s="250" t="s">
        <v>62</v>
      </c>
      <c r="B37" s="251"/>
      <c r="C37" s="252"/>
      <c r="D37" s="84">
        <f>IF(D32="",0,D32)</f>
        <v>0</v>
      </c>
      <c r="E37" s="85"/>
      <c r="F37" s="86">
        <f>IF(F32="",0,F32)</f>
        <v>0</v>
      </c>
      <c r="G37" s="86">
        <f t="shared" ref="G37:H37" si="6">IF(G32="",0,G32)</f>
        <v>0</v>
      </c>
      <c r="H37" s="86">
        <f t="shared" si="6"/>
        <v>0</v>
      </c>
      <c r="I37" s="86">
        <f>IF(I32="",0,I32)</f>
        <v>0</v>
      </c>
      <c r="J37" s="87">
        <f>SUMIF(D37:I37,"&gt;0")</f>
        <v>0</v>
      </c>
      <c r="K37" s="10"/>
      <c r="L37" s="10"/>
      <c r="M37" s="10"/>
    </row>
    <row r="38" spans="1:13" x14ac:dyDescent="0.25">
      <c r="A38" s="250" t="s">
        <v>63</v>
      </c>
      <c r="B38" s="251"/>
      <c r="C38" s="252"/>
      <c r="D38" s="146">
        <f>D36*'III. Results + Conversions'!H24</f>
        <v>0</v>
      </c>
      <c r="E38" s="46"/>
      <c r="F38" s="96">
        <f>F36*'III. Results + Conversions'!H26</f>
        <v>0</v>
      </c>
      <c r="G38" s="96">
        <f>G36*'III. Results + Conversions'!H27</f>
        <v>0</v>
      </c>
      <c r="H38" s="96">
        <f>H36*'III. Results + Conversions'!H28</f>
        <v>0</v>
      </c>
      <c r="I38" s="96">
        <f>I36*'III. Results + Conversions'!H30</f>
        <v>0</v>
      </c>
      <c r="J38" s="75">
        <f>SUMIF(D38:I38,"&gt;0")</f>
        <v>0</v>
      </c>
      <c r="K38" s="10"/>
      <c r="L38" s="10"/>
      <c r="M38" s="10"/>
    </row>
    <row r="39" spans="1:13" ht="15.75" thickBot="1" x14ac:dyDescent="0.3">
      <c r="A39" s="253" t="s">
        <v>64</v>
      </c>
      <c r="B39" s="254"/>
      <c r="C39" s="255"/>
      <c r="D39" s="147">
        <f>D36*'III. Results + Conversions'!I24</f>
        <v>0</v>
      </c>
      <c r="E39" s="89"/>
      <c r="F39" s="148">
        <f>F36*'III. Results + Conversions'!I26</f>
        <v>0</v>
      </c>
      <c r="G39" s="148">
        <f>G36*'III. Results + Conversions'!I27</f>
        <v>0</v>
      </c>
      <c r="H39" s="148">
        <f>H36*'III. Results + Conversions'!I28</f>
        <v>0</v>
      </c>
      <c r="I39" s="148">
        <f>I36*'III. Results + Conversions'!I30</f>
        <v>0</v>
      </c>
      <c r="J39" s="91">
        <f>SUMIF(D39:I39,"&gt;0")</f>
        <v>0</v>
      </c>
      <c r="K39" s="10"/>
      <c r="L39" s="10"/>
      <c r="M39" s="10"/>
    </row>
    <row r="40" spans="1:13" ht="15.75" thickBot="1" x14ac:dyDescent="0.3">
      <c r="A40" s="10"/>
      <c r="B40" s="10"/>
      <c r="C40" s="10"/>
      <c r="D40" s="240" t="s">
        <v>39</v>
      </c>
      <c r="E40" s="240"/>
      <c r="F40" s="240"/>
      <c r="G40" s="240"/>
      <c r="H40" s="240"/>
      <c r="I40" s="240"/>
      <c r="J40" s="240"/>
      <c r="K40" s="10"/>
      <c r="L40" s="10"/>
      <c r="M40" s="10"/>
    </row>
    <row r="41" spans="1:13" ht="33.75" x14ac:dyDescent="0.25">
      <c r="A41" s="237" t="s">
        <v>57</v>
      </c>
      <c r="B41" s="238"/>
      <c r="C41" s="239"/>
      <c r="D41" s="70" t="s">
        <v>52</v>
      </c>
      <c r="E41" s="40" t="s">
        <v>28</v>
      </c>
      <c r="F41" s="40" t="s">
        <v>29</v>
      </c>
      <c r="G41" s="40" t="s">
        <v>30</v>
      </c>
      <c r="H41" s="40" t="s">
        <v>53</v>
      </c>
      <c r="I41" s="40" t="s">
        <v>32</v>
      </c>
      <c r="J41" s="92" t="s">
        <v>40</v>
      </c>
      <c r="K41" s="10"/>
      <c r="L41" s="10"/>
      <c r="M41" s="10"/>
    </row>
    <row r="42" spans="1:13" x14ac:dyDescent="0.25">
      <c r="A42" s="231" t="s">
        <v>58</v>
      </c>
      <c r="B42" s="232"/>
      <c r="C42" s="233"/>
      <c r="D42" s="93">
        <f>IF(ISBLANK('I. Data Inputs'!A17),D22*'III. Results + Conversions'!I14,'I. Data Inputs'!D23*'I. Data Inputs'!A17*'III. Results + Conversions'!I14)</f>
        <v>0</v>
      </c>
      <c r="E42" s="73">
        <f>IF(ISBLANK('I. Data Inputs'!C17),E22*'III. Results + Conversions'!I14,'I. Data Inputs'!D23*'III. Results + Conversions'!I14*'I. Data Inputs'!C17)</f>
        <v>0</v>
      </c>
      <c r="F42" s="73">
        <f>IF(ISBLANK('I. Data Inputs'!D17),F22*'III. Results + Conversions'!I14,'I. Data Inputs'!D23*'III. Results + Conversions'!I14*'I. Data Inputs'!D17)</f>
        <v>0</v>
      </c>
      <c r="G42" s="73">
        <f>IF(ISBLANK('I. Data Inputs'!E17),G22*'III. Results + Conversions'!I14,'I. Data Inputs'!D23*'III. Results + Conversions'!I14*'I. Data Inputs'!E17)</f>
        <v>0</v>
      </c>
      <c r="H42" s="73">
        <f>IF(ISBLANK('I. Data Inputs'!F17),H22*'III. Results + Conversions'!I14,'I. Data Inputs'!D23*'III. Results + Conversions'!I14*(1-('I. Data Inputs'!A17+'I. Data Inputs'!C17+'I. Data Inputs'!D17+'I. Data Inputs'!E17+'I. Data Inputs'!G17+'I. Data Inputs'!H17)))</f>
        <v>0</v>
      </c>
      <c r="I42" s="73">
        <f>IF(ISBLANK('I. Data Inputs'!G17),J22*'III. Results + Conversions'!I14,'I. Data Inputs'!D23*'III. Results + Conversions'!I14*'I. Data Inputs'!G17)</f>
        <v>0</v>
      </c>
      <c r="J42" s="94">
        <f t="shared" ref="J42:J48" si="7">SUM(D42:I42)</f>
        <v>0</v>
      </c>
      <c r="K42" s="10"/>
      <c r="L42" s="10"/>
      <c r="M42" s="10"/>
    </row>
    <row r="43" spans="1:13" x14ac:dyDescent="0.25">
      <c r="A43" s="231" t="s">
        <v>59</v>
      </c>
      <c r="B43" s="232"/>
      <c r="C43" s="233"/>
      <c r="D43" s="149">
        <f>D42*'III. Results + Conversions'!I16*'III. Results + Conversions'!I17*'III. Results + Conversions'!I18*'I. Data Inputs'!D10</f>
        <v>0</v>
      </c>
      <c r="E43" s="96">
        <f>E42*'III. Results + Conversions'!I16*'III. Results + Conversions'!I17*'III. Results + Conversions'!I18*'I. Data Inputs'!D10</f>
        <v>0</v>
      </c>
      <c r="F43" s="96">
        <f>F42*'III. Results + Conversions'!I16*'III. Results + Conversions'!I17*'III. Results + Conversions'!I18*'I. Data Inputs'!D10</f>
        <v>0</v>
      </c>
      <c r="G43" s="96">
        <f>G42*'III. Results + Conversions'!I16*'III. Results + Conversions'!I17*'III. Results + Conversions'!I18*'I. Data Inputs'!D10</f>
        <v>0</v>
      </c>
      <c r="H43" s="96">
        <f>H42*'III. Results + Conversions'!I16*'III. Results + Conversions'!I17*'III. Results + Conversions'!I18*'I. Data Inputs'!D10</f>
        <v>0</v>
      </c>
      <c r="I43" s="96">
        <f>I42*'III. Results + Conversions'!I16*'III. Results + Conversions'!I17*'III. Results + Conversions'!I18*'I. Data Inputs'!D10</f>
        <v>0</v>
      </c>
      <c r="J43" s="97">
        <f t="shared" si="7"/>
        <v>0</v>
      </c>
      <c r="K43" s="10"/>
      <c r="L43" s="10"/>
      <c r="M43" s="10"/>
    </row>
    <row r="44" spans="1:13" x14ac:dyDescent="0.25">
      <c r="A44" s="231" t="s">
        <v>60</v>
      </c>
      <c r="B44" s="232"/>
      <c r="C44" s="233"/>
      <c r="D44" s="95">
        <f>IF(ISBLANK('I. Data Inputs'!A17),D23*'III. Results + Conversions'!I14,D42*C16)</f>
        <v>0</v>
      </c>
      <c r="E44" s="73">
        <f>IF(ISBLANK('I. Data Inputs'!C17),E23*'III. Results + Conversions'!I14,E42*C16)</f>
        <v>0</v>
      </c>
      <c r="F44" s="73">
        <f>IF(ISBLANK('I. Data Inputs'!D17),F23*'III. Results + Conversions'!I14,F42*C16)</f>
        <v>0</v>
      </c>
      <c r="G44" s="73">
        <f>IF(ISBLANK('I. Data Inputs'!E17),G23*'III. Results + Conversions'!I14,G42*C16)</f>
        <v>0</v>
      </c>
      <c r="H44" s="73">
        <f>IF(ISBLANK('I. Data Inputs'!F17),H23*'III. Results + Conversions'!I14,H42*C16)</f>
        <v>0</v>
      </c>
      <c r="I44" s="73">
        <f>IF(ISBLANK('I. Data Inputs'!G17),J23*'III. Results + Conversions'!I14,I42*I16)</f>
        <v>0</v>
      </c>
      <c r="J44" s="94">
        <f t="shared" si="7"/>
        <v>0</v>
      </c>
      <c r="K44" s="10"/>
      <c r="L44" s="10"/>
      <c r="M44" s="10"/>
    </row>
    <row r="45" spans="1:13" x14ac:dyDescent="0.25">
      <c r="A45" s="231" t="s">
        <v>61</v>
      </c>
      <c r="B45" s="232"/>
      <c r="C45" s="233"/>
      <c r="D45" s="149">
        <f>D44*'III. Results + Conversions'!I16*'III. Results + Conversions'!I17*'III. Results + Conversions'!I18*'I. Data Inputs'!D10</f>
        <v>0</v>
      </c>
      <c r="E45" s="96">
        <f>E44*'III. Results + Conversions'!I16*'III. Results + Conversions'!I17*'III. Results + Conversions'!I18*'I. Data Inputs'!D10</f>
        <v>0</v>
      </c>
      <c r="F45" s="96">
        <f>F44*'III. Results + Conversions'!I16*'III. Results + Conversions'!I17*'III. Results + Conversions'!I18*'I. Data Inputs'!D10</f>
        <v>0</v>
      </c>
      <c r="G45" s="96">
        <f>G44*'III. Results + Conversions'!I16*'III. Results + Conversions'!I17*'III. Results + Conversions'!I18*'I. Data Inputs'!D10</f>
        <v>0</v>
      </c>
      <c r="H45" s="96">
        <f>H44*'III. Results + Conversions'!I16*'III. Results + Conversions'!I17*'III. Results + Conversions'!I18*'I. Data Inputs'!D10</f>
        <v>0</v>
      </c>
      <c r="I45" s="96">
        <f>I44*'III. Results + Conversions'!I16*'III. Results + Conversions'!I17*'III. Results + Conversions'!I18*'I. Data Inputs'!D10</f>
        <v>0</v>
      </c>
      <c r="J45" s="97">
        <f t="shared" si="7"/>
        <v>0</v>
      </c>
      <c r="K45" s="10"/>
      <c r="L45" s="10"/>
      <c r="M45" s="10"/>
    </row>
    <row r="46" spans="1:13" x14ac:dyDescent="0.25">
      <c r="A46" s="231" t="s">
        <v>62</v>
      </c>
      <c r="B46" s="232"/>
      <c r="C46" s="233"/>
      <c r="D46" s="98" t="str">
        <f t="shared" ref="D46:I46" si="8">IF($J45=0,"",D45/($J45+$J31))</f>
        <v/>
      </c>
      <c r="E46" s="78" t="str">
        <f t="shared" si="8"/>
        <v/>
      </c>
      <c r="F46" s="78" t="str">
        <f t="shared" si="8"/>
        <v/>
      </c>
      <c r="G46" s="78" t="str">
        <f t="shared" si="8"/>
        <v/>
      </c>
      <c r="H46" s="78" t="str">
        <f t="shared" si="8"/>
        <v/>
      </c>
      <c r="I46" s="78" t="str">
        <f t="shared" si="8"/>
        <v/>
      </c>
      <c r="J46" s="99">
        <f t="shared" si="7"/>
        <v>0</v>
      </c>
      <c r="K46" s="10"/>
      <c r="L46" s="10"/>
      <c r="M46" s="10"/>
    </row>
    <row r="47" spans="1:13" x14ac:dyDescent="0.25">
      <c r="A47" s="231" t="s">
        <v>63</v>
      </c>
      <c r="B47" s="232"/>
      <c r="C47" s="233"/>
      <c r="D47" s="95">
        <f>D45*'III. Results + Conversions'!H23</f>
        <v>0</v>
      </c>
      <c r="E47" s="73">
        <f>E45*'III. Results + Conversions'!H25</f>
        <v>0</v>
      </c>
      <c r="F47" s="73">
        <f>F45*'III. Results + Conversions'!H26</f>
        <v>0</v>
      </c>
      <c r="G47" s="73">
        <f>G45*'III. Results + Conversions'!H27</f>
        <v>0</v>
      </c>
      <c r="H47" s="73">
        <f>H45*'III. Results + Conversions'!H28</f>
        <v>0</v>
      </c>
      <c r="I47" s="73">
        <f>I45*'III. Results + Conversions'!H30</f>
        <v>0</v>
      </c>
      <c r="J47" s="97">
        <f t="shared" si="7"/>
        <v>0</v>
      </c>
      <c r="K47" s="10"/>
      <c r="L47" s="10"/>
      <c r="M47" s="10"/>
    </row>
    <row r="48" spans="1:13" ht="15.75" thickBot="1" x14ac:dyDescent="0.3">
      <c r="A48" s="234" t="s">
        <v>64</v>
      </c>
      <c r="B48" s="235"/>
      <c r="C48" s="236"/>
      <c r="D48" s="100">
        <f>D45*'III. Results + Conversions'!I23</f>
        <v>0</v>
      </c>
      <c r="E48" s="101">
        <f>E45*'III. Results + Conversions'!I25</f>
        <v>0</v>
      </c>
      <c r="F48" s="101">
        <f>F45*'III. Results + Conversions'!I26</f>
        <v>0</v>
      </c>
      <c r="G48" s="101">
        <f>G45*'III. Results + Conversions'!I27</f>
        <v>0</v>
      </c>
      <c r="H48" s="101">
        <f>H45*'III. Results + Conversions'!I28</f>
        <v>0</v>
      </c>
      <c r="I48" s="101">
        <f>I45*'III. Results + Conversions'!I30</f>
        <v>0</v>
      </c>
      <c r="J48" s="102">
        <f t="shared" si="7"/>
        <v>0</v>
      </c>
      <c r="K48" s="10"/>
      <c r="L48" s="10"/>
      <c r="M48" s="10"/>
    </row>
    <row r="49" spans="1:13" ht="33.75" x14ac:dyDescent="0.25">
      <c r="A49" s="237" t="s">
        <v>65</v>
      </c>
      <c r="B49" s="238"/>
      <c r="C49" s="239"/>
      <c r="D49" s="103" t="s">
        <v>52</v>
      </c>
      <c r="E49" s="40" t="s">
        <v>28</v>
      </c>
      <c r="F49" s="40" t="s">
        <v>29</v>
      </c>
      <c r="G49" s="40" t="s">
        <v>30</v>
      </c>
      <c r="H49" s="40" t="s">
        <v>53</v>
      </c>
      <c r="I49" s="40" t="s">
        <v>32</v>
      </c>
      <c r="J49" s="92" t="s">
        <v>40</v>
      </c>
      <c r="K49" s="10"/>
      <c r="L49" s="10"/>
      <c r="M49" s="10"/>
    </row>
    <row r="50" spans="1:13" x14ac:dyDescent="0.25">
      <c r="A50" s="231" t="s">
        <v>61</v>
      </c>
      <c r="B50" s="232"/>
      <c r="C50" s="233"/>
      <c r="D50" s="72">
        <f>IF(D22=0,D51*'I. Data Inputs'!$F30*$C16,('I. Data Inputs'!$F30*D51*(D16/D22)*$C16)+('I. Data Inputs'!$F30*D51*(D17/D22)*$C17)+('I. Data Inputs'!$F30*D51*(D18/D22)*$C18)+('I. Data Inputs'!$F30*D51*(D19/D22)*$C19)+('I. Data Inputs'!$F30*D51*(D20/D22)*$C20)+('I. Data Inputs'!$F30*D51*(D21/D22)*$C21))</f>
        <v>0</v>
      </c>
      <c r="E50" s="73">
        <f>IF(E22=0,E51*'I. Data Inputs'!$F30*$C16,('I. Data Inputs'!$F30*E51*(E16/E22)*$C16)+('I. Data Inputs'!$F30*E51*(E17/E22)*$C17)+('I. Data Inputs'!$F30*E51*(E18/E22)*$C18)+('I. Data Inputs'!$F30*E51*(E19/E22)*$C19)+('I. Data Inputs'!$F30*E51*(E20/E22)*$C20)+('I. Data Inputs'!$F30*E51*(E21/E22)*$C21))</f>
        <v>0</v>
      </c>
      <c r="F50" s="73">
        <f>IF(F22=0,F51*'I. Data Inputs'!$F30*$C16,('I. Data Inputs'!$F30*F51*(F16/F22)*$C16)+('I. Data Inputs'!$F30*F51*(F17/F22)*$C17)+('I. Data Inputs'!$F30*F51*(F18/F22)*$C18)+('I. Data Inputs'!$F30*F51*(F19/F22)*$C19)+('I. Data Inputs'!$F30*F51*(F20/F22)*$C20)+('I. Data Inputs'!$F30*F51*(F21/F22)*$C21))</f>
        <v>0</v>
      </c>
      <c r="G50" s="73">
        <f>IF(G22=0,G51*'I. Data Inputs'!$F30*$C16,('I. Data Inputs'!$F30*G51*(G16/G22)*$C16)+('I. Data Inputs'!$F30*G51*(G17/G22)*$C17)+('I. Data Inputs'!$F30*G51*(G18/G22)*$C18)+('I. Data Inputs'!$F30*G51*(G19/G22)*$C19)+('I. Data Inputs'!$F30*G51*(G20/G22)*$C20)+('I. Data Inputs'!$F30*G51*(G21/G22)*$C21))</f>
        <v>0</v>
      </c>
      <c r="H50" s="73">
        <f>IF(H22=0,H51*'I. Data Inputs'!$F30*$C16,('I. Data Inputs'!$F30*H51*(H16/H22)*$C16)+('I. Data Inputs'!$F30*H51*(H17/H22)*$C17)+('I. Data Inputs'!$F30*H51*(H18/H22)*$C18)+('I. Data Inputs'!$F30*H51*(H19/H22)*$C19)+('I. Data Inputs'!$F30*H51*(H20/H22)*$C20)+('I. Data Inputs'!$F30*H51*(H21/H22)*$C21))</f>
        <v>0</v>
      </c>
      <c r="I50" s="73">
        <f>IF(J22=0,I51*'I. Data Inputs'!$F30*I16,('I. Data Inputs'!$F30*I51*(J16/J22)*I16)+('I. Data Inputs'!$F30*I51*(J17/J22)*I17)+('I. Data Inputs'!$F30*I51*(J18/J22)*I18)+('I. Data Inputs'!$F30*I51*(J19/J22)*I19)+('I. Data Inputs'!$F30*I51*(J20/J22)*I20)+('I. Data Inputs'!$F30*I51*(J21/J22)*I21))</f>
        <v>0</v>
      </c>
      <c r="J50" s="97">
        <f>SUMIF(D50:I50,"&gt;0")</f>
        <v>0</v>
      </c>
      <c r="K50" s="10"/>
      <c r="L50" s="10"/>
      <c r="M50" s="10"/>
    </row>
    <row r="51" spans="1:13" x14ac:dyDescent="0.25">
      <c r="A51" s="241" t="s">
        <v>62</v>
      </c>
      <c r="B51" s="242"/>
      <c r="C51" s="243"/>
      <c r="D51" s="84">
        <f>IF(D46="",0,D46)</f>
        <v>0</v>
      </c>
      <c r="E51" s="86">
        <f>IF(E46="",0,E46)</f>
        <v>0</v>
      </c>
      <c r="F51" s="86">
        <f t="shared" ref="F51:I51" si="9">IF(F46="",0,F46)</f>
        <v>0</v>
      </c>
      <c r="G51" s="86">
        <f t="shared" si="9"/>
        <v>0</v>
      </c>
      <c r="H51" s="86">
        <f t="shared" si="9"/>
        <v>0</v>
      </c>
      <c r="I51" s="86">
        <f t="shared" si="9"/>
        <v>0</v>
      </c>
      <c r="J51" s="104">
        <f>SUMIF(D51:I51,"&gt;0")</f>
        <v>0</v>
      </c>
      <c r="K51" s="10"/>
      <c r="L51" s="10"/>
      <c r="M51" s="10"/>
    </row>
    <row r="52" spans="1:13" x14ac:dyDescent="0.25">
      <c r="A52" s="231" t="s">
        <v>63</v>
      </c>
      <c r="B52" s="232"/>
      <c r="C52" s="233"/>
      <c r="D52" s="146">
        <f>D50*'III. Results + Conversions'!H23</f>
        <v>0</v>
      </c>
      <c r="E52" s="96">
        <f>E50*'III. Results + Conversions'!H25</f>
        <v>0</v>
      </c>
      <c r="F52" s="96">
        <f>F50*'III. Results + Conversions'!H26</f>
        <v>0</v>
      </c>
      <c r="G52" s="88">
        <f>G50*'III. Results + Conversions'!H27</f>
        <v>0</v>
      </c>
      <c r="H52" s="73">
        <f>H50*'III. Results + Conversions'!H28</f>
        <v>0</v>
      </c>
      <c r="I52" s="96">
        <f>I50*'III. Results + Conversions'!H30</f>
        <v>0</v>
      </c>
      <c r="J52" s="97">
        <f>SUMIF(D52:I52,"&gt;0")</f>
        <v>0</v>
      </c>
      <c r="K52" s="10"/>
      <c r="L52" s="10"/>
      <c r="M52" s="10"/>
    </row>
    <row r="53" spans="1:13" ht="15.75" thickBot="1" x14ac:dyDescent="0.3">
      <c r="A53" s="234" t="s">
        <v>64</v>
      </c>
      <c r="B53" s="235"/>
      <c r="C53" s="236"/>
      <c r="D53" s="147">
        <f>D50*'III. Results + Conversions'!I23</f>
        <v>0</v>
      </c>
      <c r="E53" s="148">
        <f>E50*'III. Results + Conversions'!I25</f>
        <v>0</v>
      </c>
      <c r="F53" s="148">
        <f>F50*'III. Results + Conversions'!I26</f>
        <v>0</v>
      </c>
      <c r="G53" s="90">
        <f>G50*'III. Results + Conversions'!I27</f>
        <v>0</v>
      </c>
      <c r="H53" s="148">
        <f>H50*'III. Results + Conversions'!I28</f>
        <v>0</v>
      </c>
      <c r="I53" s="148">
        <f>I50*'III. Results + Conversions'!I30</f>
        <v>0</v>
      </c>
      <c r="J53" s="102">
        <f>SUMIF(D53:I53,"&gt;0")</f>
        <v>0</v>
      </c>
      <c r="K53" s="10"/>
      <c r="L53" s="10"/>
      <c r="M53" s="10"/>
    </row>
  </sheetData>
  <protectedRanges>
    <protectedRange sqref="C3:I3" name="Intro"/>
    <protectedRange password="CA09" sqref="J13 A6:A13 A16:A23 E28:E34 E36:E39 I16:J16 C6:I13 J6:J11 D16:H21 J17:J21" name="Range3"/>
    <protectedRange password="CA09" sqref="J23 C16:C21 I17:I21 C22:I23" name="Range3_1"/>
  </protectedRanges>
  <mergeCells count="52">
    <mergeCell ref="A6:B6"/>
    <mergeCell ref="A1:M1"/>
    <mergeCell ref="A2:M2"/>
    <mergeCell ref="A3:M3"/>
    <mergeCell ref="C4:J4"/>
    <mergeCell ref="A5:B5"/>
    <mergeCell ref="A28:C28"/>
    <mergeCell ref="A29:C29"/>
    <mergeCell ref="A30:C30"/>
    <mergeCell ref="A18:B18"/>
    <mergeCell ref="A7:B7"/>
    <mergeCell ref="A8:B8"/>
    <mergeCell ref="A9:B9"/>
    <mergeCell ref="A10:B10"/>
    <mergeCell ref="A11:B11"/>
    <mergeCell ref="A12:B12"/>
    <mergeCell ref="A13:B13"/>
    <mergeCell ref="A37:C37"/>
    <mergeCell ref="A38:C38"/>
    <mergeCell ref="A39:C39"/>
    <mergeCell ref="C14:J14"/>
    <mergeCell ref="A15:B15"/>
    <mergeCell ref="A16:B16"/>
    <mergeCell ref="A17:B17"/>
    <mergeCell ref="A31:C31"/>
    <mergeCell ref="A19:B19"/>
    <mergeCell ref="A20:B20"/>
    <mergeCell ref="A21:B21"/>
    <mergeCell ref="A22:B22"/>
    <mergeCell ref="A23:B23"/>
    <mergeCell ref="A25:M25"/>
    <mergeCell ref="D26:J26"/>
    <mergeCell ref="A27:C27"/>
    <mergeCell ref="A32:C32"/>
    <mergeCell ref="A33:C33"/>
    <mergeCell ref="A34:C34"/>
    <mergeCell ref="A35:C35"/>
    <mergeCell ref="A36:C36"/>
    <mergeCell ref="D40:J40"/>
    <mergeCell ref="A41:C41"/>
    <mergeCell ref="A42:C42"/>
    <mergeCell ref="A50:C50"/>
    <mergeCell ref="A51:C51"/>
    <mergeCell ref="A43:C43"/>
    <mergeCell ref="A52:C52"/>
    <mergeCell ref="A53:C53"/>
    <mergeCell ref="A44:C44"/>
    <mergeCell ref="A45:C45"/>
    <mergeCell ref="A46:C46"/>
    <mergeCell ref="A47:C47"/>
    <mergeCell ref="A48:C48"/>
    <mergeCell ref="A49:C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03110-0415-49E1-84CD-11E720DFD6A2}">
  <dimension ref="A1:M40"/>
  <sheetViews>
    <sheetView workbookViewId="0">
      <selection activeCell="E19" sqref="E19"/>
    </sheetView>
  </sheetViews>
  <sheetFormatPr defaultRowHeight="15" x14ac:dyDescent="0.25"/>
  <cols>
    <col min="1" max="1" width="4.42578125" customWidth="1"/>
    <col min="2" max="2" width="3.85546875" customWidth="1"/>
    <col min="3" max="3" width="18.28515625" customWidth="1"/>
    <col min="4" max="4" width="18.5703125" customWidth="1"/>
    <col min="5" max="5" width="15.7109375" customWidth="1"/>
    <col min="6" max="6" width="11" customWidth="1"/>
    <col min="7" max="7" width="11.140625" customWidth="1"/>
    <col min="8" max="8" width="15.140625" customWidth="1"/>
    <col min="9" max="9" width="12.28515625" customWidth="1"/>
    <col min="10" max="10" width="13.7109375" customWidth="1"/>
  </cols>
  <sheetData>
    <row r="1" spans="1:13" ht="20.25" x14ac:dyDescent="0.25">
      <c r="A1" s="316" t="s">
        <v>66</v>
      </c>
      <c r="B1" s="316"/>
      <c r="C1" s="316"/>
      <c r="D1" s="316"/>
      <c r="E1" s="316"/>
      <c r="F1" s="316"/>
      <c r="G1" s="316"/>
      <c r="H1" s="316"/>
      <c r="I1" s="316"/>
      <c r="J1" s="316"/>
      <c r="K1" s="316"/>
      <c r="L1" s="316"/>
      <c r="M1" s="316"/>
    </row>
    <row r="2" spans="1:13" ht="15.75" x14ac:dyDescent="0.25">
      <c r="A2" s="105" t="s">
        <v>67</v>
      </c>
      <c r="B2" s="159"/>
      <c r="C2" s="159"/>
      <c r="D2" s="159"/>
      <c r="E2" s="159"/>
      <c r="F2" s="159"/>
      <c r="G2" s="159"/>
      <c r="H2" s="10"/>
      <c r="I2" s="10"/>
      <c r="J2" s="10"/>
      <c r="K2" s="10"/>
      <c r="L2" s="10"/>
      <c r="M2" s="10"/>
    </row>
    <row r="3" spans="1:13" ht="10.9" customHeight="1" thickBot="1" x14ac:dyDescent="0.3">
      <c r="A3" s="317" t="s">
        <v>68</v>
      </c>
      <c r="B3" s="318"/>
      <c r="C3" s="318"/>
      <c r="D3" s="318"/>
      <c r="E3" s="318"/>
      <c r="F3" s="318"/>
      <c r="G3" s="318"/>
      <c r="H3" s="10"/>
      <c r="I3" s="10"/>
      <c r="J3" s="10"/>
      <c r="K3" s="10"/>
      <c r="L3" s="10"/>
      <c r="M3" s="10"/>
    </row>
    <row r="4" spans="1:13" x14ac:dyDescent="0.25">
      <c r="A4" s="319" t="s">
        <v>69</v>
      </c>
      <c r="B4" s="320"/>
      <c r="C4" s="320"/>
      <c r="D4" s="320"/>
      <c r="E4" s="320"/>
      <c r="F4" s="320"/>
      <c r="G4" s="150">
        <f>G5*I15</f>
        <v>0</v>
      </c>
      <c r="H4" s="144"/>
      <c r="I4" s="10"/>
      <c r="J4" s="10"/>
      <c r="K4" s="10"/>
      <c r="L4" s="10"/>
      <c r="M4" s="10"/>
    </row>
    <row r="5" spans="1:13" x14ac:dyDescent="0.25">
      <c r="A5" s="314" t="s">
        <v>70</v>
      </c>
      <c r="B5" s="315"/>
      <c r="C5" s="315"/>
      <c r="D5" s="315"/>
      <c r="E5" s="315"/>
      <c r="F5" s="315"/>
      <c r="G5" s="151">
        <f>'II. Carbon Storage'!J29+'II. Carbon Storage'!J43</f>
        <v>0</v>
      </c>
      <c r="H5" s="144"/>
      <c r="I5" s="10"/>
      <c r="J5" s="10"/>
      <c r="K5" s="10"/>
      <c r="L5" s="10"/>
      <c r="M5" s="10"/>
    </row>
    <row r="6" spans="1:13" x14ac:dyDescent="0.25">
      <c r="A6" s="314" t="s">
        <v>71</v>
      </c>
      <c r="B6" s="315"/>
      <c r="C6" s="315"/>
      <c r="D6" s="315"/>
      <c r="E6" s="315"/>
      <c r="F6" s="315"/>
      <c r="G6" s="152">
        <f>'II. Carbon Storage'!J33+'II. Carbon Storage'!J47</f>
        <v>0</v>
      </c>
      <c r="H6" s="10"/>
      <c r="I6" s="10"/>
      <c r="J6" s="10"/>
      <c r="K6" s="10"/>
      <c r="L6" s="10"/>
      <c r="M6" s="10"/>
    </row>
    <row r="7" spans="1:13" x14ac:dyDescent="0.25">
      <c r="A7" s="314" t="s">
        <v>72</v>
      </c>
      <c r="B7" s="315"/>
      <c r="C7" s="315"/>
      <c r="D7" s="315"/>
      <c r="E7" s="315"/>
      <c r="F7" s="315"/>
      <c r="G7" s="151">
        <f>'II. Carbon Storage'!J33+'II. Carbon Storage'!J34+'II. Carbon Storage'!J47+'II. Carbon Storage'!J48</f>
        <v>0</v>
      </c>
      <c r="H7" s="144"/>
      <c r="I7" s="10"/>
      <c r="J7" s="10"/>
      <c r="K7" s="10"/>
      <c r="L7" s="10"/>
      <c r="M7" s="10"/>
    </row>
    <row r="8" spans="1:13" x14ac:dyDescent="0.25">
      <c r="A8" s="314" t="s">
        <v>73</v>
      </c>
      <c r="B8" s="315"/>
      <c r="C8" s="315"/>
      <c r="D8" s="315"/>
      <c r="E8" s="315"/>
      <c r="F8" s="315"/>
      <c r="G8" s="151">
        <f>'II. Carbon Storage'!J38+'II. Carbon Storage'!J52</f>
        <v>0</v>
      </c>
      <c r="H8" s="144"/>
      <c r="I8" s="10"/>
      <c r="J8" s="10"/>
      <c r="K8" s="10"/>
      <c r="L8" s="10"/>
      <c r="M8" s="10"/>
    </row>
    <row r="9" spans="1:13" ht="15.75" thickBot="1" x14ac:dyDescent="0.3">
      <c r="A9" s="303" t="s">
        <v>74</v>
      </c>
      <c r="B9" s="304"/>
      <c r="C9" s="304"/>
      <c r="D9" s="304"/>
      <c r="E9" s="304"/>
      <c r="F9" s="304"/>
      <c r="G9" s="153">
        <f>'II. Carbon Storage'!J38+'II. Carbon Storage'!J39+'II. Carbon Storage'!J52+'II. Carbon Storage'!J53</f>
        <v>0</v>
      </c>
      <c r="H9" s="10"/>
      <c r="I9" s="10"/>
      <c r="J9" s="10"/>
      <c r="K9" s="10"/>
      <c r="L9" s="10"/>
      <c r="M9" s="10"/>
    </row>
    <row r="10" spans="1:13" x14ac:dyDescent="0.25">
      <c r="A10" s="10"/>
      <c r="B10" s="10"/>
      <c r="C10" s="10"/>
      <c r="D10" s="10"/>
      <c r="E10" s="10"/>
      <c r="F10" s="10"/>
      <c r="G10" s="10"/>
      <c r="H10" s="10"/>
      <c r="I10" s="10"/>
      <c r="J10" s="10"/>
      <c r="K10" s="10"/>
      <c r="L10" s="10"/>
      <c r="M10" s="10"/>
    </row>
    <row r="11" spans="1:13" x14ac:dyDescent="0.25">
      <c r="A11" s="305" t="s">
        <v>75</v>
      </c>
      <c r="B11" s="305"/>
      <c r="C11" s="305"/>
      <c r="D11" s="305"/>
      <c r="E11" s="10"/>
      <c r="F11" s="306" t="s">
        <v>76</v>
      </c>
      <c r="G11" s="306"/>
      <c r="H11" s="306"/>
      <c r="I11" s="306"/>
      <c r="J11" s="307" t="s">
        <v>77</v>
      </c>
      <c r="K11" s="10"/>
      <c r="L11" s="10"/>
      <c r="M11" s="10"/>
    </row>
    <row r="12" spans="1:13" ht="15.75" thickBot="1" x14ac:dyDescent="0.3">
      <c r="A12" s="305"/>
      <c r="B12" s="305"/>
      <c r="C12" s="305"/>
      <c r="D12" s="305"/>
      <c r="E12" s="10"/>
      <c r="F12" s="306"/>
      <c r="G12" s="306"/>
      <c r="H12" s="306"/>
      <c r="I12" s="306"/>
      <c r="J12" s="307"/>
      <c r="K12" s="10"/>
      <c r="L12" s="10"/>
      <c r="M12" s="10"/>
    </row>
    <row r="13" spans="1:13" x14ac:dyDescent="0.25">
      <c r="A13" s="308" t="s">
        <v>78</v>
      </c>
      <c r="B13" s="309"/>
      <c r="C13" s="310"/>
      <c r="D13" s="106" t="s">
        <v>79</v>
      </c>
      <c r="E13" s="10"/>
      <c r="F13" s="311" t="s">
        <v>80</v>
      </c>
      <c r="G13" s="312"/>
      <c r="H13" s="313"/>
      <c r="I13" s="107">
        <f>IF('I. Data Inputs'!D7=A14,D14,IF('I. Data Inputs'!D7=A15,D15,IF('I. Data Inputs'!D7=A16,D16,IF('I. Data Inputs'!D7=A17,D17,IF('I. Data Inputs'!D7=A18,D18,IF('I. Data Inputs'!D7=A19,D19,IF('I. Data Inputs'!D7=A20,D20,IF('I. Data Inputs'!D7=A21,D21,IF('I. Data Inputs'!D7=A22,D22,IF('I. Data Inputs'!D7=A23,D23,IF('I. Data Inputs'!D7=A24,D24,IF('I. Data Inputs'!D7=A25,D25,IF('I. Data Inputs'!D7=A26,D26,IF('I. Data Inputs'!D7=A27,D27,IF('I. Data Inputs'!D7=A28,D28)))))))))))))))</f>
        <v>71.3</v>
      </c>
      <c r="J13" s="108" t="s">
        <v>81</v>
      </c>
      <c r="K13" s="10"/>
      <c r="L13" s="10"/>
      <c r="M13" s="10"/>
    </row>
    <row r="14" spans="1:13" x14ac:dyDescent="0.25">
      <c r="A14" s="286" t="s">
        <v>18</v>
      </c>
      <c r="B14" s="287"/>
      <c r="C14" s="288"/>
      <c r="D14" s="109">
        <v>71.3</v>
      </c>
      <c r="E14" s="10"/>
      <c r="F14" s="296" t="s">
        <v>82</v>
      </c>
      <c r="G14" s="297"/>
      <c r="H14" s="298"/>
      <c r="I14" s="110">
        <f>IF('I. Data Inputs'!D9=A14,D14,IF('I. Data Inputs'!D9=A15,D15,IF('I. Data Inputs'!D9=A16,D16,IF('I. Data Inputs'!D9=A17,D17,IF('I. Data Inputs'!D9=A18,D18,IF('I. Data Inputs'!D9=A19,D19,IF('I. Data Inputs'!D9=A20,D20,IF('I. Data Inputs'!D9=A21,D21,IF('I. Data Inputs'!D9=A22,D22,IF('I. Data Inputs'!D9=A23,D23,IF('I. Data Inputs'!D9=A24,D24,IF('I. Data Inputs'!D9=A25,D25,IF('I. Data Inputs'!D9=A26,D26,IF('I. Data Inputs'!D9=A27,D27,IF('I. Data Inputs'!D9=A28,D28)))))))))))))))</f>
        <v>71.3</v>
      </c>
      <c r="J14" s="111" t="s">
        <v>81</v>
      </c>
      <c r="K14" s="10"/>
      <c r="L14" s="10"/>
      <c r="M14" s="10"/>
    </row>
    <row r="15" spans="1:13" x14ac:dyDescent="0.25">
      <c r="A15" s="286" t="s">
        <v>83</v>
      </c>
      <c r="B15" s="287"/>
      <c r="C15" s="288"/>
      <c r="D15" s="109">
        <v>82.5</v>
      </c>
      <c r="E15" s="10"/>
      <c r="F15" s="296" t="s">
        <v>84</v>
      </c>
      <c r="G15" s="297"/>
      <c r="H15" s="298"/>
      <c r="I15" s="112">
        <f>'I. Data Inputs'!F31</f>
        <v>0</v>
      </c>
      <c r="J15" s="111" t="s">
        <v>85</v>
      </c>
      <c r="K15" s="10"/>
      <c r="L15" s="10"/>
      <c r="M15" s="10"/>
    </row>
    <row r="16" spans="1:13" ht="23.25" x14ac:dyDescent="0.25">
      <c r="A16" s="286" t="s">
        <v>86</v>
      </c>
      <c r="B16" s="287"/>
      <c r="C16" s="288"/>
      <c r="D16" s="109">
        <v>75</v>
      </c>
      <c r="E16" s="10"/>
      <c r="F16" s="296" t="s">
        <v>87</v>
      </c>
      <c r="G16" s="297"/>
      <c r="H16" s="298"/>
      <c r="I16" s="113">
        <f>1/2204.6</f>
        <v>4.5359702440351992E-4</v>
      </c>
      <c r="J16" s="114" t="s">
        <v>88</v>
      </c>
      <c r="K16" s="10"/>
      <c r="L16" s="10"/>
      <c r="M16" s="10"/>
    </row>
    <row r="17" spans="1:13" ht="23.25" x14ac:dyDescent="0.25">
      <c r="A17" s="286" t="s">
        <v>89</v>
      </c>
      <c r="B17" s="287"/>
      <c r="C17" s="288"/>
      <c r="D17" s="115">
        <v>1</v>
      </c>
      <c r="E17" s="10"/>
      <c r="F17" s="296" t="s">
        <v>90</v>
      </c>
      <c r="G17" s="297"/>
      <c r="H17" s="298"/>
      <c r="I17" s="116">
        <v>0.5</v>
      </c>
      <c r="J17" s="114" t="s">
        <v>88</v>
      </c>
      <c r="K17" s="10"/>
      <c r="L17" s="10"/>
      <c r="M17" s="10"/>
    </row>
    <row r="18" spans="1:13" ht="23.25" x14ac:dyDescent="0.25">
      <c r="A18" s="286" t="s">
        <v>91</v>
      </c>
      <c r="B18" s="287"/>
      <c r="C18" s="288"/>
      <c r="D18" s="109">
        <v>35.299999999999997</v>
      </c>
      <c r="E18" s="10"/>
      <c r="F18" s="296" t="s">
        <v>92</v>
      </c>
      <c r="G18" s="297"/>
      <c r="H18" s="298"/>
      <c r="I18" s="117">
        <v>3.6669999999999998</v>
      </c>
      <c r="J18" s="118" t="s">
        <v>88</v>
      </c>
      <c r="K18" s="10"/>
      <c r="L18" s="10"/>
      <c r="M18" s="10"/>
    </row>
    <row r="19" spans="1:13" ht="15.75" thickBot="1" x14ac:dyDescent="0.3">
      <c r="A19" s="286" t="s">
        <v>93</v>
      </c>
      <c r="B19" s="287"/>
      <c r="C19" s="288"/>
      <c r="D19" s="109">
        <v>100</v>
      </c>
      <c r="E19" s="10"/>
      <c r="F19" s="299" t="s">
        <v>94</v>
      </c>
      <c r="G19" s="300"/>
      <c r="H19" s="301"/>
      <c r="I19" s="119">
        <v>62.43</v>
      </c>
      <c r="J19" s="120" t="s">
        <v>95</v>
      </c>
      <c r="K19" s="10"/>
      <c r="L19" s="10"/>
      <c r="M19" s="10"/>
    </row>
    <row r="20" spans="1:13" x14ac:dyDescent="0.25">
      <c r="A20" s="286" t="s">
        <v>96</v>
      </c>
      <c r="B20" s="287"/>
      <c r="C20" s="288"/>
      <c r="D20" s="109">
        <v>100</v>
      </c>
      <c r="E20" s="10"/>
      <c r="F20" s="10"/>
      <c r="G20" s="10"/>
      <c r="H20" s="10"/>
      <c r="I20" s="10"/>
      <c r="J20" s="10"/>
      <c r="K20" s="10"/>
      <c r="L20" s="10"/>
      <c r="M20" s="10"/>
    </row>
    <row r="21" spans="1:13" ht="16.5" thickBot="1" x14ac:dyDescent="0.3">
      <c r="A21" s="286" t="s">
        <v>97</v>
      </c>
      <c r="B21" s="287"/>
      <c r="C21" s="288"/>
      <c r="D21" s="109">
        <v>126</v>
      </c>
      <c r="E21" s="10"/>
      <c r="F21" s="302" t="s">
        <v>98</v>
      </c>
      <c r="G21" s="302"/>
      <c r="H21" s="302"/>
      <c r="I21" s="302"/>
      <c r="J21" s="10"/>
      <c r="K21" s="10"/>
      <c r="L21" s="10"/>
      <c r="M21" s="10"/>
    </row>
    <row r="22" spans="1:13" x14ac:dyDescent="0.25">
      <c r="A22" s="286" t="s">
        <v>99</v>
      </c>
      <c r="B22" s="287"/>
      <c r="C22" s="288"/>
      <c r="D22" s="109">
        <v>31.5</v>
      </c>
      <c r="E22" s="10"/>
      <c r="F22" s="197" t="s">
        <v>100</v>
      </c>
      <c r="G22" s="198"/>
      <c r="H22" s="121" t="s">
        <v>101</v>
      </c>
      <c r="I22" s="122" t="s">
        <v>102</v>
      </c>
      <c r="J22" s="10"/>
      <c r="K22" s="10"/>
      <c r="L22" s="10"/>
      <c r="M22" s="10"/>
    </row>
    <row r="23" spans="1:13" x14ac:dyDescent="0.25">
      <c r="A23" s="286" t="s">
        <v>103</v>
      </c>
      <c r="B23" s="287"/>
      <c r="C23" s="288"/>
      <c r="D23" s="109">
        <v>222</v>
      </c>
      <c r="E23" s="10"/>
      <c r="F23" s="286" t="s">
        <v>26</v>
      </c>
      <c r="G23" s="288"/>
      <c r="H23" s="123">
        <v>0.46300000000000002</v>
      </c>
      <c r="I23" s="109">
        <v>0.29799999999999999</v>
      </c>
      <c r="J23" s="10"/>
      <c r="K23" s="10"/>
      <c r="L23" s="10"/>
      <c r="M23" s="10"/>
    </row>
    <row r="24" spans="1:13" x14ac:dyDescent="0.25">
      <c r="A24" s="286" t="s">
        <v>104</v>
      </c>
      <c r="B24" s="287"/>
      <c r="C24" s="288"/>
      <c r="D24" s="109">
        <v>146</v>
      </c>
      <c r="E24" s="10"/>
      <c r="F24" s="286" t="s">
        <v>27</v>
      </c>
      <c r="G24" s="288"/>
      <c r="H24" s="123">
        <v>0.25</v>
      </c>
      <c r="I24" s="109">
        <v>0.41399999999999998</v>
      </c>
      <c r="J24" s="10"/>
      <c r="K24" s="10"/>
      <c r="L24" s="10"/>
      <c r="M24" s="10"/>
    </row>
    <row r="25" spans="1:13" x14ac:dyDescent="0.25">
      <c r="A25" s="286" t="s">
        <v>105</v>
      </c>
      <c r="B25" s="287"/>
      <c r="C25" s="288"/>
      <c r="D25" s="109">
        <v>165</v>
      </c>
      <c r="E25" s="10"/>
      <c r="F25" s="286" t="s">
        <v>106</v>
      </c>
      <c r="G25" s="288"/>
      <c r="H25" s="123">
        <v>0.48399999999999999</v>
      </c>
      <c r="I25" s="109">
        <v>0.28699999999999998</v>
      </c>
      <c r="J25" s="10"/>
      <c r="K25" s="10"/>
      <c r="L25" s="10"/>
      <c r="M25" s="10"/>
    </row>
    <row r="26" spans="1:13" x14ac:dyDescent="0.25">
      <c r="A26" s="286" t="s">
        <v>107</v>
      </c>
      <c r="B26" s="287"/>
      <c r="C26" s="288"/>
      <c r="D26" s="109">
        <v>145</v>
      </c>
      <c r="E26" s="10"/>
      <c r="F26" s="286" t="s">
        <v>29</v>
      </c>
      <c r="G26" s="288"/>
      <c r="H26" s="123">
        <v>0.58199999999999996</v>
      </c>
      <c r="I26" s="109">
        <v>0.23300000000000001</v>
      </c>
      <c r="J26" s="10"/>
      <c r="K26" s="10"/>
      <c r="L26" s="10"/>
      <c r="M26" s="10"/>
    </row>
    <row r="27" spans="1:13" x14ac:dyDescent="0.25">
      <c r="A27" s="286" t="s">
        <v>108</v>
      </c>
      <c r="B27" s="287"/>
      <c r="C27" s="288"/>
      <c r="D27" s="109">
        <v>1000</v>
      </c>
      <c r="E27" s="10"/>
      <c r="F27" s="286" t="s">
        <v>30</v>
      </c>
      <c r="G27" s="288"/>
      <c r="H27" s="123">
        <v>0.38</v>
      </c>
      <c r="I27" s="109">
        <v>0.34399999999999997</v>
      </c>
      <c r="J27" s="10"/>
      <c r="K27" s="10"/>
      <c r="L27" s="10"/>
      <c r="M27" s="10"/>
    </row>
    <row r="28" spans="1:13" ht="15.75" thickBot="1" x14ac:dyDescent="0.3">
      <c r="A28" s="289" t="s">
        <v>109</v>
      </c>
      <c r="B28" s="290"/>
      <c r="C28" s="291"/>
      <c r="D28" s="124">
        <v>75.8</v>
      </c>
      <c r="E28" s="10"/>
      <c r="F28" s="286" t="s">
        <v>110</v>
      </c>
      <c r="G28" s="288"/>
      <c r="H28" s="123">
        <v>0</v>
      </c>
      <c r="I28" s="125">
        <v>0</v>
      </c>
      <c r="J28" s="10"/>
      <c r="K28" s="10"/>
      <c r="L28" s="10"/>
      <c r="M28" s="10"/>
    </row>
    <row r="29" spans="1:13" x14ac:dyDescent="0.25">
      <c r="A29" s="292" t="s">
        <v>111</v>
      </c>
      <c r="B29" s="293"/>
      <c r="C29" s="293"/>
      <c r="D29" s="293"/>
      <c r="E29" s="126"/>
      <c r="F29" s="294" t="s">
        <v>112</v>
      </c>
      <c r="G29" s="295"/>
      <c r="H29" s="116">
        <v>0.39100000000000001</v>
      </c>
      <c r="I29" s="109">
        <v>0.28399999999999997</v>
      </c>
      <c r="J29" s="10"/>
      <c r="K29" s="10"/>
      <c r="L29" s="10"/>
      <c r="M29" s="10"/>
    </row>
    <row r="30" spans="1:13" ht="15.75" thickBot="1" x14ac:dyDescent="0.3">
      <c r="A30" s="292"/>
      <c r="B30" s="293"/>
      <c r="C30" s="293"/>
      <c r="D30" s="293"/>
      <c r="E30" s="10"/>
      <c r="F30" s="289" t="s">
        <v>32</v>
      </c>
      <c r="G30" s="291"/>
      <c r="H30" s="127">
        <v>5.8000000000000003E-2</v>
      </c>
      <c r="I30" s="124">
        <v>0.17799999999999999</v>
      </c>
      <c r="J30" s="10"/>
      <c r="K30" s="10"/>
      <c r="L30" s="10"/>
      <c r="M30" s="10"/>
    </row>
    <row r="31" spans="1:13" x14ac:dyDescent="0.25">
      <c r="A31" s="292"/>
      <c r="B31" s="293"/>
      <c r="C31" s="293"/>
      <c r="D31" s="293"/>
      <c r="E31" s="10"/>
      <c r="F31" s="128"/>
      <c r="G31" s="128"/>
      <c r="H31" s="128"/>
      <c r="I31" s="128"/>
      <c r="J31" s="10"/>
      <c r="K31" s="10"/>
      <c r="L31" s="10"/>
      <c r="M31" s="10"/>
    </row>
    <row r="32" spans="1:13" ht="16.5" thickBot="1" x14ac:dyDescent="0.3">
      <c r="A32" s="157" t="s">
        <v>113</v>
      </c>
      <c r="B32" s="157"/>
      <c r="C32" s="157"/>
      <c r="D32" s="157"/>
      <c r="E32" s="157"/>
      <c r="F32" s="157"/>
      <c r="G32" s="157"/>
      <c r="H32" s="157"/>
      <c r="I32" s="157"/>
      <c r="J32" s="10"/>
      <c r="K32" s="10"/>
      <c r="L32" s="10"/>
      <c r="M32" s="10"/>
    </row>
    <row r="33" spans="1:13" x14ac:dyDescent="0.25">
      <c r="A33" s="276" t="s">
        <v>114</v>
      </c>
      <c r="B33" s="277"/>
      <c r="C33" s="278"/>
      <c r="D33" s="282" t="s">
        <v>115</v>
      </c>
      <c r="E33" s="283"/>
      <c r="F33" s="284" t="s">
        <v>116</v>
      </c>
      <c r="G33" s="285"/>
      <c r="H33" s="129"/>
      <c r="I33" s="129"/>
      <c r="J33" s="10"/>
      <c r="K33" s="10"/>
      <c r="L33" s="10"/>
      <c r="M33" s="10"/>
    </row>
    <row r="34" spans="1:13" x14ac:dyDescent="0.25">
      <c r="A34" s="279"/>
      <c r="B34" s="280"/>
      <c r="C34" s="281"/>
      <c r="D34" s="130" t="s">
        <v>117</v>
      </c>
      <c r="E34" s="131" t="s">
        <v>118</v>
      </c>
      <c r="F34" s="132" t="s">
        <v>117</v>
      </c>
      <c r="G34" s="133" t="s">
        <v>118</v>
      </c>
      <c r="H34" s="10"/>
      <c r="I34" s="10"/>
      <c r="J34" s="10"/>
      <c r="K34" s="10"/>
      <c r="L34" s="10"/>
      <c r="M34" s="10"/>
    </row>
    <row r="35" spans="1:13" x14ac:dyDescent="0.25">
      <c r="A35" s="273" t="s">
        <v>119</v>
      </c>
      <c r="B35" s="274"/>
      <c r="C35" s="275"/>
      <c r="D35" s="136">
        <v>0.56799999999999995</v>
      </c>
      <c r="E35" s="134">
        <v>0.56799999999999995</v>
      </c>
      <c r="F35" s="134">
        <v>0.63700000000000001</v>
      </c>
      <c r="G35" s="135">
        <v>0.63700000000000001</v>
      </c>
      <c r="H35" s="10"/>
      <c r="I35" s="10"/>
      <c r="J35" s="10"/>
      <c r="K35" s="10"/>
      <c r="L35" s="10"/>
      <c r="M35" s="10"/>
    </row>
    <row r="36" spans="1:13" x14ac:dyDescent="0.25">
      <c r="A36" s="273" t="s">
        <v>13</v>
      </c>
      <c r="B36" s="274"/>
      <c r="C36" s="275"/>
      <c r="D36" s="136">
        <v>0.53100000000000003</v>
      </c>
      <c r="E36" s="134">
        <v>0.53100000000000003</v>
      </c>
      <c r="F36" s="134">
        <v>0.74</v>
      </c>
      <c r="G36" s="135">
        <v>0.5</v>
      </c>
      <c r="H36" s="10"/>
      <c r="I36" s="10"/>
      <c r="J36" s="10"/>
      <c r="K36" s="10"/>
      <c r="L36" s="10"/>
      <c r="M36" s="10"/>
    </row>
    <row r="37" spans="1:13" x14ac:dyDescent="0.25">
      <c r="A37" s="273" t="s">
        <v>120</v>
      </c>
      <c r="B37" s="274"/>
      <c r="C37" s="275"/>
      <c r="D37" s="136">
        <v>0.56799999999999995</v>
      </c>
      <c r="E37" s="134">
        <v>0.56799999999999995</v>
      </c>
      <c r="F37" s="134">
        <v>0.67500000000000004</v>
      </c>
      <c r="G37" s="135">
        <v>0.67500000000000004</v>
      </c>
      <c r="H37" s="10"/>
      <c r="I37" s="10"/>
      <c r="J37" s="10"/>
      <c r="K37" s="10"/>
      <c r="L37" s="10"/>
      <c r="M37" s="10"/>
    </row>
    <row r="38" spans="1:13" x14ac:dyDescent="0.25">
      <c r="A38" s="273" t="s">
        <v>121</v>
      </c>
      <c r="B38" s="274"/>
      <c r="C38" s="275"/>
      <c r="D38" s="136">
        <v>0.56799999999999995</v>
      </c>
      <c r="E38" s="134">
        <v>0.56799999999999995</v>
      </c>
      <c r="F38" s="134">
        <v>0.70399999999999996</v>
      </c>
      <c r="G38" s="135">
        <v>0.70399999999999996</v>
      </c>
      <c r="H38" s="10"/>
      <c r="I38" s="10"/>
      <c r="J38" s="10"/>
      <c r="K38" s="10"/>
      <c r="L38" s="10"/>
      <c r="M38" s="10"/>
    </row>
    <row r="39" spans="1:13" x14ac:dyDescent="0.25">
      <c r="A39" s="273" t="s">
        <v>122</v>
      </c>
      <c r="B39" s="274"/>
      <c r="C39" s="275"/>
      <c r="D39" s="136">
        <v>0.56799999999999995</v>
      </c>
      <c r="E39" s="134">
        <v>0.56799999999999995</v>
      </c>
      <c r="F39" s="134">
        <v>0.70399999999999996</v>
      </c>
      <c r="G39" s="135">
        <v>0.70399999999999996</v>
      </c>
      <c r="H39" s="10"/>
      <c r="I39" s="10"/>
      <c r="J39" s="10"/>
      <c r="K39" s="10"/>
      <c r="L39" s="10"/>
      <c r="M39" s="10"/>
    </row>
    <row r="40" spans="1:13" x14ac:dyDescent="0.25">
      <c r="A40" s="219" t="s">
        <v>123</v>
      </c>
      <c r="B40" s="219"/>
      <c r="C40" s="219"/>
      <c r="D40" s="219"/>
      <c r="E40" s="219"/>
      <c r="F40" s="219"/>
      <c r="G40" s="219"/>
      <c r="H40" s="219"/>
      <c r="I40" s="155"/>
      <c r="J40" s="10"/>
      <c r="K40" s="10"/>
      <c r="L40" s="10"/>
      <c r="M40" s="10"/>
    </row>
  </sheetData>
  <protectedRanges>
    <protectedRange password="CA09" sqref="A1:M1" name="Range3"/>
  </protectedRanges>
  <mergeCells count="54">
    <mergeCell ref="A6:F6"/>
    <mergeCell ref="A7:F7"/>
    <mergeCell ref="A8:F8"/>
    <mergeCell ref="A1:M1"/>
    <mergeCell ref="A3:G3"/>
    <mergeCell ref="A4:F4"/>
    <mergeCell ref="A5:F5"/>
    <mergeCell ref="A9:F9"/>
    <mergeCell ref="A11:D12"/>
    <mergeCell ref="F11:I12"/>
    <mergeCell ref="J11:J12"/>
    <mergeCell ref="A13:C13"/>
    <mergeCell ref="F13:H13"/>
    <mergeCell ref="A14:C14"/>
    <mergeCell ref="F14:H14"/>
    <mergeCell ref="A15:C15"/>
    <mergeCell ref="F15:H15"/>
    <mergeCell ref="A16:C16"/>
    <mergeCell ref="F16:H16"/>
    <mergeCell ref="A23:C23"/>
    <mergeCell ref="F23:G23"/>
    <mergeCell ref="A17:C17"/>
    <mergeCell ref="F17:H17"/>
    <mergeCell ref="A18:C18"/>
    <mergeCell ref="F18:H18"/>
    <mergeCell ref="A19:C19"/>
    <mergeCell ref="F19:H19"/>
    <mergeCell ref="A20:C20"/>
    <mergeCell ref="A21:C21"/>
    <mergeCell ref="F21:I21"/>
    <mergeCell ref="A22:C22"/>
    <mergeCell ref="F22:G22"/>
    <mergeCell ref="A24:C24"/>
    <mergeCell ref="F24:G24"/>
    <mergeCell ref="A25:C25"/>
    <mergeCell ref="F25:G25"/>
    <mergeCell ref="A26:C26"/>
    <mergeCell ref="F26:G26"/>
    <mergeCell ref="A33:C34"/>
    <mergeCell ref="D33:E33"/>
    <mergeCell ref="F33:G33"/>
    <mergeCell ref="A27:C27"/>
    <mergeCell ref="F27:G27"/>
    <mergeCell ref="A28:C28"/>
    <mergeCell ref="F28:G28"/>
    <mergeCell ref="A29:D31"/>
    <mergeCell ref="F29:G29"/>
    <mergeCell ref="F30:G30"/>
    <mergeCell ref="A39:C39"/>
    <mergeCell ref="A40:H40"/>
    <mergeCell ref="A35:C35"/>
    <mergeCell ref="A36:C36"/>
    <mergeCell ref="A37:C37"/>
    <mergeCell ref="A38:C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3C384-9DA7-473A-95C7-2BD28F7820A0}">
  <dimension ref="A1:H37"/>
  <sheetViews>
    <sheetView topLeftCell="A8" workbookViewId="0">
      <selection activeCell="Y34" sqref="Y34"/>
    </sheetView>
  </sheetViews>
  <sheetFormatPr defaultRowHeight="15" x14ac:dyDescent="0.25"/>
  <cols>
    <col min="1" max="1" width="65.28515625" customWidth="1"/>
    <col min="2" max="2" width="19.5703125" customWidth="1"/>
    <col min="3" max="3" width="11.7109375" customWidth="1"/>
    <col min="5" max="5" width="11.28515625" customWidth="1"/>
    <col min="6" max="6" width="10.5703125" customWidth="1"/>
    <col min="7" max="7" width="12.85546875" customWidth="1"/>
  </cols>
  <sheetData>
    <row r="1" spans="1:8" ht="21" thickBot="1" x14ac:dyDescent="0.35">
      <c r="A1" s="321" t="s">
        <v>124</v>
      </c>
      <c r="B1" s="321"/>
      <c r="C1" s="321"/>
      <c r="D1" s="321"/>
      <c r="E1" s="321"/>
      <c r="F1" s="321"/>
      <c r="G1" s="321"/>
      <c r="H1" s="321"/>
    </row>
    <row r="2" spans="1:8" ht="45" x14ac:dyDescent="0.25">
      <c r="A2" s="137" t="s">
        <v>125</v>
      </c>
      <c r="B2" s="138" t="s">
        <v>26</v>
      </c>
      <c r="C2" s="138" t="s">
        <v>27</v>
      </c>
      <c r="D2" s="138" t="s">
        <v>28</v>
      </c>
      <c r="E2" s="138" t="s">
        <v>126</v>
      </c>
      <c r="F2" s="138" t="s">
        <v>127</v>
      </c>
      <c r="G2" s="138" t="s">
        <v>128</v>
      </c>
      <c r="H2" s="138" t="s">
        <v>32</v>
      </c>
    </row>
    <row r="3" spans="1:8" x14ac:dyDescent="0.25">
      <c r="A3" s="139" t="s">
        <v>129</v>
      </c>
      <c r="B3" s="141">
        <v>0.85276148216718417</v>
      </c>
      <c r="C3" s="141">
        <v>1.4895867799893692E-5</v>
      </c>
      <c r="D3" s="141">
        <v>0.10081392480427577</v>
      </c>
      <c r="E3" s="141">
        <v>0</v>
      </c>
      <c r="F3" s="141">
        <v>2.1484275615067552E-3</v>
      </c>
      <c r="G3" s="141">
        <v>2.4204970788682414E-2</v>
      </c>
      <c r="H3" s="141">
        <v>2.0056298810549801E-2</v>
      </c>
    </row>
    <row r="4" spans="1:8" x14ac:dyDescent="0.25">
      <c r="A4" s="139" t="s">
        <v>130</v>
      </c>
      <c r="B4" s="141">
        <v>0.77363531980545408</v>
      </c>
      <c r="C4" s="141">
        <v>2.39021897468728E-3</v>
      </c>
      <c r="D4" s="141">
        <v>0.14241709964553259</v>
      </c>
      <c r="E4" s="141">
        <v>0</v>
      </c>
      <c r="F4" s="141">
        <v>4.3202884564639968E-4</v>
      </c>
      <c r="G4" s="141">
        <v>4.0808555439643132E-3</v>
      </c>
      <c r="H4" s="141">
        <v>7.704447718471337E-2</v>
      </c>
    </row>
    <row r="5" spans="1:8" x14ac:dyDescent="0.25">
      <c r="A5" s="139" t="s">
        <v>131</v>
      </c>
      <c r="B5" s="141">
        <v>0.64735086371555517</v>
      </c>
      <c r="C5" s="141">
        <v>0.15199185232477919</v>
      </c>
      <c r="D5" s="141">
        <v>0</v>
      </c>
      <c r="E5" s="141">
        <v>0</v>
      </c>
      <c r="F5" s="141">
        <v>2.0065728395725603E-2</v>
      </c>
      <c r="G5" s="141">
        <v>0.18059155556153045</v>
      </c>
      <c r="H5" s="141">
        <v>0</v>
      </c>
    </row>
    <row r="6" spans="1:8" x14ac:dyDescent="0.25">
      <c r="A6" s="139" t="s">
        <v>132</v>
      </c>
      <c r="B6" s="141">
        <v>0.97665988165972484</v>
      </c>
      <c r="C6" s="141">
        <v>0</v>
      </c>
      <c r="D6" s="141">
        <v>1.471965862751016E-2</v>
      </c>
      <c r="E6" s="141">
        <v>0</v>
      </c>
      <c r="F6" s="141">
        <v>0</v>
      </c>
      <c r="G6" s="141">
        <v>3.1030508563977084E-3</v>
      </c>
      <c r="H6" s="141">
        <v>5.5174088563625769E-3</v>
      </c>
    </row>
    <row r="7" spans="1:8" x14ac:dyDescent="0.25">
      <c r="A7" s="139" t="s">
        <v>133</v>
      </c>
      <c r="B7" s="141">
        <v>0.97067080786137727</v>
      </c>
      <c r="C7" s="141">
        <v>2.1533293341855061E-5</v>
      </c>
      <c r="D7" s="141">
        <v>1.8741816786868683E-2</v>
      </c>
      <c r="E7" s="141">
        <v>0</v>
      </c>
      <c r="F7" s="141">
        <v>2.4432860335745887E-3</v>
      </c>
      <c r="G7" s="141">
        <v>9.4781765180210361E-4</v>
      </c>
      <c r="H7" s="141">
        <v>7.174738373034421E-3</v>
      </c>
    </row>
    <row r="8" spans="1:8" x14ac:dyDescent="0.25">
      <c r="A8" s="139" t="s">
        <v>134</v>
      </c>
      <c r="B8" s="141">
        <v>0.58702021657738102</v>
      </c>
      <c r="C8" s="141">
        <v>4.0421056715645338E-2</v>
      </c>
      <c r="D8" s="141">
        <v>0</v>
      </c>
      <c r="E8" s="141">
        <v>0.32019494042117125</v>
      </c>
      <c r="F8" s="141">
        <v>2.0403507385370393E-2</v>
      </c>
      <c r="G8" s="141">
        <v>3.1960278900410317E-2</v>
      </c>
      <c r="H8" s="141">
        <v>0</v>
      </c>
    </row>
    <row r="9" spans="1:8" x14ac:dyDescent="0.25">
      <c r="A9" s="139" t="s">
        <v>135</v>
      </c>
      <c r="B9" s="141">
        <v>0.40089641293357814</v>
      </c>
      <c r="C9" s="141">
        <v>0.28433679867440892</v>
      </c>
      <c r="D9" s="141">
        <v>0</v>
      </c>
      <c r="E9" s="141">
        <v>0.27150263169099365</v>
      </c>
      <c r="F9" s="141">
        <v>1.6087523469234043E-2</v>
      </c>
      <c r="G9" s="141">
        <v>2.7176633231728534E-2</v>
      </c>
      <c r="H9" s="141">
        <v>0</v>
      </c>
    </row>
    <row r="10" spans="1:8" x14ac:dyDescent="0.25">
      <c r="A10" s="139" t="s">
        <v>136</v>
      </c>
      <c r="B10" s="141">
        <v>0.86452977321766922</v>
      </c>
      <c r="C10" s="141">
        <v>1.6141442228583835E-2</v>
      </c>
      <c r="D10" s="141">
        <v>4.0250086652070409E-2</v>
      </c>
      <c r="E10" s="141">
        <v>0</v>
      </c>
      <c r="F10" s="141">
        <v>1.8016533149596517E-3</v>
      </c>
      <c r="G10" s="141">
        <v>1.7914709415372234E-2</v>
      </c>
      <c r="H10" s="141">
        <v>5.936233517134161E-2</v>
      </c>
    </row>
    <row r="11" spans="1:8" x14ac:dyDescent="0.25">
      <c r="A11" s="139" t="s">
        <v>137</v>
      </c>
      <c r="B11" s="141">
        <v>0.79425696816973701</v>
      </c>
      <c r="C11" s="141">
        <v>5.5864255278929168E-3</v>
      </c>
      <c r="D11" s="141">
        <v>9.9060896603987994E-2</v>
      </c>
      <c r="E11" s="141">
        <v>0</v>
      </c>
      <c r="F11" s="141">
        <v>2.6729452795743478E-4</v>
      </c>
      <c r="G11" s="141">
        <v>3.6895266719481992E-3</v>
      </c>
      <c r="H11" s="141">
        <v>9.7138888498475295E-2</v>
      </c>
    </row>
    <row r="12" spans="1:8" x14ac:dyDescent="0.25">
      <c r="A12" s="139" t="s">
        <v>138</v>
      </c>
      <c r="B12" s="141">
        <v>0.40597025693208605</v>
      </c>
      <c r="C12" s="141">
        <v>2.787728408462458E-3</v>
      </c>
      <c r="D12" s="141">
        <v>0</v>
      </c>
      <c r="E12" s="141">
        <v>0</v>
      </c>
      <c r="F12" s="141">
        <v>1.9279892791554175E-3</v>
      </c>
      <c r="G12" s="141">
        <v>0.58931402538023525</v>
      </c>
      <c r="H12" s="141">
        <v>0</v>
      </c>
    </row>
    <row r="13" spans="1:8" x14ac:dyDescent="0.25">
      <c r="A13" s="139" t="s">
        <v>139</v>
      </c>
      <c r="B13" s="141">
        <v>0.97592953347392619</v>
      </c>
      <c r="C13" s="141">
        <v>0</v>
      </c>
      <c r="D13" s="141">
        <v>1.8461022877920848E-2</v>
      </c>
      <c r="E13" s="141">
        <v>0</v>
      </c>
      <c r="F13" s="141">
        <v>5.1258762882277857E-4</v>
      </c>
      <c r="G13" s="141">
        <v>4.6132886594050064E-3</v>
      </c>
      <c r="H13" s="141">
        <v>4.8356735992078546E-4</v>
      </c>
    </row>
    <row r="14" spans="1:8" x14ac:dyDescent="0.25">
      <c r="A14" s="139" t="s">
        <v>140</v>
      </c>
      <c r="B14" s="141">
        <v>0.74039041753669588</v>
      </c>
      <c r="C14" s="141">
        <v>3.3909379366992027E-5</v>
      </c>
      <c r="D14" s="141">
        <v>0.25539989541654734</v>
      </c>
      <c r="E14" s="141">
        <v>0</v>
      </c>
      <c r="F14" s="141">
        <v>1.3168352470530975E-4</v>
      </c>
      <c r="G14" s="141">
        <v>1.7675779593380955E-3</v>
      </c>
      <c r="H14" s="141">
        <v>2.2765161833426437E-3</v>
      </c>
    </row>
    <row r="15" spans="1:8" x14ac:dyDescent="0.25">
      <c r="A15" s="139" t="s">
        <v>141</v>
      </c>
      <c r="B15" s="141">
        <v>0.79180938608908191</v>
      </c>
      <c r="C15" s="141">
        <v>6.2378269625891714E-5</v>
      </c>
      <c r="D15" s="141">
        <v>8.2218987892804407E-2</v>
      </c>
      <c r="E15" s="141">
        <v>0</v>
      </c>
      <c r="F15" s="141">
        <v>8.5772805776106653E-4</v>
      </c>
      <c r="G15" s="141">
        <v>3.6929217691126892E-2</v>
      </c>
      <c r="H15" s="141">
        <v>8.8122301999598085E-2</v>
      </c>
    </row>
    <row r="16" spans="1:8" x14ac:dyDescent="0.25">
      <c r="A16" s="139" t="s">
        <v>142</v>
      </c>
      <c r="B16" s="141">
        <v>0</v>
      </c>
      <c r="C16" s="141">
        <v>0</v>
      </c>
      <c r="D16" s="141">
        <v>0</v>
      </c>
      <c r="E16" s="141">
        <v>0</v>
      </c>
      <c r="F16" s="141">
        <v>0</v>
      </c>
      <c r="G16" s="141">
        <v>0</v>
      </c>
      <c r="H16" s="141">
        <v>0</v>
      </c>
    </row>
    <row r="17" spans="1:8" x14ac:dyDescent="0.25">
      <c r="A17" s="139" t="s">
        <v>143</v>
      </c>
      <c r="B17" s="141">
        <v>0.97067080786137727</v>
      </c>
      <c r="C17" s="141">
        <v>2.1533293341855061E-5</v>
      </c>
      <c r="D17" s="141">
        <v>1.8741816786868683E-2</v>
      </c>
      <c r="E17" s="141">
        <v>0</v>
      </c>
      <c r="F17" s="141">
        <v>2.4432860335745887E-3</v>
      </c>
      <c r="G17" s="141">
        <v>9.4781765180210361E-4</v>
      </c>
      <c r="H17" s="141">
        <v>7.174738373034421E-3</v>
      </c>
    </row>
    <row r="18" spans="1:8" x14ac:dyDescent="0.25">
      <c r="A18" s="139" t="s">
        <v>144</v>
      </c>
      <c r="B18" s="141">
        <v>0.90861141740222873</v>
      </c>
      <c r="C18" s="141">
        <v>0</v>
      </c>
      <c r="D18" s="141">
        <v>1.4684104785448171E-3</v>
      </c>
      <c r="E18" s="141">
        <v>6.0061010959544503E-4</v>
      </c>
      <c r="F18" s="141">
        <v>1.4313284066691737E-4</v>
      </c>
      <c r="G18" s="141">
        <v>2.7137418224530748E-3</v>
      </c>
      <c r="H18" s="141">
        <v>8.6462687346498451E-2</v>
      </c>
    </row>
    <row r="19" spans="1:8" x14ac:dyDescent="0.25">
      <c r="A19" s="139" t="s">
        <v>145</v>
      </c>
      <c r="B19" s="141">
        <v>0.69858424291020849</v>
      </c>
      <c r="C19" s="141">
        <v>7.9860128753054901E-5</v>
      </c>
      <c r="D19" s="141">
        <v>0.16708612418593605</v>
      </c>
      <c r="E19" s="141">
        <v>0</v>
      </c>
      <c r="F19" s="141">
        <v>1.9284129571809181E-3</v>
      </c>
      <c r="G19" s="141">
        <v>2.9069648708967444E-2</v>
      </c>
      <c r="H19" s="141">
        <v>0.10325171110895273</v>
      </c>
    </row>
    <row r="20" spans="1:8" x14ac:dyDescent="0.25">
      <c r="A20" s="139" t="s">
        <v>146</v>
      </c>
      <c r="B20" s="141">
        <v>0.75326236155757498</v>
      </c>
      <c r="C20" s="141">
        <v>4.261682534082465E-2</v>
      </c>
      <c r="D20" s="141">
        <v>0.11391380324723162</v>
      </c>
      <c r="E20" s="141">
        <v>0</v>
      </c>
      <c r="F20" s="141">
        <v>1.2686295844320046E-3</v>
      </c>
      <c r="G20" s="141">
        <v>5.2785838540794494E-3</v>
      </c>
      <c r="H20" s="141">
        <v>8.3659796415857079E-2</v>
      </c>
    </row>
    <row r="21" spans="1:8" x14ac:dyDescent="0.25">
      <c r="A21" s="139" t="s">
        <v>147</v>
      </c>
      <c r="B21" s="141">
        <v>0.76541448198736761</v>
      </c>
      <c r="C21" s="141">
        <v>0</v>
      </c>
      <c r="D21" s="141">
        <v>0.23070404348838613</v>
      </c>
      <c r="E21" s="141">
        <v>0</v>
      </c>
      <c r="F21" s="141">
        <v>3.1646059832622506E-4</v>
      </c>
      <c r="G21" s="141">
        <v>3.5650139258291977E-3</v>
      </c>
      <c r="H21" s="141">
        <v>0</v>
      </c>
    </row>
    <row r="22" spans="1:8" x14ac:dyDescent="0.25">
      <c r="A22" s="139" t="s">
        <v>148</v>
      </c>
      <c r="B22" s="141">
        <v>0.82494428602637171</v>
      </c>
      <c r="C22" s="141">
        <v>3.0397101655252126E-2</v>
      </c>
      <c r="D22" s="141">
        <v>1.6815716620092968E-2</v>
      </c>
      <c r="E22" s="141">
        <v>0</v>
      </c>
      <c r="F22" s="141">
        <v>1.9522240660229495E-3</v>
      </c>
      <c r="G22" s="141">
        <v>2.4162868056000313E-2</v>
      </c>
      <c r="H22" s="141">
        <v>0.10172780357625948</v>
      </c>
    </row>
    <row r="23" spans="1:8" x14ac:dyDescent="0.25">
      <c r="A23" s="139" t="s">
        <v>149</v>
      </c>
      <c r="B23" s="141">
        <v>0.72723784762946864</v>
      </c>
      <c r="C23" s="141">
        <v>4.7947902827134257E-2</v>
      </c>
      <c r="D23" s="141">
        <v>0.12437465382243522</v>
      </c>
      <c r="E23" s="141">
        <v>0</v>
      </c>
      <c r="F23" s="141">
        <v>7.478844878063268E-3</v>
      </c>
      <c r="G23" s="141">
        <v>1.7724916978379478E-2</v>
      </c>
      <c r="H23" s="141">
        <v>7.523583386451875E-2</v>
      </c>
    </row>
    <row r="24" spans="1:8" x14ac:dyDescent="0.25">
      <c r="A24" s="139" t="s">
        <v>15</v>
      </c>
      <c r="B24" s="141">
        <v>0.86674974625952017</v>
      </c>
      <c r="C24" s="141">
        <v>6.0356018561697297E-2</v>
      </c>
      <c r="D24" s="141">
        <v>1.7122295936646176E-2</v>
      </c>
      <c r="E24" s="141">
        <v>0</v>
      </c>
      <c r="F24" s="141">
        <v>2.2362760681837179E-3</v>
      </c>
      <c r="G24" s="141">
        <v>1.3567230563034647E-3</v>
      </c>
      <c r="H24" s="141">
        <v>5.2178940117648301E-2</v>
      </c>
    </row>
    <row r="25" spans="1:8" x14ac:dyDescent="0.25">
      <c r="A25" s="139" t="s">
        <v>150</v>
      </c>
      <c r="B25" s="141">
        <v>0.97391082977236176</v>
      </c>
      <c r="C25" s="141">
        <v>0</v>
      </c>
      <c r="D25" s="141">
        <v>2.5056049126254105E-2</v>
      </c>
      <c r="E25" s="141">
        <v>0</v>
      </c>
      <c r="F25" s="141">
        <v>0</v>
      </c>
      <c r="G25" s="141">
        <v>1.0331211013827289E-3</v>
      </c>
      <c r="H25" s="141">
        <v>0</v>
      </c>
    </row>
    <row r="26" spans="1:8" x14ac:dyDescent="0.25">
      <c r="A26" s="139" t="s">
        <v>151</v>
      </c>
      <c r="B26" s="141">
        <v>0.99316684980551972</v>
      </c>
      <c r="C26" s="141">
        <v>0</v>
      </c>
      <c r="D26" s="141">
        <v>3.632165241817472E-3</v>
      </c>
      <c r="E26" s="141">
        <v>0</v>
      </c>
      <c r="F26" s="141">
        <v>0</v>
      </c>
      <c r="G26" s="141">
        <v>1.8395307790193619E-3</v>
      </c>
      <c r="H26" s="141">
        <v>1.3614541736397486E-3</v>
      </c>
    </row>
    <row r="27" spans="1:8" x14ac:dyDescent="0.25">
      <c r="A27" s="139" t="s">
        <v>152</v>
      </c>
      <c r="B27" s="141">
        <v>0.96460176991085433</v>
      </c>
      <c r="C27" s="141">
        <v>0</v>
      </c>
      <c r="D27" s="141">
        <v>0</v>
      </c>
      <c r="E27" s="141">
        <v>0</v>
      </c>
      <c r="F27" s="141">
        <v>0</v>
      </c>
      <c r="G27" s="141">
        <v>3.5398230088471726E-2</v>
      </c>
      <c r="H27" s="141">
        <v>0</v>
      </c>
    </row>
    <row r="28" spans="1:8" x14ac:dyDescent="0.25">
      <c r="A28" s="139" t="s">
        <v>153</v>
      </c>
      <c r="B28" s="141">
        <v>0</v>
      </c>
      <c r="C28" s="141">
        <v>0</v>
      </c>
      <c r="D28" s="141">
        <v>0</v>
      </c>
      <c r="E28" s="141">
        <v>0</v>
      </c>
      <c r="F28" s="141">
        <v>0</v>
      </c>
      <c r="G28" s="141">
        <v>0</v>
      </c>
      <c r="H28" s="141">
        <v>0</v>
      </c>
    </row>
    <row r="29" spans="1:8" x14ac:dyDescent="0.25">
      <c r="A29" s="139" t="s">
        <v>154</v>
      </c>
      <c r="B29" s="141">
        <v>0</v>
      </c>
      <c r="C29" s="141">
        <v>0</v>
      </c>
      <c r="D29" s="141">
        <v>0</v>
      </c>
      <c r="E29" s="141">
        <v>0</v>
      </c>
      <c r="F29" s="141">
        <v>0</v>
      </c>
      <c r="G29" s="141">
        <v>0</v>
      </c>
      <c r="H29" s="141">
        <v>0</v>
      </c>
    </row>
    <row r="30" spans="1:8" x14ac:dyDescent="0.25">
      <c r="A30" s="139" t="s">
        <v>155</v>
      </c>
      <c r="B30" s="141">
        <v>0.69501097124801126</v>
      </c>
      <c r="C30" s="141">
        <v>6.563489690572348E-3</v>
      </c>
      <c r="D30" s="141">
        <v>0.27694717226883292</v>
      </c>
      <c r="E30" s="141">
        <v>0</v>
      </c>
      <c r="F30" s="141">
        <v>9.452090808516893E-4</v>
      </c>
      <c r="G30" s="141">
        <v>5.5312927800864548E-3</v>
      </c>
      <c r="H30" s="141">
        <v>1.500186493164501E-2</v>
      </c>
    </row>
    <row r="31" spans="1:8" x14ac:dyDescent="0.25">
      <c r="A31" s="139" t="s">
        <v>156</v>
      </c>
      <c r="B31" s="141">
        <v>0</v>
      </c>
      <c r="C31" s="141">
        <v>0</v>
      </c>
      <c r="D31" s="141">
        <v>0</v>
      </c>
      <c r="E31" s="141">
        <v>0</v>
      </c>
      <c r="F31" s="141">
        <v>0</v>
      </c>
      <c r="G31" s="141">
        <v>0</v>
      </c>
      <c r="H31" s="141">
        <v>0</v>
      </c>
    </row>
    <row r="32" spans="1:8" x14ac:dyDescent="0.25">
      <c r="A32" s="139" t="s">
        <v>157</v>
      </c>
      <c r="B32" s="141">
        <v>0.5544264098169156</v>
      </c>
      <c r="C32" s="141">
        <v>4.0646811550913778E-2</v>
      </c>
      <c r="D32" s="141">
        <v>0</v>
      </c>
      <c r="E32" s="141">
        <v>0.23559896432292446</v>
      </c>
      <c r="F32" s="141">
        <v>2.0986081207941692E-2</v>
      </c>
      <c r="G32" s="141">
        <v>0.14834173310125598</v>
      </c>
      <c r="H32" s="141">
        <v>0</v>
      </c>
    </row>
    <row r="33" spans="1:8" x14ac:dyDescent="0.25">
      <c r="A33" s="139" t="s">
        <v>158</v>
      </c>
      <c r="B33" s="141">
        <v>0.4808028999822786</v>
      </c>
      <c r="C33" s="141">
        <v>0.11584409133865463</v>
      </c>
      <c r="D33" s="141">
        <v>0</v>
      </c>
      <c r="E33" s="141">
        <v>0.22738246370410473</v>
      </c>
      <c r="F33" s="141">
        <v>1.9142835786891823E-2</v>
      </c>
      <c r="G33" s="141">
        <v>0.15682770918801664</v>
      </c>
      <c r="H33" s="141">
        <v>0</v>
      </c>
    </row>
    <row r="34" spans="1:8" x14ac:dyDescent="0.25">
      <c r="A34" s="139" t="s">
        <v>159</v>
      </c>
      <c r="B34" s="141">
        <v>0.92499999996487847</v>
      </c>
      <c r="C34" s="141">
        <v>0</v>
      </c>
      <c r="D34" s="141">
        <v>0</v>
      </c>
      <c r="E34" s="141">
        <v>0</v>
      </c>
      <c r="F34" s="141">
        <v>7.4999999997152327E-3</v>
      </c>
      <c r="G34" s="141">
        <v>6.7499999997437082E-2</v>
      </c>
      <c r="H34" s="141">
        <v>0</v>
      </c>
    </row>
    <row r="35" spans="1:8" x14ac:dyDescent="0.25">
      <c r="A35" s="139" t="s">
        <v>160</v>
      </c>
      <c r="B35" s="141">
        <v>0.89834494124017772</v>
      </c>
      <c r="C35" s="141">
        <v>3.1575596666970555E-3</v>
      </c>
      <c r="D35" s="141">
        <v>0</v>
      </c>
      <c r="E35" s="141">
        <v>1.1225118643646842E-2</v>
      </c>
      <c r="F35" s="141">
        <v>7.1287327830505572E-3</v>
      </c>
      <c r="G35" s="141">
        <v>7.4648137927219124E-2</v>
      </c>
      <c r="H35" s="141">
        <v>5.4955097392040183E-3</v>
      </c>
    </row>
    <row r="36" spans="1:8" x14ac:dyDescent="0.25">
      <c r="A36" s="139" t="s">
        <v>161</v>
      </c>
      <c r="B36" s="141">
        <v>0.74131304491685812</v>
      </c>
      <c r="C36" s="141">
        <v>2.9626405085543501E-2</v>
      </c>
      <c r="D36" s="141">
        <v>0.13534336816818548</v>
      </c>
      <c r="E36" s="141">
        <v>0</v>
      </c>
      <c r="F36" s="141">
        <v>1.5313142908056129E-3</v>
      </c>
      <c r="G36" s="141">
        <v>3.9126956402815213E-3</v>
      </c>
      <c r="H36" s="141">
        <v>8.8273171898324787E-2</v>
      </c>
    </row>
    <row r="37" spans="1:8" ht="15.75" thickBot="1" x14ac:dyDescent="0.3">
      <c r="A37" s="140" t="s">
        <v>162</v>
      </c>
      <c r="B37" s="142">
        <v>0.88717791638605492</v>
      </c>
      <c r="C37" s="142">
        <v>0</v>
      </c>
      <c r="D37" s="142">
        <v>2.3333485650158102E-2</v>
      </c>
      <c r="E37" s="142">
        <v>0</v>
      </c>
      <c r="F37" s="142">
        <v>1.0395559201803147E-3</v>
      </c>
      <c r="G37" s="142">
        <v>7.5486535631780524E-2</v>
      </c>
      <c r="H37" s="142">
        <v>1.2962506411805318E-2</v>
      </c>
    </row>
  </sheetData>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3eb65d2-d31d-4be2-9cd0-6e6d61e4c23b">
      <Terms xmlns="http://schemas.microsoft.com/office/infopath/2007/PartnerControls"/>
    </lcf76f155ced4ddcb4097134ff3c332f>
    <TaxCatchAll xmlns="8cb79dc6-1aea-44af-8667-137034cf351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0F296A300D984CA10EAA1F3981FDE0" ma:contentTypeVersion="19" ma:contentTypeDescription="Create a new document." ma:contentTypeScope="" ma:versionID="37490fc19d0656a78a5fb5366a1e8b6b">
  <xsd:schema xmlns:xsd="http://www.w3.org/2001/XMLSchema" xmlns:xs="http://www.w3.org/2001/XMLSchema" xmlns:p="http://schemas.microsoft.com/office/2006/metadata/properties" xmlns:ns1="http://schemas.microsoft.com/sharepoint/v3" xmlns:ns2="f3eb65d2-d31d-4be2-9cd0-6e6d61e4c23b" xmlns:ns3="8cb79dc6-1aea-44af-8667-137034cf3512" targetNamespace="http://schemas.microsoft.com/office/2006/metadata/properties" ma:root="true" ma:fieldsID="83639a46bdce4fde61adc5da280cff74" ns1:_="" ns2:_="" ns3:_="">
    <xsd:import namespace="http://schemas.microsoft.com/sharepoint/v3"/>
    <xsd:import namespace="f3eb65d2-d31d-4be2-9cd0-6e6d61e4c23b"/>
    <xsd:import namespace="8cb79dc6-1aea-44af-8667-137034cf35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b65d2-d31d-4be2-9cd0-6e6d61e4c2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b79dc6-1aea-44af-8667-137034cf35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336da2-89b8-4279-a7f1-bd940b6aae71}" ma:internalName="TaxCatchAll" ma:showField="CatchAllData" ma:web="8cb79dc6-1aea-44af-8667-137034cf351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7D4591-2793-493D-A61B-308D29946D1D}">
  <ds:schemaRefs>
    <ds:schemaRef ds:uri="http://schemas.microsoft.com/office/infopath/2007/PartnerControls"/>
    <ds:schemaRef ds:uri="http://schemas.microsoft.com/sharepoint/v3"/>
    <ds:schemaRef ds:uri="http://purl.org/dc/terms/"/>
    <ds:schemaRef ds:uri="http://schemas.openxmlformats.org/package/2006/metadata/core-properties"/>
    <ds:schemaRef ds:uri="http://www.w3.org/XML/1998/namespace"/>
    <ds:schemaRef ds:uri="8cb79dc6-1aea-44af-8667-137034cf3512"/>
    <ds:schemaRef ds:uri="http://schemas.microsoft.com/office/2006/documentManagement/types"/>
    <ds:schemaRef ds:uri="f3eb65d2-d31d-4be2-9cd0-6e6d61e4c23b"/>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1E5AC775-E1A5-4777-9D91-EDE020D40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eb65d2-d31d-4be2-9cd0-6e6d61e4c23b"/>
    <ds:schemaRef ds:uri="8cb79dc6-1aea-44af-8667-137034cf35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96ADD-19FA-4671-A559-9C333833153A}">
  <ds:schemaRefs>
    <ds:schemaRef ds:uri="http://schemas.microsoft.com/sharepoint/v3/contenttype/forms"/>
  </ds:schemaRefs>
</ds:datastoreItem>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HWP Key and Introduction</vt:lpstr>
      <vt:lpstr>I. Data Inputs</vt:lpstr>
      <vt:lpstr>II. Carbon Storage</vt:lpstr>
      <vt:lpstr>III. Results + Conversions</vt:lpstr>
      <vt:lpstr>IV. Default Wood Products</vt:lpstr>
    </vt:vector>
  </TitlesOfParts>
  <Manager/>
  <Company>Washington State Department of Ecology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Atterbury-Kiernan, Austin (ECY)</dc:creator>
  <cp:keywords/>
  <dc:description/>
  <cp:lastModifiedBy>Baird, Leah (ECY)</cp:lastModifiedBy>
  <cp:revision/>
  <dcterms:created xsi:type="dcterms:W3CDTF">2025-08-25T15:07:38Z</dcterms:created>
  <dcterms:modified xsi:type="dcterms:W3CDTF">2025-09-05T16:45:52Z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0x010100F00F296A300D984CA10EAA1F3981FDE0</vt:lpwstr>
  </property>
  <property fmtid="{D5CDD505-2E9C-101B-9397-08002B2CF9AE}" pid="3" name="MediaServiceImageTags">
    <vt:lpwstr/>
  </property>
</Properties>
</file>