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amin461\Desktop\"/>
    </mc:Choice>
  </mc:AlternateContent>
  <bookViews>
    <workbookView xWindow="0" yWindow="1200" windowWidth="23040" windowHeight="11265"/>
  </bookViews>
  <sheets>
    <sheet name="DESCRIPTION OF WORKBOOK" sheetId="10" r:id="rId1"/>
    <sheet name="Base Data" sheetId="3" r:id="rId2"/>
    <sheet name="Project Data" sheetId="1" r:id="rId3"/>
    <sheet name="Pivot Table" sheetId="6" r:id="rId4"/>
    <sheet name="Summary" sheetId="7" r:id="rId5"/>
    <sheet name="Totals" sheetId="8" r:id="rId6"/>
    <sheet name="Sheet1" sheetId="9" r:id="rId7"/>
  </sheets>
  <definedNames>
    <definedName name="_xlnm.Print_Area" localSheetId="2">'Project Data'!$A$5:$S$84</definedName>
    <definedName name="_xlnm.Print_Area" localSheetId="4">Summary!$A$1:$AS$130</definedName>
    <definedName name="_xlnm.Print_Titles" localSheetId="2">'Project Data'!$1:$4</definedName>
  </definedNames>
  <calcPr calcId="152511" calcMode="manual"/>
  <pivotCaches>
    <pivotCache cacheId="0" r:id="rId8"/>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1" l="1"/>
  <c r="C2" i="1" s="1"/>
  <c r="D2" i="1" s="1"/>
  <c r="E2" i="1" s="1"/>
  <c r="F2" i="1" s="1"/>
  <c r="G2" i="1" s="1"/>
  <c r="H2" i="1" s="1"/>
  <c r="I2" i="1" s="1"/>
  <c r="J2" i="1" s="1"/>
  <c r="K2" i="1" s="1"/>
  <c r="L2" i="1" s="1"/>
  <c r="M2" i="1" s="1"/>
  <c r="N2" i="1" s="1"/>
  <c r="O2" i="1" s="1"/>
  <c r="P2" i="1" s="1"/>
  <c r="Q2" i="1" s="1"/>
  <c r="R2" i="1" s="1"/>
  <c r="S2" i="1" s="1"/>
  <c r="P9" i="1" l="1"/>
  <c r="P26" i="1"/>
  <c r="P66" i="1"/>
  <c r="P67" i="1"/>
  <c r="P77" i="1"/>
  <c r="L9" i="1"/>
  <c r="L26" i="1"/>
  <c r="L66" i="1"/>
  <c r="L67" i="1"/>
  <c r="L77"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Q5" i="1"/>
  <c r="I5" i="1"/>
  <c r="R67" i="1" l="1"/>
  <c r="R66" i="1"/>
  <c r="R26" i="1"/>
  <c r="R77" i="1"/>
  <c r="R9" i="1"/>
  <c r="I83" i="1"/>
  <c r="I84" i="1"/>
  <c r="E6" i="3"/>
  <c r="E7" i="3"/>
  <c r="F6" i="1" l="1"/>
  <c r="V6" i="1"/>
  <c r="G6" i="1" s="1"/>
  <c r="W6" i="1"/>
  <c r="K6" i="1" s="1"/>
  <c r="M6" i="1" s="1"/>
  <c r="X6" i="1"/>
  <c r="O6" i="1" s="1"/>
  <c r="F7" i="1"/>
  <c r="V7" i="1"/>
  <c r="G7" i="1" s="1"/>
  <c r="W7" i="1"/>
  <c r="K7" i="1" s="1"/>
  <c r="M7" i="1" s="1"/>
  <c r="X7" i="1"/>
  <c r="O7" i="1" s="1"/>
  <c r="F8" i="1"/>
  <c r="V8" i="1"/>
  <c r="G8" i="1" s="1"/>
  <c r="W8" i="1"/>
  <c r="K8" i="1" s="1"/>
  <c r="M8" i="1" s="1"/>
  <c r="X8" i="1"/>
  <c r="O8" i="1" s="1"/>
  <c r="F9" i="1"/>
  <c r="V9" i="1"/>
  <c r="G9" i="1" s="1"/>
  <c r="W9" i="1"/>
  <c r="K9" i="1" s="1"/>
  <c r="M9" i="1" s="1"/>
  <c r="N9" i="1" s="1"/>
  <c r="X9" i="1"/>
  <c r="O9" i="1" s="1"/>
  <c r="F10" i="1"/>
  <c r="V10" i="1"/>
  <c r="G10" i="1" s="1"/>
  <c r="W10" i="1"/>
  <c r="K10" i="1" s="1"/>
  <c r="M10" i="1" s="1"/>
  <c r="X10" i="1"/>
  <c r="O10" i="1" s="1"/>
  <c r="F11" i="1"/>
  <c r="V11" i="1"/>
  <c r="G11" i="1" s="1"/>
  <c r="W11" i="1"/>
  <c r="K11" i="1" s="1"/>
  <c r="M11" i="1" s="1"/>
  <c r="X11" i="1"/>
  <c r="O11" i="1" s="1"/>
  <c r="F12" i="1"/>
  <c r="V12" i="1"/>
  <c r="G12" i="1" s="1"/>
  <c r="W12" i="1"/>
  <c r="K12" i="1" s="1"/>
  <c r="M12" i="1" s="1"/>
  <c r="X12" i="1"/>
  <c r="O12" i="1" s="1"/>
  <c r="F13" i="1"/>
  <c r="V13" i="1"/>
  <c r="G13" i="1" s="1"/>
  <c r="W13" i="1"/>
  <c r="K13" i="1" s="1"/>
  <c r="M13" i="1" s="1"/>
  <c r="X13" i="1"/>
  <c r="O13" i="1" s="1"/>
  <c r="F14" i="1"/>
  <c r="V14" i="1"/>
  <c r="G14" i="1" s="1"/>
  <c r="W14" i="1"/>
  <c r="K14" i="1" s="1"/>
  <c r="M14" i="1" s="1"/>
  <c r="X14" i="1"/>
  <c r="O14" i="1" s="1"/>
  <c r="F15" i="1"/>
  <c r="V15" i="1"/>
  <c r="G15" i="1" s="1"/>
  <c r="W15" i="1"/>
  <c r="K15" i="1" s="1"/>
  <c r="M15" i="1" s="1"/>
  <c r="X15" i="1"/>
  <c r="O15" i="1" s="1"/>
  <c r="F16" i="1"/>
  <c r="V16" i="1"/>
  <c r="G16" i="1" s="1"/>
  <c r="W16" i="1"/>
  <c r="K16" i="1" s="1"/>
  <c r="M16" i="1" s="1"/>
  <c r="X16" i="1"/>
  <c r="O16" i="1" s="1"/>
  <c r="F17" i="1"/>
  <c r="V17" i="1"/>
  <c r="G17" i="1" s="1"/>
  <c r="W17" i="1"/>
  <c r="K17" i="1" s="1"/>
  <c r="M17" i="1" s="1"/>
  <c r="X17" i="1"/>
  <c r="O17" i="1" s="1"/>
  <c r="F18" i="1"/>
  <c r="V18" i="1"/>
  <c r="G18" i="1" s="1"/>
  <c r="W18" i="1"/>
  <c r="K18" i="1" s="1"/>
  <c r="M18" i="1" s="1"/>
  <c r="X18" i="1"/>
  <c r="O18" i="1" s="1"/>
  <c r="F19" i="1"/>
  <c r="V19" i="1"/>
  <c r="G19" i="1" s="1"/>
  <c r="W19" i="1"/>
  <c r="K19" i="1" s="1"/>
  <c r="M19" i="1" s="1"/>
  <c r="X19" i="1"/>
  <c r="O19" i="1" s="1"/>
  <c r="F20" i="1"/>
  <c r="V20" i="1"/>
  <c r="G20" i="1" s="1"/>
  <c r="W20" i="1"/>
  <c r="K20" i="1" s="1"/>
  <c r="M20" i="1" s="1"/>
  <c r="X20" i="1"/>
  <c r="O20" i="1" s="1"/>
  <c r="F21" i="1"/>
  <c r="V21" i="1"/>
  <c r="G21" i="1" s="1"/>
  <c r="W21" i="1"/>
  <c r="K21" i="1" s="1"/>
  <c r="M21" i="1" s="1"/>
  <c r="X21" i="1"/>
  <c r="O21" i="1" s="1"/>
  <c r="F22" i="1"/>
  <c r="V22" i="1"/>
  <c r="G22" i="1" s="1"/>
  <c r="W22" i="1"/>
  <c r="K22" i="1" s="1"/>
  <c r="M22" i="1" s="1"/>
  <c r="X22" i="1"/>
  <c r="O22" i="1" s="1"/>
  <c r="F23" i="1"/>
  <c r="V23" i="1"/>
  <c r="G23" i="1" s="1"/>
  <c r="W23" i="1"/>
  <c r="K23" i="1" s="1"/>
  <c r="M23" i="1" s="1"/>
  <c r="X23" i="1"/>
  <c r="O23" i="1" s="1"/>
  <c r="F24" i="1"/>
  <c r="V24" i="1"/>
  <c r="G24" i="1" s="1"/>
  <c r="W24" i="1"/>
  <c r="K24" i="1" s="1"/>
  <c r="M24" i="1" s="1"/>
  <c r="X24" i="1"/>
  <c r="O24" i="1" s="1"/>
  <c r="F25" i="1"/>
  <c r="V25" i="1"/>
  <c r="G25" i="1" s="1"/>
  <c r="W25" i="1"/>
  <c r="K25" i="1" s="1"/>
  <c r="M25" i="1" s="1"/>
  <c r="X25" i="1"/>
  <c r="O25" i="1" s="1"/>
  <c r="F26" i="1"/>
  <c r="V26" i="1"/>
  <c r="G26" i="1" s="1"/>
  <c r="W26" i="1"/>
  <c r="K26" i="1" s="1"/>
  <c r="M26" i="1" s="1"/>
  <c r="N26" i="1" s="1"/>
  <c r="X26" i="1"/>
  <c r="O26" i="1" s="1"/>
  <c r="F27" i="1"/>
  <c r="V27" i="1"/>
  <c r="G27" i="1" s="1"/>
  <c r="W27" i="1"/>
  <c r="K27" i="1" s="1"/>
  <c r="M27" i="1" s="1"/>
  <c r="X27" i="1"/>
  <c r="O27" i="1" s="1"/>
  <c r="F28" i="1"/>
  <c r="V28" i="1"/>
  <c r="G28" i="1" s="1"/>
  <c r="W28" i="1"/>
  <c r="K28" i="1" s="1"/>
  <c r="M28" i="1" s="1"/>
  <c r="X28" i="1"/>
  <c r="O28" i="1" s="1"/>
  <c r="F29" i="1"/>
  <c r="V29" i="1"/>
  <c r="G29" i="1" s="1"/>
  <c r="W29" i="1"/>
  <c r="K29" i="1" s="1"/>
  <c r="M29" i="1" s="1"/>
  <c r="X29" i="1"/>
  <c r="O29" i="1" s="1"/>
  <c r="F30" i="1"/>
  <c r="V30" i="1"/>
  <c r="G30" i="1" s="1"/>
  <c r="W30" i="1"/>
  <c r="K30" i="1" s="1"/>
  <c r="M30" i="1" s="1"/>
  <c r="X30" i="1"/>
  <c r="O30" i="1" s="1"/>
  <c r="F31" i="1"/>
  <c r="V31" i="1"/>
  <c r="G31" i="1" s="1"/>
  <c r="W31" i="1"/>
  <c r="K31" i="1" s="1"/>
  <c r="M31" i="1" s="1"/>
  <c r="X31" i="1"/>
  <c r="O31" i="1" s="1"/>
  <c r="F32" i="1"/>
  <c r="V32" i="1"/>
  <c r="G32" i="1" s="1"/>
  <c r="W32" i="1"/>
  <c r="K32" i="1" s="1"/>
  <c r="M32" i="1" s="1"/>
  <c r="X32" i="1"/>
  <c r="O32" i="1" s="1"/>
  <c r="F33" i="1"/>
  <c r="V33" i="1"/>
  <c r="G33" i="1" s="1"/>
  <c r="W33" i="1"/>
  <c r="K33" i="1" s="1"/>
  <c r="M33" i="1" s="1"/>
  <c r="X33" i="1"/>
  <c r="O33" i="1" s="1"/>
  <c r="F34" i="1"/>
  <c r="V34" i="1"/>
  <c r="G34" i="1" s="1"/>
  <c r="W34" i="1"/>
  <c r="K34" i="1" s="1"/>
  <c r="M34" i="1" s="1"/>
  <c r="X34" i="1"/>
  <c r="O34" i="1" s="1"/>
  <c r="F35" i="1"/>
  <c r="V35" i="1"/>
  <c r="G35" i="1" s="1"/>
  <c r="W35" i="1"/>
  <c r="K35" i="1" s="1"/>
  <c r="M35" i="1" s="1"/>
  <c r="X35" i="1"/>
  <c r="O35" i="1" s="1"/>
  <c r="F36" i="1"/>
  <c r="V36" i="1"/>
  <c r="G36" i="1" s="1"/>
  <c r="W36" i="1"/>
  <c r="K36" i="1" s="1"/>
  <c r="M36" i="1" s="1"/>
  <c r="X36" i="1"/>
  <c r="O36" i="1" s="1"/>
  <c r="F37" i="1"/>
  <c r="V37" i="1"/>
  <c r="G37" i="1" s="1"/>
  <c r="W37" i="1"/>
  <c r="K37" i="1" s="1"/>
  <c r="M37" i="1" s="1"/>
  <c r="X37" i="1"/>
  <c r="O37" i="1" s="1"/>
  <c r="F38" i="1"/>
  <c r="V38" i="1"/>
  <c r="G38" i="1" s="1"/>
  <c r="W38" i="1"/>
  <c r="K38" i="1" s="1"/>
  <c r="M38" i="1" s="1"/>
  <c r="X38" i="1"/>
  <c r="O38" i="1" s="1"/>
  <c r="F39" i="1"/>
  <c r="V39" i="1"/>
  <c r="G39" i="1" s="1"/>
  <c r="W39" i="1"/>
  <c r="K39" i="1" s="1"/>
  <c r="M39" i="1" s="1"/>
  <c r="X39" i="1"/>
  <c r="O39" i="1" s="1"/>
  <c r="F40" i="1"/>
  <c r="V40" i="1"/>
  <c r="G40" i="1" s="1"/>
  <c r="W40" i="1"/>
  <c r="K40" i="1" s="1"/>
  <c r="M40" i="1" s="1"/>
  <c r="X40" i="1"/>
  <c r="O40" i="1" s="1"/>
  <c r="F41" i="1"/>
  <c r="V41" i="1"/>
  <c r="G41" i="1" s="1"/>
  <c r="W41" i="1"/>
  <c r="K41" i="1" s="1"/>
  <c r="M41" i="1" s="1"/>
  <c r="X41" i="1"/>
  <c r="O41" i="1" s="1"/>
  <c r="F42" i="1"/>
  <c r="V42" i="1"/>
  <c r="G42" i="1" s="1"/>
  <c r="W42" i="1"/>
  <c r="K42" i="1" s="1"/>
  <c r="M42" i="1" s="1"/>
  <c r="X42" i="1"/>
  <c r="O42" i="1" s="1"/>
  <c r="F43" i="1"/>
  <c r="V43" i="1"/>
  <c r="G43" i="1" s="1"/>
  <c r="W43" i="1"/>
  <c r="K43" i="1" s="1"/>
  <c r="M43" i="1" s="1"/>
  <c r="X43" i="1"/>
  <c r="O43" i="1" s="1"/>
  <c r="F44" i="1"/>
  <c r="V44" i="1"/>
  <c r="G44" i="1" s="1"/>
  <c r="W44" i="1"/>
  <c r="K44" i="1" s="1"/>
  <c r="M44" i="1" s="1"/>
  <c r="X44" i="1"/>
  <c r="O44" i="1" s="1"/>
  <c r="F45" i="1"/>
  <c r="V45" i="1"/>
  <c r="G45" i="1" s="1"/>
  <c r="W45" i="1"/>
  <c r="K45" i="1" s="1"/>
  <c r="M45" i="1" s="1"/>
  <c r="X45" i="1"/>
  <c r="O45" i="1" s="1"/>
  <c r="F46" i="1"/>
  <c r="V46" i="1"/>
  <c r="G46" i="1" s="1"/>
  <c r="W46" i="1"/>
  <c r="K46" i="1" s="1"/>
  <c r="M46" i="1" s="1"/>
  <c r="X46" i="1"/>
  <c r="O46" i="1" s="1"/>
  <c r="F47" i="1"/>
  <c r="V47" i="1"/>
  <c r="G47" i="1" s="1"/>
  <c r="W47" i="1"/>
  <c r="K47" i="1" s="1"/>
  <c r="M47" i="1" s="1"/>
  <c r="X47" i="1"/>
  <c r="O47" i="1" s="1"/>
  <c r="F48" i="1"/>
  <c r="V48" i="1"/>
  <c r="G48" i="1" s="1"/>
  <c r="W48" i="1"/>
  <c r="K48" i="1" s="1"/>
  <c r="M48" i="1" s="1"/>
  <c r="X48" i="1"/>
  <c r="O48" i="1" s="1"/>
  <c r="F49" i="1"/>
  <c r="V49" i="1"/>
  <c r="G49" i="1" s="1"/>
  <c r="W49" i="1"/>
  <c r="K49" i="1" s="1"/>
  <c r="M49" i="1" s="1"/>
  <c r="X49" i="1"/>
  <c r="O49" i="1" s="1"/>
  <c r="F50" i="1"/>
  <c r="V50" i="1"/>
  <c r="G50" i="1" s="1"/>
  <c r="W50" i="1"/>
  <c r="K50" i="1" s="1"/>
  <c r="M50" i="1" s="1"/>
  <c r="X50" i="1"/>
  <c r="O50" i="1" s="1"/>
  <c r="F51" i="1"/>
  <c r="V51" i="1"/>
  <c r="G51" i="1" s="1"/>
  <c r="W51" i="1"/>
  <c r="K51" i="1" s="1"/>
  <c r="M51" i="1" s="1"/>
  <c r="X51" i="1"/>
  <c r="O51" i="1" s="1"/>
  <c r="F52" i="1"/>
  <c r="V52" i="1"/>
  <c r="G52" i="1" s="1"/>
  <c r="W52" i="1"/>
  <c r="K52" i="1" s="1"/>
  <c r="M52" i="1" s="1"/>
  <c r="X52" i="1"/>
  <c r="O52" i="1" s="1"/>
  <c r="F53" i="1"/>
  <c r="V53" i="1"/>
  <c r="G53" i="1" s="1"/>
  <c r="W53" i="1"/>
  <c r="K53" i="1" s="1"/>
  <c r="M53" i="1" s="1"/>
  <c r="X53" i="1"/>
  <c r="O53" i="1" s="1"/>
  <c r="F54" i="1"/>
  <c r="V54" i="1"/>
  <c r="G54" i="1" s="1"/>
  <c r="W54" i="1"/>
  <c r="K54" i="1" s="1"/>
  <c r="M54" i="1" s="1"/>
  <c r="X54" i="1"/>
  <c r="O54" i="1" s="1"/>
  <c r="F55" i="1"/>
  <c r="V55" i="1"/>
  <c r="G55" i="1" s="1"/>
  <c r="W55" i="1"/>
  <c r="K55" i="1" s="1"/>
  <c r="M55" i="1" s="1"/>
  <c r="X55" i="1"/>
  <c r="O55" i="1" s="1"/>
  <c r="F56" i="1"/>
  <c r="V56" i="1"/>
  <c r="G56" i="1" s="1"/>
  <c r="W56" i="1"/>
  <c r="K56" i="1" s="1"/>
  <c r="M56" i="1" s="1"/>
  <c r="X56" i="1"/>
  <c r="O56" i="1" s="1"/>
  <c r="F57" i="1"/>
  <c r="V57" i="1"/>
  <c r="G57" i="1" s="1"/>
  <c r="W57" i="1"/>
  <c r="K57" i="1" s="1"/>
  <c r="M57" i="1" s="1"/>
  <c r="X57" i="1"/>
  <c r="O57" i="1" s="1"/>
  <c r="F58" i="1"/>
  <c r="V58" i="1"/>
  <c r="G58" i="1" s="1"/>
  <c r="W58" i="1"/>
  <c r="K58" i="1" s="1"/>
  <c r="M58" i="1" s="1"/>
  <c r="X58" i="1"/>
  <c r="O58" i="1" s="1"/>
  <c r="F59" i="1"/>
  <c r="V59" i="1"/>
  <c r="G59" i="1" s="1"/>
  <c r="W59" i="1"/>
  <c r="K59" i="1" s="1"/>
  <c r="M59" i="1" s="1"/>
  <c r="X59" i="1"/>
  <c r="O59" i="1" s="1"/>
  <c r="F60" i="1"/>
  <c r="V60" i="1"/>
  <c r="G60" i="1" s="1"/>
  <c r="W60" i="1"/>
  <c r="K60" i="1" s="1"/>
  <c r="M60" i="1" s="1"/>
  <c r="X60" i="1"/>
  <c r="O60" i="1" s="1"/>
  <c r="F61" i="1"/>
  <c r="V61" i="1"/>
  <c r="G61" i="1" s="1"/>
  <c r="W61" i="1"/>
  <c r="K61" i="1" s="1"/>
  <c r="M61" i="1" s="1"/>
  <c r="X61" i="1"/>
  <c r="O61" i="1" s="1"/>
  <c r="F62" i="1"/>
  <c r="V62" i="1"/>
  <c r="G62" i="1" s="1"/>
  <c r="W62" i="1"/>
  <c r="K62" i="1" s="1"/>
  <c r="M62" i="1" s="1"/>
  <c r="X62" i="1"/>
  <c r="O62" i="1" s="1"/>
  <c r="F63" i="1"/>
  <c r="V63" i="1"/>
  <c r="G63" i="1" s="1"/>
  <c r="W63" i="1"/>
  <c r="K63" i="1" s="1"/>
  <c r="M63" i="1" s="1"/>
  <c r="X63" i="1"/>
  <c r="O63" i="1" s="1"/>
  <c r="F64" i="1"/>
  <c r="V64" i="1"/>
  <c r="G64" i="1" s="1"/>
  <c r="W64" i="1"/>
  <c r="K64" i="1" s="1"/>
  <c r="M64" i="1" s="1"/>
  <c r="X64" i="1"/>
  <c r="O64" i="1" s="1"/>
  <c r="F65" i="1"/>
  <c r="V65" i="1"/>
  <c r="G65" i="1" s="1"/>
  <c r="W65" i="1"/>
  <c r="K65" i="1" s="1"/>
  <c r="M65" i="1" s="1"/>
  <c r="X65" i="1"/>
  <c r="O65" i="1" s="1"/>
  <c r="F66" i="1"/>
  <c r="V66" i="1"/>
  <c r="G66" i="1" s="1"/>
  <c r="W66" i="1"/>
  <c r="K66" i="1" s="1"/>
  <c r="M66" i="1" s="1"/>
  <c r="N66" i="1" s="1"/>
  <c r="X66" i="1"/>
  <c r="O66" i="1" s="1"/>
  <c r="F67" i="1"/>
  <c r="V67" i="1"/>
  <c r="G67" i="1" s="1"/>
  <c r="W67" i="1"/>
  <c r="K67" i="1" s="1"/>
  <c r="M67" i="1" s="1"/>
  <c r="N67" i="1" s="1"/>
  <c r="X67" i="1"/>
  <c r="O67" i="1" s="1"/>
  <c r="F68" i="1"/>
  <c r="V68" i="1"/>
  <c r="G68" i="1" s="1"/>
  <c r="W68" i="1"/>
  <c r="K68" i="1" s="1"/>
  <c r="M68" i="1" s="1"/>
  <c r="X68" i="1"/>
  <c r="O68" i="1" s="1"/>
  <c r="F69" i="1"/>
  <c r="V69" i="1"/>
  <c r="G69" i="1" s="1"/>
  <c r="W69" i="1"/>
  <c r="K69" i="1" s="1"/>
  <c r="M69" i="1" s="1"/>
  <c r="X69" i="1"/>
  <c r="O69" i="1" s="1"/>
  <c r="F70" i="1"/>
  <c r="V70" i="1"/>
  <c r="G70" i="1" s="1"/>
  <c r="W70" i="1"/>
  <c r="K70" i="1" s="1"/>
  <c r="M70" i="1" s="1"/>
  <c r="X70" i="1"/>
  <c r="O70" i="1" s="1"/>
  <c r="F71" i="1"/>
  <c r="V71" i="1"/>
  <c r="G71" i="1" s="1"/>
  <c r="W71" i="1"/>
  <c r="K71" i="1" s="1"/>
  <c r="M71" i="1" s="1"/>
  <c r="X71" i="1"/>
  <c r="O71" i="1" s="1"/>
  <c r="F72" i="1"/>
  <c r="V72" i="1"/>
  <c r="G72" i="1" s="1"/>
  <c r="W72" i="1"/>
  <c r="K72" i="1" s="1"/>
  <c r="M72" i="1" s="1"/>
  <c r="X72" i="1"/>
  <c r="O72" i="1" s="1"/>
  <c r="F73" i="1"/>
  <c r="V73" i="1"/>
  <c r="G73" i="1" s="1"/>
  <c r="W73" i="1"/>
  <c r="K73" i="1" s="1"/>
  <c r="M73" i="1" s="1"/>
  <c r="X73" i="1"/>
  <c r="O73" i="1" s="1"/>
  <c r="F74" i="1"/>
  <c r="V74" i="1"/>
  <c r="G74" i="1" s="1"/>
  <c r="W74" i="1"/>
  <c r="K74" i="1" s="1"/>
  <c r="M74" i="1" s="1"/>
  <c r="X74" i="1"/>
  <c r="O74" i="1" s="1"/>
  <c r="F75" i="1"/>
  <c r="V75" i="1"/>
  <c r="G75" i="1" s="1"/>
  <c r="W75" i="1"/>
  <c r="K75" i="1" s="1"/>
  <c r="M75" i="1" s="1"/>
  <c r="X75" i="1"/>
  <c r="O75" i="1" s="1"/>
  <c r="F76" i="1"/>
  <c r="V76" i="1"/>
  <c r="G76" i="1" s="1"/>
  <c r="W76" i="1"/>
  <c r="K76" i="1" s="1"/>
  <c r="M76" i="1" s="1"/>
  <c r="X76" i="1"/>
  <c r="O76" i="1" s="1"/>
  <c r="F77" i="1"/>
  <c r="V77" i="1"/>
  <c r="G77" i="1" s="1"/>
  <c r="W77" i="1"/>
  <c r="K77" i="1" s="1"/>
  <c r="M77" i="1" s="1"/>
  <c r="N77" i="1" s="1"/>
  <c r="X77" i="1"/>
  <c r="O77" i="1" s="1"/>
  <c r="X5" i="1"/>
  <c r="O5" i="1" s="1"/>
  <c r="W5" i="1"/>
  <c r="K5" i="1" s="1"/>
  <c r="M5" i="1" s="1"/>
  <c r="V5" i="1"/>
  <c r="G5" i="1" s="1"/>
  <c r="Q83" i="1"/>
  <c r="M83" i="1" l="1"/>
  <c r="M84" i="1"/>
  <c r="P76" i="1"/>
  <c r="R76" i="1" s="1"/>
  <c r="P75" i="1"/>
  <c r="R75" i="1" s="1"/>
  <c r="P74" i="1"/>
  <c r="R74" i="1" s="1"/>
  <c r="P73" i="1"/>
  <c r="R73" i="1" s="1"/>
  <c r="P72" i="1"/>
  <c r="R72" i="1" s="1"/>
  <c r="P71" i="1"/>
  <c r="R71" i="1" s="1"/>
  <c r="P70" i="1"/>
  <c r="R70" i="1" s="1"/>
  <c r="P69" i="1"/>
  <c r="R69" i="1" s="1"/>
  <c r="P68" i="1"/>
  <c r="R68" i="1" s="1"/>
  <c r="P65" i="1"/>
  <c r="R65" i="1" s="1"/>
  <c r="P64" i="1"/>
  <c r="R64" i="1" s="1"/>
  <c r="P63" i="1"/>
  <c r="R63" i="1" s="1"/>
  <c r="P62" i="1"/>
  <c r="R62" i="1" s="1"/>
  <c r="P61" i="1"/>
  <c r="R61" i="1" s="1"/>
  <c r="P60" i="1"/>
  <c r="R60" i="1" s="1"/>
  <c r="P59" i="1"/>
  <c r="R59" i="1" s="1"/>
  <c r="P58" i="1"/>
  <c r="R58" i="1" s="1"/>
  <c r="P57" i="1"/>
  <c r="R57" i="1" s="1"/>
  <c r="P56" i="1"/>
  <c r="R56" i="1" s="1"/>
  <c r="P55" i="1"/>
  <c r="R55" i="1" s="1"/>
  <c r="P54" i="1"/>
  <c r="R54" i="1" s="1"/>
  <c r="P53" i="1"/>
  <c r="R53" i="1" s="1"/>
  <c r="P52" i="1"/>
  <c r="R52" i="1" s="1"/>
  <c r="P51" i="1"/>
  <c r="R51" i="1" s="1"/>
  <c r="P50" i="1"/>
  <c r="R50" i="1" s="1"/>
  <c r="P49" i="1"/>
  <c r="R49" i="1" s="1"/>
  <c r="P48" i="1"/>
  <c r="R48" i="1" s="1"/>
  <c r="P47" i="1"/>
  <c r="R47" i="1" s="1"/>
  <c r="P46" i="1"/>
  <c r="R46" i="1" s="1"/>
  <c r="P45" i="1"/>
  <c r="R45" i="1" s="1"/>
  <c r="P44" i="1"/>
  <c r="R44" i="1" s="1"/>
  <c r="P43" i="1"/>
  <c r="R43" i="1" s="1"/>
  <c r="P42" i="1"/>
  <c r="R42" i="1" s="1"/>
  <c r="P41" i="1"/>
  <c r="R41" i="1" s="1"/>
  <c r="P40" i="1"/>
  <c r="R40" i="1" s="1"/>
  <c r="P39" i="1"/>
  <c r="R39" i="1" s="1"/>
  <c r="P38" i="1"/>
  <c r="R38" i="1" s="1"/>
  <c r="P37" i="1"/>
  <c r="R37" i="1" s="1"/>
  <c r="P36" i="1"/>
  <c r="R36" i="1" s="1"/>
  <c r="P35" i="1"/>
  <c r="R35" i="1" s="1"/>
  <c r="P34" i="1"/>
  <c r="R34" i="1" s="1"/>
  <c r="P33" i="1"/>
  <c r="R33" i="1" s="1"/>
  <c r="P32" i="1"/>
  <c r="R32" i="1" s="1"/>
  <c r="P31" i="1"/>
  <c r="R31" i="1" s="1"/>
  <c r="P30" i="1"/>
  <c r="R30" i="1" s="1"/>
  <c r="P29" i="1"/>
  <c r="R29" i="1" s="1"/>
  <c r="P28" i="1"/>
  <c r="R28" i="1" s="1"/>
  <c r="P27" i="1"/>
  <c r="R27" i="1" s="1"/>
  <c r="P25" i="1"/>
  <c r="R25" i="1" s="1"/>
  <c r="P24" i="1"/>
  <c r="R24" i="1" s="1"/>
  <c r="P23" i="1"/>
  <c r="R23" i="1" s="1"/>
  <c r="P22" i="1"/>
  <c r="R22" i="1" s="1"/>
  <c r="P21" i="1"/>
  <c r="R21" i="1" s="1"/>
  <c r="P20" i="1"/>
  <c r="R20" i="1" s="1"/>
  <c r="P19" i="1"/>
  <c r="R19" i="1" s="1"/>
  <c r="P18" i="1"/>
  <c r="R18" i="1" s="1"/>
  <c r="P17" i="1"/>
  <c r="R17" i="1" s="1"/>
  <c r="P16" i="1"/>
  <c r="R16" i="1" s="1"/>
  <c r="P15" i="1"/>
  <c r="R15" i="1" s="1"/>
  <c r="P14" i="1"/>
  <c r="R14" i="1" s="1"/>
  <c r="P13" i="1"/>
  <c r="R13" i="1" s="1"/>
  <c r="P12" i="1"/>
  <c r="R12" i="1" s="1"/>
  <c r="P11" i="1"/>
  <c r="R11" i="1" s="1"/>
  <c r="P10" i="1"/>
  <c r="R10" i="1" s="1"/>
  <c r="P8" i="1"/>
  <c r="R8" i="1" s="1"/>
  <c r="P7" i="1"/>
  <c r="R7" i="1" s="1"/>
  <c r="P6" i="1"/>
  <c r="R6" i="1" s="1"/>
  <c r="L76" i="1"/>
  <c r="N76" i="1" s="1"/>
  <c r="L75" i="1"/>
  <c r="N75" i="1" s="1"/>
  <c r="L74" i="1"/>
  <c r="N74" i="1" s="1"/>
  <c r="L73" i="1"/>
  <c r="N73" i="1" s="1"/>
  <c r="L72" i="1"/>
  <c r="N72" i="1" s="1"/>
  <c r="L71" i="1"/>
  <c r="N71" i="1" s="1"/>
  <c r="L70" i="1"/>
  <c r="N70" i="1" s="1"/>
  <c r="L69" i="1"/>
  <c r="N69" i="1" s="1"/>
  <c r="L68" i="1"/>
  <c r="N68" i="1" s="1"/>
  <c r="L65" i="1"/>
  <c r="N65" i="1" s="1"/>
  <c r="L64" i="1"/>
  <c r="N64" i="1" s="1"/>
  <c r="L63" i="1"/>
  <c r="N63" i="1" s="1"/>
  <c r="L62" i="1"/>
  <c r="N62" i="1" s="1"/>
  <c r="L61" i="1"/>
  <c r="N61" i="1" s="1"/>
  <c r="L60" i="1"/>
  <c r="N60" i="1" s="1"/>
  <c r="L59" i="1"/>
  <c r="N59" i="1" s="1"/>
  <c r="L58" i="1"/>
  <c r="N58" i="1" s="1"/>
  <c r="L57" i="1"/>
  <c r="N57" i="1" s="1"/>
  <c r="L56" i="1"/>
  <c r="N56" i="1" s="1"/>
  <c r="L55" i="1"/>
  <c r="N55" i="1" s="1"/>
  <c r="L54" i="1"/>
  <c r="N54" i="1" s="1"/>
  <c r="L53" i="1"/>
  <c r="N53" i="1" s="1"/>
  <c r="L52" i="1"/>
  <c r="N52" i="1" s="1"/>
  <c r="L51" i="1"/>
  <c r="N51" i="1" s="1"/>
  <c r="L50" i="1"/>
  <c r="N50" i="1" s="1"/>
  <c r="L49" i="1"/>
  <c r="N49" i="1" s="1"/>
  <c r="L48" i="1"/>
  <c r="N48" i="1" s="1"/>
  <c r="L47" i="1"/>
  <c r="N47" i="1" s="1"/>
  <c r="L46" i="1"/>
  <c r="N46" i="1" s="1"/>
  <c r="L45" i="1"/>
  <c r="N45" i="1" s="1"/>
  <c r="L44" i="1"/>
  <c r="N44" i="1" s="1"/>
  <c r="L43" i="1"/>
  <c r="N43" i="1" s="1"/>
  <c r="L42" i="1"/>
  <c r="N42" i="1" s="1"/>
  <c r="L41" i="1"/>
  <c r="N41" i="1" s="1"/>
  <c r="L40" i="1"/>
  <c r="N40" i="1" s="1"/>
  <c r="L39" i="1"/>
  <c r="N39" i="1" s="1"/>
  <c r="L38" i="1"/>
  <c r="N38" i="1" s="1"/>
  <c r="L37" i="1"/>
  <c r="N37" i="1" s="1"/>
  <c r="L36" i="1"/>
  <c r="N36" i="1" s="1"/>
  <c r="L35" i="1"/>
  <c r="N35" i="1" s="1"/>
  <c r="L34" i="1"/>
  <c r="N34" i="1" s="1"/>
  <c r="L33" i="1"/>
  <c r="N33" i="1" s="1"/>
  <c r="L32" i="1"/>
  <c r="N32" i="1" s="1"/>
  <c r="L31" i="1"/>
  <c r="N31" i="1" s="1"/>
  <c r="L30" i="1"/>
  <c r="N30" i="1" s="1"/>
  <c r="L29" i="1"/>
  <c r="N29" i="1" s="1"/>
  <c r="L28" i="1"/>
  <c r="N28" i="1" s="1"/>
  <c r="L27" i="1"/>
  <c r="N27" i="1" s="1"/>
  <c r="L25" i="1"/>
  <c r="N25" i="1" s="1"/>
  <c r="L24" i="1"/>
  <c r="N24" i="1" s="1"/>
  <c r="L23" i="1"/>
  <c r="N23" i="1" s="1"/>
  <c r="L22" i="1"/>
  <c r="N22" i="1" s="1"/>
  <c r="L21" i="1"/>
  <c r="N21" i="1" s="1"/>
  <c r="L20" i="1"/>
  <c r="N20" i="1" s="1"/>
  <c r="L19" i="1"/>
  <c r="N19" i="1" s="1"/>
  <c r="L18" i="1"/>
  <c r="N18" i="1" s="1"/>
  <c r="L17" i="1"/>
  <c r="N17" i="1" s="1"/>
  <c r="L16" i="1"/>
  <c r="N16" i="1" s="1"/>
  <c r="L15" i="1"/>
  <c r="N15" i="1" s="1"/>
  <c r="L14" i="1"/>
  <c r="N14" i="1" s="1"/>
  <c r="L13" i="1"/>
  <c r="N13" i="1" s="1"/>
  <c r="L12" i="1"/>
  <c r="N12" i="1" s="1"/>
  <c r="L11" i="1"/>
  <c r="N11" i="1" s="1"/>
  <c r="L10" i="1"/>
  <c r="N10" i="1" s="1"/>
  <c r="L8" i="1"/>
  <c r="N8" i="1" s="1"/>
  <c r="L7" i="1"/>
  <c r="N7" i="1" s="1"/>
  <c r="L6" i="1"/>
  <c r="N6" i="1" s="1"/>
  <c r="Q84" i="1"/>
  <c r="O83" i="1"/>
  <c r="O84" i="1"/>
  <c r="H70" i="1"/>
  <c r="J70" i="1" s="1"/>
  <c r="H62" i="1"/>
  <c r="J62" i="1" s="1"/>
  <c r="H54" i="1"/>
  <c r="J54" i="1" s="1"/>
  <c r="H77" i="1"/>
  <c r="H73" i="1"/>
  <c r="J73" i="1" s="1"/>
  <c r="H69" i="1"/>
  <c r="J69" i="1" s="1"/>
  <c r="H65" i="1"/>
  <c r="J65" i="1" s="1"/>
  <c r="H61" i="1"/>
  <c r="J61" i="1" s="1"/>
  <c r="H57" i="1"/>
  <c r="J57" i="1" s="1"/>
  <c r="S57" i="1" s="1"/>
  <c r="H53" i="1"/>
  <c r="J53" i="1" s="1"/>
  <c r="H49" i="1"/>
  <c r="J49" i="1" s="1"/>
  <c r="H76" i="1"/>
  <c r="J76" i="1" s="1"/>
  <c r="H68" i="1"/>
  <c r="J68" i="1" s="1"/>
  <c r="H60" i="1"/>
  <c r="J60" i="1" s="1"/>
  <c r="H52" i="1"/>
  <c r="J52" i="1" s="1"/>
  <c r="H72" i="1"/>
  <c r="J72" i="1" s="1"/>
  <c r="H64" i="1"/>
  <c r="J64" i="1" s="1"/>
  <c r="H56" i="1"/>
  <c r="J56" i="1" s="1"/>
  <c r="H74" i="1"/>
  <c r="J74" i="1" s="1"/>
  <c r="H71" i="1"/>
  <c r="J71" i="1" s="1"/>
  <c r="H66" i="1"/>
  <c r="H63" i="1"/>
  <c r="J63" i="1" s="1"/>
  <c r="H58" i="1"/>
  <c r="J58" i="1" s="1"/>
  <c r="H55" i="1"/>
  <c r="J55" i="1" s="1"/>
  <c r="H50" i="1"/>
  <c r="J50" i="1" s="1"/>
  <c r="H75" i="1"/>
  <c r="J75" i="1" s="1"/>
  <c r="H67" i="1"/>
  <c r="H59" i="1"/>
  <c r="J59" i="1" s="1"/>
  <c r="H51" i="1"/>
  <c r="J51" i="1" s="1"/>
  <c r="H47" i="1"/>
  <c r="J47" i="1" s="1"/>
  <c r="H45" i="1"/>
  <c r="J45" i="1" s="1"/>
  <c r="H43" i="1"/>
  <c r="J43" i="1" s="1"/>
  <c r="H41" i="1"/>
  <c r="J41" i="1" s="1"/>
  <c r="S41" i="1" s="1"/>
  <c r="H39" i="1"/>
  <c r="J39" i="1" s="1"/>
  <c r="H37" i="1"/>
  <c r="J37" i="1" s="1"/>
  <c r="H35" i="1"/>
  <c r="J35" i="1" s="1"/>
  <c r="H33" i="1"/>
  <c r="J33" i="1" s="1"/>
  <c r="S33" i="1" s="1"/>
  <c r="H31" i="1"/>
  <c r="J31" i="1" s="1"/>
  <c r="H29" i="1"/>
  <c r="J29" i="1" s="1"/>
  <c r="H27" i="1"/>
  <c r="J27" i="1" s="1"/>
  <c r="H25" i="1"/>
  <c r="J25" i="1" s="1"/>
  <c r="H23" i="1"/>
  <c r="J23" i="1" s="1"/>
  <c r="H21" i="1"/>
  <c r="J21" i="1" s="1"/>
  <c r="H19" i="1"/>
  <c r="J19" i="1" s="1"/>
  <c r="H17" i="1"/>
  <c r="J17" i="1" s="1"/>
  <c r="H15" i="1"/>
  <c r="J15" i="1" s="1"/>
  <c r="H13" i="1"/>
  <c r="J13" i="1" s="1"/>
  <c r="H11" i="1"/>
  <c r="J11" i="1" s="1"/>
  <c r="H9" i="1"/>
  <c r="H7" i="1"/>
  <c r="J7" i="1" s="1"/>
  <c r="H48" i="1"/>
  <c r="J48" i="1" s="1"/>
  <c r="H46" i="1"/>
  <c r="J46" i="1" s="1"/>
  <c r="H44" i="1"/>
  <c r="J44" i="1" s="1"/>
  <c r="H42" i="1"/>
  <c r="J42" i="1" s="1"/>
  <c r="H40" i="1"/>
  <c r="J40" i="1" s="1"/>
  <c r="H38" i="1"/>
  <c r="J38" i="1" s="1"/>
  <c r="H36" i="1"/>
  <c r="J36" i="1" s="1"/>
  <c r="H34" i="1"/>
  <c r="J34" i="1" s="1"/>
  <c r="H32" i="1"/>
  <c r="J32" i="1" s="1"/>
  <c r="H30" i="1"/>
  <c r="J30" i="1" s="1"/>
  <c r="H28" i="1"/>
  <c r="J28" i="1" s="1"/>
  <c r="H26" i="1"/>
  <c r="H24" i="1"/>
  <c r="J24" i="1" s="1"/>
  <c r="H22" i="1"/>
  <c r="J22" i="1" s="1"/>
  <c r="H20" i="1"/>
  <c r="J20" i="1" s="1"/>
  <c r="S20" i="1" s="1"/>
  <c r="H18" i="1"/>
  <c r="J18" i="1" s="1"/>
  <c r="H16" i="1"/>
  <c r="J16" i="1" s="1"/>
  <c r="H14" i="1"/>
  <c r="J14" i="1" s="1"/>
  <c r="H12" i="1"/>
  <c r="J12" i="1" s="1"/>
  <c r="S12" i="1" s="1"/>
  <c r="H10" i="1"/>
  <c r="J10" i="1" s="1"/>
  <c r="H8" i="1"/>
  <c r="J8" i="1" s="1"/>
  <c r="H6" i="1"/>
  <c r="J6" i="1" s="1"/>
  <c r="K84" i="1"/>
  <c r="K83" i="1"/>
  <c r="G84" i="1"/>
  <c r="G83" i="1"/>
  <c r="F84" i="1"/>
  <c r="AS109" i="7"/>
  <c r="AR109" i="7"/>
  <c r="AS108" i="7"/>
  <c r="AR108" i="7"/>
  <c r="AS107" i="7"/>
  <c r="AR107" i="7"/>
  <c r="AS106" i="7"/>
  <c r="AR106" i="7"/>
  <c r="AS105" i="7"/>
  <c r="AR105" i="7"/>
  <c r="AS104" i="7"/>
  <c r="AR104" i="7"/>
  <c r="AS98" i="7"/>
  <c r="AR98" i="7"/>
  <c r="AS97" i="7"/>
  <c r="AR97" i="7"/>
  <c r="AS96" i="7"/>
  <c r="AR96" i="7"/>
  <c r="AS95" i="7"/>
  <c r="AR95" i="7"/>
  <c r="AS94" i="7"/>
  <c r="AR94" i="7"/>
  <c r="AS93" i="7"/>
  <c r="AR93" i="7"/>
  <c r="AS87" i="7"/>
  <c r="AR87" i="7"/>
  <c r="AS86" i="7"/>
  <c r="AR86" i="7"/>
  <c r="AS85" i="7"/>
  <c r="AR85" i="7"/>
  <c r="AS84" i="7"/>
  <c r="AR84" i="7"/>
  <c r="AS83" i="7"/>
  <c r="AR83" i="7"/>
  <c r="AS82" i="7"/>
  <c r="AR82" i="7"/>
  <c r="AS76" i="7"/>
  <c r="AR76" i="7"/>
  <c r="AS75" i="7"/>
  <c r="AR75" i="7"/>
  <c r="AS74" i="7"/>
  <c r="AR74" i="7"/>
  <c r="AS73" i="7"/>
  <c r="AR73" i="7"/>
  <c r="AS72" i="7"/>
  <c r="AR72" i="7"/>
  <c r="AS71" i="7"/>
  <c r="AR71" i="7"/>
  <c r="AS65" i="7"/>
  <c r="AR65" i="7"/>
  <c r="AS64" i="7"/>
  <c r="AR64" i="7"/>
  <c r="AS63" i="7"/>
  <c r="AR63" i="7"/>
  <c r="AS62" i="7"/>
  <c r="AR62" i="7"/>
  <c r="AS61" i="7"/>
  <c r="AR61" i="7"/>
  <c r="AS60" i="7"/>
  <c r="AR60" i="7"/>
  <c r="AS54" i="7"/>
  <c r="AR54" i="7"/>
  <c r="AS53" i="7"/>
  <c r="AR53" i="7"/>
  <c r="AS52" i="7"/>
  <c r="AR52" i="7"/>
  <c r="AS51" i="7"/>
  <c r="AR51" i="7"/>
  <c r="AS50" i="7"/>
  <c r="AR50" i="7"/>
  <c r="AS49" i="7"/>
  <c r="AR49" i="7"/>
  <c r="AS43" i="7"/>
  <c r="AR43" i="7"/>
  <c r="AS42" i="7"/>
  <c r="AR42" i="7"/>
  <c r="AS41" i="7"/>
  <c r="AR41" i="7"/>
  <c r="AS40" i="7"/>
  <c r="AR40" i="7"/>
  <c r="AS39" i="7"/>
  <c r="AR39" i="7"/>
  <c r="AS38" i="7"/>
  <c r="AR38" i="7"/>
  <c r="AS32" i="7"/>
  <c r="AR32" i="7"/>
  <c r="AS31" i="7"/>
  <c r="AR31" i="7"/>
  <c r="AS30" i="7"/>
  <c r="AR30" i="7"/>
  <c r="AS29" i="7"/>
  <c r="AR29" i="7"/>
  <c r="AS28" i="7"/>
  <c r="AR28" i="7"/>
  <c r="AS27" i="7"/>
  <c r="AR27" i="7"/>
  <c r="AS21" i="7"/>
  <c r="AR21" i="7"/>
  <c r="AS20" i="7"/>
  <c r="AR20" i="7"/>
  <c r="AS19" i="7"/>
  <c r="AR19" i="7"/>
  <c r="AS18" i="7"/>
  <c r="AR18" i="7"/>
  <c r="AS17" i="7"/>
  <c r="AR17" i="7"/>
  <c r="AS16" i="7"/>
  <c r="AR16" i="7"/>
  <c r="AS10" i="7"/>
  <c r="AR10" i="7"/>
  <c r="AS9" i="7"/>
  <c r="AR9" i="7"/>
  <c r="AS8" i="7"/>
  <c r="AR8" i="7"/>
  <c r="AS7" i="7"/>
  <c r="AR7" i="7"/>
  <c r="AS6" i="7"/>
  <c r="AR6" i="7"/>
  <c r="AS5" i="7"/>
  <c r="AR5" i="7"/>
  <c r="AJ109" i="7"/>
  <c r="AI109" i="7"/>
  <c r="AJ108" i="7"/>
  <c r="AI108" i="7"/>
  <c r="AJ107" i="7"/>
  <c r="AI107" i="7"/>
  <c r="AJ106" i="7"/>
  <c r="AI106" i="7"/>
  <c r="AJ105" i="7"/>
  <c r="AI105" i="7"/>
  <c r="AJ104" i="7"/>
  <c r="AI104" i="7"/>
  <c r="AI110" i="7" s="1"/>
  <c r="AJ98" i="7"/>
  <c r="AI98" i="7"/>
  <c r="AJ97" i="7"/>
  <c r="AI97" i="7"/>
  <c r="AJ96" i="7"/>
  <c r="AI96" i="7"/>
  <c r="AJ95" i="7"/>
  <c r="AI95" i="7"/>
  <c r="AJ94" i="7"/>
  <c r="AI94" i="7"/>
  <c r="AJ93" i="7"/>
  <c r="AI93" i="7"/>
  <c r="AJ87" i="7"/>
  <c r="AI87" i="7"/>
  <c r="AJ86" i="7"/>
  <c r="AI86" i="7"/>
  <c r="AJ85" i="7"/>
  <c r="AI85" i="7"/>
  <c r="AJ84" i="7"/>
  <c r="AI84" i="7"/>
  <c r="AJ83" i="7"/>
  <c r="AI83" i="7"/>
  <c r="AJ82" i="7"/>
  <c r="AI82" i="7"/>
  <c r="AI88" i="7" s="1"/>
  <c r="AJ76" i="7"/>
  <c r="AI76" i="7"/>
  <c r="AJ75" i="7"/>
  <c r="AI75" i="7"/>
  <c r="AJ74" i="7"/>
  <c r="AI74" i="7"/>
  <c r="AJ73" i="7"/>
  <c r="AI73" i="7"/>
  <c r="AJ72" i="7"/>
  <c r="AI72" i="7"/>
  <c r="AJ71" i="7"/>
  <c r="AI71" i="7"/>
  <c r="AI77" i="7" s="1"/>
  <c r="AJ65" i="7"/>
  <c r="AI65" i="7"/>
  <c r="AJ64" i="7"/>
  <c r="AI64" i="7"/>
  <c r="AJ63" i="7"/>
  <c r="AI63" i="7"/>
  <c r="AJ62" i="7"/>
  <c r="AI62" i="7"/>
  <c r="AJ61" i="7"/>
  <c r="AI61" i="7"/>
  <c r="AJ60" i="7"/>
  <c r="AI60" i="7"/>
  <c r="AJ54" i="7"/>
  <c r="AI54" i="7"/>
  <c r="AJ53" i="7"/>
  <c r="AI53" i="7"/>
  <c r="AJ52" i="7"/>
  <c r="AI52" i="7"/>
  <c r="AJ51" i="7"/>
  <c r="AI51" i="7"/>
  <c r="AJ50" i="7"/>
  <c r="AI50" i="7"/>
  <c r="AJ49" i="7"/>
  <c r="AI49" i="7"/>
  <c r="AI55" i="7" s="1"/>
  <c r="AJ43" i="7"/>
  <c r="AI43" i="7"/>
  <c r="AJ42" i="7"/>
  <c r="AI42" i="7"/>
  <c r="AJ41" i="7"/>
  <c r="AI41" i="7"/>
  <c r="AJ40" i="7"/>
  <c r="AI40" i="7"/>
  <c r="AJ39" i="7"/>
  <c r="AI39" i="7"/>
  <c r="AJ38" i="7"/>
  <c r="AI38" i="7"/>
  <c r="AJ32" i="7"/>
  <c r="AI32" i="7"/>
  <c r="AJ31" i="7"/>
  <c r="AI31" i="7"/>
  <c r="AJ30" i="7"/>
  <c r="AI30" i="7"/>
  <c r="AJ29" i="7"/>
  <c r="AI29" i="7"/>
  <c r="AJ28" i="7"/>
  <c r="AI28" i="7"/>
  <c r="AJ27" i="7"/>
  <c r="AI27" i="7"/>
  <c r="AJ21" i="7"/>
  <c r="AI21" i="7"/>
  <c r="AJ20" i="7"/>
  <c r="AI20" i="7"/>
  <c r="AJ19" i="7"/>
  <c r="AI19" i="7"/>
  <c r="AJ18" i="7"/>
  <c r="AI18" i="7"/>
  <c r="AJ17" i="7"/>
  <c r="AI17" i="7"/>
  <c r="AJ16" i="7"/>
  <c r="AI16" i="7"/>
  <c r="AJ10" i="7"/>
  <c r="AI10" i="7"/>
  <c r="AJ9" i="7"/>
  <c r="AI9" i="7"/>
  <c r="AJ8" i="7"/>
  <c r="AI8" i="7"/>
  <c r="AJ7" i="7"/>
  <c r="AI7" i="7"/>
  <c r="AJ6" i="7"/>
  <c r="AI6" i="7"/>
  <c r="AJ5" i="7"/>
  <c r="AI5" i="7"/>
  <c r="AA109" i="7"/>
  <c r="Z109" i="7"/>
  <c r="AA108" i="7"/>
  <c r="Z108" i="7"/>
  <c r="AA107" i="7"/>
  <c r="Z107" i="7"/>
  <c r="AA106" i="7"/>
  <c r="Z106" i="7"/>
  <c r="AA105" i="7"/>
  <c r="Z105" i="7"/>
  <c r="AA104" i="7"/>
  <c r="Z104" i="7"/>
  <c r="AA98" i="7"/>
  <c r="Z98" i="7"/>
  <c r="AA97" i="7"/>
  <c r="Z97" i="7"/>
  <c r="AA96" i="7"/>
  <c r="Z96" i="7"/>
  <c r="AA95" i="7"/>
  <c r="Z95" i="7"/>
  <c r="AA94" i="7"/>
  <c r="Z94" i="7"/>
  <c r="AA93" i="7"/>
  <c r="Z93" i="7"/>
  <c r="AA87" i="7"/>
  <c r="Z87" i="7"/>
  <c r="AA86" i="7"/>
  <c r="Z86" i="7"/>
  <c r="AA85" i="7"/>
  <c r="Z85" i="7"/>
  <c r="AA84" i="7"/>
  <c r="Z84" i="7"/>
  <c r="AA83" i="7"/>
  <c r="Z83" i="7"/>
  <c r="AA82" i="7"/>
  <c r="Z82" i="7"/>
  <c r="AA76" i="7"/>
  <c r="Z76" i="7"/>
  <c r="AA75" i="7"/>
  <c r="Z75" i="7"/>
  <c r="AA74" i="7"/>
  <c r="Z74" i="7"/>
  <c r="AA73" i="7"/>
  <c r="Z73" i="7"/>
  <c r="AA72" i="7"/>
  <c r="Z72" i="7"/>
  <c r="AA71" i="7"/>
  <c r="Z71" i="7"/>
  <c r="AA65" i="7"/>
  <c r="Z65" i="7"/>
  <c r="AA64" i="7"/>
  <c r="Z64" i="7"/>
  <c r="AA63" i="7"/>
  <c r="Z63" i="7"/>
  <c r="AA62" i="7"/>
  <c r="Z62" i="7"/>
  <c r="AA61" i="7"/>
  <c r="Z61" i="7"/>
  <c r="AA60" i="7"/>
  <c r="Z60" i="7"/>
  <c r="AA54" i="7"/>
  <c r="Z54" i="7"/>
  <c r="AA53" i="7"/>
  <c r="Z53" i="7"/>
  <c r="AA52" i="7"/>
  <c r="Z52" i="7"/>
  <c r="AA51" i="7"/>
  <c r="Z51" i="7"/>
  <c r="AA50" i="7"/>
  <c r="Z50" i="7"/>
  <c r="AA49" i="7"/>
  <c r="Z49" i="7"/>
  <c r="AA43" i="7"/>
  <c r="Z43" i="7"/>
  <c r="AA42" i="7"/>
  <c r="Z42" i="7"/>
  <c r="AA41" i="7"/>
  <c r="Z41" i="7"/>
  <c r="AA40" i="7"/>
  <c r="Z40" i="7"/>
  <c r="AA39" i="7"/>
  <c r="Z39" i="7"/>
  <c r="AA38" i="7"/>
  <c r="Z38" i="7"/>
  <c r="AA32" i="7"/>
  <c r="Z32" i="7"/>
  <c r="AA31" i="7"/>
  <c r="Z31" i="7"/>
  <c r="AA30" i="7"/>
  <c r="Z30" i="7"/>
  <c r="AA29" i="7"/>
  <c r="Z29" i="7"/>
  <c r="AA28" i="7"/>
  <c r="Z28" i="7"/>
  <c r="AA27" i="7"/>
  <c r="Z27" i="7"/>
  <c r="AA21" i="7"/>
  <c r="Z21" i="7"/>
  <c r="AA20" i="7"/>
  <c r="Z20" i="7"/>
  <c r="AA19" i="7"/>
  <c r="Z19" i="7"/>
  <c r="AA18" i="7"/>
  <c r="Z18" i="7"/>
  <c r="AA17" i="7"/>
  <c r="Z17" i="7"/>
  <c r="AA16" i="7"/>
  <c r="AA22" i="7" s="1"/>
  <c r="Z16" i="7"/>
  <c r="AA10" i="7"/>
  <c r="Z10" i="7"/>
  <c r="AA9" i="7"/>
  <c r="Z9" i="7"/>
  <c r="AA8" i="7"/>
  <c r="Z8" i="7"/>
  <c r="AA7" i="7"/>
  <c r="Z7" i="7"/>
  <c r="AA6" i="7"/>
  <c r="Z6" i="7"/>
  <c r="AA5" i="7"/>
  <c r="Z5" i="7"/>
  <c r="R109" i="7"/>
  <c r="Q109" i="7"/>
  <c r="R108" i="7"/>
  <c r="Q108" i="7"/>
  <c r="R107" i="7"/>
  <c r="Q107" i="7"/>
  <c r="R106" i="7"/>
  <c r="Q106" i="7"/>
  <c r="R105" i="7"/>
  <c r="Q105" i="7"/>
  <c r="R104" i="7"/>
  <c r="Q104" i="7"/>
  <c r="R98" i="7"/>
  <c r="Q98" i="7"/>
  <c r="R97" i="7"/>
  <c r="Q97" i="7"/>
  <c r="R96" i="7"/>
  <c r="Q96" i="7"/>
  <c r="R95" i="7"/>
  <c r="Q95" i="7"/>
  <c r="R94" i="7"/>
  <c r="Q94" i="7"/>
  <c r="R93" i="7"/>
  <c r="R99" i="7" s="1"/>
  <c r="Q93" i="7"/>
  <c r="Q99" i="7" s="1"/>
  <c r="R87" i="7"/>
  <c r="Q87" i="7"/>
  <c r="R86" i="7"/>
  <c r="Q86" i="7"/>
  <c r="R85" i="7"/>
  <c r="Q85" i="7"/>
  <c r="R84" i="7"/>
  <c r="Q84" i="7"/>
  <c r="R83" i="7"/>
  <c r="Q83" i="7"/>
  <c r="R82" i="7"/>
  <c r="Q82" i="7"/>
  <c r="R76" i="7"/>
  <c r="Q76" i="7"/>
  <c r="R75" i="7"/>
  <c r="Q75" i="7"/>
  <c r="R74" i="7"/>
  <c r="Q74" i="7"/>
  <c r="R73" i="7"/>
  <c r="Q73" i="7"/>
  <c r="R72" i="7"/>
  <c r="Q72" i="7"/>
  <c r="R71" i="7"/>
  <c r="R77" i="7" s="1"/>
  <c r="Q71" i="7"/>
  <c r="R65" i="7"/>
  <c r="Q65" i="7"/>
  <c r="R64" i="7"/>
  <c r="Q64" i="7"/>
  <c r="R63" i="7"/>
  <c r="Q63" i="7"/>
  <c r="R62" i="7"/>
  <c r="Q62" i="7"/>
  <c r="R61" i="7"/>
  <c r="Q61" i="7"/>
  <c r="R60" i="7"/>
  <c r="Q60" i="7"/>
  <c r="Q66" i="7" s="1"/>
  <c r="R54" i="7"/>
  <c r="Q54" i="7"/>
  <c r="R53" i="7"/>
  <c r="Q53" i="7"/>
  <c r="R52" i="7"/>
  <c r="Q52" i="7"/>
  <c r="R51" i="7"/>
  <c r="Q51" i="7"/>
  <c r="R50" i="7"/>
  <c r="Q50" i="7"/>
  <c r="R49" i="7"/>
  <c r="Q49" i="7"/>
  <c r="R43" i="7"/>
  <c r="Q43" i="7"/>
  <c r="R42" i="7"/>
  <c r="Q42" i="7"/>
  <c r="R41" i="7"/>
  <c r="Q41" i="7"/>
  <c r="R40" i="7"/>
  <c r="Q40" i="7"/>
  <c r="R39" i="7"/>
  <c r="Q39" i="7"/>
  <c r="R38" i="7"/>
  <c r="Q38" i="7"/>
  <c r="Q44" i="7" s="1"/>
  <c r="R32" i="7"/>
  <c r="Q32" i="7"/>
  <c r="R31" i="7"/>
  <c r="Q31" i="7"/>
  <c r="R30" i="7"/>
  <c r="Q30" i="7"/>
  <c r="R29" i="7"/>
  <c r="Q29" i="7"/>
  <c r="R28" i="7"/>
  <c r="Q28" i="7"/>
  <c r="R27" i="7"/>
  <c r="Q27" i="7"/>
  <c r="Q33" i="7" s="1"/>
  <c r="R21" i="7"/>
  <c r="Q21" i="7"/>
  <c r="R20" i="7"/>
  <c r="Q20" i="7"/>
  <c r="R19" i="7"/>
  <c r="Q19" i="7"/>
  <c r="R18" i="7"/>
  <c r="Q18" i="7"/>
  <c r="R17" i="7"/>
  <c r="Q17" i="7"/>
  <c r="R16" i="7"/>
  <c r="Q16" i="7"/>
  <c r="Q22" i="7" s="1"/>
  <c r="R10" i="7"/>
  <c r="Q10" i="7"/>
  <c r="R9" i="7"/>
  <c r="Q9" i="7"/>
  <c r="R8" i="7"/>
  <c r="Q8" i="7"/>
  <c r="R7" i="7"/>
  <c r="Q7" i="7"/>
  <c r="R6" i="7"/>
  <c r="Q6" i="7"/>
  <c r="R5" i="7"/>
  <c r="R11" i="7" s="1"/>
  <c r="Q5" i="7"/>
  <c r="Q11" i="7" s="1"/>
  <c r="H60" i="7"/>
  <c r="I60" i="7"/>
  <c r="E15" i="8"/>
  <c r="D15" i="8"/>
  <c r="C15" i="8"/>
  <c r="B15" i="8"/>
  <c r="S28" i="1" l="1"/>
  <c r="S36" i="1"/>
  <c r="S44" i="1"/>
  <c r="S17" i="1"/>
  <c r="S25" i="1"/>
  <c r="S51" i="1"/>
  <c r="S50" i="1"/>
  <c r="S64" i="1"/>
  <c r="S68" i="1"/>
  <c r="S73" i="1"/>
  <c r="S70" i="1"/>
  <c r="S14" i="1"/>
  <c r="S22" i="1"/>
  <c r="S30" i="1"/>
  <c r="S38" i="1"/>
  <c r="S46" i="1"/>
  <c r="S27" i="1"/>
  <c r="S35" i="1"/>
  <c r="S43" i="1"/>
  <c r="S59" i="1"/>
  <c r="S55" i="1"/>
  <c r="S72" i="1"/>
  <c r="S76" i="1"/>
  <c r="S6" i="1"/>
  <c r="S11" i="1"/>
  <c r="S19" i="1"/>
  <c r="S71" i="1"/>
  <c r="S61" i="1"/>
  <c r="S8" i="1"/>
  <c r="S16" i="1"/>
  <c r="S24" i="1"/>
  <c r="S32" i="1"/>
  <c r="S40" i="1"/>
  <c r="S48" i="1"/>
  <c r="S13" i="1"/>
  <c r="S21" i="1"/>
  <c r="S29" i="1"/>
  <c r="S37" i="1"/>
  <c r="S45" i="1"/>
  <c r="S58" i="1"/>
  <c r="S74" i="1"/>
  <c r="S52" i="1"/>
  <c r="S49" i="1"/>
  <c r="S65" i="1"/>
  <c r="S54" i="1"/>
  <c r="S10" i="1"/>
  <c r="S18" i="1"/>
  <c r="S34" i="1"/>
  <c r="S42" i="1"/>
  <c r="S7" i="1"/>
  <c r="S15" i="1"/>
  <c r="S23" i="1"/>
  <c r="S31" i="1"/>
  <c r="S39" i="1"/>
  <c r="S47" i="1"/>
  <c r="S75" i="1"/>
  <c r="S63" i="1"/>
  <c r="S56" i="1"/>
  <c r="S60" i="1"/>
  <c r="S53" i="1"/>
  <c r="S69" i="1"/>
  <c r="S62" i="1"/>
  <c r="J9" i="1"/>
  <c r="S9" i="1" s="1"/>
  <c r="J66" i="1"/>
  <c r="S66" i="1" s="1"/>
  <c r="J77" i="1"/>
  <c r="S77" i="1" s="1"/>
  <c r="J67" i="1"/>
  <c r="S67" i="1" s="1"/>
  <c r="J26" i="1"/>
  <c r="S26" i="1" s="1"/>
  <c r="AR66" i="7"/>
  <c r="Z22" i="7"/>
  <c r="Z11" i="7"/>
  <c r="AA11" i="7"/>
  <c r="AS99" i="7"/>
  <c r="AR88" i="7"/>
  <c r="AS88" i="7"/>
  <c r="AR77" i="7"/>
  <c r="AR55" i="7"/>
  <c r="AR44" i="7"/>
  <c r="AR33" i="7"/>
  <c r="AS33" i="7"/>
  <c r="AS22" i="7"/>
  <c r="AR11" i="7"/>
  <c r="AI66" i="7"/>
  <c r="Z55" i="7"/>
  <c r="AA55" i="7"/>
  <c r="Z33" i="7"/>
  <c r="AA33" i="7"/>
  <c r="R110" i="7"/>
  <c r="R88" i="7"/>
  <c r="Q55" i="7"/>
  <c r="L84" i="1"/>
  <c r="P84" i="1"/>
  <c r="H84" i="1"/>
  <c r="AS110" i="7"/>
  <c r="AR110" i="7"/>
  <c r="AS77" i="7"/>
  <c r="AS66" i="7"/>
  <c r="AS55" i="7"/>
  <c r="AS44" i="7"/>
  <c r="AR22" i="7"/>
  <c r="AR116" i="7"/>
  <c r="AR118" i="7"/>
  <c r="AR120" i="7"/>
  <c r="AS11" i="7"/>
  <c r="AR117" i="7"/>
  <c r="AR119" i="7"/>
  <c r="AR121" i="7"/>
  <c r="AJ110" i="7"/>
  <c r="AJ99" i="7"/>
  <c r="AJ88" i="7"/>
  <c r="AJ77" i="7"/>
  <c r="AJ66" i="7"/>
  <c r="AJ55" i="7"/>
  <c r="AI44" i="7"/>
  <c r="AJ44" i="7"/>
  <c r="AI33" i="7"/>
  <c r="AJ33" i="7"/>
  <c r="AI22" i="7"/>
  <c r="AJ22" i="7"/>
  <c r="AI117" i="7"/>
  <c r="AI119" i="7"/>
  <c r="AI121" i="7"/>
  <c r="AI11" i="7"/>
  <c r="AI116" i="7"/>
  <c r="AI118" i="7"/>
  <c r="AI120" i="7"/>
  <c r="AJ11" i="7"/>
  <c r="Z110" i="7"/>
  <c r="AA110" i="7"/>
  <c r="AA99" i="7"/>
  <c r="Z88" i="7"/>
  <c r="AA88" i="7"/>
  <c r="Z77" i="7"/>
  <c r="AA77" i="7"/>
  <c r="Z66" i="7"/>
  <c r="AA66" i="7"/>
  <c r="Z44" i="7"/>
  <c r="AA44" i="7"/>
  <c r="Z116" i="7"/>
  <c r="Z118" i="7"/>
  <c r="Z120" i="7"/>
  <c r="Z117" i="7"/>
  <c r="Z119" i="7"/>
  <c r="Z121" i="7"/>
  <c r="Q88" i="7"/>
  <c r="Q77" i="7"/>
  <c r="R66" i="7"/>
  <c r="R55" i="7"/>
  <c r="R44" i="7"/>
  <c r="R33" i="7"/>
  <c r="R22" i="7"/>
  <c r="Q116" i="7"/>
  <c r="Q118" i="7"/>
  <c r="Q120" i="7"/>
  <c r="Q117" i="7"/>
  <c r="Q119" i="7"/>
  <c r="Q121" i="7"/>
  <c r="AR99" i="7"/>
  <c r="AI99" i="7"/>
  <c r="Z99" i="7"/>
  <c r="Q110" i="7"/>
  <c r="M123" i="7"/>
  <c r="M121" i="7"/>
  <c r="M120" i="7"/>
  <c r="M119" i="7"/>
  <c r="M118" i="7"/>
  <c r="M117" i="7"/>
  <c r="M116" i="7"/>
  <c r="AP123" i="7"/>
  <c r="AO123" i="7"/>
  <c r="AN123" i="7"/>
  <c r="AM123" i="7"/>
  <c r="AQ121" i="7"/>
  <c r="AP121" i="7"/>
  <c r="AO121" i="7"/>
  <c r="AN121" i="7"/>
  <c r="AM121" i="7"/>
  <c r="AQ120" i="7"/>
  <c r="AP120" i="7"/>
  <c r="AO120" i="7"/>
  <c r="AN120" i="7"/>
  <c r="AM120" i="7"/>
  <c r="AQ119" i="7"/>
  <c r="AP119" i="7"/>
  <c r="AO119" i="7"/>
  <c r="AN119" i="7"/>
  <c r="AM119" i="7"/>
  <c r="AQ118" i="7"/>
  <c r="AP118" i="7"/>
  <c r="AO118" i="7"/>
  <c r="AN118" i="7"/>
  <c r="AM118" i="7"/>
  <c r="AQ117" i="7"/>
  <c r="AP117" i="7"/>
  <c r="AO117" i="7"/>
  <c r="AN117" i="7"/>
  <c r="AM117" i="7"/>
  <c r="AQ116" i="7"/>
  <c r="AP116" i="7"/>
  <c r="AO116" i="7"/>
  <c r="AN116" i="7"/>
  <c r="AM116" i="7"/>
  <c r="AM111" i="7"/>
  <c r="AM100" i="7"/>
  <c r="AM89" i="7"/>
  <c r="AM78" i="7"/>
  <c r="AM67" i="7"/>
  <c r="AM56" i="7"/>
  <c r="AM45" i="7"/>
  <c r="AM34" i="7"/>
  <c r="AM23" i="7"/>
  <c r="AM12" i="7"/>
  <c r="AG123" i="7"/>
  <c r="AF123" i="7"/>
  <c r="AE123" i="7"/>
  <c r="AD123" i="7"/>
  <c r="AH121" i="7"/>
  <c r="AG121" i="7"/>
  <c r="AF121" i="7"/>
  <c r="AE121" i="7"/>
  <c r="AD121" i="7"/>
  <c r="AH120" i="7"/>
  <c r="AG120" i="7"/>
  <c r="AF120" i="7"/>
  <c r="AE120" i="7"/>
  <c r="AD120" i="7"/>
  <c r="AH119" i="7"/>
  <c r="AG119" i="7"/>
  <c r="AF119" i="7"/>
  <c r="AE119" i="7"/>
  <c r="AD119" i="7"/>
  <c r="AH118" i="7"/>
  <c r="AG118" i="7"/>
  <c r="AF118" i="7"/>
  <c r="AE118" i="7"/>
  <c r="AD118" i="7"/>
  <c r="AH117" i="7"/>
  <c r="AG117" i="7"/>
  <c r="AF117" i="7"/>
  <c r="AE117" i="7"/>
  <c r="AD117" i="7"/>
  <c r="AH116" i="7"/>
  <c r="AG116" i="7"/>
  <c r="AF116" i="7"/>
  <c r="AE116" i="7"/>
  <c r="AD116" i="7"/>
  <c r="AD111" i="7"/>
  <c r="AD100" i="7"/>
  <c r="AD89" i="7"/>
  <c r="AD78" i="7"/>
  <c r="AD67" i="7"/>
  <c r="AD56" i="7"/>
  <c r="AD45" i="7"/>
  <c r="AD34" i="7"/>
  <c r="AD23" i="7"/>
  <c r="AD12" i="7"/>
  <c r="X123" i="7"/>
  <c r="W123" i="7"/>
  <c r="V123" i="7"/>
  <c r="U123" i="7"/>
  <c r="Y121" i="7"/>
  <c r="X121" i="7"/>
  <c r="W121" i="7"/>
  <c r="V121" i="7"/>
  <c r="U121" i="7"/>
  <c r="Y120" i="7"/>
  <c r="X120" i="7"/>
  <c r="W120" i="7"/>
  <c r="V120" i="7"/>
  <c r="U120" i="7"/>
  <c r="Y119" i="7"/>
  <c r="X119" i="7"/>
  <c r="W119" i="7"/>
  <c r="V119" i="7"/>
  <c r="U119" i="7"/>
  <c r="Y118" i="7"/>
  <c r="X118" i="7"/>
  <c r="W118" i="7"/>
  <c r="V118" i="7"/>
  <c r="U118" i="7"/>
  <c r="Y117" i="7"/>
  <c r="X117" i="7"/>
  <c r="W117" i="7"/>
  <c r="V117" i="7"/>
  <c r="U117" i="7"/>
  <c r="Y116" i="7"/>
  <c r="X116" i="7"/>
  <c r="W116" i="7"/>
  <c r="V116" i="7"/>
  <c r="U116" i="7"/>
  <c r="U111" i="7"/>
  <c r="U100" i="7"/>
  <c r="U89" i="7"/>
  <c r="U78" i="7"/>
  <c r="U67" i="7"/>
  <c r="U56" i="7"/>
  <c r="U45" i="7"/>
  <c r="U34" i="7"/>
  <c r="U23" i="7"/>
  <c r="U12" i="7"/>
  <c r="L123" i="7"/>
  <c r="C123" i="7"/>
  <c r="O123" i="7"/>
  <c r="N123" i="7"/>
  <c r="F123" i="7"/>
  <c r="E123" i="7"/>
  <c r="D123" i="7"/>
  <c r="P121" i="7"/>
  <c r="O121" i="7"/>
  <c r="N121" i="7"/>
  <c r="L121" i="7"/>
  <c r="P120" i="7"/>
  <c r="O120" i="7"/>
  <c r="N120" i="7"/>
  <c r="L120" i="7"/>
  <c r="P119" i="7"/>
  <c r="O119" i="7"/>
  <c r="N119" i="7"/>
  <c r="L119" i="7"/>
  <c r="P118" i="7"/>
  <c r="O118" i="7"/>
  <c r="N118" i="7"/>
  <c r="L118" i="7"/>
  <c r="P117" i="7"/>
  <c r="O117" i="7"/>
  <c r="N117" i="7"/>
  <c r="L117" i="7"/>
  <c r="P116" i="7"/>
  <c r="P122" i="7" s="1"/>
  <c r="O116" i="7"/>
  <c r="N116" i="7"/>
  <c r="L116" i="7"/>
  <c r="L111" i="7"/>
  <c r="L100" i="7"/>
  <c r="L89" i="7"/>
  <c r="L78" i="7"/>
  <c r="L67" i="7"/>
  <c r="L56" i="7"/>
  <c r="L45" i="7"/>
  <c r="L34" i="7"/>
  <c r="L23" i="7"/>
  <c r="L12" i="7"/>
  <c r="AS126" i="7" l="1"/>
  <c r="AS127" i="7"/>
  <c r="AJ127" i="7"/>
  <c r="AJ126" i="7"/>
  <c r="AA126" i="7"/>
  <c r="AA127" i="7"/>
  <c r="R127" i="7"/>
  <c r="R126" i="7"/>
  <c r="AR122" i="7"/>
  <c r="AI122" i="7"/>
  <c r="Z122" i="7"/>
  <c r="Q122" i="7"/>
  <c r="R120" i="7"/>
  <c r="R119" i="7"/>
  <c r="R118" i="7"/>
  <c r="R121" i="7"/>
  <c r="R116" i="7"/>
  <c r="L122" i="7"/>
  <c r="L124" i="7" s="1"/>
  <c r="O122" i="7"/>
  <c r="N122" i="7"/>
  <c r="AM122" i="7"/>
  <c r="AM124" i="7" s="1"/>
  <c r="AQ122" i="7"/>
  <c r="AN122" i="7"/>
  <c r="AP122" i="7"/>
  <c r="AO122" i="7"/>
  <c r="AF122" i="7"/>
  <c r="AG122" i="7"/>
  <c r="AD122" i="7"/>
  <c r="AD124" i="7" s="1"/>
  <c r="AH122" i="7"/>
  <c r="AE122" i="7"/>
  <c r="X122" i="7"/>
  <c r="U122" i="7"/>
  <c r="U124" i="7" s="1"/>
  <c r="Y122" i="7"/>
  <c r="V122" i="7"/>
  <c r="W122" i="7"/>
  <c r="M122" i="7"/>
  <c r="O124" i="7" l="1"/>
  <c r="AA120" i="7"/>
  <c r="AA119" i="7"/>
  <c r="AA118" i="7"/>
  <c r="AA121" i="7"/>
  <c r="AA116" i="7"/>
  <c r="AS119" i="7"/>
  <c r="AS118" i="7"/>
  <c r="AS121" i="7"/>
  <c r="AS120" i="7"/>
  <c r="AS116" i="7"/>
  <c r="AJ121" i="7"/>
  <c r="AJ120" i="7"/>
  <c r="AJ116" i="7"/>
  <c r="AJ119" i="7"/>
  <c r="AJ118" i="7"/>
  <c r="M124" i="7"/>
  <c r="AP124" i="7"/>
  <c r="AN124" i="7"/>
  <c r="AO124" i="7"/>
  <c r="N124" i="7"/>
  <c r="AE124" i="7"/>
  <c r="AG124" i="7"/>
  <c r="AF124" i="7"/>
  <c r="V124" i="7"/>
  <c r="W124" i="7"/>
  <c r="X124" i="7"/>
  <c r="F80" i="1"/>
  <c r="O80" i="1"/>
  <c r="K80" i="1"/>
  <c r="G80" i="1"/>
  <c r="C12" i="7" l="1"/>
  <c r="C121" i="7"/>
  <c r="B13" i="8" s="1"/>
  <c r="C120" i="7"/>
  <c r="B12" i="8" s="1"/>
  <c r="C119" i="7"/>
  <c r="B11" i="8" s="1"/>
  <c r="C118" i="7"/>
  <c r="B10" i="8" s="1"/>
  <c r="C117" i="7"/>
  <c r="B9" i="8" s="1"/>
  <c r="C116" i="7"/>
  <c r="B8" i="8" s="1"/>
  <c r="C111" i="7"/>
  <c r="C100" i="7"/>
  <c r="C89" i="7"/>
  <c r="C78" i="7"/>
  <c r="C67" i="7"/>
  <c r="C56" i="7"/>
  <c r="C45" i="7"/>
  <c r="C34" i="7"/>
  <c r="C23" i="7"/>
  <c r="D5" i="3"/>
  <c r="F5" i="1"/>
  <c r="L5" i="1" l="1"/>
  <c r="N5" i="1" s="1"/>
  <c r="P5" i="1"/>
  <c r="R5" i="1" s="1"/>
  <c r="F83" i="1"/>
  <c r="B14" i="8"/>
  <c r="B16" i="8" s="1"/>
  <c r="C122" i="7"/>
  <c r="C124" i="7" s="1"/>
  <c r="F81" i="1"/>
  <c r="I10" i="7" l="1"/>
  <c r="I9" i="7"/>
  <c r="I8" i="7"/>
  <c r="I7" i="7"/>
  <c r="I6" i="7"/>
  <c r="I5" i="7"/>
  <c r="I21" i="7"/>
  <c r="I20" i="7"/>
  <c r="I19" i="7"/>
  <c r="I18" i="7"/>
  <c r="I17" i="7"/>
  <c r="I16" i="7"/>
  <c r="I32" i="7"/>
  <c r="I31" i="7"/>
  <c r="I30" i="7"/>
  <c r="I29" i="7"/>
  <c r="I28" i="7"/>
  <c r="I27" i="7"/>
  <c r="I43" i="7"/>
  <c r="I42" i="7"/>
  <c r="I41" i="7"/>
  <c r="I40" i="7"/>
  <c r="I39" i="7"/>
  <c r="I38" i="7"/>
  <c r="I54" i="7"/>
  <c r="I53" i="7"/>
  <c r="I52" i="7"/>
  <c r="I51" i="7"/>
  <c r="I50" i="7"/>
  <c r="I49" i="7"/>
  <c r="I65" i="7"/>
  <c r="I64" i="7"/>
  <c r="I63" i="7"/>
  <c r="I62" i="7"/>
  <c r="I61" i="7"/>
  <c r="I76" i="7"/>
  <c r="I75" i="7"/>
  <c r="I74" i="7"/>
  <c r="I73" i="7"/>
  <c r="I72" i="7"/>
  <c r="I71" i="7"/>
  <c r="I87" i="7"/>
  <c r="I86" i="7"/>
  <c r="I85" i="7"/>
  <c r="I84" i="7"/>
  <c r="I83" i="7"/>
  <c r="I82" i="7"/>
  <c r="I98" i="7"/>
  <c r="I97" i="7"/>
  <c r="I96" i="7"/>
  <c r="I95" i="7"/>
  <c r="I94" i="7"/>
  <c r="I93" i="7"/>
  <c r="I109" i="7"/>
  <c r="I108" i="7"/>
  <c r="I107" i="7"/>
  <c r="I106" i="7"/>
  <c r="I105" i="7"/>
  <c r="I104" i="7"/>
  <c r="H98" i="7"/>
  <c r="H97" i="7"/>
  <c r="H96" i="7"/>
  <c r="H95" i="7"/>
  <c r="H94" i="7"/>
  <c r="H93" i="7"/>
  <c r="H87" i="7"/>
  <c r="H86" i="7"/>
  <c r="H85" i="7"/>
  <c r="H84" i="7"/>
  <c r="H83" i="7"/>
  <c r="H82" i="7"/>
  <c r="H76" i="7"/>
  <c r="H75" i="7"/>
  <c r="H74" i="7"/>
  <c r="H73" i="7"/>
  <c r="H72" i="7"/>
  <c r="H71" i="7"/>
  <c r="H65" i="7"/>
  <c r="H64" i="7"/>
  <c r="H63" i="7"/>
  <c r="H62" i="7"/>
  <c r="H61" i="7"/>
  <c r="H54" i="7"/>
  <c r="H53" i="7"/>
  <c r="H52" i="7"/>
  <c r="H51" i="7"/>
  <c r="H50" i="7"/>
  <c r="H49" i="7"/>
  <c r="H43" i="7"/>
  <c r="H42" i="7"/>
  <c r="H41" i="7"/>
  <c r="H40" i="7"/>
  <c r="H39" i="7"/>
  <c r="H38" i="7"/>
  <c r="H32" i="7"/>
  <c r="H31" i="7"/>
  <c r="H30" i="7"/>
  <c r="H29" i="7"/>
  <c r="H28" i="7"/>
  <c r="H27" i="7"/>
  <c r="H21" i="7"/>
  <c r="H20" i="7"/>
  <c r="H19" i="7"/>
  <c r="H18" i="7"/>
  <c r="H17" i="7"/>
  <c r="H16" i="7"/>
  <c r="H10" i="7"/>
  <c r="H9" i="7"/>
  <c r="H8" i="7"/>
  <c r="H7" i="7"/>
  <c r="H6" i="7"/>
  <c r="H5" i="7"/>
  <c r="H109" i="7"/>
  <c r="H108" i="7"/>
  <c r="H107" i="7"/>
  <c r="H106" i="7"/>
  <c r="H105" i="7"/>
  <c r="H104" i="7"/>
  <c r="F79" i="1"/>
  <c r="G121" i="7"/>
  <c r="F13" i="8" s="1"/>
  <c r="F121" i="7"/>
  <c r="E13" i="8" s="1"/>
  <c r="E121" i="7"/>
  <c r="D13" i="8" s="1"/>
  <c r="D121" i="7"/>
  <c r="C13" i="8" s="1"/>
  <c r="G120" i="7"/>
  <c r="F12" i="8" s="1"/>
  <c r="F120" i="7"/>
  <c r="E12" i="8" s="1"/>
  <c r="E120" i="7"/>
  <c r="D12" i="8" s="1"/>
  <c r="D120" i="7"/>
  <c r="C12" i="8" s="1"/>
  <c r="G119" i="7"/>
  <c r="F11" i="8" s="1"/>
  <c r="F119" i="7"/>
  <c r="E11" i="8" s="1"/>
  <c r="E119" i="7"/>
  <c r="D11" i="8" s="1"/>
  <c r="D119" i="7"/>
  <c r="C11" i="8" s="1"/>
  <c r="G118" i="7"/>
  <c r="F10" i="8" s="1"/>
  <c r="F118" i="7"/>
  <c r="E10" i="8" s="1"/>
  <c r="E118" i="7"/>
  <c r="D10" i="8" s="1"/>
  <c r="D118" i="7"/>
  <c r="C10" i="8" s="1"/>
  <c r="G117" i="7"/>
  <c r="F9" i="8" s="1"/>
  <c r="F117" i="7"/>
  <c r="E9" i="8" s="1"/>
  <c r="E117" i="7"/>
  <c r="D9" i="8" s="1"/>
  <c r="D117" i="7"/>
  <c r="C9" i="8" s="1"/>
  <c r="G116" i="7"/>
  <c r="F8" i="8" s="1"/>
  <c r="F116" i="7"/>
  <c r="E8" i="8" s="1"/>
  <c r="E116" i="7"/>
  <c r="D8" i="8" s="1"/>
  <c r="D14" i="8" s="1"/>
  <c r="D16" i="8" s="1"/>
  <c r="D116" i="7"/>
  <c r="C8" i="8" s="1"/>
  <c r="F14" i="8" l="1"/>
  <c r="H13" i="8" s="1"/>
  <c r="E14" i="8"/>
  <c r="E16" i="8" s="1"/>
  <c r="C14" i="8"/>
  <c r="C16" i="8" s="1"/>
  <c r="H110" i="7"/>
  <c r="I110" i="7"/>
  <c r="I22" i="7"/>
  <c r="D122" i="7"/>
  <c r="D124" i="7" s="1"/>
  <c r="I88" i="7"/>
  <c r="I99" i="7"/>
  <c r="H88" i="7"/>
  <c r="I77" i="7"/>
  <c r="I33" i="7"/>
  <c r="H33" i="7"/>
  <c r="H22" i="7"/>
  <c r="I11" i="7"/>
  <c r="H99" i="7"/>
  <c r="H77" i="7"/>
  <c r="I66" i="7"/>
  <c r="I55" i="7"/>
  <c r="H55" i="7"/>
  <c r="I44" i="7"/>
  <c r="H118" i="7"/>
  <c r="G10" i="8" s="1"/>
  <c r="H44" i="7"/>
  <c r="H116" i="7"/>
  <c r="G8" i="8" s="1"/>
  <c r="H120" i="7"/>
  <c r="G12" i="8" s="1"/>
  <c r="H119" i="7"/>
  <c r="G11" i="8" s="1"/>
  <c r="H117" i="7"/>
  <c r="G9" i="8" s="1"/>
  <c r="H121" i="7"/>
  <c r="G13" i="8" s="1"/>
  <c r="H11" i="7"/>
  <c r="H66" i="7"/>
  <c r="F122" i="7"/>
  <c r="F124" i="7" s="1"/>
  <c r="E122" i="7"/>
  <c r="E124" i="7" s="1"/>
  <c r="G122" i="7"/>
  <c r="O79" i="1"/>
  <c r="K79" i="1"/>
  <c r="G79" i="1"/>
  <c r="H5" i="1"/>
  <c r="J5" i="1" s="1"/>
  <c r="S5" i="1" s="1"/>
  <c r="L83" i="1"/>
  <c r="P83" i="1"/>
  <c r="H9" i="8" l="1"/>
  <c r="H10" i="8"/>
  <c r="H8" i="8"/>
  <c r="H12" i="8"/>
  <c r="H11" i="8"/>
  <c r="H83" i="1"/>
  <c r="T5" i="1"/>
  <c r="I127" i="7"/>
  <c r="H19" i="8" s="1"/>
  <c r="I19" i="8" s="1"/>
  <c r="I126" i="7"/>
  <c r="H18" i="8" s="1"/>
  <c r="I18" i="8" s="1"/>
  <c r="AA117" i="7"/>
  <c r="AA122" i="7" s="1"/>
  <c r="AS117" i="7"/>
  <c r="AS122" i="7" s="1"/>
  <c r="R117" i="7"/>
  <c r="R122" i="7" s="1"/>
  <c r="AJ117" i="7"/>
  <c r="AJ122" i="7" s="1"/>
  <c r="G14" i="8"/>
  <c r="I117" i="7"/>
  <c r="I121" i="7"/>
  <c r="I116" i="7"/>
  <c r="I120" i="7"/>
  <c r="I119" i="7"/>
  <c r="I118" i="7"/>
  <c r="H14" i="8" l="1"/>
  <c r="I122" i="7"/>
  <c r="H122" i="7"/>
  <c r="H79" i="1" l="1"/>
  <c r="L79" i="1" l="1"/>
  <c r="P79" i="1"/>
  <c r="S79" i="1" l="1"/>
</calcChain>
</file>

<file path=xl/sharedStrings.xml><?xml version="1.0" encoding="utf-8"?>
<sst xmlns="http://schemas.openxmlformats.org/spreadsheetml/2006/main" count="1166" uniqueCount="220">
  <si>
    <t>Project Name</t>
  </si>
  <si>
    <t>Eastside View Detention Retrofit</t>
  </si>
  <si>
    <t>Rain garden 10</t>
  </si>
  <si>
    <t>Rain garden 2A</t>
  </si>
  <si>
    <t>WC8614 - Detention Retrofit - Hampton Court</t>
  </si>
  <si>
    <t>WC8616 - Riparian Restoration in conection with Channel Restoration @ 67th Ave. NE (Middle Fork Quilceda)</t>
  </si>
  <si>
    <t>WC8835 - Detention Retrofit - Larimer Creek Estates (R.I.)</t>
  </si>
  <si>
    <t>WC8832 - Water Quality facility near 16028 44th Ave. W.</t>
  </si>
  <si>
    <t>WC8846 - Water Quality facility @ 40th Ave. W.</t>
  </si>
  <si>
    <t>WC8834 - Detention Retrofit - Roy L Vista (R.I.)</t>
  </si>
  <si>
    <t>WC8854 - Stormwater fac retro - Olivia Court (NPDES Struct SW Control) R.I.</t>
  </si>
  <si>
    <t>WC118-20 Stormwater fac retro - Redhawk (NPDES Struct SW Control) R.I.</t>
  </si>
  <si>
    <t>WC118-40 - Detention Facility retrofit - Halo Hills/Bear Creek PRD</t>
  </si>
  <si>
    <t>WC8838-Stormwater Facility Retrofit @ 44th Ave W (P.A.W.S)</t>
  </si>
  <si>
    <t xml:space="preserve">WC8856- Stormwater Facility Retrofit @151st Pl SW (Hemlock Acres) </t>
  </si>
  <si>
    <t xml:space="preserve">WC8876- Stormwater Facility Retrofit @34th Pl SW (Oak Manor) </t>
  </si>
  <si>
    <t>WC8882-Stormwater Facility Retrofit -Meadow Creek Park</t>
  </si>
  <si>
    <t>Snoho</t>
  </si>
  <si>
    <t>D413 - Rody Creek Filter Project Phase 1 - 59th Ave E.</t>
  </si>
  <si>
    <t>Pierce</t>
  </si>
  <si>
    <t>Status</t>
  </si>
  <si>
    <t>Type</t>
  </si>
  <si>
    <t>Cost Estimate</t>
  </si>
  <si>
    <t>D416 -Phase 1 Rody Pond Retrofit</t>
  </si>
  <si>
    <t>D415 Phase 1 Spanaway Lake Park Filterra Retrofit</t>
  </si>
  <si>
    <t>D417 - Phase 2 -Spanaway Lake Park LID Retrofit</t>
  </si>
  <si>
    <t>D413 Phase 2 Filterra Project - 86th Street.</t>
  </si>
  <si>
    <t>D416 72nd Street</t>
  </si>
  <si>
    <t>D442 - Brookdale Rd and N. Fork Clover Creek Outfall Retrofit</t>
  </si>
  <si>
    <t>D047 Sprinker Parking Lot LID Retrofit Phase 3</t>
  </si>
  <si>
    <t>Tacoma Narrows Airport Stormwater Outfall Modification</t>
  </si>
  <si>
    <t>112th St E Storm Pond Retrofit at Bob Findley Road (Old CMF building)</t>
  </si>
  <si>
    <t>Pierce County Pond @ 112th St E &amp; 26th Ave E</t>
  </si>
  <si>
    <t>Woodland Creek Water Quality Retrofit at 84th St. E &amp; 72nd Ave. E.</t>
  </si>
  <si>
    <t>Diru Creek Water Quality Retrofit at 67th Ave Ct E.</t>
  </si>
  <si>
    <t>Woodland Creek 104th St E Stormwater Treatment System</t>
  </si>
  <si>
    <t xml:space="preserve">Diru Creek Bank Stabilization at 72nd St. E. </t>
  </si>
  <si>
    <t>Rody Creek Channel Stabilization near 80th St. E.</t>
  </si>
  <si>
    <t>Seattle</t>
  </si>
  <si>
    <t>Capitol Hill Water Quality Project (aka Swale on Yale)</t>
  </si>
  <si>
    <t>4,4,2</t>
  </si>
  <si>
    <t>Venema Natural Drainage System (NDS) Project</t>
  </si>
  <si>
    <t>South Park Water Quality Project</t>
  </si>
  <si>
    <t>Clark Co</t>
  </si>
  <si>
    <t>Parkside Manor SWF Retrofit</t>
  </si>
  <si>
    <t>Thomas Wetland East SWF</t>
  </si>
  <si>
    <t>Drywell Retrofits</t>
  </si>
  <si>
    <t>Harding Farms SWF Retrofit</t>
  </si>
  <si>
    <t>2018 HMA/Overlay catch basin treatment</t>
  </si>
  <si>
    <t>King Co</t>
  </si>
  <si>
    <t xml:space="preserve">Clough Creek Buyout and Sediment Facility </t>
  </si>
  <si>
    <t>Isaquah Hobart Road a NE</t>
  </si>
  <si>
    <t>Kirkland Pump Station Upgrade</t>
  </si>
  <si>
    <t>Evans Creek Tributary 108 Basin-wide Retrofit Siting</t>
  </si>
  <si>
    <t>May Creek Tributary 291A Small Basin Retrofit</t>
  </si>
  <si>
    <t>North Base Stormwater ISGP Upgrade</t>
  </si>
  <si>
    <t xml:space="preserve">Cedar Grove Road Water Quality Pond </t>
  </si>
  <si>
    <t>Avondale Rd</t>
  </si>
  <si>
    <t>Kerristan Rd Flow Dispersion</t>
  </si>
  <si>
    <t>Covington-Sawyer Rd at 179 Ave SE</t>
  </si>
  <si>
    <t>Dockton RD</t>
  </si>
  <si>
    <t>Black Diamond Ravendale RD</t>
  </si>
  <si>
    <t>140th Avenue SE at SE Petrovistsky Road</t>
  </si>
  <si>
    <t>Isaquah Hobart Road SE at SE May Valley Road</t>
  </si>
  <si>
    <t>North Beach Pump Station and CSO Control Facility</t>
  </si>
  <si>
    <t>Seola Creek Basin Facility Upgrade and Retrofit</t>
  </si>
  <si>
    <t>SMag CSO Control Program Storage Facility</t>
  </si>
  <si>
    <t xml:space="preserve">Tuscani Facility Remediation </t>
  </si>
  <si>
    <t>Military Rd at S 342nd</t>
  </si>
  <si>
    <t>Evans Creek Tributary 108 Detention Vault Retrofits.</t>
  </si>
  <si>
    <t>May Creek Tributary 291A Stormfilter Retrofit</t>
  </si>
  <si>
    <t>Wilderness Rim Pond Access Berm</t>
  </si>
  <si>
    <t>Tacoma</t>
  </si>
  <si>
    <t>Triangle Regional Treatment Facility - Point Defiance</t>
  </si>
  <si>
    <t>Asotin Pervious Street Project</t>
  </si>
  <si>
    <t>Sprague Avenue Green Infrastructure-Phase 2</t>
  </si>
  <si>
    <t>Sprague Avenue Rain Garden</t>
  </si>
  <si>
    <t>LID 8654</t>
  </si>
  <si>
    <t>LID 8659</t>
  </si>
  <si>
    <t>Hilltop Diversitree</t>
  </si>
  <si>
    <t>Clover Watershed Drywells Retrofit</t>
  </si>
  <si>
    <t>Kerristan Culvert</t>
  </si>
  <si>
    <t>Cedar Valley Facility Remediation</t>
  </si>
  <si>
    <t>MS4 Phase I "Construction" Projects Reported in 2016 AR Submittal for SSC</t>
  </si>
  <si>
    <t>Basin Area (ac)</t>
  </si>
  <si>
    <t>Runoff Treatment</t>
  </si>
  <si>
    <t>Hydro Benefit MR 5</t>
  </si>
  <si>
    <t>Hydro Benefit MR 7</t>
  </si>
  <si>
    <t>Retrofit Incentive Factor</t>
  </si>
  <si>
    <t>Permittee</t>
  </si>
  <si>
    <t>Row Labels</t>
  </si>
  <si>
    <t>Grand Total</t>
  </si>
  <si>
    <t>Sum of Basin Area (ac)</t>
  </si>
  <si>
    <t>Sum of Retrofit Incentive Value</t>
  </si>
  <si>
    <t>RT Factor</t>
  </si>
  <si>
    <t>RT Equivalent Area (ac)</t>
  </si>
  <si>
    <t>MR 5 Factor</t>
  </si>
  <si>
    <t>MR 7 Factor</t>
  </si>
  <si>
    <t>MR 5 Equivalent Area (ac)</t>
  </si>
  <si>
    <t>Sum of RT Equivalent Area (ac)</t>
  </si>
  <si>
    <t>Sum of MR 5 Equivalent Area (ac)</t>
  </si>
  <si>
    <t>MR 7 Equivalent Area (ac)</t>
  </si>
  <si>
    <t>Sum of MR 7 Equivalent Area (ac)</t>
  </si>
  <si>
    <t>Areas (ac)</t>
  </si>
  <si>
    <t xml:space="preserve">RT </t>
  </si>
  <si>
    <t xml:space="preserve">MR 5 </t>
  </si>
  <si>
    <t>MR7</t>
  </si>
  <si>
    <t>Retrofit Incent</t>
  </si>
  <si>
    <t>Sum</t>
  </si>
  <si>
    <t>Average Basin Area (ac)</t>
  </si>
  <si>
    <t>Number of Projects</t>
  </si>
  <si>
    <t>Area (ac)</t>
  </si>
  <si>
    <t>Runoff Treatment Avg Factor</t>
  </si>
  <si>
    <t>Flow Control Avg Factor</t>
  </si>
  <si>
    <t>Actual</t>
  </si>
  <si>
    <t>Target</t>
  </si>
  <si>
    <t>Trial 1A</t>
  </si>
  <si>
    <t>Trial 2A</t>
  </si>
  <si>
    <t>Trial 3A</t>
  </si>
  <si>
    <t>Trial 4A</t>
  </si>
  <si>
    <t>Trial 5A</t>
  </si>
  <si>
    <t>Trial 6A</t>
  </si>
  <si>
    <t>Trial 7A</t>
  </si>
  <si>
    <t>Trial 8A</t>
  </si>
  <si>
    <t>Trial 9A</t>
  </si>
  <si>
    <t>Trial 10A</t>
  </si>
  <si>
    <t>AVERAGES Test A</t>
  </si>
  <si>
    <t>AVERAGES Test B</t>
  </si>
  <si>
    <t>AVERAGES Test E</t>
  </si>
  <si>
    <t>AVERAGES Test D</t>
  </si>
  <si>
    <t>AVERAGES Test C</t>
  </si>
  <si>
    <t>Trial 1B</t>
  </si>
  <si>
    <t>Trial 2B</t>
  </si>
  <si>
    <t>Trial 3B</t>
  </si>
  <si>
    <t>Trial 4B</t>
  </si>
  <si>
    <t>Trial 5B</t>
  </si>
  <si>
    <t>Trial 6B</t>
  </si>
  <si>
    <t>Trial 7B</t>
  </si>
  <si>
    <t>Trial 8B</t>
  </si>
  <si>
    <t>Trial 9B</t>
  </si>
  <si>
    <t>Trial 10B</t>
  </si>
  <si>
    <t>Trial 1C</t>
  </si>
  <si>
    <t>Trial 2C</t>
  </si>
  <si>
    <t>Trial 3C</t>
  </si>
  <si>
    <t>Trial 4C</t>
  </si>
  <si>
    <t>Trial 5C</t>
  </si>
  <si>
    <t>Trial 6C</t>
  </si>
  <si>
    <t>Trial 7C</t>
  </si>
  <si>
    <t>Trial 8C</t>
  </si>
  <si>
    <t>Trial 9C</t>
  </si>
  <si>
    <t>Trial 10C</t>
  </si>
  <si>
    <t>Trial 1D</t>
  </si>
  <si>
    <t>Trial 2D</t>
  </si>
  <si>
    <t>Trial 3D</t>
  </si>
  <si>
    <t>Trial 4D</t>
  </si>
  <si>
    <t>Trial 5D</t>
  </si>
  <si>
    <t>Trial 6D</t>
  </si>
  <si>
    <t>Trial 7D</t>
  </si>
  <si>
    <t>Trial 8D</t>
  </si>
  <si>
    <t>Trial 9D</t>
  </si>
  <si>
    <t>Trial 10D</t>
  </si>
  <si>
    <t>Trial 1E</t>
  </si>
  <si>
    <t>Trial 2E</t>
  </si>
  <si>
    <t>Trial 3E</t>
  </si>
  <si>
    <t>Trial 4E</t>
  </si>
  <si>
    <t>Trial 5E</t>
  </si>
  <si>
    <t>Trial 6E</t>
  </si>
  <si>
    <t>Trial 7E</t>
  </si>
  <si>
    <t>Trial 8E</t>
  </si>
  <si>
    <t>Trial 9E</t>
  </si>
  <si>
    <t>Trial 10E</t>
  </si>
  <si>
    <t>AVERAGES of 50 simulations</t>
  </si>
  <si>
    <t xml:space="preserve">MR 6 </t>
  </si>
  <si>
    <t>Summary Table of Simulations</t>
  </si>
  <si>
    <t>% Each</t>
  </si>
  <si>
    <t>Average</t>
  </si>
  <si>
    <t>Count of Type</t>
  </si>
  <si>
    <t>Maximum</t>
  </si>
  <si>
    <t>Minimum</t>
  </si>
  <si>
    <t>MR5 Factor</t>
  </si>
  <si>
    <t>Information to the right of this line is used for generation of random numbers. We need to limit random numbers to less than 1.0</t>
  </si>
  <si>
    <t>Project Type</t>
  </si>
  <si>
    <t>Retrofit Incentive</t>
  </si>
  <si>
    <t>Retrofit Incentive = Lowest possible for each Type of Project</t>
  </si>
  <si>
    <t>Per each</t>
  </si>
  <si>
    <t>Retrofit Incentive = Minimum</t>
  </si>
  <si>
    <t>RT Incentive Points</t>
  </si>
  <si>
    <t>MR5 Incentive Points</t>
  </si>
  <si>
    <t>FC Incentive Points</t>
  </si>
  <si>
    <t xml:space="preserve">Total Retrofit Incentive </t>
  </si>
  <si>
    <t>Description of Structural Stormwater Controls workbook (2016 SSC Permittee DCH edits Revised.xlsx):</t>
  </si>
  <si>
    <t>Note:  We turned off the automatic calculation action at this time. In order to get the spreadsheet to actually perform a new calculation the operator needs to tell the workbook to perform the calculation. You can do this one of two ways; to run a single calculation click on the “calculate now” menu item within the “Formulas” tab at the top of the workbook. If you want the calculation to take place every time you enter a value, go to “Calculation Options” under the “Formulas” tab and select “Automatic”</t>
  </si>
  <si>
    <r>
      <t>Base Data Tab:</t>
    </r>
    <r>
      <rPr>
        <sz val="12"/>
        <color theme="1"/>
        <rFont val="Calibri"/>
        <family val="2"/>
        <scheme val="minor"/>
      </rPr>
      <t xml:space="preserve"> This spreadsheet includes the assumptions for average project area, average MR6 and MR7 equivalent benefit ratios, and the incentive factors used in the analysis (uniform 1.0 for MR6 and MR7, values less than 1 for Project Types 5, 7, and 8, and either 2.0 or 0.0 for MR5).</t>
    </r>
  </si>
  <si>
    <r>
      <t>Project Data Tab</t>
    </r>
    <r>
      <rPr>
        <sz val="12"/>
        <color theme="1"/>
        <rFont val="Calibri"/>
        <family val="2"/>
        <scheme val="minor"/>
      </rPr>
      <t>: This spreadsheet contains the bulk of the calculation process. The 73 rows with projects came from the 2016 Appendix 11 submittals by each jurisdiction. Information was not available on basin areas, equivalent areas, and both MR5 and MR7 projects (jurisdictions had to choose between the two) for Ecology to calculate incentive points. The following is a column by column description of the spreadsheet (refer to column numbers immediately above the column titles):</t>
    </r>
  </si>
  <si>
    <t>Pivot Table Tab</t>
  </si>
  <si>
    <t>This summary table sums up the full basin area, the three equivalent benefit areas, and the total retrofit incentive points by jurisdiction for each individual simulation.</t>
  </si>
  <si>
    <t>Summary Tab</t>
  </si>
  <si>
    <t>This tab contains the data from the 50 individual simulations performed with the random number generator and the summary averages for each set of 10 simulations. For each simulation, the refreshed pivot table contained the appropriate values for that simulation. We copied the values from the pivot table and pasted them into the individual tables on this tab. The tables at the bottom of each of the rows are a summary of the average values within the row.  The two columns at the right end of the tables (% each and average) are calculated for each mini-sheet. The % total uses the retrofit incentive calculated for each jurisdiction and divides it by the total retrofit incentive. We calculate the average value by taking the total retrofit incentive and dividing it by 6 jurisdictions to get an average value.</t>
  </si>
  <si>
    <t>Totals Tab</t>
  </si>
  <si>
    <t>This tab contains one table that is the summary of the 50 independent simulations.</t>
  </si>
  <si>
    <t>Note: the project data sheet has performed several simulations since the creation of the Summary and Totals spreadsheets so you won’t be able to check the numbers in any of the tables.</t>
  </si>
  <si>
    <r>
      <t>·</t>
    </r>
    <r>
      <rPr>
        <sz val="10"/>
        <color theme="1"/>
        <rFont val="Times New Roman"/>
        <family val="1"/>
      </rPr>
      <t xml:space="preserve">         </t>
    </r>
    <r>
      <rPr>
        <sz val="10"/>
        <color theme="1"/>
        <rFont val="Calibri"/>
        <family val="2"/>
        <scheme val="minor"/>
      </rPr>
      <t>Column 1: Name of the individual Phase I Jurisdiction reporting the project</t>
    </r>
  </si>
  <si>
    <r>
      <t>·</t>
    </r>
    <r>
      <rPr>
        <sz val="10"/>
        <color theme="1"/>
        <rFont val="Times New Roman"/>
        <family val="1"/>
      </rPr>
      <t xml:space="preserve">         </t>
    </r>
    <r>
      <rPr>
        <sz val="10"/>
        <color theme="1"/>
        <rFont val="Calibri"/>
        <family val="2"/>
        <scheme val="minor"/>
      </rPr>
      <t>Column 2: Project Name from the 2016 Appendix 11 submittals (excluding sweeping projects), submitted by jurisdiction</t>
    </r>
  </si>
  <si>
    <r>
      <t>·</t>
    </r>
    <r>
      <rPr>
        <sz val="10"/>
        <color theme="1"/>
        <rFont val="Times New Roman"/>
        <family val="1"/>
      </rPr>
      <t xml:space="preserve">         </t>
    </r>
    <r>
      <rPr>
        <sz val="10"/>
        <color theme="1"/>
        <rFont val="Calibri"/>
        <family val="2"/>
        <scheme val="minor"/>
      </rPr>
      <t>Column 3: Type of Project reported by jurisdiction in 2016 Appendix 11 submittal</t>
    </r>
  </si>
  <si>
    <r>
      <t>·</t>
    </r>
    <r>
      <rPr>
        <sz val="10"/>
        <color theme="1"/>
        <rFont val="Times New Roman"/>
        <family val="1"/>
      </rPr>
      <t xml:space="preserve">         </t>
    </r>
    <r>
      <rPr>
        <sz val="10"/>
        <color theme="1"/>
        <rFont val="Calibri"/>
        <family val="2"/>
        <scheme val="minor"/>
      </rPr>
      <t>Column 4: Status of Project reported by jurisdiction in 2016 Appendix 11 submittal</t>
    </r>
  </si>
  <si>
    <r>
      <t>·</t>
    </r>
    <r>
      <rPr>
        <sz val="10"/>
        <color theme="1"/>
        <rFont val="Times New Roman"/>
        <family val="1"/>
      </rPr>
      <t xml:space="preserve">         </t>
    </r>
    <r>
      <rPr>
        <sz val="10"/>
        <color theme="1"/>
        <rFont val="Calibri"/>
        <family val="2"/>
        <scheme val="minor"/>
      </rPr>
      <t>Column 5: Cost estimate of project as reported in the 2016 Appendix 11 Submittal</t>
    </r>
  </si>
  <si>
    <r>
      <t>·</t>
    </r>
    <r>
      <rPr>
        <sz val="10"/>
        <color theme="1"/>
        <rFont val="Times New Roman"/>
        <family val="1"/>
      </rPr>
      <t xml:space="preserve">         </t>
    </r>
    <r>
      <rPr>
        <sz val="10"/>
        <color theme="1"/>
        <rFont val="Calibri"/>
        <family val="2"/>
        <scheme val="minor"/>
      </rPr>
      <t xml:space="preserve">Column 6: Basin area draining to the project treatment facility, referred to in the draft guidance document as the “full basin”. The spreadsheet value randomly generates this value with an expected value over a large number of simulations of 59.84 acres. The full basin area values comes from an average basin area in projects completed under the Ecology stormwater grant program from FY2010 through the present day. Since the random number generator varies from 0 to 1.0 we used a multiplier of 2.0 on the anticipated area so it would average the expected value. The equation in the cell is (=RAND()*2*'Base Data'!$D$4). The value in ‘Base Data’!$D$4 is the expected area or 59.84 acres. </t>
    </r>
  </si>
  <si>
    <r>
      <t>·</t>
    </r>
    <r>
      <rPr>
        <sz val="10"/>
        <color theme="1"/>
        <rFont val="Times New Roman"/>
        <family val="1"/>
      </rPr>
      <t xml:space="preserve">         </t>
    </r>
    <r>
      <rPr>
        <sz val="10"/>
        <color theme="1"/>
        <rFont val="Calibri"/>
        <family val="2"/>
        <scheme val="minor"/>
      </rPr>
      <t>Column 7: RT Factor, this is the Runoff Treatment Equivalent Benefit Ratio. The spreadsheet value randomly generates this value with an expected value over a large number of simulations of 0.72. This reflects the average percentage of the basin that the constructed BMPs can treat to new/redevelopment criteria (91% annual average runoff volume). The calculated value for this factor varies from 0 to 1.44 to obtain an average of 0.72. This calculation actually takes place in column V of the spreadsheet because we need to limit this factor to a maximum of 1.0, even though the random number generator must go to 1.44. The equation in the cell is (=IF(V5&gt;1,1,V5)).</t>
    </r>
  </si>
  <si>
    <r>
      <t>·</t>
    </r>
    <r>
      <rPr>
        <sz val="10"/>
        <color theme="1"/>
        <rFont val="Times New Roman"/>
        <family val="1"/>
      </rPr>
      <t xml:space="preserve">         </t>
    </r>
    <r>
      <rPr>
        <sz val="10"/>
        <color theme="1"/>
        <rFont val="Calibri"/>
        <family val="2"/>
        <scheme val="minor"/>
      </rPr>
      <t>Column 8: Runoff Treatment Equivalent Area (ac), this value is the multiplication of column 6 times column 7. This derives the Runoff Treatment Equivalent area. The equation in the cell is (=$F5*G5)</t>
    </r>
  </si>
  <si>
    <r>
      <t>·</t>
    </r>
    <r>
      <rPr>
        <sz val="10"/>
        <color theme="1"/>
        <rFont val="Times New Roman"/>
        <family val="1"/>
      </rPr>
      <t xml:space="preserve">         </t>
    </r>
    <r>
      <rPr>
        <sz val="10"/>
        <color theme="1"/>
        <rFont val="Calibri"/>
        <family val="2"/>
        <scheme val="minor"/>
      </rPr>
      <t>Column 9: Runoff Treatment Incentive Factor, we set this value at 1.0 for all Type 1, 2, or 3 projects, at 0.5 for Type 5, at 0.35 for type 7, and at 0.25 for Type 8 projects. You can see this information in the Base Data tab. We used 1.0 as the lowest incentive factor in the table to minimize the final value.</t>
    </r>
  </si>
  <si>
    <r>
      <t>·</t>
    </r>
    <r>
      <rPr>
        <sz val="10"/>
        <color theme="1"/>
        <rFont val="Times New Roman"/>
        <family val="1"/>
      </rPr>
      <t xml:space="preserve">         </t>
    </r>
    <r>
      <rPr>
        <sz val="10"/>
        <color theme="1"/>
        <rFont val="Calibri"/>
        <family val="2"/>
        <scheme val="minor"/>
      </rPr>
      <t>Column 10: RT Incentive Points, this value is the multiplication of column 8 time column 9 resulting in the retrofit incentive points available for runoff treatment. The equation in the cell is (=H5*I5).</t>
    </r>
  </si>
  <si>
    <r>
      <t>·</t>
    </r>
    <r>
      <rPr>
        <sz val="10"/>
        <color theme="1"/>
        <rFont val="Times New Roman"/>
        <family val="1"/>
      </rPr>
      <t xml:space="preserve">         </t>
    </r>
    <r>
      <rPr>
        <sz val="10"/>
        <color theme="1"/>
        <rFont val="Calibri"/>
        <family val="2"/>
        <scheme val="minor"/>
      </rPr>
      <t>Column 11: MR5 Factor, this is the start of calculation of the LID points. The spreadsheet value randomly generates this value with an expected value over a large number of simulations of 0.55. This reflects the average percentage of the basin that the constructed BMPs provides flow control. We used the same value for LID and Flow control. The calculated value for this factor varies from 0 to 1.10 to obtain an average of 0.55. This calculation actually takes place in column W of the spreadsheet because we need to limit this factor to a maximum of 1.0, even though the random number generator must go to 1.10. The equation in the cell is (=IF(W5&gt;1,1,W5)).</t>
    </r>
  </si>
  <si>
    <r>
      <t>·</t>
    </r>
    <r>
      <rPr>
        <sz val="10"/>
        <color theme="1"/>
        <rFont val="Times New Roman"/>
        <family val="1"/>
      </rPr>
      <t xml:space="preserve">         </t>
    </r>
    <r>
      <rPr>
        <sz val="10"/>
        <color theme="1"/>
        <rFont val="Calibri"/>
        <family val="2"/>
        <scheme val="minor"/>
      </rPr>
      <t>Column 12: MR5 Equivalent Area (ac), this value is the multiplication of column 6 times column 11. This derives the Runoff Treatment Equivalent area. The equation in the cell is (=IF(C5&lt;4,$F5*K5,0)). The If statement ensures that project types 5, 7, and 8 are all given an equivalent area of 0.0, while project types 1, 2, and 3 get an LID Equivalent Area value.</t>
    </r>
  </si>
  <si>
    <r>
      <t>·</t>
    </r>
    <r>
      <rPr>
        <sz val="10"/>
        <color theme="1"/>
        <rFont val="Times New Roman"/>
        <family val="1"/>
      </rPr>
      <t xml:space="preserve">         </t>
    </r>
    <r>
      <rPr>
        <sz val="10"/>
        <color theme="1"/>
        <rFont val="Calibri"/>
        <family val="2"/>
        <scheme val="minor"/>
      </rPr>
      <t>Column 13: Retrofit Incentive Factor, this factor looks at the MR5 Factor calculated in column 11. If the value is 1.0 the calculations inserts a value of 2.0 in this cell. Any other value results in a retrofit incentive factor of 0.0. The equation in the cell is (=IF(K5&lt;1,VLOOKUP(C5,'Base Data'!$H$4:$J$10,3),2)).</t>
    </r>
  </si>
  <si>
    <r>
      <t>·</t>
    </r>
    <r>
      <rPr>
        <sz val="10"/>
        <color theme="1"/>
        <rFont val="Times New Roman"/>
        <family val="1"/>
      </rPr>
      <t xml:space="preserve">         </t>
    </r>
    <r>
      <rPr>
        <sz val="10"/>
        <color theme="1"/>
        <rFont val="Calibri"/>
        <family val="2"/>
        <scheme val="minor"/>
      </rPr>
      <t>Column 14: MR5 Incentive Points, this value is the multiplication of column 12 times column 13 resulting in the retrofit incentive points available for MR 5. The equation in the cell is =(L5*M5).</t>
    </r>
  </si>
  <si>
    <r>
      <t>·</t>
    </r>
    <r>
      <rPr>
        <sz val="10"/>
        <color theme="1"/>
        <rFont val="Times New Roman"/>
        <family val="1"/>
      </rPr>
      <t xml:space="preserve">         </t>
    </r>
    <r>
      <rPr>
        <sz val="10"/>
        <color theme="1"/>
        <rFont val="Calibri"/>
        <family val="2"/>
        <scheme val="minor"/>
      </rPr>
      <t>Column 15: FC Factor, this is the Flow Control Equivalent Benefit Ratio. The spreadsheet value randomly generates this value with an expected value over a large number of simulations of 0.55. This reflects the average percentage of the basin that the constructed BMPs provides new/redevelopment level flow control (post construction durations less than pre-developed durations from 50% of the 2-year storm to the full 50-year storm). The calculated value for this factor varies from 0 to 1.10 to obtain an average of 0.55. This calculation actually takes place in column X of the spreadsheet because we need to limit this factor to a maximum of 1.0, even though the random number generator must go to 1.10. The equation in the cell is (=IF(X5&gt;1,1,X5)).</t>
    </r>
  </si>
  <si>
    <r>
      <t>·</t>
    </r>
    <r>
      <rPr>
        <sz val="10"/>
        <color theme="1"/>
        <rFont val="Times New Roman"/>
        <family val="1"/>
      </rPr>
      <t xml:space="preserve">         </t>
    </r>
    <r>
      <rPr>
        <sz val="10"/>
        <color theme="1"/>
        <rFont val="Calibri"/>
        <family val="2"/>
        <scheme val="minor"/>
      </rPr>
      <t>Column 16: Flow Control Equivalent Area (ac), this value is the multiplication of column 6 times column 15. This derives the Flow Control Equivalent area. The equation in the cell is (=$F5*O5)</t>
    </r>
  </si>
  <si>
    <r>
      <t>·</t>
    </r>
    <r>
      <rPr>
        <sz val="10"/>
        <color theme="1"/>
        <rFont val="Times New Roman"/>
        <family val="1"/>
      </rPr>
      <t xml:space="preserve">         </t>
    </r>
    <r>
      <rPr>
        <sz val="10"/>
        <color theme="1"/>
        <rFont val="Calibri"/>
        <family val="2"/>
        <scheme val="minor"/>
      </rPr>
      <t>Column 17: Flow Control Incentive Factor, we set this value at 1.0 for all Type 1, 2, or 3 projects, at 0.5 for Type 5, at 0.35 for type 7, and at 0.25 for Type 8 projects. You can see this information in the Base Data tab. We used 1.0 as the lowest incentive factor in the table to minimize the final value.</t>
    </r>
  </si>
  <si>
    <r>
      <t>·</t>
    </r>
    <r>
      <rPr>
        <sz val="10"/>
        <color theme="1"/>
        <rFont val="Times New Roman"/>
        <family val="1"/>
      </rPr>
      <t xml:space="preserve">         </t>
    </r>
    <r>
      <rPr>
        <sz val="10"/>
        <color theme="1"/>
        <rFont val="Calibri"/>
        <family val="2"/>
        <scheme val="minor"/>
      </rPr>
      <t>Column 18: MR7 Incentive Points, this value is the multiplication of column 16 times column 17 resulting in the retrofit incentive points available for MR 5. The equation in the cell is (=(P5*Q5)).</t>
    </r>
  </si>
  <si>
    <r>
      <t>·</t>
    </r>
    <r>
      <rPr>
        <sz val="10"/>
        <color theme="1"/>
        <rFont val="Times New Roman"/>
        <family val="1"/>
      </rPr>
      <t xml:space="preserve">         </t>
    </r>
    <r>
      <rPr>
        <sz val="10"/>
        <color theme="1"/>
        <rFont val="Calibri"/>
        <family val="2"/>
        <scheme val="minor"/>
      </rPr>
      <t>Column 19: Total Retrofit Incentive, this is the sum of columns 10, 14, and 18. This is the value that Ecology will use for compliance.</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</si>
</sst>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quot;$&quot;#,##0.00"/>
    <numFmt numFmtId="165" formatCode="0.000"/>
    <numFmt numFmtId="166" formatCode="0.0%"/>
    <numFmt numFmtId="167" formatCode="_(* #,##0.000_);_(* \(#,##0.000\);_(* &quot;-&quot;??_);_(@_)"/>
  </numFmts>
  <fonts count="12" x14ac:knownFonts="1">
    <font>
      <sz val="11"/>
      <color theme="1"/>
      <name val="Calibri"/>
      <family val="2"/>
      <scheme val="minor"/>
    </font>
    <font>
      <b/>
      <sz val="11"/>
      <color theme="1"/>
      <name val="Calibri"/>
      <family val="2"/>
      <scheme val="minor"/>
    </font>
    <font>
      <sz val="11"/>
      <color theme="1"/>
      <name val="Calibri"/>
      <family val="2"/>
      <scheme val="minor"/>
    </font>
    <font>
      <sz val="16"/>
      <color theme="1"/>
      <name val="Calibri"/>
      <family val="2"/>
      <scheme val="minor"/>
    </font>
    <font>
      <sz val="14"/>
      <color theme="1"/>
      <name val="Calibri"/>
      <family val="2"/>
      <scheme val="minor"/>
    </font>
    <font>
      <b/>
      <u/>
      <sz val="18"/>
      <color theme="1"/>
      <name val="Calibri"/>
      <family val="2"/>
      <scheme val="minor"/>
    </font>
    <font>
      <sz val="12"/>
      <color theme="1"/>
      <name val="Calibri"/>
      <family val="2"/>
      <scheme val="minor"/>
    </font>
    <font>
      <b/>
      <sz val="12"/>
      <color theme="1"/>
      <name val="Calibri"/>
      <family val="2"/>
      <scheme val="minor"/>
    </font>
    <font>
      <sz val="12"/>
      <color theme="1"/>
      <name val="Symbol"/>
      <family val="1"/>
      <charset val="2"/>
    </font>
    <font>
      <sz val="10"/>
      <color theme="1"/>
      <name val="Symbol"/>
      <family val="1"/>
      <charset val="2"/>
    </font>
    <font>
      <sz val="10"/>
      <color theme="1"/>
      <name val="Times New Roman"/>
      <family val="1"/>
    </font>
    <font>
      <sz val="10"/>
      <color theme="1"/>
      <name val="Calibri"/>
      <family val="2"/>
      <scheme val="minor"/>
    </font>
  </fonts>
  <fills count="10">
    <fill>
      <patternFill patternType="none"/>
    </fill>
    <fill>
      <patternFill patternType="gray125"/>
    </fill>
    <fill>
      <patternFill patternType="solid">
        <fgColor theme="0" tint="-0.14996795556505021"/>
        <bgColor indexed="64"/>
      </patternFill>
    </fill>
    <fill>
      <patternFill patternType="solid">
        <fgColor theme="4" tint="0.79998168889431442"/>
        <bgColor theme="4" tint="0.79998168889431442"/>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theme="0"/>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bottom style="double">
        <color indexed="64"/>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medium">
        <color auto="1"/>
      </right>
      <top/>
      <bottom style="double">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bottom style="thin">
        <color auto="1"/>
      </bottom>
      <diagonal/>
    </border>
    <border>
      <left/>
      <right/>
      <top style="thin">
        <color theme="4" tint="0.39997558519241921"/>
      </top>
      <bottom/>
      <diagonal/>
    </border>
    <border>
      <left/>
      <right/>
      <top style="thin">
        <color indexed="64"/>
      </top>
      <bottom style="thin">
        <color auto="1"/>
      </bottom>
      <diagonal/>
    </border>
    <border>
      <left/>
      <right style="thin">
        <color indexed="64"/>
      </right>
      <top style="thin">
        <color indexed="64"/>
      </top>
      <bottom style="thin">
        <color auto="1"/>
      </bottom>
      <diagonal/>
    </border>
    <border>
      <left style="thin">
        <color indexed="64"/>
      </left>
      <right/>
      <top style="thin">
        <color indexed="64"/>
      </top>
      <bottom style="thin">
        <color auto="1"/>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97">
    <xf numFmtId="0" fontId="0" fillId="0" borderId="0" xfId="0"/>
    <xf numFmtId="9" fontId="0" fillId="0" borderId="0" xfId="0" applyNumberFormat="1"/>
    <xf numFmtId="4" fontId="0" fillId="0" borderId="0" xfId="0" applyNumberFormat="1"/>
    <xf numFmtId="164" fontId="0" fillId="0" borderId="0" xfId="0" applyNumberFormat="1"/>
    <xf numFmtId="165" fontId="0" fillId="0" borderId="0" xfId="0" applyNumberFormat="1"/>
    <xf numFmtId="0" fontId="0" fillId="0" borderId="0" xfId="0" applyAlignment="1">
      <alignment wrapText="1"/>
    </xf>
    <xf numFmtId="0" fontId="0" fillId="0" borderId="1" xfId="0" applyBorder="1"/>
    <xf numFmtId="0" fontId="0" fillId="0" borderId="1" xfId="0" applyBorder="1" applyAlignment="1">
      <alignment wrapText="1"/>
    </xf>
    <xf numFmtId="0" fontId="0" fillId="0" borderId="1" xfId="0" applyBorder="1" applyAlignment="1">
      <alignment vertical="top" wrapText="1"/>
    </xf>
    <xf numFmtId="164" fontId="0" fillId="0" borderId="1" xfId="0" applyNumberFormat="1" applyBorder="1"/>
    <xf numFmtId="4" fontId="0" fillId="0" borderId="1" xfId="0" applyNumberFormat="1" applyBorder="1"/>
    <xf numFmtId="9" fontId="0" fillId="0" borderId="1" xfId="0" applyNumberFormat="1" applyBorder="1"/>
    <xf numFmtId="0" fontId="1" fillId="0" borderId="0" xfId="0" applyFont="1" applyAlignment="1">
      <alignment vertical="center"/>
    </xf>
    <xf numFmtId="43" fontId="0" fillId="0" borderId="1" xfId="1" applyFont="1" applyBorder="1"/>
    <xf numFmtId="0" fontId="0" fillId="0" borderId="0" xfId="0" applyAlignment="1">
      <alignment horizontal="left"/>
    </xf>
    <xf numFmtId="43" fontId="0" fillId="0" borderId="0" xfId="0" applyNumberFormat="1"/>
    <xf numFmtId="0" fontId="0" fillId="0" borderId="0" xfId="0" pivotButton="1" applyAlignment="1">
      <alignment wrapText="1"/>
    </xf>
    <xf numFmtId="43" fontId="0" fillId="0" borderId="0" xfId="1" applyFont="1"/>
    <xf numFmtId="0" fontId="0" fillId="0" borderId="0" xfId="0" applyAlignment="1">
      <alignment horizontal="right"/>
    </xf>
    <xf numFmtId="0" fontId="0" fillId="0" borderId="2" xfId="0" applyBorder="1" applyAlignment="1">
      <alignment horizontal="center"/>
    </xf>
    <xf numFmtId="166" fontId="0" fillId="0" borderId="0" xfId="2" applyNumberFormat="1" applyFont="1"/>
    <xf numFmtId="166" fontId="0" fillId="0" borderId="0" xfId="0" applyNumberFormat="1"/>
    <xf numFmtId="43" fontId="1" fillId="3" borderId="0" xfId="0" applyNumberFormat="1" applyFont="1" applyFill="1" applyBorder="1"/>
    <xf numFmtId="9" fontId="1" fillId="3" borderId="0" xfId="2" applyFont="1" applyFill="1" applyBorder="1"/>
    <xf numFmtId="43" fontId="1" fillId="3" borderId="0" xfId="1" applyFont="1" applyFill="1" applyBorder="1"/>
    <xf numFmtId="43" fontId="0" fillId="0" borderId="3" xfId="0" applyNumberFormat="1" applyBorder="1"/>
    <xf numFmtId="166" fontId="0" fillId="0" borderId="3" xfId="2" applyNumberFormat="1" applyFont="1" applyBorder="1"/>
    <xf numFmtId="43" fontId="0" fillId="0" borderId="2" xfId="1" applyFont="1" applyBorder="1"/>
    <xf numFmtId="43" fontId="0" fillId="0" borderId="3" xfId="1" applyFont="1" applyBorder="1"/>
    <xf numFmtId="165" fontId="0" fillId="0" borderId="4" xfId="0" applyNumberFormat="1" applyBorder="1"/>
    <xf numFmtId="0" fontId="0" fillId="0" borderId="5" xfId="0" applyBorder="1"/>
    <xf numFmtId="43" fontId="0" fillId="0" borderId="6" xfId="1" applyFont="1" applyBorder="1"/>
    <xf numFmtId="0" fontId="0" fillId="0" borderId="6" xfId="0" applyBorder="1"/>
    <xf numFmtId="0" fontId="0" fillId="0" borderId="7" xfId="0" applyBorder="1"/>
    <xf numFmtId="0" fontId="0" fillId="0" borderId="8" xfId="0" applyBorder="1"/>
    <xf numFmtId="43" fontId="0" fillId="0" borderId="0" xfId="1" applyFont="1" applyBorder="1"/>
    <xf numFmtId="0" fontId="0" fillId="0" borderId="0" xfId="0" applyBorder="1"/>
    <xf numFmtId="0" fontId="0" fillId="0" borderId="9" xfId="0" applyBorder="1"/>
    <xf numFmtId="43" fontId="0" fillId="0" borderId="0" xfId="0" applyNumberFormat="1" applyBorder="1"/>
    <xf numFmtId="166" fontId="0" fillId="0" borderId="0" xfId="2" applyNumberFormat="1" applyFont="1" applyBorder="1"/>
    <xf numFmtId="43" fontId="0" fillId="0" borderId="9" xfId="0" applyNumberFormat="1" applyBorder="1"/>
    <xf numFmtId="43" fontId="0" fillId="0" borderId="10" xfId="0" applyNumberFormat="1" applyBorder="1"/>
    <xf numFmtId="0" fontId="0" fillId="0" borderId="8" xfId="0" applyBorder="1" applyAlignment="1">
      <alignment horizontal="right"/>
    </xf>
    <xf numFmtId="43" fontId="1" fillId="3" borderId="9" xfId="1" applyFont="1" applyFill="1" applyBorder="1"/>
    <xf numFmtId="0" fontId="0" fillId="0" borderId="11" xfId="0" applyBorder="1"/>
    <xf numFmtId="43" fontId="0" fillId="0" borderId="12" xfId="1" applyFont="1" applyBorder="1"/>
    <xf numFmtId="0" fontId="0" fillId="0" borderId="12" xfId="0" applyBorder="1" applyAlignment="1">
      <alignment horizontal="right"/>
    </xf>
    <xf numFmtId="166" fontId="0" fillId="0" borderId="12" xfId="0" applyNumberFormat="1" applyBorder="1"/>
    <xf numFmtId="0" fontId="0" fillId="0" borderId="13" xfId="0" applyBorder="1"/>
    <xf numFmtId="164" fontId="0" fillId="4" borderId="0" xfId="0" applyNumberFormat="1" applyFill="1"/>
    <xf numFmtId="43" fontId="0" fillId="4" borderId="0" xfId="1" applyFont="1" applyFill="1"/>
    <xf numFmtId="43" fontId="0" fillId="0" borderId="0" xfId="0" applyNumberFormat="1" applyFill="1" applyBorder="1"/>
    <xf numFmtId="0" fontId="0" fillId="0" borderId="2" xfId="0" applyFill="1" applyBorder="1" applyAlignment="1">
      <alignment horizontal="center"/>
    </xf>
    <xf numFmtId="0" fontId="0" fillId="0" borderId="14" xfId="0" applyFill="1" applyBorder="1" applyAlignment="1">
      <alignment horizontal="center"/>
    </xf>
    <xf numFmtId="0" fontId="0" fillId="0" borderId="0" xfId="0" pivotButton="1"/>
    <xf numFmtId="0" fontId="0" fillId="0" borderId="0" xfId="0" applyNumberFormat="1"/>
    <xf numFmtId="167" fontId="0" fillId="0" borderId="0" xfId="1" applyNumberFormat="1" applyFont="1"/>
    <xf numFmtId="43" fontId="1" fillId="3" borderId="15" xfId="0" applyNumberFormat="1" applyFont="1" applyFill="1" applyBorder="1"/>
    <xf numFmtId="0" fontId="0" fillId="0" borderId="0" xfId="0" applyAlignment="1">
      <alignment horizontal="right" wrapText="1"/>
    </xf>
    <xf numFmtId="165" fontId="0" fillId="0" borderId="0" xfId="0" applyNumberFormat="1" applyBorder="1"/>
    <xf numFmtId="0" fontId="1" fillId="0" borderId="16" xfId="0" applyFont="1" applyBorder="1" applyAlignment="1">
      <alignment vertical="center"/>
    </xf>
    <xf numFmtId="0" fontId="0" fillId="0" borderId="16" xfId="0" applyBorder="1" applyAlignment="1">
      <alignment wrapText="1"/>
    </xf>
    <xf numFmtId="0" fontId="0" fillId="0" borderId="16" xfId="0" applyBorder="1"/>
    <xf numFmtId="164" fontId="0" fillId="0" borderId="16" xfId="0" applyNumberFormat="1" applyBorder="1"/>
    <xf numFmtId="164" fontId="0" fillId="0" borderId="17" xfId="0" applyNumberFormat="1" applyBorder="1"/>
    <xf numFmtId="165" fontId="0" fillId="0" borderId="16" xfId="0" applyNumberFormat="1" applyBorder="1"/>
    <xf numFmtId="165" fontId="0" fillId="2" borderId="1" xfId="0" applyNumberFormat="1" applyFill="1" applyBorder="1" applyAlignment="1">
      <alignment horizontal="center" vertical="center" textRotation="90"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textRotation="90"/>
    </xf>
    <xf numFmtId="164" fontId="0" fillId="2" borderId="1" xfId="0" applyNumberFormat="1" applyFill="1" applyBorder="1" applyAlignment="1">
      <alignment horizontal="center" vertical="center" textRotation="90" wrapText="1"/>
    </xf>
    <xf numFmtId="4" fontId="0" fillId="2" borderId="1" xfId="0" applyNumberFormat="1" applyFill="1" applyBorder="1" applyAlignment="1">
      <alignment horizontal="center" vertical="center" textRotation="90" wrapText="1"/>
    </xf>
    <xf numFmtId="0" fontId="0" fillId="4" borderId="0" xfId="0" applyFont="1" applyFill="1" applyAlignment="1">
      <alignment horizontal="center" vertical="center"/>
    </xf>
    <xf numFmtId="0" fontId="0" fillId="4" borderId="0" xfId="0" applyFont="1" applyFill="1" applyAlignment="1">
      <alignment horizontal="center" vertical="center" wrapText="1"/>
    </xf>
    <xf numFmtId="0" fontId="6" fillId="0" borderId="0" xfId="0" applyFont="1" applyAlignment="1">
      <alignment vertical="center"/>
    </xf>
    <xf numFmtId="0" fontId="5"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vertical="center" wrapText="1"/>
    </xf>
    <xf numFmtId="0" fontId="7" fillId="5" borderId="0" xfId="0" applyFont="1" applyFill="1" applyAlignment="1">
      <alignment vertical="center" wrapText="1"/>
    </xf>
    <xf numFmtId="0" fontId="7" fillId="6" borderId="0" xfId="0" applyFont="1" applyFill="1" applyAlignment="1">
      <alignment vertical="center" wrapText="1"/>
    </xf>
    <xf numFmtId="0" fontId="7" fillId="4" borderId="0" xfId="0" applyFont="1" applyFill="1" applyAlignment="1">
      <alignment vertical="center" wrapText="1"/>
    </xf>
    <xf numFmtId="0" fontId="7" fillId="7" borderId="0" xfId="0" applyFont="1" applyFill="1" applyAlignment="1">
      <alignment vertical="center" wrapText="1"/>
    </xf>
    <xf numFmtId="0" fontId="7" fillId="8" borderId="0" xfId="0" applyFont="1" applyFill="1" applyAlignment="1">
      <alignment vertical="center" wrapText="1"/>
    </xf>
    <xf numFmtId="0" fontId="4" fillId="0" borderId="0" xfId="0" applyFont="1" applyAlignment="1">
      <alignment horizontal="center" vertical="center" textRotation="90"/>
    </xf>
    <xf numFmtId="4" fontId="0" fillId="0" borderId="18" xfId="0" applyNumberFormat="1" applyBorder="1" applyAlignment="1">
      <alignment horizontal="center" vertical="center"/>
    </xf>
    <xf numFmtId="4" fontId="0" fillId="0" borderId="16" xfId="0" applyNumberFormat="1" applyBorder="1" applyAlignment="1">
      <alignment horizontal="center" vertical="center"/>
    </xf>
    <xf numFmtId="4" fontId="0" fillId="0" borderId="17" xfId="0" applyNumberFormat="1" applyBorder="1" applyAlignment="1">
      <alignment horizontal="center" vertical="center"/>
    </xf>
    <xf numFmtId="9" fontId="0" fillId="0" borderId="18" xfId="0" applyNumberFormat="1" applyBorder="1" applyAlignment="1">
      <alignment horizontal="center" vertical="center" wrapText="1"/>
    </xf>
    <xf numFmtId="9" fontId="0" fillId="0" borderId="16" xfId="0" applyNumberFormat="1" applyBorder="1" applyAlignment="1">
      <alignment horizontal="center" vertical="center" wrapText="1"/>
    </xf>
    <xf numFmtId="9" fontId="0" fillId="0" borderId="17" xfId="0" applyNumberFormat="1" applyBorder="1" applyAlignment="1">
      <alignment horizontal="center" vertical="center" wrapText="1"/>
    </xf>
    <xf numFmtId="0" fontId="0" fillId="0" borderId="0" xfId="0" applyBorder="1" applyAlignment="1">
      <alignment horizontal="center"/>
    </xf>
    <xf numFmtId="0" fontId="0" fillId="0" borderId="0" xfId="0" applyAlignment="1">
      <alignment horizontal="center"/>
    </xf>
    <xf numFmtId="0" fontId="3" fillId="0" borderId="0" xfId="0" applyFont="1" applyAlignment="1">
      <alignment horizontal="center"/>
    </xf>
    <xf numFmtId="0" fontId="5" fillId="9" borderId="0" xfId="0" applyFont="1" applyFill="1" applyAlignment="1">
      <alignment horizontal="center" vertical="center"/>
    </xf>
    <xf numFmtId="0" fontId="6" fillId="9" borderId="0" xfId="0" applyFont="1" applyFill="1" applyAlignment="1">
      <alignment vertical="center" wrapText="1"/>
    </xf>
    <xf numFmtId="0" fontId="9" fillId="9" borderId="0" xfId="0" applyFont="1" applyFill="1" applyAlignment="1">
      <alignment horizontal="left" vertical="center" wrapText="1"/>
    </xf>
  </cellXfs>
  <cellStyles count="3">
    <cellStyle name="Comma" xfId="1" builtinId="3"/>
    <cellStyle name="Normal" xfId="0" builtinId="0"/>
    <cellStyle name="Percent" xfId="2" builtinId="5"/>
  </cellStyles>
  <dxfs count="3">
    <dxf>
      <alignment wrapText="1" readingOrder="0"/>
    </dxf>
    <dxf>
      <alignment wrapText="1" readingOrder="0"/>
    </dxf>
    <dxf>
      <numFmt numFmtId="35" formatCode="_(* #,##0.00_);_(* \(#,##0.0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Douglas Howie" refreshedDate="43032.42543333333" createdVersion="5" refreshedVersion="5" minRefreshableVersion="3" recordCount="73">
  <cacheSource type="worksheet">
    <worksheetSource ref="A4:S77" sheet="Project Data"/>
  </cacheSource>
  <cacheFields count="16">
    <cacheField name="Permittee" numFmtId="0">
      <sharedItems count="6">
        <s v="Snoho"/>
        <s v="Pierce"/>
        <s v="Seattle"/>
        <s v="Clark Co"/>
        <s v="King Co"/>
        <s v="Tacoma"/>
      </sharedItems>
    </cacheField>
    <cacheField name="Project Name" numFmtId="0">
      <sharedItems/>
    </cacheField>
    <cacheField name="Type" numFmtId="0">
      <sharedItems containsSemiMixedTypes="0" containsString="0" containsNumber="1" containsInteger="1" minValue="1" maxValue="8" count="6">
        <n v="3"/>
        <n v="2"/>
        <n v="8"/>
        <n v="1"/>
        <n v="5"/>
        <n v="7"/>
      </sharedItems>
    </cacheField>
    <cacheField name="Status" numFmtId="0">
      <sharedItems containsMixedTypes="1" containsNumber="1" containsInteger="1" minValue="1" maxValue="1910000"/>
    </cacheField>
    <cacheField name="Cost Estimate" numFmtId="164">
      <sharedItems containsString="0" containsBlank="1" containsNumber="1" minValue="67" maxValue="30000000"/>
    </cacheField>
    <cacheField name="Basin Area (ac)" numFmtId="43">
      <sharedItems containsSemiMixedTypes="0" containsString="0" containsNumber="1" minValue="1.6614923000635959" maxValue="119.6401165875285"/>
    </cacheField>
    <cacheField name="RT Factor" numFmtId="43">
      <sharedItems containsSemiMixedTypes="0" containsString="0" containsNumber="1" minValue="4.6363122402263103E-3" maxValue="1"/>
    </cacheField>
    <cacheField name="RT Equivalent Area (ac)" numFmtId="43">
      <sharedItems containsSemiMixedTypes="0" containsString="0" containsNumber="1" minValue="0.27521348725480332" maxValue="119.6401165875285"/>
    </cacheField>
    <cacheField name="Retrofit Incentive Factor" numFmtId="43">
      <sharedItems containsSemiMixedTypes="0" containsString="0" containsNumber="1" minValue="0.25" maxValue="1"/>
    </cacheField>
    <cacheField name="MR 5 Factor" numFmtId="43">
      <sharedItems containsSemiMixedTypes="0" containsString="0" containsNumber="1" minValue="1.8898053424964425E-3" maxValue="1"/>
    </cacheField>
    <cacheField name="MR 5 Equivalent Area (ac)" numFmtId="43">
      <sharedItems containsSemiMixedTypes="0" containsString="0" containsNumber="1" minValue="0" maxValue="95.792683264779939"/>
    </cacheField>
    <cacheField name="Retrofit Incentive Factor2" numFmtId="43">
      <sharedItems containsSemiMixedTypes="0" containsString="0" containsNumber="1" minValue="0" maxValue="2"/>
    </cacheField>
    <cacheField name="MR 7 Factor" numFmtId="43">
      <sharedItems containsSemiMixedTypes="0" containsString="0" containsNumber="1" minValue="3.1324704499786096E-2" maxValue="1"/>
    </cacheField>
    <cacheField name="MR 7 Equivalent Area (ac)" numFmtId="43">
      <sharedItems containsSemiMixedTypes="0" containsString="0" containsNumber="1" minValue="0" maxValue="119.11641233380819"/>
    </cacheField>
    <cacheField name="Retrofit Incentive Factor3" numFmtId="43">
      <sharedItems containsSemiMixedTypes="0" containsString="0" containsNumber="1" minValue="0.25" maxValue="1"/>
    </cacheField>
    <cacheField name="Retrofit Incentive Value" numFmtId="43">
      <sharedItems containsSemiMixedTypes="0" containsString="0" containsNumber="1" minValue="0.41243504587486846" maxValue="335.5073801227101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3">
  <r>
    <x v="0"/>
    <s v="Eastside View Detention Retrofit"/>
    <x v="0"/>
    <n v="4"/>
    <n v="256"/>
    <n v="32.568584004419399"/>
    <n v="0.53959799787912943"/>
    <n v="17.573942722542949"/>
    <n v="1"/>
    <n v="0.60136103040368538"/>
    <n v="19.585477235686636"/>
    <n v="0"/>
    <n v="0.17208102521915675"/>
    <n v="5.6044353254167198"/>
    <n v="1"/>
    <n v="23.178378047959669"/>
  </r>
  <r>
    <x v="0"/>
    <s v="Rain garden 10"/>
    <x v="1"/>
    <n v="4"/>
    <n v="141"/>
    <n v="106.79677111823135"/>
    <n v="0.29206188882979367"/>
    <n v="31.191266693713803"/>
    <n v="1"/>
    <n v="0.21092870445425813"/>
    <n v="22.526504571866472"/>
    <n v="0"/>
    <n v="0.69565585973817423"/>
    <n v="74.29379962951424"/>
    <n v="1"/>
    <n v="105.48506632322804"/>
  </r>
  <r>
    <x v="0"/>
    <s v="Rain garden 2A"/>
    <x v="1"/>
    <n v="4"/>
    <n v="67"/>
    <n v="100.5370786085456"/>
    <n v="1"/>
    <n v="100.5370786085456"/>
    <n v="1"/>
    <n v="0.8157763003463484"/>
    <n v="82.015766034909333"/>
    <n v="0"/>
    <n v="0.30696291053475011"/>
    <n v="30.861154266340122"/>
    <n v="1"/>
    <n v="131.39823287488571"/>
  </r>
  <r>
    <x v="0"/>
    <s v="WC8614 - Detention Retrofit - Hampton Court"/>
    <x v="0"/>
    <n v="4"/>
    <n v="372"/>
    <n v="6.617014188586908"/>
    <n v="0.21454364274504006"/>
    <n v="1.4196383281150509"/>
    <n v="1"/>
    <n v="0.35739211223459244"/>
    <n v="2.3648686775453429"/>
    <n v="0"/>
    <n v="9.2473428232402122E-2"/>
    <n v="0.61189798668107798"/>
    <n v="1"/>
    <n v="2.0315363147961287"/>
  </r>
  <r>
    <x v="0"/>
    <s v="WC8616 - Riparian Restoration in conection with Channel Restoration @ 67th Ave. NE (Middle Fork Quilceda)"/>
    <x v="2"/>
    <n v="4"/>
    <n v="100"/>
    <n v="2.0593621369430797"/>
    <n v="0.80109280145761574"/>
    <n v="1.6497401834994738"/>
    <n v="0.25"/>
    <n v="0.87314316271731585"/>
    <n v="0"/>
    <n v="0.35"/>
    <n v="0.58653978207355162"/>
    <n v="0"/>
    <n v="0.25"/>
    <n v="0.41243504587486846"/>
  </r>
  <r>
    <x v="0"/>
    <s v="WC8835 - Detention Retrofit - Larimer Creek Estates (R.I.)"/>
    <x v="0"/>
    <n v="3"/>
    <n v="513"/>
    <n v="116.55113474489698"/>
    <n v="1"/>
    <n v="116.55113474489698"/>
    <n v="1"/>
    <n v="0.54771090282287505"/>
    <n v="63.836327236158084"/>
    <n v="0"/>
    <n v="9.0303743758401556E-2"/>
    <n v="10.525003806754111"/>
    <n v="1"/>
    <n v="127.0761385516511"/>
  </r>
  <r>
    <x v="0"/>
    <s v="WC8832 - Water Quality facility near 16028 44th Ave. W."/>
    <x v="1"/>
    <n v="5"/>
    <n v="125"/>
    <n v="12.668044032573947"/>
    <n v="0.69371137301051045"/>
    <n v="8.7879662191944767"/>
    <n v="1"/>
    <n v="0.24706848352453065"/>
    <n v="3.1298744283500248"/>
    <n v="0"/>
    <n v="0.77016474311407768"/>
    <n v="9.7564808781051386"/>
    <n v="1"/>
    <n v="18.544447097299617"/>
  </r>
  <r>
    <x v="0"/>
    <s v="WC8846 - Water Quality facility @ 40th Ave. W."/>
    <x v="1"/>
    <n v="4"/>
    <n v="197"/>
    <n v="92.729123963798571"/>
    <n v="0.23985793657429288"/>
    <n v="22.241816334298541"/>
    <n v="1"/>
    <n v="1"/>
    <n v="92.729123963798571"/>
    <n v="2"/>
    <n v="0.432738392914437"/>
    <n v="40.1274520804578"/>
    <n v="1"/>
    <n v="247.82751634235348"/>
  </r>
  <r>
    <x v="0"/>
    <s v="WC8834 - Detention Retrofit - Roy L Vista (R.I.)"/>
    <x v="3"/>
    <n v="1"/>
    <n v="100"/>
    <n v="91.384077269444873"/>
    <n v="1"/>
    <n v="91.384077269444873"/>
    <n v="1"/>
    <n v="1"/>
    <n v="91.384077269444873"/>
    <n v="2"/>
    <n v="0.67139867411989795"/>
    <n v="61.35514831437559"/>
    <n v="1"/>
    <n v="335.50738012271017"/>
  </r>
  <r>
    <x v="0"/>
    <s v="WC8854 - Stormwater fac retro - Olivia Court (NPDES Struct SW Control) R.I."/>
    <x v="1"/>
    <n v="2"/>
    <n v="250"/>
    <n v="59.003007026474336"/>
    <n v="0.175761804510467"/>
    <n v="10.370474986516893"/>
    <n v="1"/>
    <n v="0.93437982416095255"/>
    <n v="55.131219330364537"/>
    <n v="0"/>
    <n v="0.77750178629298117"/>
    <n v="45.874943359741117"/>
    <n v="1"/>
    <n v="56.245418346258006"/>
  </r>
  <r>
    <x v="0"/>
    <s v="WC118-20 Stormwater fac retro - Redhawk (NPDES Struct SW Control) R.I."/>
    <x v="0"/>
    <n v="1"/>
    <n v="150"/>
    <n v="116.64415608792744"/>
    <n v="1"/>
    <n v="116.64415608792744"/>
    <n v="1"/>
    <n v="6.1930789802048428E-2"/>
    <n v="7.223864712318762"/>
    <n v="0"/>
    <n v="0.35627383601207185"/>
    <n v="41.557260937836773"/>
    <n v="1"/>
    <n v="158.20141702576421"/>
  </r>
  <r>
    <x v="0"/>
    <s v="WC118-40 - Detention Facility retrofit - Halo Hills/Bear Creek PRD"/>
    <x v="0"/>
    <n v="1"/>
    <n v="1580"/>
    <n v="104.41292587705236"/>
    <n v="0.32675802313183705"/>
    <n v="34.117761248996665"/>
    <n v="1"/>
    <n v="6.0535558104020365E-2"/>
    <n v="6.3206947412410743"/>
    <n v="0"/>
    <n v="0.64300260407095899"/>
    <n v="67.13778323761268"/>
    <n v="1"/>
    <n v="101.25554448660935"/>
  </r>
  <r>
    <x v="0"/>
    <s v="WC8838-Stormwater Facility Retrofit @ 44th Ave W (P.A.W.S)"/>
    <x v="0"/>
    <n v="3"/>
    <n v="602"/>
    <n v="98.552964459341638"/>
    <n v="0.97734082448918702"/>
    <n v="96.319835540546507"/>
    <n v="1"/>
    <n v="0.86493995607176444"/>
    <n v="85.242396750205117"/>
    <n v="0"/>
    <n v="0.15748281850501988"/>
    <n v="15.520398615082174"/>
    <n v="1"/>
    <n v="111.84023415562868"/>
  </r>
  <r>
    <x v="0"/>
    <s v="WC8856- Stormwater Facility Retrofit @151st Pl SW (Hemlock Acres) "/>
    <x v="0"/>
    <n v="3"/>
    <n v="500"/>
    <n v="79.272422318989641"/>
    <n v="8.866090436695237E-2"/>
    <n v="7.0283646541606011"/>
    <n v="1"/>
    <n v="1"/>
    <n v="79.272422318989641"/>
    <n v="2"/>
    <n v="6.0813625402613376E-2"/>
    <n v="4.820843395664804"/>
    <n v="1"/>
    <n v="170.3940526878047"/>
  </r>
  <r>
    <x v="0"/>
    <s v="WC8876- Stormwater Facility Retrofit @34th Pl SW (Oak Manor) "/>
    <x v="0"/>
    <n v="3"/>
    <n v="500"/>
    <n v="102.58391840911762"/>
    <n v="3.5316049567092375E-2"/>
    <n v="3.6228587473229577"/>
    <n v="1"/>
    <n v="0.70020900481367621"/>
    <n v="71.830183419135608"/>
    <n v="0"/>
    <n v="1"/>
    <n v="102.58391840911762"/>
    <n v="1"/>
    <n v="106.20677715644057"/>
  </r>
  <r>
    <x v="0"/>
    <s v="WC8882-Stormwater Facility Retrofit -Meadow Creek Park"/>
    <x v="0"/>
    <n v="2"/>
    <n v="600"/>
    <n v="71.414249506196214"/>
    <n v="1"/>
    <n v="71.414249506196214"/>
    <n v="1"/>
    <n v="0.65767335418470152"/>
    <n v="46.967249009323226"/>
    <n v="0"/>
    <n v="0.55994645718291458"/>
    <n v="39.98815600337128"/>
    <n v="1"/>
    <n v="111.4024055095675"/>
  </r>
  <r>
    <x v="1"/>
    <s v="D413 - Rody Creek Filter Project Phase 1 - 59th Ave E."/>
    <x v="1"/>
    <n v="4"/>
    <n v="253287"/>
    <n v="81.250713270364784"/>
    <n v="6.4400501279486877E-2"/>
    <n v="5.2325866639273491"/>
    <n v="1"/>
    <n v="0.41680488274287264"/>
    <n v="33.865694017429156"/>
    <n v="0"/>
    <n v="0.79846628245876072"/>
    <n v="64.875954972110861"/>
    <n v="1"/>
    <n v="70.108541636038211"/>
  </r>
  <r>
    <x v="1"/>
    <s v="D416 -Phase 1 Rody Pond Retrofit"/>
    <x v="1"/>
    <n v="4"/>
    <n v="416253"/>
    <n v="105.07088758738308"/>
    <n v="4.6363122402263103E-3"/>
    <n v="0.4871414422128269"/>
    <n v="1"/>
    <n v="0.56681827724598111"/>
    <n v="59.556099490986618"/>
    <n v="0"/>
    <n v="0.11930958842259139"/>
    <n v="12.535964353247042"/>
    <n v="1"/>
    <n v="13.02310579545987"/>
  </r>
  <r>
    <x v="1"/>
    <s v="D415 Phase 1 Spanaway Lake Park Filterra Retrofit"/>
    <x v="1"/>
    <n v="4"/>
    <n v="645222"/>
    <n v="80.338673186210357"/>
    <n v="3.7128080864877101E-2"/>
    <n v="2.982820754634552"/>
    <n v="1"/>
    <n v="0.41368733968379723"/>
    <n v="33.235091984129376"/>
    <n v="0"/>
    <n v="0.45861461772784667"/>
    <n v="36.844489892056266"/>
    <n v="1"/>
    <n v="39.827310646690819"/>
  </r>
  <r>
    <x v="1"/>
    <s v="D417 - Phase 2 -Spanaway Lake Park LID Retrofit"/>
    <x v="1"/>
    <n v="4"/>
    <n v="814877"/>
    <n v="119.6401165875285"/>
    <n v="1"/>
    <n v="119.6401165875285"/>
    <n v="1"/>
    <n v="0.52911568102870143"/>
    <n v="63.30346176656338"/>
    <n v="0"/>
    <n v="4.3688564168191793E-2"/>
    <n v="5.2269049106241861"/>
    <n v="1"/>
    <n v="124.86702149815268"/>
  </r>
  <r>
    <x v="1"/>
    <s v="D413 Phase 2 Filterra Project - 86th Street."/>
    <x v="1"/>
    <n v="4"/>
    <n v="267042"/>
    <n v="50.845671886640602"/>
    <n v="1"/>
    <n v="50.845671886640602"/>
    <n v="1"/>
    <n v="0.87881793340869285"/>
    <n v="44.684088290193969"/>
    <n v="0"/>
    <n v="0.80640912811631815"/>
    <n v="41.002413934594237"/>
    <n v="1"/>
    <n v="91.848085821234832"/>
  </r>
  <r>
    <x v="1"/>
    <s v="Clover Watershed Drywells Retrofit"/>
    <x v="4"/>
    <n v="2"/>
    <n v="1000000"/>
    <n v="7.4557733236445607"/>
    <n v="1"/>
    <n v="7.4557733236445607"/>
    <n v="0.5"/>
    <n v="1"/>
    <n v="0"/>
    <n v="2"/>
    <n v="0.64156547522708307"/>
    <n v="0"/>
    <n v="0.5"/>
    <n v="3.7278866618222803"/>
  </r>
  <r>
    <x v="1"/>
    <s v="D416 72nd Street"/>
    <x v="1"/>
    <n v="4"/>
    <n v="463376"/>
    <n v="36.368412641348371"/>
    <n v="0.92218601426097435"/>
    <n v="33.538441498723486"/>
    <n v="1"/>
    <n v="0.29817055143480525"/>
    <n v="10.843989652079387"/>
    <n v="0"/>
    <n v="1"/>
    <n v="36.368412641348371"/>
    <n v="1"/>
    <n v="69.906854140071857"/>
  </r>
  <r>
    <x v="1"/>
    <s v="D442 - Brookdale Rd and N. Fork Clover Creek Outfall Retrofit"/>
    <x v="1"/>
    <n v="1"/>
    <n v="30000"/>
    <n v="26.568602922465466"/>
    <n v="0.7882957259015716"/>
    <n v="20.943916126955532"/>
    <n v="1"/>
    <n v="0.83311219456227015"/>
    <n v="22.134627087188747"/>
    <n v="0"/>
    <n v="0.42049941447722344"/>
    <n v="11.172081972374576"/>
    <n v="1"/>
    <n v="32.115998099330106"/>
  </r>
  <r>
    <x v="1"/>
    <s v="D047 Sprinker Parking Lot LID Retrofit Phase 3"/>
    <x v="1"/>
    <n v="2"/>
    <n v="740000"/>
    <n v="46.795202825354565"/>
    <n v="0.77725140646676483"/>
    <n v="36.371637211904364"/>
    <n v="1"/>
    <n v="0.21099794345592265"/>
    <n v="9.8736915597525954"/>
    <n v="0"/>
    <n v="0.81865177126369615"/>
    <n v="38.308975679620431"/>
    <n v="1"/>
    <n v="74.680612891524788"/>
  </r>
  <r>
    <x v="1"/>
    <s v="Tacoma Narrows Airport Stormwater Outfall Modification"/>
    <x v="1"/>
    <n v="2"/>
    <n v="1950000"/>
    <n v="114.20345386147939"/>
    <n v="0.34668332909970456"/>
    <n v="39.592433579382188"/>
    <n v="1"/>
    <n v="0.65628614567480437"/>
    <n v="74.950144557500664"/>
    <n v="0"/>
    <n v="0.63702994963548154"/>
    <n v="72.75102046157626"/>
    <n v="1"/>
    <n v="112.34345404095845"/>
  </r>
  <r>
    <x v="1"/>
    <s v="112th St E Storm Pond Retrofit at Bob Findley Road (Old CMF building)"/>
    <x v="0"/>
    <n v="1"/>
    <n v="723000"/>
    <n v="11.567607768621087"/>
    <n v="0.17851032080894211"/>
    <n v="2.0649373737685615"/>
    <n v="1"/>
    <n v="0.80437245442749883"/>
    <n v="9.3046650527003472"/>
    <n v="0"/>
    <n v="3.1324704499786096E-2"/>
    <n v="0.36235189512148558"/>
    <n v="1"/>
    <n v="2.4272892688900471"/>
  </r>
  <r>
    <x v="1"/>
    <s v="Pierce County Pond @ 112th St E &amp; 26th Ave E"/>
    <x v="0"/>
    <n v="1910000"/>
    <m/>
    <n v="11.478407013239403"/>
    <n v="0.45305643336726115"/>
    <n v="5.2003661421560006"/>
    <n v="1"/>
    <n v="0.86304517481595766"/>
    <n v="9.906383787349915"/>
    <n v="0"/>
    <n v="0.54800074248528219"/>
    <n v="6.2901755658034633"/>
    <n v="1"/>
    <n v="11.490541707959464"/>
  </r>
  <r>
    <x v="1"/>
    <s v="Woodland Creek Water Quality Retrofit at 84th St. E &amp; 72nd Ave. E."/>
    <x v="0"/>
    <n v="1"/>
    <n v="600000"/>
    <n v="118.71126289779666"/>
    <n v="1"/>
    <n v="118.71126289779666"/>
    <n v="1"/>
    <n v="0.25517344846443063"/>
    <n v="30.291962325198391"/>
    <n v="0"/>
    <n v="0.70335647953054237"/>
    <n v="83.496335952418946"/>
    <n v="1"/>
    <n v="202.20759885021562"/>
  </r>
  <r>
    <x v="1"/>
    <s v="Diru Creek Water Quality Retrofit at 67th Ave Ct E."/>
    <x v="0"/>
    <n v="1"/>
    <n v="322000"/>
    <n v="23.739348951386482"/>
    <n v="0.82599780972775028"/>
    <n v="19.608650238208"/>
    <n v="1"/>
    <n v="0.98262984934113573"/>
    <n v="23.326992883557548"/>
    <n v="0"/>
    <n v="0.73872877172340101"/>
    <n v="17.536940092370944"/>
    <n v="1"/>
    <n v="37.145590330578941"/>
  </r>
  <r>
    <x v="1"/>
    <s v="Diru Creek Water Quality Retrofit at 67th Ave Ct E."/>
    <x v="0"/>
    <n v="1"/>
    <n v="317000"/>
    <n v="85.189024382838028"/>
    <n v="0.3444736111053831"/>
    <n v="29.345370855700747"/>
    <n v="1"/>
    <n v="0.25087892301928738"/>
    <n v="21.372130690230218"/>
    <n v="0"/>
    <n v="1"/>
    <n v="85.189024382838028"/>
    <n v="1"/>
    <n v="114.53439523853878"/>
  </r>
  <r>
    <x v="1"/>
    <s v="Woodland Creek 104th St E Stormwater Treatment System"/>
    <x v="0"/>
    <n v="1"/>
    <n v="2455478"/>
    <n v="100.89823260623827"/>
    <n v="0.38545232078849018"/>
    <n v="38.891457921531455"/>
    <n v="1"/>
    <n v="0.83597219945564361"/>
    <n v="84.348117433024143"/>
    <n v="0"/>
    <n v="0.33990067856397177"/>
    <n v="34.29537772876585"/>
    <n v="1"/>
    <n v="73.186835650297297"/>
  </r>
  <r>
    <x v="1"/>
    <s v="Diru Creek Bank Stabilization at 72nd St. E. "/>
    <x v="0"/>
    <n v="1"/>
    <n v="665758"/>
    <n v="36.96825708762551"/>
    <n v="0.74787771574036543"/>
    <n v="27.647735665595942"/>
    <n v="1"/>
    <n v="0.80568283211193448"/>
    <n v="29.784690068600217"/>
    <n v="0"/>
    <n v="0.53947091389996726"/>
    <n v="19.943299436350276"/>
    <n v="1"/>
    <n v="47.591035101946218"/>
  </r>
  <r>
    <x v="1"/>
    <s v="Rody Creek Channel Stabilization near 80th St. E."/>
    <x v="0"/>
    <n v="1"/>
    <n v="1297496"/>
    <n v="7.3767319114518255"/>
    <n v="1"/>
    <n v="7.3767319114518255"/>
    <n v="1"/>
    <n v="0.56432681226652959"/>
    <n v="4.1628876045343919"/>
    <n v="0"/>
    <n v="0.34271557767952476"/>
    <n v="2.5281209384201975"/>
    <n v="1"/>
    <n v="9.9048528498720234"/>
  </r>
  <r>
    <x v="2"/>
    <s v="Capitol Hill Water Quality Project (aka Swale on Yale)"/>
    <x v="1"/>
    <s v="4,4,2"/>
    <n v="11000000"/>
    <n v="94.849524985145493"/>
    <n v="0.5898582565522017"/>
    <n v="55.947775442542415"/>
    <n v="1"/>
    <n v="0.22149880256614177"/>
    <n v="21.009056208177071"/>
    <n v="0"/>
    <n v="0.61630613429743919"/>
    <n v="58.456344083543392"/>
    <n v="1"/>
    <n v="114.40411952608581"/>
  </r>
  <r>
    <x v="2"/>
    <s v="Venema Natural Drainage System (NDS) Project"/>
    <x v="1"/>
    <n v="4"/>
    <n v="7650000"/>
    <n v="65.876772424704725"/>
    <n v="0.66098476870613365"/>
    <n v="43.543543184250055"/>
    <n v="1"/>
    <n v="0.78279923339504964"/>
    <n v="51.568286952599003"/>
    <n v="0"/>
    <n v="0.35589555807368112"/>
    <n v="23.445250686183176"/>
    <n v="1"/>
    <n v="66.988793870433227"/>
  </r>
  <r>
    <x v="2"/>
    <s v="South Park Water Quality Project"/>
    <x v="1"/>
    <n v="2"/>
    <n v="30000000"/>
    <n v="78.176321141498704"/>
    <n v="0.1525813532343715"/>
    <n v="11.928248870654679"/>
    <n v="1"/>
    <n v="0.39063952027639232"/>
    <n v="30.538760587688241"/>
    <n v="0"/>
    <n v="0.69691338066262887"/>
    <n v="54.482124254489207"/>
    <n v="1"/>
    <n v="66.410373125143892"/>
  </r>
  <r>
    <x v="3"/>
    <s v="Parkside Manor SWF Retrofit"/>
    <x v="0"/>
    <n v="4"/>
    <n v="999000"/>
    <n v="116.49160483561468"/>
    <n v="0.30716307710529417"/>
    <n v="35.781919798241368"/>
    <n v="1"/>
    <n v="0.82231404915363904"/>
    <n v="95.792683264779939"/>
    <n v="0"/>
    <n v="0.98327889485333952"/>
    <n v="114.54373646245514"/>
    <n v="1"/>
    <n v="150.32565626069652"/>
  </r>
  <r>
    <x v="3"/>
    <s v="Thomas Wetland East SWF"/>
    <x v="1"/>
    <n v="4"/>
    <n v="1600000"/>
    <n v="77.81591917029661"/>
    <n v="1"/>
    <n v="77.81591917029661"/>
    <n v="1"/>
    <n v="2.7589772846036E-2"/>
    <n v="2.1469235337139816"/>
    <n v="0"/>
    <n v="0.81068007480877313"/>
    <n v="63.083815174289498"/>
    <n v="1"/>
    <n v="140.89973434458611"/>
  </r>
  <r>
    <x v="3"/>
    <s v="Drywell Retrofits"/>
    <x v="0"/>
    <n v="3"/>
    <n v="860000"/>
    <n v="25.403393254679241"/>
    <n v="0.65987246282704481"/>
    <n v="16.76299967112913"/>
    <n v="1"/>
    <n v="0.52781787840213057"/>
    <n v="13.408365131899791"/>
    <n v="0"/>
    <n v="0.22847699976624206"/>
    <n v="5.8040910747111036"/>
    <n v="1"/>
    <n v="22.567090745840233"/>
  </r>
  <r>
    <x v="3"/>
    <s v="Harding Farms SWF Retrofit"/>
    <x v="0"/>
    <n v="2"/>
    <n v="1200000"/>
    <n v="78.263810078538896"/>
    <n v="0.6104065964332015"/>
    <n v="47.772745933935418"/>
    <n v="1"/>
    <n v="5.3050130779115058E-2"/>
    <n v="4.1519053599383113"/>
    <n v="0"/>
    <n v="0.98768154448490608"/>
    <n v="77.299720815644662"/>
    <n v="1"/>
    <n v="125.07246674958009"/>
  </r>
  <r>
    <x v="3"/>
    <s v="2018 HMA/Overlay catch basin treatment"/>
    <x v="0"/>
    <n v="1"/>
    <n v="250000"/>
    <n v="102.46544189124293"/>
    <n v="0.96068644743806786"/>
    <n v="98.437161355669943"/>
    <n v="1"/>
    <n v="7.2175888524149537E-2"/>
    <n v="7.3955343115200716"/>
    <n v="0"/>
    <n v="0.52913664171234565"/>
    <n v="54.218219813903787"/>
    <n v="1"/>
    <n v="152.65538116957373"/>
  </r>
  <r>
    <x v="4"/>
    <s v="Clough Creek Buyout and Sediment Facility "/>
    <x v="3"/>
    <n v="3"/>
    <n v="17000000"/>
    <n v="78.149639016370315"/>
    <n v="1"/>
    <n v="78.149639016370315"/>
    <n v="1"/>
    <n v="0.89794443854264194"/>
    <n v="70.174033728864785"/>
    <n v="0"/>
    <n v="0.10371616755299592"/>
    <n v="8.1053810544280118"/>
    <n v="1"/>
    <n v="86.255020070798324"/>
  </r>
  <r>
    <x v="4"/>
    <s v="Isaquah Hobart Road a NE"/>
    <x v="3"/>
    <n v="2"/>
    <n v="200000"/>
    <n v="108.79098338219009"/>
    <n v="1"/>
    <n v="108.79098338219009"/>
    <n v="1"/>
    <n v="0.64819756576201304"/>
    <n v="70.518050605191235"/>
    <n v="0"/>
    <n v="0.31340721837444274"/>
    <n v="34.095879486032423"/>
    <n v="1"/>
    <n v="142.88686286822252"/>
  </r>
  <r>
    <x v="4"/>
    <s v="Kirkland Pump Station Upgrade"/>
    <x v="3"/>
    <n v="3"/>
    <n v="75000"/>
    <n v="19.315647351302164"/>
    <n v="0.43380234205114487"/>
    <n v="8.3791730592288722"/>
    <n v="1"/>
    <n v="0.29473931511780088"/>
    <n v="5.6930806713797644"/>
    <n v="0"/>
    <n v="0.85384322765431475"/>
    <n v="16.492534678668356"/>
    <n v="1"/>
    <n v="24.871707737897228"/>
  </r>
  <r>
    <x v="4"/>
    <s v="Evans Creek Tributary 108 Basin-wide Retrofit Siting"/>
    <x v="1"/>
    <n v="4"/>
    <n v="300000"/>
    <n v="75.865084091582432"/>
    <n v="0.10420640044123539"/>
    <n v="7.9056273323554356"/>
    <n v="1"/>
    <n v="0.17002976451270355"/>
    <n v="12.899322382828213"/>
    <n v="0"/>
    <n v="0.22220145574742409"/>
    <n v="16.857332125550361"/>
    <n v="1"/>
    <n v="24.762959457905797"/>
  </r>
  <r>
    <x v="4"/>
    <s v="May Creek Tributary 291A Small Basin Retrofit"/>
    <x v="1"/>
    <n v="4"/>
    <n v="216000"/>
    <n v="38.279115141358453"/>
    <n v="0.42168631086754271"/>
    <n v="16.141778847233343"/>
    <n v="1"/>
    <n v="1"/>
    <n v="38.279115141358453"/>
    <n v="2"/>
    <n v="0.47788584412649238"/>
    <n v="18.293047251743278"/>
    <n v="1"/>
    <n v="110.99305638169352"/>
  </r>
  <r>
    <x v="4"/>
    <s v="North Base Stormwater ISGP Upgrade"/>
    <x v="1"/>
    <n v="1"/>
    <n v="500000"/>
    <n v="63.11976732156883"/>
    <n v="0.15297907610215741"/>
    <n v="9.656003688636746"/>
    <n v="1"/>
    <n v="0.20525369228081689"/>
    <n v="12.955565298658049"/>
    <n v="0"/>
    <n v="0.33594275118856093"/>
    <n v="21.204628288389657"/>
    <n v="1"/>
    <n v="30.860631977026401"/>
  </r>
  <r>
    <x v="4"/>
    <s v="Cedar Grove Road Water Quality Pond "/>
    <x v="1"/>
    <n v="2"/>
    <n v="200000"/>
    <n v="24.998990885257143"/>
    <n v="0.11533173775072235"/>
    <n v="2.8831770608111751"/>
    <n v="1"/>
    <n v="0.60335084808271944"/>
    <n v="15.083162351832071"/>
    <n v="0"/>
    <n v="0.33498563484572991"/>
    <n v="8.3743028322004793"/>
    <n v="1"/>
    <n v="11.257479893011654"/>
  </r>
  <r>
    <x v="4"/>
    <s v="Avondale Rd"/>
    <x v="1"/>
    <n v="2"/>
    <n v="150000"/>
    <n v="58.14924572183547"/>
    <n v="0.26540529432957177"/>
    <n v="15.433117675846335"/>
    <n v="1"/>
    <n v="0.25911526519332778"/>
    <n v="15.067357226005379"/>
    <n v="0"/>
    <n v="0.75304143462631412"/>
    <n v="43.788791420809041"/>
    <n v="1"/>
    <n v="59.221909096655374"/>
  </r>
  <r>
    <x v="4"/>
    <s v="Kerristan Rd Flow Dispersion"/>
    <x v="1"/>
    <n v="4"/>
    <n v="74000"/>
    <n v="100.02082625610002"/>
    <n v="1"/>
    <n v="100.02082625610002"/>
    <n v="1"/>
    <n v="0.25780142942426965"/>
    <n v="25.785511981019106"/>
    <n v="0"/>
    <n v="0.5285925630987055"/>
    <n v="52.87026491396221"/>
    <n v="1"/>
    <n v="152.89109117006223"/>
  </r>
  <r>
    <x v="4"/>
    <s v="Covington-Sawyer Rd at 179 Ave SE"/>
    <x v="1"/>
    <n v="2"/>
    <n v="200000"/>
    <n v="54.790925299629691"/>
    <n v="0.3211413671287402"/>
    <n v="17.595632656971759"/>
    <n v="1"/>
    <n v="0.9678189573812862"/>
    <n v="53.027696197443547"/>
    <n v="0"/>
    <n v="0.24342723255786131"/>
    <n v="13.337603314973364"/>
    <n v="1"/>
    <n v="30.933235971945123"/>
  </r>
  <r>
    <x v="4"/>
    <s v="Dockton RD"/>
    <x v="1"/>
    <n v="2"/>
    <n v="500000"/>
    <n v="105.96125518532362"/>
    <n v="0.73832039745855282"/>
    <n v="78.233356043635283"/>
    <n v="1"/>
    <n v="0.52018080585593995"/>
    <n v="55.11901111180854"/>
    <n v="0"/>
    <n v="0.5731887316944323"/>
    <n v="60.735797468425737"/>
    <n v="1"/>
    <n v="138.96915351206101"/>
  </r>
  <r>
    <x v="4"/>
    <s v="Black Diamond Ravendale RD"/>
    <x v="1"/>
    <n v="2"/>
    <n v="60000"/>
    <n v="99.357603218404705"/>
    <n v="0.3082612707148325"/>
    <n v="30.628101023285566"/>
    <n v="1"/>
    <n v="0.53789296667371178"/>
    <n v="53.443755956737242"/>
    <n v="0"/>
    <n v="0.33697958553915225"/>
    <n v="33.481483952701559"/>
    <n v="1"/>
    <n v="64.109584975987133"/>
  </r>
  <r>
    <x v="4"/>
    <s v="140th Avenue SE at SE Petrovistsky Road"/>
    <x v="1"/>
    <n v="2"/>
    <n v="100000"/>
    <n v="11.980965981513624"/>
    <n v="0.92543471171631264"/>
    <n v="11.087601799185009"/>
    <n v="1"/>
    <n v="0.74486569509986356"/>
    <n v="8.9242105537879635"/>
    <n v="0"/>
    <n v="0.9011355201976986"/>
    <n v="10.796474012222209"/>
    <n v="1"/>
    <n v="21.884075811407218"/>
  </r>
  <r>
    <x v="4"/>
    <s v="Isaquah Hobart Road SE at SE May Valley Road"/>
    <x v="1"/>
    <n v="2"/>
    <n v="100000"/>
    <n v="41.0054561638064"/>
    <n v="6.7116309145640327E-3"/>
    <n v="0.27521348725480332"/>
    <n v="1"/>
    <n v="0.68559985083325581"/>
    <n v="28.113334629255277"/>
    <n v="0"/>
    <n v="0.9911390493508383"/>
    <n v="40.642108840392545"/>
    <n v="1"/>
    <n v="40.917322327647348"/>
  </r>
  <r>
    <x v="4"/>
    <s v="SMag CSO Control Program Storage Facility"/>
    <x v="1"/>
    <n v="3"/>
    <n v="254000"/>
    <n v="26.68317602543322"/>
    <n v="3.4809205125784497E-2"/>
    <n v="0.92882014767672005"/>
    <n v="1"/>
    <n v="0.58933562726949751"/>
    <n v="15.725346280491104"/>
    <n v="0"/>
    <n v="4.7743999121801821E-2"/>
    <n v="1.273961532725167"/>
    <n v="1"/>
    <n v="2.2027816804018872"/>
  </r>
  <r>
    <x v="4"/>
    <s v="North Beach Pump Station and CSO Control Facility"/>
    <x v="1"/>
    <n v="3"/>
    <n v="140000"/>
    <n v="11.108867803942804"/>
    <n v="0.16616903721042428"/>
    <n v="1.845949867479056"/>
    <n v="1"/>
    <n v="0.37280183192086119"/>
    <n v="4.141406267876552"/>
    <n v="0"/>
    <n v="0.57165145086389346"/>
    <n v="6.3504003975790981"/>
    <n v="1"/>
    <n v="8.1963502650581539"/>
  </r>
  <r>
    <x v="4"/>
    <s v="Seola Creek Basin Facility Upgrade and Retrofit"/>
    <x v="0"/>
    <n v="4"/>
    <n v="1500000"/>
    <n v="119.11641233380819"/>
    <n v="0.91311310613409347"/>
    <n v="108.76675725767304"/>
    <n v="1"/>
    <n v="0.25101467941645528"/>
    <n v="29.899968055209161"/>
    <n v="0"/>
    <n v="1"/>
    <n v="119.11641233380819"/>
    <n v="1"/>
    <n v="227.88316959148122"/>
  </r>
  <r>
    <x v="4"/>
    <s v="Tuscani Facility Remediation "/>
    <x v="0"/>
    <n v="4"/>
    <n v="124000"/>
    <n v="48.129565094842413"/>
    <n v="0.9291867714588089"/>
    <n v="44.721355202193202"/>
    <n v="1"/>
    <n v="1.8898053424964425E-3"/>
    <n v="9.0955509248263483E-2"/>
    <n v="0"/>
    <n v="0.82443548299529312"/>
    <n v="39.679721245319804"/>
    <n v="1"/>
    <n v="84.401076447513006"/>
  </r>
  <r>
    <x v="4"/>
    <s v="Military Rd at S 342nd"/>
    <x v="0"/>
    <n v="3"/>
    <n v="300000"/>
    <n v="3.0098152689291564"/>
    <n v="0.10389662078679324"/>
    <n v="0.31270963563423265"/>
    <n v="1"/>
    <n v="0.25104087767393934"/>
    <n v="0.75558666674839925"/>
    <n v="0"/>
    <n v="0.11845578896698858"/>
    <n v="0.35653004232589214"/>
    <n v="1"/>
    <n v="0.66923967796012485"/>
  </r>
  <r>
    <x v="4"/>
    <s v="Kerristan Culvert"/>
    <x v="4"/>
    <n v="4"/>
    <n v="540000"/>
    <n v="43.965398472580759"/>
    <n v="0.71042651331622209"/>
    <n v="31.234184743433904"/>
    <n v="0.5"/>
    <n v="0.12341700413201669"/>
    <n v="0"/>
    <n v="0.5"/>
    <n v="0.9508321136351473"/>
    <n v="0"/>
    <n v="0.5"/>
    <n v="15.617092371716952"/>
  </r>
  <r>
    <x v="4"/>
    <s v="Cedar Valley Facility Remediation"/>
    <x v="4"/>
    <n v="4"/>
    <n v="77000"/>
    <n v="113.57634041933663"/>
    <n v="1"/>
    <n v="113.57634041933663"/>
    <n v="0.5"/>
    <n v="0.69580567874505073"/>
    <n v="0"/>
    <n v="0.5"/>
    <n v="0.85141665542947809"/>
    <n v="0"/>
    <n v="0.5"/>
    <n v="56.788170209668316"/>
  </r>
  <r>
    <x v="4"/>
    <s v="Evans Creek Tributary 108 Detention Vault Retrofits."/>
    <x v="0"/>
    <n v="2"/>
    <n v="378000"/>
    <n v="33.67222460554644"/>
    <n v="0.57005645772358504"/>
    <n v="19.195069082310745"/>
    <n v="1"/>
    <n v="0.7704157714577482"/>
    <n v="25.941612896180633"/>
    <n v="0"/>
    <n v="0.75163278935796651"/>
    <n v="25.309148104154826"/>
    <n v="1"/>
    <n v="44.504217186465567"/>
  </r>
  <r>
    <x v="4"/>
    <s v="May Creek Tributary 291A Stormfilter Retrofit"/>
    <x v="0"/>
    <n v="2"/>
    <n v="141000"/>
    <n v="80.849154062579103"/>
    <n v="0.29999920282731141"/>
    <n v="24.254681768036217"/>
    <n v="1"/>
    <n v="0.77349249998435643"/>
    <n v="62.536214297484698"/>
    <n v="0"/>
    <n v="0.94997717416584171"/>
    <n v="76.804850910067671"/>
    <n v="1"/>
    <n v="101.05953267810389"/>
  </r>
  <r>
    <x v="4"/>
    <s v="Wilderness Rim Pond Access Berm"/>
    <x v="0"/>
    <n v="4"/>
    <n v="40000"/>
    <n v="43.529589410085549"/>
    <n v="0.31544684262065936"/>
    <n v="13.731271539985176"/>
    <n v="1"/>
    <n v="0.92290714039491195"/>
    <n v="40.173768885026696"/>
    <n v="0"/>
    <n v="1"/>
    <n v="43.529589410085549"/>
    <n v="1"/>
    <n v="57.260860950070722"/>
  </r>
  <r>
    <x v="5"/>
    <s v="Triangle Regional Treatment Facility - Point Defiance"/>
    <x v="1"/>
    <n v="4"/>
    <n v="2250000"/>
    <n v="109.88002226855961"/>
    <n v="0.66713568016902525"/>
    <n v="73.304883393123163"/>
    <n v="1"/>
    <n v="0.53880560579251624"/>
    <n v="59.203971962906436"/>
    <n v="0"/>
    <n v="0.6241986363719727"/>
    <n v="68.586960064556905"/>
    <n v="1"/>
    <n v="141.89184345768007"/>
  </r>
  <r>
    <x v="5"/>
    <s v="Asotin Pervious Street Project"/>
    <x v="1"/>
    <n v="4"/>
    <n v="1937500"/>
    <n v="93.593672873028382"/>
    <n v="1"/>
    <n v="93.593672873028382"/>
    <n v="1"/>
    <n v="0.79764841687086363"/>
    <n v="74.654844996300582"/>
    <n v="0"/>
    <n v="1"/>
    <n v="93.593672873028382"/>
    <n v="1"/>
    <n v="187.18734574605676"/>
  </r>
  <r>
    <x v="5"/>
    <s v="Sprague Avenue Green Infrastructure-Phase 2"/>
    <x v="1"/>
    <n v="3"/>
    <n v="1486250"/>
    <n v="10.883500362281138"/>
    <n v="1"/>
    <n v="10.883500362281138"/>
    <n v="1"/>
    <n v="0.99258354728949194"/>
    <n v="10.802783396519482"/>
    <n v="0"/>
    <n v="0.23624777169731215"/>
    <n v="2.5712027088558083"/>
    <n v="1"/>
    <n v="13.454703071136947"/>
  </r>
  <r>
    <x v="5"/>
    <s v="Sprague Avenue Rain Garden"/>
    <x v="1"/>
    <n v="4"/>
    <n v="68750"/>
    <n v="55.052621569132931"/>
    <n v="0.81633041043166132"/>
    <n v="44.941129160869217"/>
    <n v="1"/>
    <n v="0.9119623669045539"/>
    <n v="50.205919070487163"/>
    <n v="0"/>
    <n v="0.745118292955539"/>
    <n v="41.020715406319617"/>
    <n v="1"/>
    <n v="85.961844567188834"/>
  </r>
  <r>
    <x v="5"/>
    <s v="LID 8654"/>
    <x v="1"/>
    <n v="4"/>
    <n v="396460"/>
    <n v="102.53919922617112"/>
    <n v="6.6705207862272506E-2"/>
    <n v="6.8398985984127165"/>
    <n v="1"/>
    <n v="2.4880718825348983E-2"/>
    <n v="2.5512489845228057"/>
    <n v="0"/>
    <n v="0.90713830091865877"/>
    <n v="93.01723496358872"/>
    <n v="1"/>
    <n v="99.857133562001437"/>
  </r>
  <r>
    <x v="5"/>
    <s v="LID 8659"/>
    <x v="1"/>
    <n v="4"/>
    <n v="350686.22"/>
    <n v="69.560612687098555"/>
    <n v="0.47874766148782283"/>
    <n v="33.30198065560861"/>
    <n v="1"/>
    <n v="0.64489734949881716"/>
    <n v="44.859454751423655"/>
    <n v="0"/>
    <n v="5.6800229203974109E-2"/>
    <n v="3.9510587441960672"/>
    <n v="1"/>
    <n v="37.253039399804678"/>
  </r>
  <r>
    <x v="5"/>
    <s v="Hilltop Diversitree"/>
    <x v="5"/>
    <n v="3"/>
    <n v="218000"/>
    <n v="1.6614923000635959"/>
    <n v="1"/>
    <n v="1.6614923000635959"/>
    <n v="0.35"/>
    <n v="0.21666989456234195"/>
    <n v="0"/>
    <n v="0.35"/>
    <n v="8.1696722662085955E-2"/>
    <n v="0"/>
    <n v="0.35"/>
    <n v="0.5815223050222585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F10" firstHeaderRow="0" firstDataRow="1" firstDataCol="1"/>
  <pivotFields count="16">
    <pivotField axis="axisRow" showAll="0">
      <items count="7">
        <item x="3"/>
        <item x="4"/>
        <item x="1"/>
        <item x="2"/>
        <item x="0"/>
        <item x="5"/>
        <item t="default"/>
      </items>
    </pivotField>
    <pivotField showAll="0"/>
    <pivotField showAll="0"/>
    <pivotField showAll="0"/>
    <pivotField showAll="0"/>
    <pivotField dataField="1" numFmtId="43" showAll="0"/>
    <pivotField numFmtId="43" showAll="0"/>
    <pivotField dataField="1" numFmtId="43" showAll="0"/>
    <pivotField numFmtId="43" showAll="0"/>
    <pivotField numFmtId="43" showAll="0"/>
    <pivotField dataField="1" numFmtId="43" showAll="0"/>
    <pivotField numFmtId="43" showAll="0" defaultSubtotal="0"/>
    <pivotField numFmtId="43" showAll="0"/>
    <pivotField dataField="1" numFmtId="43" showAll="0" defaultSubtotal="0"/>
    <pivotField numFmtId="43" showAll="0" defaultSubtotal="0"/>
    <pivotField dataField="1" numFmtId="43" showAll="0"/>
  </pivotFields>
  <rowFields count="1">
    <field x="0"/>
  </rowFields>
  <rowItems count="7">
    <i>
      <x/>
    </i>
    <i>
      <x v="1"/>
    </i>
    <i>
      <x v="2"/>
    </i>
    <i>
      <x v="3"/>
    </i>
    <i>
      <x v="4"/>
    </i>
    <i>
      <x v="5"/>
    </i>
    <i t="grand">
      <x/>
    </i>
  </rowItems>
  <colFields count="1">
    <field x="-2"/>
  </colFields>
  <colItems count="5">
    <i>
      <x/>
    </i>
    <i i="1">
      <x v="1"/>
    </i>
    <i i="2">
      <x v="2"/>
    </i>
    <i i="3">
      <x v="3"/>
    </i>
    <i i="4">
      <x v="4"/>
    </i>
  </colItems>
  <dataFields count="5">
    <dataField name="Sum of Basin Area (ac)" fld="5" baseField="0" baseItem="0"/>
    <dataField name="Sum of RT Equivalent Area (ac)" fld="7" baseField="0" baseItem="0"/>
    <dataField name="Sum of MR 5 Equivalent Area (ac)" fld="10" baseField="0" baseItem="0"/>
    <dataField name="Sum of MR 7 Equivalent Area (ac)" fld="13" baseField="0" baseItem="0"/>
    <dataField name="Sum of Retrofit Incentive Value" fld="15" baseField="0" baseItem="0"/>
  </dataFields>
  <formats count="3">
    <format dxfId="2">
      <pivotArea outline="0" collapsedLevelsAreSubtotals="1" fieldPosition="0"/>
    </format>
    <format dxfId="1">
      <pivotArea field="0" type="button" dataOnly="0" labelOnly="1" outline="0" axis="axisRow" fieldPosition="0"/>
    </format>
    <format dxfId="0">
      <pivotArea dataOnly="0" labelOnly="1" outline="0" fieldPosition="0">
        <references count="1">
          <reference field="4294967294" count="5">
            <x v="0"/>
            <x v="1"/>
            <x v="2"/>
            <x v="3"/>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B10" firstHeaderRow="1" firstDataRow="1" firstDataCol="1"/>
  <pivotFields count="16">
    <pivotField showAll="0"/>
    <pivotField showAll="0"/>
    <pivotField axis="axisRow" dataField="1" showAll="0">
      <items count="7">
        <item x="3"/>
        <item x="1"/>
        <item x="0"/>
        <item x="4"/>
        <item x="5"/>
        <item x="2"/>
        <item t="default"/>
      </items>
    </pivotField>
    <pivotField showAll="0"/>
    <pivotField showAll="0"/>
    <pivotField numFmtId="43" showAll="0"/>
    <pivotField numFmtId="43" showAll="0"/>
    <pivotField numFmtId="43" showAll="0"/>
    <pivotField numFmtId="43" showAll="0"/>
    <pivotField numFmtId="43" showAll="0"/>
    <pivotField numFmtId="43" showAll="0"/>
    <pivotField numFmtId="43" showAll="0" defaultSubtotal="0"/>
    <pivotField numFmtId="43" showAll="0"/>
    <pivotField numFmtId="43" showAll="0"/>
    <pivotField numFmtId="43" showAll="0" defaultSubtotal="0"/>
    <pivotField numFmtId="43" showAll="0"/>
  </pivotFields>
  <rowFields count="1">
    <field x="2"/>
  </rowFields>
  <rowItems count="7">
    <i>
      <x/>
    </i>
    <i>
      <x v="1"/>
    </i>
    <i>
      <x v="2"/>
    </i>
    <i>
      <x v="3"/>
    </i>
    <i>
      <x v="4"/>
    </i>
    <i>
      <x v="5"/>
    </i>
    <i t="grand">
      <x/>
    </i>
  </rowItems>
  <colItems count="1">
    <i/>
  </colItems>
  <dataFields count="1">
    <dataField name="Count of Type" fld="2" subtotal="count" baseField="1"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31"/>
  <sheetViews>
    <sheetView tabSelected="1" zoomScaleNormal="100" workbookViewId="0">
      <selection activeCell="A30" sqref="A30"/>
    </sheetView>
  </sheetViews>
  <sheetFormatPr defaultRowHeight="15" x14ac:dyDescent="0.25"/>
  <cols>
    <col min="1" max="1" width="203.5703125" customWidth="1"/>
  </cols>
  <sheetData>
    <row r="1" spans="1:13" ht="23.25" x14ac:dyDescent="0.25">
      <c r="A1" s="94" t="s">
        <v>190</v>
      </c>
      <c r="B1" s="75"/>
      <c r="C1" s="75"/>
      <c r="D1" s="75"/>
      <c r="E1" s="75"/>
      <c r="F1" s="75"/>
      <c r="G1" s="75"/>
      <c r="H1" s="75"/>
      <c r="I1" s="75"/>
      <c r="J1" s="75"/>
      <c r="K1" s="75"/>
      <c r="L1" s="75"/>
      <c r="M1" s="75"/>
    </row>
    <row r="2" spans="1:13" ht="47.25" x14ac:dyDescent="0.25">
      <c r="A2" s="95" t="s">
        <v>191</v>
      </c>
      <c r="B2" s="76"/>
      <c r="C2" s="76"/>
      <c r="D2" s="76"/>
      <c r="E2" s="76"/>
      <c r="F2" s="76"/>
      <c r="G2" s="76"/>
      <c r="H2" s="76"/>
      <c r="I2" s="76"/>
      <c r="J2" s="76"/>
      <c r="K2" s="76"/>
      <c r="L2" s="76"/>
      <c r="M2" s="76"/>
    </row>
    <row r="3" spans="1:13" ht="31.5" x14ac:dyDescent="0.25">
      <c r="A3" s="79" t="s">
        <v>192</v>
      </c>
      <c r="B3" s="77"/>
      <c r="C3" s="77"/>
      <c r="D3" s="77"/>
      <c r="E3" s="77"/>
      <c r="F3" s="77"/>
      <c r="G3" s="77"/>
      <c r="H3" s="77"/>
      <c r="I3" s="77"/>
      <c r="J3" s="77"/>
      <c r="K3" s="77"/>
      <c r="L3" s="77"/>
      <c r="M3" s="77"/>
    </row>
    <row r="4" spans="1:13" ht="47.25" x14ac:dyDescent="0.25">
      <c r="A4" s="80" t="s">
        <v>193</v>
      </c>
      <c r="B4" s="77"/>
      <c r="C4" s="77"/>
      <c r="D4" s="77"/>
      <c r="E4" s="77"/>
      <c r="F4" s="77"/>
      <c r="G4" s="77"/>
      <c r="H4" s="77"/>
      <c r="I4" s="77"/>
      <c r="J4" s="77"/>
      <c r="K4" s="77"/>
      <c r="L4" s="77"/>
      <c r="M4" s="77"/>
    </row>
    <row r="5" spans="1:13" ht="15.75" x14ac:dyDescent="0.25">
      <c r="A5" s="96" t="s">
        <v>201</v>
      </c>
      <c r="B5" s="78"/>
      <c r="C5" s="78"/>
      <c r="D5" s="78"/>
      <c r="E5" s="78"/>
      <c r="F5" s="78"/>
      <c r="G5" s="78"/>
      <c r="H5" s="78"/>
      <c r="I5" s="78"/>
      <c r="J5" s="78"/>
      <c r="K5" s="78"/>
      <c r="L5" s="78"/>
      <c r="M5" s="78"/>
    </row>
    <row r="6" spans="1:13" ht="15.75" x14ac:dyDescent="0.25">
      <c r="A6" s="96" t="s">
        <v>202</v>
      </c>
      <c r="B6" s="78"/>
      <c r="C6" s="78"/>
      <c r="D6" s="78"/>
      <c r="E6" s="78"/>
      <c r="F6" s="78"/>
      <c r="G6" s="78"/>
      <c r="H6" s="78"/>
      <c r="I6" s="78"/>
      <c r="J6" s="78"/>
      <c r="K6" s="78"/>
      <c r="L6" s="78"/>
      <c r="M6" s="78"/>
    </row>
    <row r="7" spans="1:13" ht="15.75" x14ac:dyDescent="0.25">
      <c r="A7" s="96" t="s">
        <v>203</v>
      </c>
      <c r="B7" s="78"/>
      <c r="C7" s="78"/>
      <c r="D7" s="78"/>
      <c r="E7" s="78"/>
      <c r="F7" s="78"/>
      <c r="G7" s="78"/>
      <c r="H7" s="78"/>
      <c r="I7" s="78"/>
      <c r="J7" s="78"/>
      <c r="K7" s="78"/>
      <c r="L7" s="78"/>
      <c r="M7" s="78"/>
    </row>
    <row r="8" spans="1:13" ht="15.75" x14ac:dyDescent="0.25">
      <c r="A8" s="96" t="s">
        <v>204</v>
      </c>
      <c r="B8" s="78"/>
      <c r="C8" s="78"/>
      <c r="D8" s="78"/>
      <c r="E8" s="78"/>
      <c r="F8" s="78"/>
      <c r="G8" s="78"/>
      <c r="H8" s="78"/>
      <c r="I8" s="78"/>
      <c r="J8" s="78"/>
      <c r="K8" s="78"/>
      <c r="L8" s="78"/>
      <c r="M8" s="78"/>
    </row>
    <row r="9" spans="1:13" ht="15.75" x14ac:dyDescent="0.25">
      <c r="A9" s="96" t="s">
        <v>205</v>
      </c>
      <c r="B9" s="78"/>
      <c r="C9" s="78"/>
      <c r="D9" s="78"/>
      <c r="E9" s="78"/>
      <c r="F9" s="78"/>
      <c r="G9" s="78"/>
      <c r="H9" s="78"/>
      <c r="I9" s="78"/>
      <c r="J9" s="78"/>
      <c r="K9" s="78"/>
      <c r="L9" s="78"/>
      <c r="M9" s="78"/>
    </row>
    <row r="10" spans="1:13" ht="38.25" x14ac:dyDescent="0.25">
      <c r="A10" s="96" t="s">
        <v>206</v>
      </c>
      <c r="B10" s="78"/>
      <c r="C10" s="78"/>
      <c r="D10" s="78"/>
      <c r="E10" s="78"/>
      <c r="F10" s="78"/>
      <c r="G10" s="78"/>
      <c r="H10" s="78"/>
      <c r="I10" s="78"/>
      <c r="J10" s="78"/>
      <c r="K10" s="78"/>
      <c r="L10" s="78"/>
      <c r="M10" s="78"/>
    </row>
    <row r="11" spans="1:13" ht="38.25" x14ac:dyDescent="0.25">
      <c r="A11" s="96" t="s">
        <v>207</v>
      </c>
      <c r="B11" s="78"/>
      <c r="C11" s="78"/>
      <c r="D11" s="78"/>
      <c r="E11" s="78"/>
      <c r="F11" s="78"/>
      <c r="G11" s="78"/>
      <c r="H11" s="78"/>
      <c r="I11" s="78"/>
      <c r="J11" s="78"/>
      <c r="K11" s="78"/>
      <c r="L11" s="78"/>
      <c r="M11" s="78"/>
    </row>
    <row r="12" spans="1:13" ht="15.75" x14ac:dyDescent="0.25">
      <c r="A12" s="96" t="s">
        <v>208</v>
      </c>
      <c r="B12" s="78"/>
      <c r="C12" s="78"/>
      <c r="D12" s="78"/>
      <c r="E12" s="78"/>
      <c r="F12" s="78"/>
      <c r="G12" s="78"/>
      <c r="H12" s="78"/>
      <c r="I12" s="78"/>
      <c r="J12" s="78"/>
      <c r="K12" s="78"/>
      <c r="L12" s="78"/>
      <c r="M12" s="78"/>
    </row>
    <row r="13" spans="1:13" ht="25.5" x14ac:dyDescent="0.25">
      <c r="A13" s="96" t="s">
        <v>209</v>
      </c>
      <c r="B13" s="78"/>
      <c r="C13" s="78"/>
      <c r="D13" s="78"/>
      <c r="E13" s="78"/>
      <c r="F13" s="78"/>
      <c r="G13" s="78"/>
      <c r="H13" s="78"/>
      <c r="I13" s="78"/>
      <c r="J13" s="78"/>
      <c r="K13" s="78"/>
      <c r="L13" s="78"/>
      <c r="M13" s="78"/>
    </row>
    <row r="14" spans="1:13" ht="15.75" x14ac:dyDescent="0.25">
      <c r="A14" s="96" t="s">
        <v>210</v>
      </c>
      <c r="B14" s="78"/>
      <c r="C14" s="78"/>
      <c r="D14" s="78"/>
      <c r="E14" s="78"/>
      <c r="F14" s="78"/>
      <c r="G14" s="78"/>
      <c r="H14" s="78"/>
      <c r="I14" s="78"/>
      <c r="J14" s="78"/>
      <c r="K14" s="78"/>
      <c r="L14" s="78"/>
      <c r="M14" s="78"/>
    </row>
    <row r="15" spans="1:13" ht="38.25" x14ac:dyDescent="0.25">
      <c r="A15" s="96" t="s">
        <v>211</v>
      </c>
      <c r="B15" s="78"/>
      <c r="C15" s="78"/>
      <c r="D15" s="78"/>
      <c r="E15" s="78"/>
      <c r="F15" s="78"/>
      <c r="G15" s="78"/>
      <c r="H15" s="78"/>
      <c r="I15" s="78"/>
      <c r="J15" s="78"/>
      <c r="K15" s="78"/>
      <c r="L15" s="78"/>
      <c r="M15" s="78"/>
    </row>
    <row r="16" spans="1:13" ht="25.5" x14ac:dyDescent="0.25">
      <c r="A16" s="96" t="s">
        <v>212</v>
      </c>
      <c r="B16" s="78"/>
      <c r="C16" s="78"/>
      <c r="D16" s="78"/>
      <c r="E16" s="78"/>
      <c r="F16" s="78"/>
      <c r="G16" s="78"/>
      <c r="H16" s="78"/>
      <c r="I16" s="78"/>
      <c r="J16" s="78"/>
      <c r="K16" s="78"/>
      <c r="L16" s="78"/>
      <c r="M16" s="78"/>
    </row>
    <row r="17" spans="1:13" ht="25.5" x14ac:dyDescent="0.25">
      <c r="A17" s="96" t="s">
        <v>213</v>
      </c>
      <c r="B17" s="78"/>
      <c r="C17" s="78"/>
      <c r="D17" s="78"/>
      <c r="E17" s="78"/>
      <c r="F17" s="78"/>
      <c r="G17" s="78"/>
      <c r="H17" s="78"/>
      <c r="I17" s="78"/>
      <c r="J17" s="78"/>
      <c r="K17" s="78"/>
      <c r="L17" s="78"/>
      <c r="M17" s="78"/>
    </row>
    <row r="18" spans="1:13" ht="15.75" x14ac:dyDescent="0.25">
      <c r="A18" s="96" t="s">
        <v>214</v>
      </c>
      <c r="B18" s="78"/>
      <c r="C18" s="78"/>
      <c r="D18" s="78"/>
      <c r="E18" s="78"/>
      <c r="F18" s="78"/>
      <c r="G18" s="78"/>
      <c r="H18" s="78"/>
      <c r="I18" s="78"/>
      <c r="J18" s="78"/>
      <c r="K18" s="78"/>
      <c r="L18" s="78"/>
      <c r="M18" s="78"/>
    </row>
    <row r="19" spans="1:13" ht="51" x14ac:dyDescent="0.25">
      <c r="A19" s="96" t="s">
        <v>215</v>
      </c>
      <c r="B19" s="78"/>
      <c r="C19" s="78"/>
      <c r="D19" s="78"/>
      <c r="E19" s="78"/>
      <c r="F19" s="78"/>
      <c r="G19" s="78"/>
      <c r="H19" s="78"/>
      <c r="I19" s="78"/>
      <c r="J19" s="78"/>
      <c r="K19" s="78"/>
      <c r="L19" s="78"/>
      <c r="M19" s="78"/>
    </row>
    <row r="20" spans="1:13" ht="15.75" x14ac:dyDescent="0.25">
      <c r="A20" s="96" t="s">
        <v>216</v>
      </c>
      <c r="B20" s="78"/>
      <c r="C20" s="78"/>
      <c r="D20" s="78"/>
      <c r="E20" s="78"/>
      <c r="F20" s="78"/>
      <c r="G20" s="78"/>
      <c r="H20" s="78"/>
      <c r="I20" s="78"/>
      <c r="J20" s="78"/>
      <c r="K20" s="78"/>
      <c r="L20" s="78"/>
      <c r="M20" s="78"/>
    </row>
    <row r="21" spans="1:13" ht="25.5" x14ac:dyDescent="0.25">
      <c r="A21" s="96" t="s">
        <v>217</v>
      </c>
      <c r="B21" s="78"/>
      <c r="C21" s="78"/>
      <c r="D21" s="78"/>
      <c r="E21" s="78"/>
      <c r="F21" s="78"/>
      <c r="G21" s="78"/>
      <c r="H21" s="78"/>
      <c r="I21" s="78"/>
      <c r="J21" s="78"/>
      <c r="K21" s="78"/>
      <c r="L21" s="78"/>
      <c r="M21" s="78"/>
    </row>
    <row r="22" spans="1:13" ht="15.75" x14ac:dyDescent="0.25">
      <c r="A22" s="96" t="s">
        <v>218</v>
      </c>
      <c r="B22" s="78"/>
      <c r="C22" s="78"/>
      <c r="D22" s="78"/>
      <c r="E22" s="78"/>
      <c r="F22" s="78"/>
      <c r="G22" s="78"/>
      <c r="H22" s="78"/>
      <c r="I22" s="78"/>
      <c r="J22" s="78"/>
      <c r="K22" s="78"/>
      <c r="L22" s="78"/>
      <c r="M22" s="78"/>
    </row>
    <row r="23" spans="1:13" ht="15.75" x14ac:dyDescent="0.25">
      <c r="A23" s="96" t="s">
        <v>219</v>
      </c>
      <c r="B23" s="78"/>
      <c r="C23" s="78"/>
      <c r="D23" s="78"/>
      <c r="E23" s="78"/>
      <c r="F23" s="78"/>
      <c r="G23" s="78"/>
      <c r="H23" s="78"/>
      <c r="I23" s="78"/>
      <c r="J23" s="78"/>
      <c r="K23" s="78"/>
      <c r="L23" s="78"/>
      <c r="M23" s="78"/>
    </row>
    <row r="24" spans="1:13" ht="15.75" x14ac:dyDescent="0.25">
      <c r="A24" s="81" t="s">
        <v>194</v>
      </c>
      <c r="B24" s="77"/>
      <c r="C24" s="77"/>
      <c r="D24" s="77"/>
      <c r="E24" s="77"/>
      <c r="F24" s="77"/>
      <c r="G24" s="77"/>
      <c r="H24" s="77"/>
      <c r="I24" s="77"/>
      <c r="J24" s="77"/>
      <c r="K24" s="77"/>
      <c r="L24" s="77"/>
      <c r="M24" s="77"/>
    </row>
    <row r="25" spans="1:13" ht="15.75" x14ac:dyDescent="0.25">
      <c r="A25" s="76" t="s">
        <v>195</v>
      </c>
      <c r="B25" s="76"/>
      <c r="C25" s="76"/>
      <c r="D25" s="76"/>
      <c r="E25" s="76"/>
      <c r="F25" s="76"/>
      <c r="G25" s="76"/>
      <c r="H25" s="76"/>
      <c r="I25" s="76"/>
      <c r="J25" s="76"/>
      <c r="K25" s="76"/>
      <c r="L25" s="76"/>
      <c r="M25" s="76"/>
    </row>
    <row r="26" spans="1:13" ht="15.75" x14ac:dyDescent="0.25">
      <c r="A26" s="82" t="s">
        <v>196</v>
      </c>
      <c r="B26" s="77"/>
      <c r="C26" s="77"/>
      <c r="D26" s="77"/>
      <c r="E26" s="77"/>
      <c r="F26" s="77"/>
      <c r="G26" s="77"/>
      <c r="H26" s="77"/>
      <c r="I26" s="77"/>
      <c r="J26" s="77"/>
      <c r="K26" s="77"/>
      <c r="L26" s="77"/>
      <c r="M26" s="77"/>
    </row>
    <row r="27" spans="1:13" ht="63" x14ac:dyDescent="0.25">
      <c r="A27" s="76" t="s">
        <v>197</v>
      </c>
      <c r="B27" s="76"/>
      <c r="C27" s="76"/>
      <c r="D27" s="76"/>
      <c r="E27" s="76"/>
      <c r="F27" s="76"/>
      <c r="G27" s="76"/>
      <c r="H27" s="76"/>
      <c r="I27" s="76"/>
      <c r="J27" s="76"/>
      <c r="K27" s="76"/>
      <c r="L27" s="76"/>
      <c r="M27" s="76"/>
    </row>
    <row r="28" spans="1:13" ht="15.75" x14ac:dyDescent="0.25">
      <c r="A28" s="83" t="s">
        <v>198</v>
      </c>
      <c r="B28" s="77"/>
      <c r="C28" s="77"/>
      <c r="D28" s="77"/>
      <c r="E28" s="77"/>
      <c r="F28" s="77"/>
      <c r="G28" s="77"/>
      <c r="H28" s="77"/>
      <c r="I28" s="77"/>
      <c r="J28" s="77"/>
      <c r="K28" s="77"/>
      <c r="L28" s="77"/>
      <c r="M28" s="77"/>
    </row>
    <row r="29" spans="1:13" ht="15.75" x14ac:dyDescent="0.25">
      <c r="A29" s="95" t="s">
        <v>199</v>
      </c>
      <c r="B29" s="76"/>
      <c r="C29" s="76"/>
      <c r="D29" s="76"/>
      <c r="E29" s="76"/>
      <c r="F29" s="76"/>
      <c r="G29" s="76"/>
      <c r="H29" s="76"/>
      <c r="I29" s="76"/>
      <c r="J29" s="76"/>
      <c r="K29" s="76"/>
      <c r="L29" s="76"/>
      <c r="M29" s="76"/>
    </row>
    <row r="30" spans="1:13" ht="15.75" x14ac:dyDescent="0.25">
      <c r="A30" s="76" t="s">
        <v>200</v>
      </c>
      <c r="B30" s="76"/>
      <c r="C30" s="76"/>
      <c r="D30" s="76"/>
      <c r="E30" s="76"/>
      <c r="F30" s="76"/>
      <c r="G30" s="76"/>
      <c r="H30" s="76"/>
      <c r="I30" s="76"/>
      <c r="J30" s="76"/>
      <c r="K30" s="76"/>
      <c r="L30" s="76"/>
      <c r="M30" s="76"/>
    </row>
    <row r="31" spans="1:13" ht="15.75" x14ac:dyDescent="0.25">
      <c r="A31" s="74"/>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3:J10"/>
  <sheetViews>
    <sheetView workbookViewId="0">
      <selection activeCell="J7" sqref="J7"/>
    </sheetView>
  </sheetViews>
  <sheetFormatPr defaultRowHeight="15" x14ac:dyDescent="0.25"/>
  <cols>
    <col min="8" max="8" width="11.7109375" customWidth="1"/>
  </cols>
  <sheetData>
    <row r="3" spans="1:10" x14ac:dyDescent="0.25">
      <c r="G3" t="s">
        <v>88</v>
      </c>
    </row>
    <row r="4" spans="1:10" x14ac:dyDescent="0.25">
      <c r="A4" t="s">
        <v>109</v>
      </c>
      <c r="D4">
        <v>59.84</v>
      </c>
      <c r="H4" t="s">
        <v>181</v>
      </c>
      <c r="I4" t="s">
        <v>182</v>
      </c>
    </row>
    <row r="5" spans="1:10" x14ac:dyDescent="0.25">
      <c r="A5" t="s">
        <v>110</v>
      </c>
      <c r="D5">
        <f>76-3</f>
        <v>73</v>
      </c>
      <c r="H5">
        <v>1</v>
      </c>
      <c r="I5">
        <v>1</v>
      </c>
      <c r="J5">
        <v>0</v>
      </c>
    </row>
    <row r="6" spans="1:10" x14ac:dyDescent="0.25">
      <c r="A6" t="s">
        <v>112</v>
      </c>
      <c r="D6">
        <v>0.72</v>
      </c>
      <c r="E6" s="17">
        <f>D4*D6</f>
        <v>43.084800000000001</v>
      </c>
      <c r="H6">
        <v>2</v>
      </c>
      <c r="I6">
        <v>1</v>
      </c>
      <c r="J6">
        <v>0</v>
      </c>
    </row>
    <row r="7" spans="1:10" x14ac:dyDescent="0.25">
      <c r="A7" t="s">
        <v>113</v>
      </c>
      <c r="D7">
        <v>0.55000000000000004</v>
      </c>
      <c r="E7" s="17">
        <f>D4*D7</f>
        <v>32.912000000000006</v>
      </c>
      <c r="H7">
        <v>3</v>
      </c>
      <c r="I7">
        <v>1</v>
      </c>
      <c r="J7">
        <v>0</v>
      </c>
    </row>
    <row r="8" spans="1:10" x14ac:dyDescent="0.25">
      <c r="H8">
        <v>5</v>
      </c>
      <c r="I8">
        <v>0.5</v>
      </c>
      <c r="J8">
        <v>0.5</v>
      </c>
    </row>
    <row r="9" spans="1:10" x14ac:dyDescent="0.25">
      <c r="H9">
        <v>7</v>
      </c>
      <c r="I9">
        <v>0.35</v>
      </c>
      <c r="J9">
        <v>0.35</v>
      </c>
    </row>
    <row r="10" spans="1:10" x14ac:dyDescent="0.25">
      <c r="H10">
        <v>8</v>
      </c>
      <c r="I10">
        <v>0.25</v>
      </c>
      <c r="J10">
        <v>0.35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X84"/>
  <sheetViews>
    <sheetView workbookViewId="0">
      <pane ySplit="4" topLeftCell="A5" activePane="bottomLeft" state="frozen"/>
      <selection pane="bottomLeft" activeCell="E8" sqref="E8"/>
    </sheetView>
  </sheetViews>
  <sheetFormatPr defaultRowHeight="15" x14ac:dyDescent="0.25"/>
  <cols>
    <col min="1" max="1" width="10" customWidth="1"/>
    <col min="2" max="2" width="30.7109375" style="5" bestFit="1" customWidth="1"/>
    <col min="3" max="3" width="3.5703125" customWidth="1"/>
    <col min="4" max="4" width="8" customWidth="1"/>
    <col min="5" max="6" width="13.5703125" style="3" customWidth="1"/>
    <col min="7" max="7" width="9" style="2" bestFit="1" customWidth="1"/>
    <col min="8" max="8" width="9.140625" style="2" bestFit="1" customWidth="1"/>
    <col min="9" max="10" width="9.140625" style="2" customWidth="1"/>
    <col min="11" max="11" width="6.7109375" style="1" bestFit="1" customWidth="1"/>
    <col min="12" max="14" width="10.140625" style="1" customWidth="1"/>
    <col min="15" max="15" width="7" style="1" customWidth="1"/>
    <col min="16" max="16" width="10.28515625" style="1" customWidth="1"/>
    <col min="17" max="18" width="8.5703125" style="4" customWidth="1"/>
    <col min="19" max="19" width="10.140625" style="4" bestFit="1" customWidth="1"/>
    <col min="23" max="23" width="10.42578125" bestFit="1" customWidth="1"/>
    <col min="24" max="24" width="10.85546875" bestFit="1" customWidth="1"/>
  </cols>
  <sheetData>
    <row r="1" spans="1:24" ht="36" customHeight="1" x14ac:dyDescent="0.25">
      <c r="A1" s="12" t="s">
        <v>83</v>
      </c>
    </row>
    <row r="2" spans="1:24" ht="22.15" customHeight="1" x14ac:dyDescent="0.25">
      <c r="A2" s="72">
        <v>1</v>
      </c>
      <c r="B2" s="73">
        <f>A2+1</f>
        <v>2</v>
      </c>
      <c r="C2" s="73">
        <f t="shared" ref="C2:S2" si="0">B2+1</f>
        <v>3</v>
      </c>
      <c r="D2" s="73">
        <f t="shared" si="0"/>
        <v>4</v>
      </c>
      <c r="E2" s="73">
        <f t="shared" si="0"/>
        <v>5</v>
      </c>
      <c r="F2" s="73">
        <f t="shared" si="0"/>
        <v>6</v>
      </c>
      <c r="G2" s="73">
        <f t="shared" si="0"/>
        <v>7</v>
      </c>
      <c r="H2" s="73">
        <f t="shared" si="0"/>
        <v>8</v>
      </c>
      <c r="I2" s="73">
        <f t="shared" si="0"/>
        <v>9</v>
      </c>
      <c r="J2" s="73">
        <f t="shared" si="0"/>
        <v>10</v>
      </c>
      <c r="K2" s="73">
        <f t="shared" si="0"/>
        <v>11</v>
      </c>
      <c r="L2" s="73">
        <f t="shared" si="0"/>
        <v>12</v>
      </c>
      <c r="M2" s="73">
        <f t="shared" si="0"/>
        <v>13</v>
      </c>
      <c r="N2" s="73">
        <f t="shared" si="0"/>
        <v>14</v>
      </c>
      <c r="O2" s="73">
        <f t="shared" si="0"/>
        <v>15</v>
      </c>
      <c r="P2" s="73">
        <f t="shared" si="0"/>
        <v>16</v>
      </c>
      <c r="Q2" s="73">
        <f t="shared" si="0"/>
        <v>17</v>
      </c>
      <c r="R2" s="73">
        <f t="shared" si="0"/>
        <v>18</v>
      </c>
      <c r="S2" s="73">
        <f t="shared" si="0"/>
        <v>19</v>
      </c>
    </row>
    <row r="3" spans="1:24" ht="18" customHeight="1" x14ac:dyDescent="0.25">
      <c r="A3" s="60"/>
      <c r="B3" s="61"/>
      <c r="C3" s="62"/>
      <c r="D3" s="62"/>
      <c r="E3" s="63"/>
      <c r="F3" s="64"/>
      <c r="G3" s="85" t="s">
        <v>85</v>
      </c>
      <c r="H3" s="86"/>
      <c r="I3" s="86"/>
      <c r="J3" s="87"/>
      <c r="K3" s="88" t="s">
        <v>86</v>
      </c>
      <c r="L3" s="89"/>
      <c r="M3" s="89"/>
      <c r="N3" s="90"/>
      <c r="O3" s="88" t="s">
        <v>87</v>
      </c>
      <c r="P3" s="89"/>
      <c r="Q3" s="89"/>
      <c r="R3" s="90"/>
      <c r="S3" s="65"/>
    </row>
    <row r="4" spans="1:24" ht="54" customHeight="1" x14ac:dyDescent="0.25">
      <c r="A4" s="67" t="s">
        <v>89</v>
      </c>
      <c r="B4" s="68" t="s">
        <v>0</v>
      </c>
      <c r="C4" s="69" t="s">
        <v>21</v>
      </c>
      <c r="D4" s="69" t="s">
        <v>20</v>
      </c>
      <c r="E4" s="70" t="s">
        <v>22</v>
      </c>
      <c r="F4" s="70" t="s">
        <v>84</v>
      </c>
      <c r="G4" s="71" t="s">
        <v>94</v>
      </c>
      <c r="H4" s="71" t="s">
        <v>95</v>
      </c>
      <c r="I4" s="66" t="s">
        <v>88</v>
      </c>
      <c r="J4" s="66" t="s">
        <v>186</v>
      </c>
      <c r="K4" s="71" t="s">
        <v>96</v>
      </c>
      <c r="L4" s="71" t="s">
        <v>98</v>
      </c>
      <c r="M4" s="66" t="s">
        <v>88</v>
      </c>
      <c r="N4" s="66" t="s">
        <v>187</v>
      </c>
      <c r="O4" s="71" t="s">
        <v>97</v>
      </c>
      <c r="P4" s="71" t="s">
        <v>101</v>
      </c>
      <c r="Q4" s="66" t="s">
        <v>88</v>
      </c>
      <c r="R4" s="66" t="s">
        <v>188</v>
      </c>
      <c r="S4" s="66" t="s">
        <v>189</v>
      </c>
      <c r="V4" t="s">
        <v>94</v>
      </c>
      <c r="W4" t="s">
        <v>179</v>
      </c>
      <c r="X4" t="s">
        <v>97</v>
      </c>
    </row>
    <row r="5" spans="1:24" x14ac:dyDescent="0.25">
      <c r="A5" s="6" t="s">
        <v>17</v>
      </c>
      <c r="B5" s="8" t="s">
        <v>1</v>
      </c>
      <c r="C5" s="6">
        <v>3</v>
      </c>
      <c r="D5" s="6">
        <v>4</v>
      </c>
      <c r="E5" s="9">
        <v>256</v>
      </c>
      <c r="F5" s="13">
        <f ca="1">RAND()*2*'Base Data'!$D$4</f>
        <v>88.712351397667575</v>
      </c>
      <c r="G5" s="13">
        <f ca="1">IF(V5&gt;1,1,V5)</f>
        <v>5.6408611596112546E-2</v>
      </c>
      <c r="H5" s="13">
        <f ca="1">$F5*G5</f>
        <v>5.0041405737688818</v>
      </c>
      <c r="I5" s="13">
        <f>VLOOKUP(C5,'Base Data'!$H$4:$I$10,2)</f>
        <v>1</v>
      </c>
      <c r="J5" s="13">
        <f ca="1">H5*I5</f>
        <v>5.0041405737688818</v>
      </c>
      <c r="K5" s="13">
        <f ca="1">IF(W5&gt;1,1,W5)</f>
        <v>2.3313186671894817E-2</v>
      </c>
      <c r="L5" s="13">
        <f ca="1">IF(C5&lt;4,$F5*K5,0)</f>
        <v>2.0681676082365534</v>
      </c>
      <c r="M5" s="13">
        <f ca="1">IF(K5&lt;1,VLOOKUP(C5,'Base Data'!$H$4:$J$10,3),2)</f>
        <v>0</v>
      </c>
      <c r="N5" s="13">
        <f ca="1">L5*M5</f>
        <v>0</v>
      </c>
      <c r="O5" s="13">
        <f ca="1">IF(X5&gt;1,1,X5)</f>
        <v>1</v>
      </c>
      <c r="P5" s="13">
        <f ca="1">IF(C5&lt;4,$F5*O5,0)</f>
        <v>88.712351397667575</v>
      </c>
      <c r="Q5" s="13">
        <f>VLOOKUP(C5,'Base Data'!$H$4:$I$10,2)</f>
        <v>1</v>
      </c>
      <c r="R5" s="13">
        <f ca="1">P5*Q5</f>
        <v>88.712351397667575</v>
      </c>
      <c r="S5" s="13">
        <f ca="1">J5+N5+R5</f>
        <v>93.716491971436454</v>
      </c>
      <c r="T5" s="15">
        <f ca="1">(H5+L5+P5)*I5</f>
        <v>95.784659579673004</v>
      </c>
      <c r="U5" s="84" t="s">
        <v>180</v>
      </c>
      <c r="V5" s="35">
        <f ca="1">RAND()*2*'Base Data'!$D$6</f>
        <v>5.6408611596112546E-2</v>
      </c>
      <c r="W5" s="35">
        <f ca="1">RAND()*2*'Base Data'!$D$7</f>
        <v>2.3313186671894817E-2</v>
      </c>
      <c r="X5" s="35">
        <f ca="1">RAND()*2*'Base Data'!$D$7</f>
        <v>1.0535792399199029</v>
      </c>
    </row>
    <row r="6" spans="1:24" x14ac:dyDescent="0.25">
      <c r="A6" s="6" t="s">
        <v>17</v>
      </c>
      <c r="B6" s="8" t="s">
        <v>2</v>
      </c>
      <c r="C6" s="6">
        <v>2</v>
      </c>
      <c r="D6" s="6">
        <v>4</v>
      </c>
      <c r="E6" s="9">
        <v>141</v>
      </c>
      <c r="F6" s="13">
        <f ca="1">RAND()*2*'Base Data'!$D$4</f>
        <v>45.90944948978899</v>
      </c>
      <c r="G6" s="13">
        <f t="shared" ref="G6:G69" ca="1" si="1">IF(V6&gt;1,1,V6)</f>
        <v>0.9102054943802399</v>
      </c>
      <c r="H6" s="13">
        <f t="shared" ref="H6:H69" ca="1" si="2">$F6*G6</f>
        <v>41.787033169578038</v>
      </c>
      <c r="I6" s="13">
        <f>VLOOKUP(C6,'Base Data'!$H$4:$I$10,2)</f>
        <v>1</v>
      </c>
      <c r="J6" s="13">
        <f t="shared" ref="J6:J69" ca="1" si="3">H6*I6</f>
        <v>41.787033169578038</v>
      </c>
      <c r="K6" s="13">
        <f t="shared" ref="K6:K69" ca="1" si="4">IF(W6&gt;1,1,W6)</f>
        <v>0.44200269085852839</v>
      </c>
      <c r="L6" s="13">
        <f t="shared" ref="L6:L69" ca="1" si="5">IF(C6&lt;4,$F6*K6,0)</f>
        <v>20.292100210320427</v>
      </c>
      <c r="M6" s="13">
        <f ca="1">IF(K6&lt;1,VLOOKUP(C6,'Base Data'!$H$4:$J$10,3),2)</f>
        <v>0</v>
      </c>
      <c r="N6" s="13">
        <f t="shared" ref="N6:N69" ca="1" si="6">L6*M6</f>
        <v>0</v>
      </c>
      <c r="O6" s="13">
        <f t="shared" ref="O6:O69" ca="1" si="7">IF(X6&gt;1,1,X6)</f>
        <v>0.43576906256573744</v>
      </c>
      <c r="P6" s="13">
        <f t="shared" ref="P6:P69" ca="1" si="8">IF(C6&lt;4,$F6*O6,0)</f>
        <v>20.005917767074422</v>
      </c>
      <c r="Q6" s="13">
        <f>VLOOKUP(C6,'Base Data'!$H$4:$I$10,2)</f>
        <v>1</v>
      </c>
      <c r="R6" s="13">
        <f t="shared" ref="R6:R69" ca="1" si="9">P6*Q6</f>
        <v>20.005917767074422</v>
      </c>
      <c r="S6" s="13">
        <f t="shared" ref="S6:S69" ca="1" si="10">J6+N6+R6</f>
        <v>61.79295093665246</v>
      </c>
      <c r="U6" s="84"/>
      <c r="V6" s="35">
        <f ca="1">RAND()*2*'Base Data'!$D$6</f>
        <v>0.9102054943802399</v>
      </c>
      <c r="W6" s="35">
        <f ca="1">RAND()*2*'Base Data'!$D$7</f>
        <v>0.44200269085852839</v>
      </c>
      <c r="X6" s="35">
        <f ca="1">RAND()*2*'Base Data'!$D$7</f>
        <v>0.43576906256573744</v>
      </c>
    </row>
    <row r="7" spans="1:24" x14ac:dyDescent="0.25">
      <c r="A7" s="6" t="s">
        <v>17</v>
      </c>
      <c r="B7" s="8" t="s">
        <v>3</v>
      </c>
      <c r="C7" s="6">
        <v>2</v>
      </c>
      <c r="D7" s="6">
        <v>4</v>
      </c>
      <c r="E7" s="9">
        <v>67</v>
      </c>
      <c r="F7" s="13">
        <f ca="1">RAND()*2*'Base Data'!$D$4</f>
        <v>49.938471362279351</v>
      </c>
      <c r="G7" s="13">
        <f t="shared" ca="1" si="1"/>
        <v>1</v>
      </c>
      <c r="H7" s="13">
        <f t="shared" ca="1" si="2"/>
        <v>49.938471362279351</v>
      </c>
      <c r="I7" s="13">
        <f>VLOOKUP(C7,'Base Data'!$H$4:$I$10,2)</f>
        <v>1</v>
      </c>
      <c r="J7" s="13">
        <f t="shared" ca="1" si="3"/>
        <v>49.938471362279351</v>
      </c>
      <c r="K7" s="13">
        <f t="shared" ca="1" si="4"/>
        <v>0.84040284129063936</v>
      </c>
      <c r="L7" s="13">
        <f t="shared" ca="1" si="5"/>
        <v>41.968433222570795</v>
      </c>
      <c r="M7" s="13">
        <f ca="1">IF(K7&lt;1,VLOOKUP(C7,'Base Data'!$H$4:$J$10,3),2)</f>
        <v>0</v>
      </c>
      <c r="N7" s="13">
        <f t="shared" ca="1" si="6"/>
        <v>0</v>
      </c>
      <c r="O7" s="13">
        <f t="shared" ca="1" si="7"/>
        <v>0.22628379628767151</v>
      </c>
      <c r="P7" s="13">
        <f t="shared" ca="1" si="8"/>
        <v>11.300266880659738</v>
      </c>
      <c r="Q7" s="13">
        <f>VLOOKUP(C7,'Base Data'!$H$4:$I$10,2)</f>
        <v>1</v>
      </c>
      <c r="R7" s="13">
        <f t="shared" ca="1" si="9"/>
        <v>11.300266880659738</v>
      </c>
      <c r="S7" s="13">
        <f t="shared" ca="1" si="10"/>
        <v>61.238738242939093</v>
      </c>
      <c r="U7" s="84"/>
      <c r="V7" s="35">
        <f ca="1">RAND()*2*'Base Data'!$D$6</f>
        <v>1.2429265020245102</v>
      </c>
      <c r="W7" s="35">
        <f ca="1">RAND()*2*'Base Data'!$D$7</f>
        <v>0.84040284129063936</v>
      </c>
      <c r="X7" s="35">
        <f ca="1">RAND()*2*'Base Data'!$D$7</f>
        <v>0.22628379628767151</v>
      </c>
    </row>
    <row r="8" spans="1:24" ht="30" x14ac:dyDescent="0.25">
      <c r="A8" s="6" t="s">
        <v>17</v>
      </c>
      <c r="B8" s="8" t="s">
        <v>4</v>
      </c>
      <c r="C8" s="6">
        <v>3</v>
      </c>
      <c r="D8" s="6">
        <v>4</v>
      </c>
      <c r="E8" s="9">
        <v>372</v>
      </c>
      <c r="F8" s="13">
        <f ca="1">RAND()*2*'Base Data'!$D$4</f>
        <v>56.796548818681096</v>
      </c>
      <c r="G8" s="13">
        <f t="shared" ca="1" si="1"/>
        <v>0.78671493840516948</v>
      </c>
      <c r="H8" s="13">
        <f t="shared" ca="1" si="2"/>
        <v>44.682693405514897</v>
      </c>
      <c r="I8" s="13">
        <f>VLOOKUP(C8,'Base Data'!$H$4:$I$10,2)</f>
        <v>1</v>
      </c>
      <c r="J8" s="13">
        <f t="shared" ca="1" si="3"/>
        <v>44.682693405514897</v>
      </c>
      <c r="K8" s="13">
        <f t="shared" ca="1" si="4"/>
        <v>0.31929268258514232</v>
      </c>
      <c r="L8" s="13">
        <f t="shared" ca="1" si="5"/>
        <v>18.134722433894684</v>
      </c>
      <c r="M8" s="13">
        <f ca="1">IF(K8&lt;1,VLOOKUP(C8,'Base Data'!$H$4:$J$10,3),2)</f>
        <v>0</v>
      </c>
      <c r="N8" s="13">
        <f t="shared" ca="1" si="6"/>
        <v>0</v>
      </c>
      <c r="O8" s="13">
        <f t="shared" ca="1" si="7"/>
        <v>0.51160066202784282</v>
      </c>
      <c r="P8" s="13">
        <f t="shared" ca="1" si="8"/>
        <v>29.057151976533945</v>
      </c>
      <c r="Q8" s="13">
        <f>VLOOKUP(C8,'Base Data'!$H$4:$I$10,2)</f>
        <v>1</v>
      </c>
      <c r="R8" s="13">
        <f t="shared" ca="1" si="9"/>
        <v>29.057151976533945</v>
      </c>
      <c r="S8" s="13">
        <f t="shared" ca="1" si="10"/>
        <v>73.739845382048841</v>
      </c>
      <c r="U8" s="84"/>
      <c r="V8" s="35">
        <f ca="1">RAND()*2*'Base Data'!$D$6</f>
        <v>0.78671493840516948</v>
      </c>
      <c r="W8" s="35">
        <f ca="1">RAND()*2*'Base Data'!$D$7</f>
        <v>0.31929268258514232</v>
      </c>
      <c r="X8" s="35">
        <f ca="1">RAND()*2*'Base Data'!$D$7</f>
        <v>0.51160066202784282</v>
      </c>
    </row>
    <row r="9" spans="1:24" ht="60" x14ac:dyDescent="0.25">
      <c r="A9" s="6" t="s">
        <v>17</v>
      </c>
      <c r="B9" s="8" t="s">
        <v>5</v>
      </c>
      <c r="C9" s="6">
        <v>8</v>
      </c>
      <c r="D9" s="6">
        <v>4</v>
      </c>
      <c r="E9" s="9">
        <v>100</v>
      </c>
      <c r="F9" s="13">
        <f ca="1">RAND()*2*'Base Data'!$D$4</f>
        <v>32.264488077136221</v>
      </c>
      <c r="G9" s="13">
        <f t="shared" ca="1" si="1"/>
        <v>0.82271066761229561</v>
      </c>
      <c r="H9" s="13">
        <f t="shared" ca="1" si="2"/>
        <v>26.544338526109691</v>
      </c>
      <c r="I9" s="13">
        <f>VLOOKUP(C9,'Base Data'!$H$4:$I$10,2)</f>
        <v>0.25</v>
      </c>
      <c r="J9" s="13">
        <f t="shared" ca="1" si="3"/>
        <v>6.6360846315274227</v>
      </c>
      <c r="K9" s="13">
        <f t="shared" ca="1" si="4"/>
        <v>0.20981280895846524</v>
      </c>
      <c r="L9" s="13">
        <f t="shared" si="5"/>
        <v>0</v>
      </c>
      <c r="M9" s="13">
        <f ca="1">IF(K9&lt;1,VLOOKUP(C9,'Base Data'!$H$4:$J$10,3),2)</f>
        <v>0.35</v>
      </c>
      <c r="N9" s="13">
        <f t="shared" ca="1" si="6"/>
        <v>0</v>
      </c>
      <c r="O9" s="13">
        <f t="shared" ca="1" si="7"/>
        <v>0.73115103196985542</v>
      </c>
      <c r="P9" s="13">
        <f t="shared" si="8"/>
        <v>0</v>
      </c>
      <c r="Q9" s="13">
        <f>VLOOKUP(C9,'Base Data'!$H$4:$I$10,2)</f>
        <v>0.25</v>
      </c>
      <c r="R9" s="13">
        <f t="shared" si="9"/>
        <v>0</v>
      </c>
      <c r="S9" s="13">
        <f t="shared" ca="1" si="10"/>
        <v>6.6360846315274227</v>
      </c>
      <c r="U9" s="84"/>
      <c r="V9" s="35">
        <f ca="1">RAND()*2*'Base Data'!$D$6</f>
        <v>0.82271066761229561</v>
      </c>
      <c r="W9" s="35">
        <f ca="1">RAND()*2*'Base Data'!$D$7</f>
        <v>0.20981280895846524</v>
      </c>
      <c r="X9" s="35">
        <f ca="1">RAND()*2*'Base Data'!$D$7</f>
        <v>0.73115103196985542</v>
      </c>
    </row>
    <row r="10" spans="1:24" ht="30" x14ac:dyDescent="0.25">
      <c r="A10" s="6" t="s">
        <v>17</v>
      </c>
      <c r="B10" s="8" t="s">
        <v>6</v>
      </c>
      <c r="C10" s="6">
        <v>3</v>
      </c>
      <c r="D10" s="6">
        <v>3</v>
      </c>
      <c r="E10" s="9">
        <v>513</v>
      </c>
      <c r="F10" s="13">
        <f ca="1">RAND()*2*'Base Data'!$D$4</f>
        <v>73.232955264559223</v>
      </c>
      <c r="G10" s="13">
        <f t="shared" ca="1" si="1"/>
        <v>1</v>
      </c>
      <c r="H10" s="13">
        <f t="shared" ca="1" si="2"/>
        <v>73.232955264559223</v>
      </c>
      <c r="I10" s="13">
        <f>VLOOKUP(C10,'Base Data'!$H$4:$I$10,2)</f>
        <v>1</v>
      </c>
      <c r="J10" s="13">
        <f t="shared" ca="1" si="3"/>
        <v>73.232955264559223</v>
      </c>
      <c r="K10" s="13">
        <f t="shared" ca="1" si="4"/>
        <v>0.30903497867318669</v>
      </c>
      <c r="L10" s="13">
        <f t="shared" ca="1" si="5"/>
        <v>22.631544768357493</v>
      </c>
      <c r="M10" s="13">
        <f ca="1">IF(K10&lt;1,VLOOKUP(C10,'Base Data'!$H$4:$J$10,3),2)</f>
        <v>0</v>
      </c>
      <c r="N10" s="13">
        <f t="shared" ca="1" si="6"/>
        <v>0</v>
      </c>
      <c r="O10" s="13">
        <f t="shared" ca="1" si="7"/>
        <v>0.71196330281968145</v>
      </c>
      <c r="P10" s="13">
        <f t="shared" ca="1" si="8"/>
        <v>52.13917670540156</v>
      </c>
      <c r="Q10" s="13">
        <f>VLOOKUP(C10,'Base Data'!$H$4:$I$10,2)</f>
        <v>1</v>
      </c>
      <c r="R10" s="13">
        <f t="shared" ca="1" si="9"/>
        <v>52.13917670540156</v>
      </c>
      <c r="S10" s="13">
        <f t="shared" ca="1" si="10"/>
        <v>125.37213196996078</v>
      </c>
      <c r="U10" s="84"/>
      <c r="V10" s="35">
        <f ca="1">RAND()*2*'Base Data'!$D$6</f>
        <v>1.1132942587346428</v>
      </c>
      <c r="W10" s="35">
        <f ca="1">RAND()*2*'Base Data'!$D$7</f>
        <v>0.30903497867318669</v>
      </c>
      <c r="X10" s="35">
        <f ca="1">RAND()*2*'Base Data'!$D$7</f>
        <v>0.71196330281968145</v>
      </c>
    </row>
    <row r="11" spans="1:24" ht="30" x14ac:dyDescent="0.25">
      <c r="A11" s="6" t="s">
        <v>17</v>
      </c>
      <c r="B11" s="8" t="s">
        <v>7</v>
      </c>
      <c r="C11" s="6">
        <v>2</v>
      </c>
      <c r="D11" s="6">
        <v>5</v>
      </c>
      <c r="E11" s="9">
        <v>125</v>
      </c>
      <c r="F11" s="13">
        <f ca="1">RAND()*2*'Base Data'!$D$4</f>
        <v>116.64796672889371</v>
      </c>
      <c r="G11" s="13">
        <f t="shared" ca="1" si="1"/>
        <v>0.91321686493394383</v>
      </c>
      <c r="H11" s="13">
        <f t="shared" ca="1" si="2"/>
        <v>106.5248904770793</v>
      </c>
      <c r="I11" s="13">
        <f>VLOOKUP(C11,'Base Data'!$H$4:$I$10,2)</f>
        <v>1</v>
      </c>
      <c r="J11" s="13">
        <f t="shared" ca="1" si="3"/>
        <v>106.5248904770793</v>
      </c>
      <c r="K11" s="13">
        <f t="shared" ca="1" si="4"/>
        <v>1</v>
      </c>
      <c r="L11" s="13">
        <f t="shared" ca="1" si="5"/>
        <v>116.64796672889371</v>
      </c>
      <c r="M11" s="13">
        <f ca="1">IF(K11&lt;1,VLOOKUP(C11,'Base Data'!$H$4:$J$10,3),2)</f>
        <v>2</v>
      </c>
      <c r="N11" s="13">
        <f t="shared" ca="1" si="6"/>
        <v>233.29593345778741</v>
      </c>
      <c r="O11" s="13">
        <f t="shared" ca="1" si="7"/>
        <v>0.14978222166570077</v>
      </c>
      <c r="P11" s="13">
        <f t="shared" ca="1" si="8"/>
        <v>17.471791609440444</v>
      </c>
      <c r="Q11" s="13">
        <f>VLOOKUP(C11,'Base Data'!$H$4:$I$10,2)</f>
        <v>1</v>
      </c>
      <c r="R11" s="13">
        <f t="shared" ca="1" si="9"/>
        <v>17.471791609440444</v>
      </c>
      <c r="S11" s="13">
        <f t="shared" ca="1" si="10"/>
        <v>357.29261554430718</v>
      </c>
      <c r="U11" s="84"/>
      <c r="V11" s="35">
        <f ca="1">RAND()*2*'Base Data'!$D$6</f>
        <v>0.91321686493394383</v>
      </c>
      <c r="W11" s="35">
        <f ca="1">RAND()*2*'Base Data'!$D$7</f>
        <v>1.0726833040002262</v>
      </c>
      <c r="X11" s="35">
        <f ca="1">RAND()*2*'Base Data'!$D$7</f>
        <v>0.14978222166570077</v>
      </c>
    </row>
    <row r="12" spans="1:24" ht="30" x14ac:dyDescent="0.25">
      <c r="A12" s="6" t="s">
        <v>17</v>
      </c>
      <c r="B12" s="8" t="s">
        <v>8</v>
      </c>
      <c r="C12" s="6">
        <v>2</v>
      </c>
      <c r="D12" s="6">
        <v>4</v>
      </c>
      <c r="E12" s="9">
        <v>197</v>
      </c>
      <c r="F12" s="13">
        <f ca="1">RAND()*2*'Base Data'!$D$4</f>
        <v>12.922751064708011</v>
      </c>
      <c r="G12" s="13">
        <f t="shared" ca="1" si="1"/>
        <v>0.4325359561437227</v>
      </c>
      <c r="H12" s="13">
        <f t="shared" ca="1" si="2"/>
        <v>5.5895544877807906</v>
      </c>
      <c r="I12" s="13">
        <f>VLOOKUP(C12,'Base Data'!$H$4:$I$10,2)</f>
        <v>1</v>
      </c>
      <c r="J12" s="13">
        <f t="shared" ca="1" si="3"/>
        <v>5.5895544877807906</v>
      </c>
      <c r="K12" s="13">
        <f t="shared" ca="1" si="4"/>
        <v>5.0730702373357542E-2</v>
      </c>
      <c r="L12" s="13">
        <f t="shared" ca="1" si="5"/>
        <v>0.65558023810869137</v>
      </c>
      <c r="M12" s="13">
        <f ca="1">IF(K12&lt;1,VLOOKUP(C12,'Base Data'!$H$4:$J$10,3),2)</f>
        <v>0</v>
      </c>
      <c r="N12" s="13">
        <f t="shared" ca="1" si="6"/>
        <v>0</v>
      </c>
      <c r="O12" s="13">
        <f t="shared" ca="1" si="7"/>
        <v>0.23928333836517202</v>
      </c>
      <c r="P12" s="13">
        <f t="shared" ca="1" si="8"/>
        <v>3.0921990156254138</v>
      </c>
      <c r="Q12" s="13">
        <f>VLOOKUP(C12,'Base Data'!$H$4:$I$10,2)</f>
        <v>1</v>
      </c>
      <c r="R12" s="13">
        <f t="shared" ca="1" si="9"/>
        <v>3.0921990156254138</v>
      </c>
      <c r="S12" s="13">
        <f t="shared" ca="1" si="10"/>
        <v>8.6817535034062043</v>
      </c>
      <c r="U12" s="84"/>
      <c r="V12" s="35">
        <f ca="1">RAND()*2*'Base Data'!$D$6</f>
        <v>0.4325359561437227</v>
      </c>
      <c r="W12" s="35">
        <f ca="1">RAND()*2*'Base Data'!$D$7</f>
        <v>5.0730702373357542E-2</v>
      </c>
      <c r="X12" s="35">
        <f ca="1">RAND()*2*'Base Data'!$D$7</f>
        <v>0.23928333836517202</v>
      </c>
    </row>
    <row r="13" spans="1:24" ht="30" x14ac:dyDescent="0.25">
      <c r="A13" s="6" t="s">
        <v>17</v>
      </c>
      <c r="B13" s="8" t="s">
        <v>9</v>
      </c>
      <c r="C13" s="6">
        <v>1</v>
      </c>
      <c r="D13" s="6">
        <v>1</v>
      </c>
      <c r="E13" s="9">
        <v>100</v>
      </c>
      <c r="F13" s="13">
        <f ca="1">RAND()*2*'Base Data'!$D$4</f>
        <v>0.14619167642477551</v>
      </c>
      <c r="G13" s="13">
        <f t="shared" ca="1" si="1"/>
        <v>0.21411403215330063</v>
      </c>
      <c r="H13" s="13">
        <f t="shared" ca="1" si="2"/>
        <v>3.1301689306559306E-2</v>
      </c>
      <c r="I13" s="13">
        <f>VLOOKUP(C13,'Base Data'!$H$4:$I$10,2)</f>
        <v>1</v>
      </c>
      <c r="J13" s="13">
        <f t="shared" ca="1" si="3"/>
        <v>3.1301689306559306E-2</v>
      </c>
      <c r="K13" s="13">
        <f t="shared" ca="1" si="4"/>
        <v>0.88691705313939528</v>
      </c>
      <c r="L13" s="13">
        <f t="shared" ca="1" si="5"/>
        <v>0.1296598908481699</v>
      </c>
      <c r="M13" s="13">
        <f ca="1">IF(K13&lt;1,VLOOKUP(C13,'Base Data'!$H$4:$J$10,3),2)</f>
        <v>0</v>
      </c>
      <c r="N13" s="13">
        <f t="shared" ca="1" si="6"/>
        <v>0</v>
      </c>
      <c r="O13" s="13">
        <f t="shared" ca="1" si="7"/>
        <v>0.50263137193010621</v>
      </c>
      <c r="P13" s="13">
        <f t="shared" ca="1" si="8"/>
        <v>7.3480522886147079E-2</v>
      </c>
      <c r="Q13" s="13">
        <f>VLOOKUP(C13,'Base Data'!$H$4:$I$10,2)</f>
        <v>1</v>
      </c>
      <c r="R13" s="13">
        <f t="shared" ca="1" si="9"/>
        <v>7.3480522886147079E-2</v>
      </c>
      <c r="S13" s="13">
        <f t="shared" ca="1" si="10"/>
        <v>0.10478221219270639</v>
      </c>
      <c r="U13" s="84"/>
      <c r="V13" s="35">
        <f ca="1">RAND()*2*'Base Data'!$D$6</f>
        <v>0.21411403215330063</v>
      </c>
      <c r="W13" s="35">
        <f ca="1">RAND()*2*'Base Data'!$D$7</f>
        <v>0.88691705313939528</v>
      </c>
      <c r="X13" s="35">
        <f ca="1">RAND()*2*'Base Data'!$D$7</f>
        <v>0.50263137193010621</v>
      </c>
    </row>
    <row r="14" spans="1:24" ht="45" x14ac:dyDescent="0.25">
      <c r="A14" s="6" t="s">
        <v>17</v>
      </c>
      <c r="B14" s="8" t="s">
        <v>10</v>
      </c>
      <c r="C14" s="6">
        <v>2</v>
      </c>
      <c r="D14" s="6">
        <v>2</v>
      </c>
      <c r="E14" s="9">
        <v>250</v>
      </c>
      <c r="F14" s="13">
        <f ca="1">RAND()*2*'Base Data'!$D$4</f>
        <v>49.825950681220071</v>
      </c>
      <c r="G14" s="13">
        <f t="shared" ca="1" si="1"/>
        <v>0.9881930272350653</v>
      </c>
      <c r="H14" s="13">
        <f t="shared" ca="1" si="2"/>
        <v>49.237657038539929</v>
      </c>
      <c r="I14" s="13">
        <f>VLOOKUP(C14,'Base Data'!$H$4:$I$10,2)</f>
        <v>1</v>
      </c>
      <c r="J14" s="13">
        <f t="shared" ca="1" si="3"/>
        <v>49.237657038539929</v>
      </c>
      <c r="K14" s="13">
        <f t="shared" ca="1" si="4"/>
        <v>6.7590186699319155E-2</v>
      </c>
      <c r="L14" s="13">
        <f t="shared" ca="1" si="5"/>
        <v>3.3677453090147331</v>
      </c>
      <c r="M14" s="13">
        <f ca="1">IF(K14&lt;1,VLOOKUP(C14,'Base Data'!$H$4:$J$10,3),2)</f>
        <v>0</v>
      </c>
      <c r="N14" s="13">
        <f t="shared" ca="1" si="6"/>
        <v>0</v>
      </c>
      <c r="O14" s="13">
        <f t="shared" ca="1" si="7"/>
        <v>0.16142721828261286</v>
      </c>
      <c r="P14" s="13">
        <f t="shared" ca="1" si="8"/>
        <v>8.0432646167560158</v>
      </c>
      <c r="Q14" s="13">
        <f>VLOOKUP(C14,'Base Data'!$H$4:$I$10,2)</f>
        <v>1</v>
      </c>
      <c r="R14" s="13">
        <f t="shared" ca="1" si="9"/>
        <v>8.0432646167560158</v>
      </c>
      <c r="S14" s="13">
        <f t="shared" ca="1" si="10"/>
        <v>57.280921655295941</v>
      </c>
      <c r="U14" s="84"/>
      <c r="V14" s="35">
        <f ca="1">RAND()*2*'Base Data'!$D$6</f>
        <v>0.9881930272350653</v>
      </c>
      <c r="W14" s="35">
        <f ca="1">RAND()*2*'Base Data'!$D$7</f>
        <v>6.7590186699319155E-2</v>
      </c>
      <c r="X14" s="35">
        <f ca="1">RAND()*2*'Base Data'!$D$7</f>
        <v>0.16142721828261286</v>
      </c>
    </row>
    <row r="15" spans="1:24" ht="45" x14ac:dyDescent="0.25">
      <c r="A15" s="6" t="s">
        <v>17</v>
      </c>
      <c r="B15" s="8" t="s">
        <v>11</v>
      </c>
      <c r="C15" s="6">
        <v>3</v>
      </c>
      <c r="D15" s="6">
        <v>1</v>
      </c>
      <c r="E15" s="9">
        <v>150</v>
      </c>
      <c r="F15" s="13">
        <f ca="1">RAND()*2*'Base Data'!$D$4</f>
        <v>85.382830862709127</v>
      </c>
      <c r="G15" s="13">
        <f t="shared" ca="1" si="1"/>
        <v>0.74329580240877269</v>
      </c>
      <c r="H15" s="13">
        <f t="shared" ca="1" si="2"/>
        <v>63.464699778029903</v>
      </c>
      <c r="I15" s="13">
        <f>VLOOKUP(C15,'Base Data'!$H$4:$I$10,2)</f>
        <v>1</v>
      </c>
      <c r="J15" s="13">
        <f t="shared" ca="1" si="3"/>
        <v>63.464699778029903</v>
      </c>
      <c r="K15" s="13">
        <f t="shared" ca="1" si="4"/>
        <v>0.20312770070997457</v>
      </c>
      <c r="L15" s="13">
        <f t="shared" ca="1" si="5"/>
        <v>17.343618113250759</v>
      </c>
      <c r="M15" s="13">
        <f ca="1">IF(K15&lt;1,VLOOKUP(C15,'Base Data'!$H$4:$J$10,3),2)</f>
        <v>0</v>
      </c>
      <c r="N15" s="13">
        <f t="shared" ca="1" si="6"/>
        <v>0</v>
      </c>
      <c r="O15" s="13">
        <f t="shared" ca="1" si="7"/>
        <v>0.5220187498103811</v>
      </c>
      <c r="P15" s="13">
        <f t="shared" ca="1" si="8"/>
        <v>44.571438622222644</v>
      </c>
      <c r="Q15" s="13">
        <f>VLOOKUP(C15,'Base Data'!$H$4:$I$10,2)</f>
        <v>1</v>
      </c>
      <c r="R15" s="13">
        <f t="shared" ca="1" si="9"/>
        <v>44.571438622222644</v>
      </c>
      <c r="S15" s="13">
        <f t="shared" ca="1" si="10"/>
        <v>108.03613840025255</v>
      </c>
      <c r="U15" s="84"/>
      <c r="V15" s="35">
        <f ca="1">RAND()*2*'Base Data'!$D$6</f>
        <v>0.74329580240877269</v>
      </c>
      <c r="W15" s="35">
        <f ca="1">RAND()*2*'Base Data'!$D$7</f>
        <v>0.20312770070997457</v>
      </c>
      <c r="X15" s="35">
        <f ca="1">RAND()*2*'Base Data'!$D$7</f>
        <v>0.5220187498103811</v>
      </c>
    </row>
    <row r="16" spans="1:24" ht="45" x14ac:dyDescent="0.25">
      <c r="A16" s="6" t="s">
        <v>17</v>
      </c>
      <c r="B16" s="8" t="s">
        <v>12</v>
      </c>
      <c r="C16" s="6">
        <v>3</v>
      </c>
      <c r="D16" s="6">
        <v>1</v>
      </c>
      <c r="E16" s="9">
        <v>1580</v>
      </c>
      <c r="F16" s="13">
        <f ca="1">RAND()*2*'Base Data'!$D$4</f>
        <v>51.540435134277814</v>
      </c>
      <c r="G16" s="13">
        <f t="shared" ca="1" si="1"/>
        <v>1</v>
      </c>
      <c r="H16" s="13">
        <f t="shared" ca="1" si="2"/>
        <v>51.540435134277814</v>
      </c>
      <c r="I16" s="13">
        <f>VLOOKUP(C16,'Base Data'!$H$4:$I$10,2)</f>
        <v>1</v>
      </c>
      <c r="J16" s="13">
        <f t="shared" ca="1" si="3"/>
        <v>51.540435134277814</v>
      </c>
      <c r="K16" s="13">
        <f t="shared" ca="1" si="4"/>
        <v>1</v>
      </c>
      <c r="L16" s="13">
        <f t="shared" ca="1" si="5"/>
        <v>51.540435134277814</v>
      </c>
      <c r="M16" s="13">
        <f ca="1">IF(K16&lt;1,VLOOKUP(C16,'Base Data'!$H$4:$J$10,3),2)</f>
        <v>2</v>
      </c>
      <c r="N16" s="13">
        <f t="shared" ca="1" si="6"/>
        <v>103.08087026855563</v>
      </c>
      <c r="O16" s="13">
        <f t="shared" ca="1" si="7"/>
        <v>0.70332780567547093</v>
      </c>
      <c r="P16" s="13">
        <f t="shared" ca="1" si="8"/>
        <v>36.249821146550559</v>
      </c>
      <c r="Q16" s="13">
        <f>VLOOKUP(C16,'Base Data'!$H$4:$I$10,2)</f>
        <v>1</v>
      </c>
      <c r="R16" s="13">
        <f t="shared" ca="1" si="9"/>
        <v>36.249821146550559</v>
      </c>
      <c r="S16" s="13">
        <f t="shared" ca="1" si="10"/>
        <v>190.87112654938403</v>
      </c>
      <c r="U16" s="84"/>
      <c r="V16" s="35">
        <f ca="1">RAND()*2*'Base Data'!$D$6</f>
        <v>1.328856529870946</v>
      </c>
      <c r="W16" s="35">
        <f ca="1">RAND()*2*'Base Data'!$D$7</f>
        <v>1.0582804397763741</v>
      </c>
      <c r="X16" s="35">
        <f ca="1">RAND()*2*'Base Data'!$D$7</f>
        <v>0.70332780567547093</v>
      </c>
    </row>
    <row r="17" spans="1:24" ht="30" x14ac:dyDescent="0.25">
      <c r="A17" s="6" t="s">
        <v>17</v>
      </c>
      <c r="B17" s="8" t="s">
        <v>13</v>
      </c>
      <c r="C17" s="6">
        <v>3</v>
      </c>
      <c r="D17" s="6">
        <v>3</v>
      </c>
      <c r="E17" s="9">
        <v>602</v>
      </c>
      <c r="F17" s="13">
        <f ca="1">RAND()*2*'Base Data'!$D$4</f>
        <v>83.368582052662049</v>
      </c>
      <c r="G17" s="13">
        <f t="shared" ca="1" si="1"/>
        <v>0.57918220840287438</v>
      </c>
      <c r="H17" s="13">
        <f t="shared" ca="1" si="2"/>
        <v>48.285599464677041</v>
      </c>
      <c r="I17" s="13">
        <f>VLOOKUP(C17,'Base Data'!$H$4:$I$10,2)</f>
        <v>1</v>
      </c>
      <c r="J17" s="13">
        <f t="shared" ca="1" si="3"/>
        <v>48.285599464677041</v>
      </c>
      <c r="K17" s="13">
        <f t="shared" ca="1" si="4"/>
        <v>0.97242444445592402</v>
      </c>
      <c r="L17" s="13">
        <f t="shared" ca="1" si="5"/>
        <v>81.069647087638018</v>
      </c>
      <c r="M17" s="13">
        <f ca="1">IF(K17&lt;1,VLOOKUP(C17,'Base Data'!$H$4:$J$10,3),2)</f>
        <v>0</v>
      </c>
      <c r="N17" s="13">
        <f t="shared" ca="1" si="6"/>
        <v>0</v>
      </c>
      <c r="O17" s="13">
        <f t="shared" ca="1" si="7"/>
        <v>3.9134063720982028E-2</v>
      </c>
      <c r="P17" s="13">
        <f t="shared" ca="1" si="8"/>
        <v>3.2625514023767952</v>
      </c>
      <c r="Q17" s="13">
        <f>VLOOKUP(C17,'Base Data'!$H$4:$I$10,2)</f>
        <v>1</v>
      </c>
      <c r="R17" s="13">
        <f t="shared" ca="1" si="9"/>
        <v>3.2625514023767952</v>
      </c>
      <c r="S17" s="13">
        <f t="shared" ca="1" si="10"/>
        <v>51.548150867053835</v>
      </c>
      <c r="U17" s="84"/>
      <c r="V17" s="35">
        <f ca="1">RAND()*2*'Base Data'!$D$6</f>
        <v>0.57918220840287438</v>
      </c>
      <c r="W17" s="35">
        <f ca="1">RAND()*2*'Base Data'!$D$7</f>
        <v>0.97242444445592402</v>
      </c>
      <c r="X17" s="35">
        <f ca="1">RAND()*2*'Base Data'!$D$7</f>
        <v>3.9134063720982028E-2</v>
      </c>
    </row>
    <row r="18" spans="1:24" ht="45" x14ac:dyDescent="0.25">
      <c r="A18" s="6" t="s">
        <v>17</v>
      </c>
      <c r="B18" s="8" t="s">
        <v>14</v>
      </c>
      <c r="C18" s="6">
        <v>3</v>
      </c>
      <c r="D18" s="6">
        <v>3</v>
      </c>
      <c r="E18" s="9">
        <v>500</v>
      </c>
      <c r="F18" s="13">
        <f ca="1">RAND()*2*'Base Data'!$D$4</f>
        <v>75.215179021666472</v>
      </c>
      <c r="G18" s="13">
        <f t="shared" ca="1" si="1"/>
        <v>0.79457810414225083</v>
      </c>
      <c r="H18" s="13">
        <f t="shared" ca="1" si="2"/>
        <v>59.764334349755742</v>
      </c>
      <c r="I18" s="13">
        <f>VLOOKUP(C18,'Base Data'!$H$4:$I$10,2)</f>
        <v>1</v>
      </c>
      <c r="J18" s="13">
        <f t="shared" ca="1" si="3"/>
        <v>59.764334349755742</v>
      </c>
      <c r="K18" s="13">
        <f t="shared" ca="1" si="4"/>
        <v>0.59842533469314996</v>
      </c>
      <c r="L18" s="13">
        <f t="shared" ca="1" si="5"/>
        <v>45.010668680045953</v>
      </c>
      <c r="M18" s="13">
        <f ca="1">IF(K18&lt;1,VLOOKUP(C18,'Base Data'!$H$4:$J$10,3),2)</f>
        <v>0</v>
      </c>
      <c r="N18" s="13">
        <f t="shared" ca="1" si="6"/>
        <v>0</v>
      </c>
      <c r="O18" s="13">
        <f t="shared" ca="1" si="7"/>
        <v>0.79862087875555476</v>
      </c>
      <c r="P18" s="13">
        <f t="shared" ca="1" si="8"/>
        <v>60.068412366039645</v>
      </c>
      <c r="Q18" s="13">
        <f>VLOOKUP(C18,'Base Data'!$H$4:$I$10,2)</f>
        <v>1</v>
      </c>
      <c r="R18" s="13">
        <f t="shared" ca="1" si="9"/>
        <v>60.068412366039645</v>
      </c>
      <c r="S18" s="13">
        <f t="shared" ca="1" si="10"/>
        <v>119.83274671579539</v>
      </c>
      <c r="U18" s="84"/>
      <c r="V18" s="35">
        <f ca="1">RAND()*2*'Base Data'!$D$6</f>
        <v>0.79457810414225083</v>
      </c>
      <c r="W18" s="35">
        <f ca="1">RAND()*2*'Base Data'!$D$7</f>
        <v>0.59842533469314996</v>
      </c>
      <c r="X18" s="35">
        <f ca="1">RAND()*2*'Base Data'!$D$7</f>
        <v>0.79862087875555476</v>
      </c>
    </row>
    <row r="19" spans="1:24" ht="45" x14ac:dyDescent="0.25">
      <c r="A19" s="6" t="s">
        <v>17</v>
      </c>
      <c r="B19" s="8" t="s">
        <v>15</v>
      </c>
      <c r="C19" s="6">
        <v>3</v>
      </c>
      <c r="D19" s="6">
        <v>3</v>
      </c>
      <c r="E19" s="9">
        <v>500</v>
      </c>
      <c r="F19" s="13">
        <f ca="1">RAND()*2*'Base Data'!$D$4</f>
        <v>68.182092134983463</v>
      </c>
      <c r="G19" s="13">
        <f t="shared" ca="1" si="1"/>
        <v>0.93610734264823126</v>
      </c>
      <c r="H19" s="13">
        <f t="shared" ca="1" si="2"/>
        <v>63.825757084676241</v>
      </c>
      <c r="I19" s="13">
        <f>VLOOKUP(C19,'Base Data'!$H$4:$I$10,2)</f>
        <v>1</v>
      </c>
      <c r="J19" s="13">
        <f t="shared" ca="1" si="3"/>
        <v>63.825757084676241</v>
      </c>
      <c r="K19" s="13">
        <f t="shared" ca="1" si="4"/>
        <v>0.36462305716047078</v>
      </c>
      <c r="L19" s="13">
        <f t="shared" ca="1" si="5"/>
        <v>24.860762877854562</v>
      </c>
      <c r="M19" s="13">
        <f ca="1">IF(K19&lt;1,VLOOKUP(C19,'Base Data'!$H$4:$J$10,3),2)</f>
        <v>0</v>
      </c>
      <c r="N19" s="13">
        <f t="shared" ca="1" si="6"/>
        <v>0</v>
      </c>
      <c r="O19" s="13">
        <f t="shared" ca="1" si="7"/>
        <v>9.2206077424453928E-2</v>
      </c>
      <c r="P19" s="13">
        <f t="shared" ca="1" si="8"/>
        <v>6.2868032663595361</v>
      </c>
      <c r="Q19" s="13">
        <f>VLOOKUP(C19,'Base Data'!$H$4:$I$10,2)</f>
        <v>1</v>
      </c>
      <c r="R19" s="13">
        <f t="shared" ca="1" si="9"/>
        <v>6.2868032663595361</v>
      </c>
      <c r="S19" s="13">
        <f t="shared" ca="1" si="10"/>
        <v>70.112560351035782</v>
      </c>
      <c r="U19" s="84"/>
      <c r="V19" s="35">
        <f ca="1">RAND()*2*'Base Data'!$D$6</f>
        <v>0.93610734264823126</v>
      </c>
      <c r="W19" s="35">
        <f ca="1">RAND()*2*'Base Data'!$D$7</f>
        <v>0.36462305716047078</v>
      </c>
      <c r="X19" s="35">
        <f ca="1">RAND()*2*'Base Data'!$D$7</f>
        <v>9.2206077424453928E-2</v>
      </c>
    </row>
    <row r="20" spans="1:24" ht="30" x14ac:dyDescent="0.25">
      <c r="A20" s="6" t="s">
        <v>17</v>
      </c>
      <c r="B20" s="8" t="s">
        <v>16</v>
      </c>
      <c r="C20" s="6">
        <v>3</v>
      </c>
      <c r="D20" s="6">
        <v>2</v>
      </c>
      <c r="E20" s="9">
        <v>600</v>
      </c>
      <c r="F20" s="13">
        <f ca="1">RAND()*2*'Base Data'!$D$4</f>
        <v>51.596947863280434</v>
      </c>
      <c r="G20" s="13">
        <f t="shared" ca="1" si="1"/>
        <v>0.94881444601520559</v>
      </c>
      <c r="H20" s="13">
        <f t="shared" ca="1" si="2"/>
        <v>48.955929502973873</v>
      </c>
      <c r="I20" s="13">
        <f>VLOOKUP(C20,'Base Data'!$H$4:$I$10,2)</f>
        <v>1</v>
      </c>
      <c r="J20" s="13">
        <f t="shared" ca="1" si="3"/>
        <v>48.955929502973873</v>
      </c>
      <c r="K20" s="13">
        <f t="shared" ca="1" si="4"/>
        <v>0.33293035879853577</v>
      </c>
      <c r="L20" s="13">
        <f t="shared" ca="1" si="5"/>
        <v>17.178190365031298</v>
      </c>
      <c r="M20" s="13">
        <f ca="1">IF(K20&lt;1,VLOOKUP(C20,'Base Data'!$H$4:$J$10,3),2)</f>
        <v>0</v>
      </c>
      <c r="N20" s="13">
        <f t="shared" ca="1" si="6"/>
        <v>0</v>
      </c>
      <c r="O20" s="13">
        <f t="shared" ca="1" si="7"/>
        <v>0.49558300724173188</v>
      </c>
      <c r="P20" s="13">
        <f t="shared" ca="1" si="8"/>
        <v>25.570570586579368</v>
      </c>
      <c r="Q20" s="13">
        <f>VLOOKUP(C20,'Base Data'!$H$4:$I$10,2)</f>
        <v>1</v>
      </c>
      <c r="R20" s="13">
        <f t="shared" ca="1" si="9"/>
        <v>25.570570586579368</v>
      </c>
      <c r="S20" s="13">
        <f t="shared" ca="1" si="10"/>
        <v>74.526500089553238</v>
      </c>
      <c r="U20" s="84"/>
      <c r="V20" s="35">
        <f ca="1">RAND()*2*'Base Data'!$D$6</f>
        <v>0.94881444601520559</v>
      </c>
      <c r="W20" s="35">
        <f ca="1">RAND()*2*'Base Data'!$D$7</f>
        <v>0.33293035879853577</v>
      </c>
      <c r="X20" s="35">
        <f ca="1">RAND()*2*'Base Data'!$D$7</f>
        <v>0.49558300724173188</v>
      </c>
    </row>
    <row r="21" spans="1:24" ht="30" x14ac:dyDescent="0.25">
      <c r="A21" s="6" t="s">
        <v>19</v>
      </c>
      <c r="B21" s="7" t="s">
        <v>18</v>
      </c>
      <c r="C21" s="6">
        <v>2</v>
      </c>
      <c r="D21" s="6">
        <v>4</v>
      </c>
      <c r="E21" s="9">
        <v>253287</v>
      </c>
      <c r="F21" s="13">
        <f ca="1">RAND()*2*'Base Data'!$D$4</f>
        <v>32.489868054918681</v>
      </c>
      <c r="G21" s="13">
        <f t="shared" ca="1" si="1"/>
        <v>0.34546135739538569</v>
      </c>
      <c r="H21" s="13">
        <f t="shared" ca="1" si="2"/>
        <v>11.223993919849187</v>
      </c>
      <c r="I21" s="13">
        <f>VLOOKUP(C21,'Base Data'!$H$4:$I$10,2)</f>
        <v>1</v>
      </c>
      <c r="J21" s="13">
        <f t="shared" ca="1" si="3"/>
        <v>11.223993919849187</v>
      </c>
      <c r="K21" s="13">
        <f t="shared" ca="1" si="4"/>
        <v>0.85029468512443762</v>
      </c>
      <c r="L21" s="13">
        <f t="shared" ca="1" si="5"/>
        <v>27.625962127491604</v>
      </c>
      <c r="M21" s="13">
        <f ca="1">IF(K21&lt;1,VLOOKUP(C21,'Base Data'!$H$4:$J$10,3),2)</f>
        <v>0</v>
      </c>
      <c r="N21" s="13">
        <f t="shared" ca="1" si="6"/>
        <v>0</v>
      </c>
      <c r="O21" s="13">
        <f t="shared" ca="1" si="7"/>
        <v>0.82754835733303889</v>
      </c>
      <c r="P21" s="13">
        <f t="shared" ca="1" si="8"/>
        <v>26.886936938815129</v>
      </c>
      <c r="Q21" s="13">
        <f>VLOOKUP(C21,'Base Data'!$H$4:$I$10,2)</f>
        <v>1</v>
      </c>
      <c r="R21" s="13">
        <f t="shared" ca="1" si="9"/>
        <v>26.886936938815129</v>
      </c>
      <c r="S21" s="13">
        <f t="shared" ca="1" si="10"/>
        <v>38.110930858664318</v>
      </c>
      <c r="U21" s="84"/>
      <c r="V21" s="35">
        <f ca="1">RAND()*2*'Base Data'!$D$6</f>
        <v>0.34546135739538569</v>
      </c>
      <c r="W21" s="35">
        <f ca="1">RAND()*2*'Base Data'!$D$7</f>
        <v>0.85029468512443762</v>
      </c>
      <c r="X21" s="35">
        <f ca="1">RAND()*2*'Base Data'!$D$7</f>
        <v>0.82754835733303889</v>
      </c>
    </row>
    <row r="22" spans="1:24" ht="30" x14ac:dyDescent="0.25">
      <c r="A22" s="6" t="s">
        <v>19</v>
      </c>
      <c r="B22" s="7" t="s">
        <v>23</v>
      </c>
      <c r="C22" s="6">
        <v>2</v>
      </c>
      <c r="D22" s="6">
        <v>4</v>
      </c>
      <c r="E22" s="9">
        <v>416253</v>
      </c>
      <c r="F22" s="13">
        <f ca="1">RAND()*2*'Base Data'!$D$4</f>
        <v>67.825481472964583</v>
      </c>
      <c r="G22" s="13">
        <f t="shared" ca="1" si="1"/>
        <v>0.49825401293501648</v>
      </c>
      <c r="H22" s="13">
        <f t="shared" ca="1" si="2"/>
        <v>33.794318323154215</v>
      </c>
      <c r="I22" s="13">
        <f>VLOOKUP(C22,'Base Data'!$H$4:$I$10,2)</f>
        <v>1</v>
      </c>
      <c r="J22" s="13">
        <f t="shared" ca="1" si="3"/>
        <v>33.794318323154215</v>
      </c>
      <c r="K22" s="13">
        <f t="shared" ca="1" si="4"/>
        <v>1</v>
      </c>
      <c r="L22" s="13">
        <f t="shared" ca="1" si="5"/>
        <v>67.825481472964583</v>
      </c>
      <c r="M22" s="13">
        <f ca="1">IF(K22&lt;1,VLOOKUP(C22,'Base Data'!$H$4:$J$10,3),2)</f>
        <v>2</v>
      </c>
      <c r="N22" s="13">
        <f t="shared" ca="1" si="6"/>
        <v>135.65096294592917</v>
      </c>
      <c r="O22" s="13">
        <f t="shared" ca="1" si="7"/>
        <v>6.4421989451190667E-2</v>
      </c>
      <c r="P22" s="13">
        <f t="shared" ca="1" si="8"/>
        <v>4.3694524519732525</v>
      </c>
      <c r="Q22" s="13">
        <f>VLOOKUP(C22,'Base Data'!$H$4:$I$10,2)</f>
        <v>1</v>
      </c>
      <c r="R22" s="13">
        <f t="shared" ca="1" si="9"/>
        <v>4.3694524519732525</v>
      </c>
      <c r="S22" s="13">
        <f t="shared" ca="1" si="10"/>
        <v>173.81473372105663</v>
      </c>
      <c r="U22" s="84"/>
      <c r="V22" s="35">
        <f ca="1">RAND()*2*'Base Data'!$D$6</f>
        <v>0.49825401293501648</v>
      </c>
      <c r="W22" s="35">
        <f ca="1">RAND()*2*'Base Data'!$D$7</f>
        <v>1.0023422204309409</v>
      </c>
      <c r="X22" s="35">
        <f ca="1">RAND()*2*'Base Data'!$D$7</f>
        <v>6.4421989451190667E-2</v>
      </c>
    </row>
    <row r="23" spans="1:24" ht="30" x14ac:dyDescent="0.25">
      <c r="A23" s="6" t="s">
        <v>19</v>
      </c>
      <c r="B23" s="7" t="s">
        <v>24</v>
      </c>
      <c r="C23" s="6">
        <v>2</v>
      </c>
      <c r="D23" s="6">
        <v>4</v>
      </c>
      <c r="E23" s="9">
        <v>645222</v>
      </c>
      <c r="F23" s="13">
        <f ca="1">RAND()*2*'Base Data'!$D$4</f>
        <v>49.406856558920055</v>
      </c>
      <c r="G23" s="13">
        <f t="shared" ca="1" si="1"/>
        <v>0.63529071962515138</v>
      </c>
      <c r="H23" s="13">
        <f t="shared" ca="1" si="2"/>
        <v>31.387717457732951</v>
      </c>
      <c r="I23" s="13">
        <f>VLOOKUP(C23,'Base Data'!$H$4:$I$10,2)</f>
        <v>1</v>
      </c>
      <c r="J23" s="13">
        <f t="shared" ca="1" si="3"/>
        <v>31.387717457732951</v>
      </c>
      <c r="K23" s="13">
        <f t="shared" ca="1" si="4"/>
        <v>1</v>
      </c>
      <c r="L23" s="13">
        <f t="shared" ca="1" si="5"/>
        <v>49.406856558920055</v>
      </c>
      <c r="M23" s="13">
        <f ca="1">IF(K23&lt;1,VLOOKUP(C23,'Base Data'!$H$4:$J$10,3),2)</f>
        <v>2</v>
      </c>
      <c r="N23" s="13">
        <f t="shared" ca="1" si="6"/>
        <v>98.813713117840109</v>
      </c>
      <c r="O23" s="13">
        <f t="shared" ca="1" si="7"/>
        <v>0.813723971453989</v>
      </c>
      <c r="P23" s="13">
        <f t="shared" ca="1" si="8"/>
        <v>40.203543536181989</v>
      </c>
      <c r="Q23" s="13">
        <f>VLOOKUP(C23,'Base Data'!$H$4:$I$10,2)</f>
        <v>1</v>
      </c>
      <c r="R23" s="13">
        <f t="shared" ca="1" si="9"/>
        <v>40.203543536181989</v>
      </c>
      <c r="S23" s="13">
        <f t="shared" ca="1" si="10"/>
        <v>170.40497411175505</v>
      </c>
      <c r="U23" s="84"/>
      <c r="V23" s="35">
        <f ca="1">RAND()*2*'Base Data'!$D$6</f>
        <v>0.63529071962515138</v>
      </c>
      <c r="W23" s="35">
        <f ca="1">RAND()*2*'Base Data'!$D$7</f>
        <v>1.0077338260673299</v>
      </c>
      <c r="X23" s="35">
        <f ca="1">RAND()*2*'Base Data'!$D$7</f>
        <v>0.813723971453989</v>
      </c>
    </row>
    <row r="24" spans="1:24" ht="30" x14ac:dyDescent="0.25">
      <c r="A24" s="6" t="s">
        <v>19</v>
      </c>
      <c r="B24" s="7" t="s">
        <v>25</v>
      </c>
      <c r="C24" s="6">
        <v>2</v>
      </c>
      <c r="D24" s="6">
        <v>4</v>
      </c>
      <c r="E24" s="9">
        <v>814877</v>
      </c>
      <c r="F24" s="13">
        <f ca="1">RAND()*2*'Base Data'!$D$4</f>
        <v>91.208506575424707</v>
      </c>
      <c r="G24" s="13">
        <f t="shared" ca="1" si="1"/>
        <v>1</v>
      </c>
      <c r="H24" s="13">
        <f t="shared" ca="1" si="2"/>
        <v>91.208506575424707</v>
      </c>
      <c r="I24" s="13">
        <f>VLOOKUP(C24,'Base Data'!$H$4:$I$10,2)</f>
        <v>1</v>
      </c>
      <c r="J24" s="13">
        <f t="shared" ca="1" si="3"/>
        <v>91.208506575424707</v>
      </c>
      <c r="K24" s="13">
        <f t="shared" ca="1" si="4"/>
        <v>0.7928646174817624</v>
      </c>
      <c r="L24" s="13">
        <f t="shared" ca="1" si="5"/>
        <v>72.315997677006919</v>
      </c>
      <c r="M24" s="13">
        <f ca="1">IF(K24&lt;1,VLOOKUP(C24,'Base Data'!$H$4:$J$10,3),2)</f>
        <v>0</v>
      </c>
      <c r="N24" s="13">
        <f t="shared" ca="1" si="6"/>
        <v>0</v>
      </c>
      <c r="O24" s="13">
        <f t="shared" ca="1" si="7"/>
        <v>0.65650227237871139</v>
      </c>
      <c r="P24" s="13">
        <f t="shared" ca="1" si="8"/>
        <v>59.87859182703496</v>
      </c>
      <c r="Q24" s="13">
        <f>VLOOKUP(C24,'Base Data'!$H$4:$I$10,2)</f>
        <v>1</v>
      </c>
      <c r="R24" s="13">
        <f t="shared" ca="1" si="9"/>
        <v>59.87859182703496</v>
      </c>
      <c r="S24" s="13">
        <f t="shared" ca="1" si="10"/>
        <v>151.08709840245967</v>
      </c>
      <c r="U24" s="84"/>
      <c r="V24" s="35">
        <f ca="1">RAND()*2*'Base Data'!$D$6</f>
        <v>1.2920076455362219</v>
      </c>
      <c r="W24" s="35">
        <f ca="1">RAND()*2*'Base Data'!$D$7</f>
        <v>0.7928646174817624</v>
      </c>
      <c r="X24" s="35">
        <f ca="1">RAND()*2*'Base Data'!$D$7</f>
        <v>0.65650227237871139</v>
      </c>
    </row>
    <row r="25" spans="1:24" ht="30" x14ac:dyDescent="0.25">
      <c r="A25" s="6" t="s">
        <v>19</v>
      </c>
      <c r="B25" s="7" t="s">
        <v>26</v>
      </c>
      <c r="C25" s="6">
        <v>2</v>
      </c>
      <c r="D25" s="6">
        <v>4</v>
      </c>
      <c r="E25" s="9">
        <v>267042</v>
      </c>
      <c r="F25" s="13">
        <f ca="1">RAND()*2*'Base Data'!$D$4</f>
        <v>77.759732645916571</v>
      </c>
      <c r="G25" s="13">
        <f t="shared" ca="1" si="1"/>
        <v>1</v>
      </c>
      <c r="H25" s="13">
        <f t="shared" ca="1" si="2"/>
        <v>77.759732645916571</v>
      </c>
      <c r="I25" s="13">
        <f>VLOOKUP(C25,'Base Data'!$H$4:$I$10,2)</f>
        <v>1</v>
      </c>
      <c r="J25" s="13">
        <f t="shared" ca="1" si="3"/>
        <v>77.759732645916571</v>
      </c>
      <c r="K25" s="13">
        <f t="shared" ca="1" si="4"/>
        <v>0.86554433246599294</v>
      </c>
      <c r="L25" s="13">
        <f t="shared" ca="1" si="5"/>
        <v>67.304495885743933</v>
      </c>
      <c r="M25" s="13">
        <f ca="1">IF(K25&lt;1,VLOOKUP(C25,'Base Data'!$H$4:$J$10,3),2)</f>
        <v>0</v>
      </c>
      <c r="N25" s="13">
        <f t="shared" ca="1" si="6"/>
        <v>0</v>
      </c>
      <c r="O25" s="13">
        <f t="shared" ca="1" si="7"/>
        <v>0.53312676825263439</v>
      </c>
      <c r="P25" s="13">
        <f t="shared" ca="1" si="8"/>
        <v>41.455794965706374</v>
      </c>
      <c r="Q25" s="13">
        <f>VLOOKUP(C25,'Base Data'!$H$4:$I$10,2)</f>
        <v>1</v>
      </c>
      <c r="R25" s="13">
        <f t="shared" ca="1" si="9"/>
        <v>41.455794965706374</v>
      </c>
      <c r="S25" s="13">
        <f t="shared" ca="1" si="10"/>
        <v>119.21552761162295</v>
      </c>
      <c r="U25" s="84"/>
      <c r="V25" s="35">
        <f ca="1">RAND()*2*'Base Data'!$D$6</f>
        <v>1.1972956386713245</v>
      </c>
      <c r="W25" s="35">
        <f ca="1">RAND()*2*'Base Data'!$D$7</f>
        <v>0.86554433246599294</v>
      </c>
      <c r="X25" s="35">
        <f ca="1">RAND()*2*'Base Data'!$D$7</f>
        <v>0.53312676825263439</v>
      </c>
    </row>
    <row r="26" spans="1:24" ht="30" x14ac:dyDescent="0.25">
      <c r="A26" s="6" t="s">
        <v>19</v>
      </c>
      <c r="B26" s="7" t="s">
        <v>80</v>
      </c>
      <c r="C26" s="6">
        <v>5</v>
      </c>
      <c r="D26" s="6">
        <v>2</v>
      </c>
      <c r="E26" s="9">
        <v>1000000</v>
      </c>
      <c r="F26" s="13">
        <f ca="1">RAND()*2*'Base Data'!$D$4</f>
        <v>92.577691502148951</v>
      </c>
      <c r="G26" s="13">
        <f t="shared" ca="1" si="1"/>
        <v>1</v>
      </c>
      <c r="H26" s="13">
        <f t="shared" ca="1" si="2"/>
        <v>92.577691502148951</v>
      </c>
      <c r="I26" s="13">
        <f>VLOOKUP(C26,'Base Data'!$H$4:$I$10,2)</f>
        <v>0.5</v>
      </c>
      <c r="J26" s="13">
        <f t="shared" ca="1" si="3"/>
        <v>46.288845751074476</v>
      </c>
      <c r="K26" s="13">
        <f t="shared" ca="1" si="4"/>
        <v>0.54063778578132993</v>
      </c>
      <c r="L26" s="13">
        <f t="shared" si="5"/>
        <v>0</v>
      </c>
      <c r="M26" s="13">
        <f ca="1">IF(K26&lt;1,VLOOKUP(C26,'Base Data'!$H$4:$J$10,3),2)</f>
        <v>0.5</v>
      </c>
      <c r="N26" s="13">
        <f t="shared" ca="1" si="6"/>
        <v>0</v>
      </c>
      <c r="O26" s="13">
        <f t="shared" ca="1" si="7"/>
        <v>1</v>
      </c>
      <c r="P26" s="13">
        <f t="shared" si="8"/>
        <v>0</v>
      </c>
      <c r="Q26" s="13">
        <f>VLOOKUP(C26,'Base Data'!$H$4:$I$10,2)</f>
        <v>0.5</v>
      </c>
      <c r="R26" s="13">
        <f t="shared" si="9"/>
        <v>0</v>
      </c>
      <c r="S26" s="13">
        <f t="shared" ca="1" si="10"/>
        <v>46.288845751074476</v>
      </c>
      <c r="U26" s="84"/>
      <c r="V26" s="35">
        <f ca="1">RAND()*2*'Base Data'!$D$6</f>
        <v>1.0592313385728067</v>
      </c>
      <c r="W26" s="35">
        <f ca="1">RAND()*2*'Base Data'!$D$7</f>
        <v>0.54063778578132993</v>
      </c>
      <c r="X26" s="35">
        <f ca="1">RAND()*2*'Base Data'!$D$7</f>
        <v>1.0027671798191304</v>
      </c>
    </row>
    <row r="27" spans="1:24" x14ac:dyDescent="0.25">
      <c r="A27" s="6" t="s">
        <v>19</v>
      </c>
      <c r="B27" s="7" t="s">
        <v>27</v>
      </c>
      <c r="C27" s="6">
        <v>2</v>
      </c>
      <c r="D27" s="6">
        <v>4</v>
      </c>
      <c r="E27" s="9">
        <v>463376</v>
      </c>
      <c r="F27" s="13">
        <f ca="1">RAND()*2*'Base Data'!$D$4</f>
        <v>88.573745049770707</v>
      </c>
      <c r="G27" s="13">
        <f t="shared" ca="1" si="1"/>
        <v>1</v>
      </c>
      <c r="H27" s="13">
        <f t="shared" ca="1" si="2"/>
        <v>88.573745049770707</v>
      </c>
      <c r="I27" s="13">
        <f>VLOOKUP(C27,'Base Data'!$H$4:$I$10,2)</f>
        <v>1</v>
      </c>
      <c r="J27" s="13">
        <f t="shared" ca="1" si="3"/>
        <v>88.573745049770707</v>
      </c>
      <c r="K27" s="13">
        <f t="shared" ca="1" si="4"/>
        <v>0.27752072548236761</v>
      </c>
      <c r="L27" s="13">
        <f t="shared" ca="1" si="5"/>
        <v>24.581049984902634</v>
      </c>
      <c r="M27" s="13">
        <f ca="1">IF(K27&lt;1,VLOOKUP(C27,'Base Data'!$H$4:$J$10,3),2)</f>
        <v>0</v>
      </c>
      <c r="N27" s="13">
        <f t="shared" ca="1" si="6"/>
        <v>0</v>
      </c>
      <c r="O27" s="13">
        <f t="shared" ca="1" si="7"/>
        <v>0.11635850242320213</v>
      </c>
      <c r="P27" s="13">
        <f t="shared" ca="1" si="8"/>
        <v>10.306308328005832</v>
      </c>
      <c r="Q27" s="13">
        <f>VLOOKUP(C27,'Base Data'!$H$4:$I$10,2)</f>
        <v>1</v>
      </c>
      <c r="R27" s="13">
        <f t="shared" ca="1" si="9"/>
        <v>10.306308328005832</v>
      </c>
      <c r="S27" s="13">
        <f t="shared" ca="1" si="10"/>
        <v>98.880053377776534</v>
      </c>
      <c r="U27" s="84"/>
      <c r="V27" s="35">
        <f ca="1">RAND()*2*'Base Data'!$D$6</f>
        <v>1.3210327003783</v>
      </c>
      <c r="W27" s="35">
        <f ca="1">RAND()*2*'Base Data'!$D$7</f>
        <v>0.27752072548236761</v>
      </c>
      <c r="X27" s="35">
        <f ca="1">RAND()*2*'Base Data'!$D$7</f>
        <v>0.11635850242320213</v>
      </c>
    </row>
    <row r="28" spans="1:24" ht="30" x14ac:dyDescent="0.25">
      <c r="A28" s="6" t="s">
        <v>19</v>
      </c>
      <c r="B28" s="7" t="s">
        <v>28</v>
      </c>
      <c r="C28" s="6">
        <v>2</v>
      </c>
      <c r="D28" s="6">
        <v>1</v>
      </c>
      <c r="E28" s="9">
        <v>30000</v>
      </c>
      <c r="F28" s="13">
        <f ca="1">RAND()*2*'Base Data'!$D$4</f>
        <v>18.708819332722257</v>
      </c>
      <c r="G28" s="13">
        <f t="shared" ca="1" si="1"/>
        <v>1</v>
      </c>
      <c r="H28" s="13">
        <f t="shared" ca="1" si="2"/>
        <v>18.708819332722257</v>
      </c>
      <c r="I28" s="13">
        <f>VLOOKUP(C28,'Base Data'!$H$4:$I$10,2)</f>
        <v>1</v>
      </c>
      <c r="J28" s="13">
        <f t="shared" ca="1" si="3"/>
        <v>18.708819332722257</v>
      </c>
      <c r="K28" s="13">
        <f t="shared" ca="1" si="4"/>
        <v>3.3650557157305695E-3</v>
      </c>
      <c r="L28" s="13">
        <f t="shared" ca="1" si="5"/>
        <v>6.2956219430147606E-2</v>
      </c>
      <c r="M28" s="13">
        <f ca="1">IF(K28&lt;1,VLOOKUP(C28,'Base Data'!$H$4:$J$10,3),2)</f>
        <v>0</v>
      </c>
      <c r="N28" s="13">
        <f t="shared" ca="1" si="6"/>
        <v>0</v>
      </c>
      <c r="O28" s="13">
        <f t="shared" ca="1" si="7"/>
        <v>1</v>
      </c>
      <c r="P28" s="13">
        <f t="shared" ca="1" si="8"/>
        <v>18.708819332722257</v>
      </c>
      <c r="Q28" s="13">
        <f>VLOOKUP(C28,'Base Data'!$H$4:$I$10,2)</f>
        <v>1</v>
      </c>
      <c r="R28" s="13">
        <f t="shared" ca="1" si="9"/>
        <v>18.708819332722257</v>
      </c>
      <c r="S28" s="13">
        <f t="shared" ca="1" si="10"/>
        <v>37.417638665444514</v>
      </c>
      <c r="U28" s="84"/>
      <c r="V28" s="35">
        <f ca="1">RAND()*2*'Base Data'!$D$6</f>
        <v>1.2027895013225529</v>
      </c>
      <c r="W28" s="35">
        <f ca="1">RAND()*2*'Base Data'!$D$7</f>
        <v>3.3650557157305695E-3</v>
      </c>
      <c r="X28" s="35">
        <f ca="1">RAND()*2*'Base Data'!$D$7</f>
        <v>1.0461788181439622</v>
      </c>
    </row>
    <row r="29" spans="1:24" ht="30" x14ac:dyDescent="0.25">
      <c r="A29" s="6" t="s">
        <v>19</v>
      </c>
      <c r="B29" s="7" t="s">
        <v>29</v>
      </c>
      <c r="C29" s="6">
        <v>2</v>
      </c>
      <c r="D29" s="6">
        <v>2</v>
      </c>
      <c r="E29" s="9">
        <v>740000</v>
      </c>
      <c r="F29" s="13">
        <f ca="1">RAND()*2*'Base Data'!$D$4</f>
        <v>74.415962051842143</v>
      </c>
      <c r="G29" s="13">
        <f t="shared" ca="1" si="1"/>
        <v>0.45490115274494025</v>
      </c>
      <c r="H29" s="13">
        <f t="shared" ca="1" si="2"/>
        <v>33.851906920006719</v>
      </c>
      <c r="I29" s="13">
        <f>VLOOKUP(C29,'Base Data'!$H$4:$I$10,2)</f>
        <v>1</v>
      </c>
      <c r="J29" s="13">
        <f t="shared" ca="1" si="3"/>
        <v>33.851906920006719</v>
      </c>
      <c r="K29" s="13">
        <f t="shared" ca="1" si="4"/>
        <v>0.87408427047798054</v>
      </c>
      <c r="L29" s="13">
        <f t="shared" ca="1" si="5"/>
        <v>65.045821902001521</v>
      </c>
      <c r="M29" s="13">
        <f ca="1">IF(K29&lt;1,VLOOKUP(C29,'Base Data'!$H$4:$J$10,3),2)</f>
        <v>0</v>
      </c>
      <c r="N29" s="13">
        <f t="shared" ca="1" si="6"/>
        <v>0</v>
      </c>
      <c r="O29" s="13">
        <f t="shared" ca="1" si="7"/>
        <v>0.10313618219983008</v>
      </c>
      <c r="P29" s="13">
        <f t="shared" ca="1" si="8"/>
        <v>7.6749782207544319</v>
      </c>
      <c r="Q29" s="13">
        <f>VLOOKUP(C29,'Base Data'!$H$4:$I$10,2)</f>
        <v>1</v>
      </c>
      <c r="R29" s="13">
        <f t="shared" ca="1" si="9"/>
        <v>7.6749782207544319</v>
      </c>
      <c r="S29" s="13">
        <f t="shared" ca="1" si="10"/>
        <v>41.526885140761152</v>
      </c>
      <c r="U29" s="84"/>
      <c r="V29" s="35">
        <f ca="1">RAND()*2*'Base Data'!$D$6</f>
        <v>0.45490115274494025</v>
      </c>
      <c r="W29" s="35">
        <f ca="1">RAND()*2*'Base Data'!$D$7</f>
        <v>0.87408427047798054</v>
      </c>
      <c r="X29" s="35">
        <f ca="1">RAND()*2*'Base Data'!$D$7</f>
        <v>0.10313618219983008</v>
      </c>
    </row>
    <row r="30" spans="1:24" ht="30" x14ac:dyDescent="0.25">
      <c r="A30" s="6" t="s">
        <v>19</v>
      </c>
      <c r="B30" s="7" t="s">
        <v>30</v>
      </c>
      <c r="C30" s="6">
        <v>2</v>
      </c>
      <c r="D30" s="6">
        <v>2</v>
      </c>
      <c r="E30" s="9">
        <v>1950000</v>
      </c>
      <c r="F30" s="13">
        <f ca="1">RAND()*2*'Base Data'!$D$4</f>
        <v>48.569305690238934</v>
      </c>
      <c r="G30" s="13">
        <f t="shared" ca="1" si="1"/>
        <v>0.21988192494392028</v>
      </c>
      <c r="H30" s="13">
        <f t="shared" ca="1" si="2"/>
        <v>10.679512428359438</v>
      </c>
      <c r="I30" s="13">
        <f>VLOOKUP(C30,'Base Data'!$H$4:$I$10,2)</f>
        <v>1</v>
      </c>
      <c r="J30" s="13">
        <f t="shared" ca="1" si="3"/>
        <v>10.679512428359438</v>
      </c>
      <c r="K30" s="13">
        <f t="shared" ca="1" si="4"/>
        <v>0.51978044573554305</v>
      </c>
      <c r="L30" s="13">
        <f t="shared" ca="1" si="5"/>
        <v>25.24537536073824</v>
      </c>
      <c r="M30" s="13">
        <f ca="1">IF(K30&lt;1,VLOOKUP(C30,'Base Data'!$H$4:$J$10,3),2)</f>
        <v>0</v>
      </c>
      <c r="N30" s="13">
        <f t="shared" ca="1" si="6"/>
        <v>0</v>
      </c>
      <c r="O30" s="13">
        <f t="shared" ca="1" si="7"/>
        <v>0.3863298664988003</v>
      </c>
      <c r="P30" s="13">
        <f t="shared" ca="1" si="8"/>
        <v>18.763773383249429</v>
      </c>
      <c r="Q30" s="13">
        <f>VLOOKUP(C30,'Base Data'!$H$4:$I$10,2)</f>
        <v>1</v>
      </c>
      <c r="R30" s="13">
        <f t="shared" ca="1" si="9"/>
        <v>18.763773383249429</v>
      </c>
      <c r="S30" s="13">
        <f t="shared" ca="1" si="10"/>
        <v>29.443285811608867</v>
      </c>
      <c r="U30" s="84"/>
      <c r="V30" s="35">
        <f ca="1">RAND()*2*'Base Data'!$D$6</f>
        <v>0.21988192494392028</v>
      </c>
      <c r="W30" s="35">
        <f ca="1">RAND()*2*'Base Data'!$D$7</f>
        <v>0.51978044573554305</v>
      </c>
      <c r="X30" s="35">
        <f ca="1">RAND()*2*'Base Data'!$D$7</f>
        <v>0.3863298664988003</v>
      </c>
    </row>
    <row r="31" spans="1:24" ht="45" x14ac:dyDescent="0.25">
      <c r="A31" s="10" t="s">
        <v>19</v>
      </c>
      <c r="B31" s="7" t="s">
        <v>31</v>
      </c>
      <c r="C31" s="6">
        <v>3</v>
      </c>
      <c r="D31" s="6">
        <v>1</v>
      </c>
      <c r="E31" s="9">
        <v>723000</v>
      </c>
      <c r="F31" s="13">
        <f ca="1">RAND()*2*'Base Data'!$D$4</f>
        <v>98.701282049113345</v>
      </c>
      <c r="G31" s="13">
        <f t="shared" ca="1" si="1"/>
        <v>0.49985506686766906</v>
      </c>
      <c r="H31" s="13">
        <f t="shared" ca="1" si="2"/>
        <v>49.336335938584213</v>
      </c>
      <c r="I31" s="13">
        <f>VLOOKUP(C31,'Base Data'!$H$4:$I$10,2)</f>
        <v>1</v>
      </c>
      <c r="J31" s="13">
        <f t="shared" ca="1" si="3"/>
        <v>49.336335938584213</v>
      </c>
      <c r="K31" s="13">
        <f t="shared" ca="1" si="4"/>
        <v>0.35411914012128087</v>
      </c>
      <c r="L31" s="13">
        <f t="shared" ca="1" si="5"/>
        <v>34.952013128100035</v>
      </c>
      <c r="M31" s="13">
        <f ca="1">IF(K31&lt;1,VLOOKUP(C31,'Base Data'!$H$4:$J$10,3),2)</f>
        <v>0</v>
      </c>
      <c r="N31" s="13">
        <f t="shared" ca="1" si="6"/>
        <v>0</v>
      </c>
      <c r="O31" s="13">
        <f t="shared" ca="1" si="7"/>
        <v>0.54511559650204811</v>
      </c>
      <c r="P31" s="13">
        <f t="shared" ca="1" si="8"/>
        <v>53.803608239719317</v>
      </c>
      <c r="Q31" s="13">
        <f>VLOOKUP(C31,'Base Data'!$H$4:$I$10,2)</f>
        <v>1</v>
      </c>
      <c r="R31" s="13">
        <f t="shared" ca="1" si="9"/>
        <v>53.803608239719317</v>
      </c>
      <c r="S31" s="13">
        <f t="shared" ca="1" si="10"/>
        <v>103.13994417830352</v>
      </c>
      <c r="U31" s="84"/>
      <c r="V31" s="35">
        <f ca="1">RAND()*2*'Base Data'!$D$6</f>
        <v>0.49985506686766906</v>
      </c>
      <c r="W31" s="35">
        <f ca="1">RAND()*2*'Base Data'!$D$7</f>
        <v>0.35411914012128087</v>
      </c>
      <c r="X31" s="35">
        <f ca="1">RAND()*2*'Base Data'!$D$7</f>
        <v>0.54511559650204811</v>
      </c>
    </row>
    <row r="32" spans="1:24" ht="30" x14ac:dyDescent="0.25">
      <c r="A32" s="11" t="s">
        <v>19</v>
      </c>
      <c r="B32" s="7" t="s">
        <v>32</v>
      </c>
      <c r="C32" s="6">
        <v>3</v>
      </c>
      <c r="D32" s="6">
        <v>1910000</v>
      </c>
      <c r="E32" s="9"/>
      <c r="F32" s="13">
        <f ca="1">RAND()*2*'Base Data'!$D$4</f>
        <v>33.002570672174819</v>
      </c>
      <c r="G32" s="13">
        <f t="shared" ca="1" si="1"/>
        <v>0.22301428441945992</v>
      </c>
      <c r="H32" s="13">
        <f t="shared" ca="1" si="2"/>
        <v>7.3600446824577217</v>
      </c>
      <c r="I32" s="13">
        <f>VLOOKUP(C32,'Base Data'!$H$4:$I$10,2)</f>
        <v>1</v>
      </c>
      <c r="J32" s="13">
        <f t="shared" ca="1" si="3"/>
        <v>7.3600446824577217</v>
      </c>
      <c r="K32" s="13">
        <f t="shared" ca="1" si="4"/>
        <v>0.14134488209104212</v>
      </c>
      <c r="L32" s="13">
        <f t="shared" ca="1" si="5"/>
        <v>4.6647444603598345</v>
      </c>
      <c r="M32" s="13">
        <f ca="1">IF(K32&lt;1,VLOOKUP(C32,'Base Data'!$H$4:$J$10,3),2)</f>
        <v>0</v>
      </c>
      <c r="N32" s="13">
        <f t="shared" ca="1" si="6"/>
        <v>0</v>
      </c>
      <c r="O32" s="13">
        <f t="shared" ca="1" si="7"/>
        <v>0.39892609644788807</v>
      </c>
      <c r="P32" s="13">
        <f t="shared" ca="1" si="8"/>
        <v>13.165586690996253</v>
      </c>
      <c r="Q32" s="13">
        <f>VLOOKUP(C32,'Base Data'!$H$4:$I$10,2)</f>
        <v>1</v>
      </c>
      <c r="R32" s="13">
        <f t="shared" ca="1" si="9"/>
        <v>13.165586690996253</v>
      </c>
      <c r="S32" s="13">
        <f t="shared" ca="1" si="10"/>
        <v>20.525631373453976</v>
      </c>
      <c r="U32" s="84"/>
      <c r="V32" s="35">
        <f ca="1">RAND()*2*'Base Data'!$D$6</f>
        <v>0.22301428441945992</v>
      </c>
      <c r="W32" s="35">
        <f ca="1">RAND()*2*'Base Data'!$D$7</f>
        <v>0.14134488209104212</v>
      </c>
      <c r="X32" s="35">
        <f ca="1">RAND()*2*'Base Data'!$D$7</f>
        <v>0.39892609644788807</v>
      </c>
    </row>
    <row r="33" spans="1:24" ht="45" x14ac:dyDescent="0.25">
      <c r="A33" s="6" t="s">
        <v>19</v>
      </c>
      <c r="B33" s="7" t="s">
        <v>33</v>
      </c>
      <c r="C33" s="6">
        <v>3</v>
      </c>
      <c r="D33" s="6">
        <v>1</v>
      </c>
      <c r="E33" s="9">
        <v>600000</v>
      </c>
      <c r="F33" s="13">
        <f ca="1">RAND()*2*'Base Data'!$D$4</f>
        <v>6.9357609052721365</v>
      </c>
      <c r="G33" s="13">
        <f t="shared" ca="1" si="1"/>
        <v>1</v>
      </c>
      <c r="H33" s="13">
        <f t="shared" ca="1" si="2"/>
        <v>6.9357609052721365</v>
      </c>
      <c r="I33" s="13">
        <f>VLOOKUP(C33,'Base Data'!$H$4:$I$10,2)</f>
        <v>1</v>
      </c>
      <c r="J33" s="13">
        <f t="shared" ca="1" si="3"/>
        <v>6.9357609052721365</v>
      </c>
      <c r="K33" s="13">
        <f t="shared" ca="1" si="4"/>
        <v>0.33165315987568406</v>
      </c>
      <c r="L33" s="13">
        <f t="shared" ca="1" si="5"/>
        <v>2.3002670203757392</v>
      </c>
      <c r="M33" s="13">
        <f ca="1">IF(K33&lt;1,VLOOKUP(C33,'Base Data'!$H$4:$J$10,3),2)</f>
        <v>0</v>
      </c>
      <c r="N33" s="13">
        <f t="shared" ca="1" si="6"/>
        <v>0</v>
      </c>
      <c r="O33" s="13">
        <f t="shared" ca="1" si="7"/>
        <v>0.3496320208359957</v>
      </c>
      <c r="P33" s="13">
        <f t="shared" ca="1" si="8"/>
        <v>2.424964101345592</v>
      </c>
      <c r="Q33" s="13">
        <f>VLOOKUP(C33,'Base Data'!$H$4:$I$10,2)</f>
        <v>1</v>
      </c>
      <c r="R33" s="13">
        <f t="shared" ca="1" si="9"/>
        <v>2.424964101345592</v>
      </c>
      <c r="S33" s="13">
        <f t="shared" ca="1" si="10"/>
        <v>9.360725006617729</v>
      </c>
      <c r="U33" s="84"/>
      <c r="V33" s="35">
        <f ca="1">RAND()*2*'Base Data'!$D$6</f>
        <v>1.1291587829295535</v>
      </c>
      <c r="W33" s="35">
        <f ca="1">RAND()*2*'Base Data'!$D$7</f>
        <v>0.33165315987568406</v>
      </c>
      <c r="X33" s="35">
        <f ca="1">RAND()*2*'Base Data'!$D$7</f>
        <v>0.3496320208359957</v>
      </c>
    </row>
    <row r="34" spans="1:24" ht="30" x14ac:dyDescent="0.25">
      <c r="A34" s="6" t="s">
        <v>19</v>
      </c>
      <c r="B34" s="7" t="s">
        <v>34</v>
      </c>
      <c r="C34" s="6">
        <v>3</v>
      </c>
      <c r="D34" s="6">
        <v>1</v>
      </c>
      <c r="E34" s="9">
        <v>322000</v>
      </c>
      <c r="F34" s="13">
        <f ca="1">RAND()*2*'Base Data'!$D$4</f>
        <v>42.833361489773829</v>
      </c>
      <c r="G34" s="13">
        <f t="shared" ca="1" si="1"/>
        <v>0.15336257179792029</v>
      </c>
      <c r="H34" s="13">
        <f t="shared" ca="1" si="2"/>
        <v>6.569034476821713</v>
      </c>
      <c r="I34" s="13">
        <f>VLOOKUP(C34,'Base Data'!$H$4:$I$10,2)</f>
        <v>1</v>
      </c>
      <c r="J34" s="13">
        <f t="shared" ca="1" si="3"/>
        <v>6.569034476821713</v>
      </c>
      <c r="K34" s="13">
        <f t="shared" ca="1" si="4"/>
        <v>0.75480253833211663</v>
      </c>
      <c r="L34" s="13">
        <f t="shared" ca="1" si="5"/>
        <v>32.330729977778418</v>
      </c>
      <c r="M34" s="13">
        <f ca="1">IF(K34&lt;1,VLOOKUP(C34,'Base Data'!$H$4:$J$10,3),2)</f>
        <v>0</v>
      </c>
      <c r="N34" s="13">
        <f t="shared" ca="1" si="6"/>
        <v>0</v>
      </c>
      <c r="O34" s="13">
        <f t="shared" ca="1" si="7"/>
        <v>1</v>
      </c>
      <c r="P34" s="13">
        <f t="shared" ca="1" si="8"/>
        <v>42.833361489773829</v>
      </c>
      <c r="Q34" s="13">
        <f>VLOOKUP(C34,'Base Data'!$H$4:$I$10,2)</f>
        <v>1</v>
      </c>
      <c r="R34" s="13">
        <f t="shared" ca="1" si="9"/>
        <v>42.833361489773829</v>
      </c>
      <c r="S34" s="13">
        <f t="shared" ca="1" si="10"/>
        <v>49.402395966595542</v>
      </c>
      <c r="U34" s="84"/>
      <c r="V34" s="35">
        <f ca="1">RAND()*2*'Base Data'!$D$6</f>
        <v>0.15336257179792029</v>
      </c>
      <c r="W34" s="35">
        <f ca="1">RAND()*2*'Base Data'!$D$7</f>
        <v>0.75480253833211663</v>
      </c>
      <c r="X34" s="35">
        <f ca="1">RAND()*2*'Base Data'!$D$7</f>
        <v>1.0420451177354337</v>
      </c>
    </row>
    <row r="35" spans="1:24" ht="30" x14ac:dyDescent="0.25">
      <c r="A35" s="6" t="s">
        <v>19</v>
      </c>
      <c r="B35" s="7" t="s">
        <v>34</v>
      </c>
      <c r="C35" s="6">
        <v>3</v>
      </c>
      <c r="D35" s="6">
        <v>1</v>
      </c>
      <c r="E35" s="9">
        <v>317000</v>
      </c>
      <c r="F35" s="13">
        <f ca="1">RAND()*2*'Base Data'!$D$4</f>
        <v>13.065643946317174</v>
      </c>
      <c r="G35" s="13">
        <f t="shared" ca="1" si="1"/>
        <v>0.40922756529060528</v>
      </c>
      <c r="H35" s="13">
        <f t="shared" ca="1" si="2"/>
        <v>5.346821661105313</v>
      </c>
      <c r="I35" s="13">
        <f>VLOOKUP(C35,'Base Data'!$H$4:$I$10,2)</f>
        <v>1</v>
      </c>
      <c r="J35" s="13">
        <f t="shared" ca="1" si="3"/>
        <v>5.346821661105313</v>
      </c>
      <c r="K35" s="13">
        <f t="shared" ca="1" si="4"/>
        <v>1</v>
      </c>
      <c r="L35" s="13">
        <f t="shared" ca="1" si="5"/>
        <v>13.065643946317174</v>
      </c>
      <c r="M35" s="13">
        <f ca="1">IF(K35&lt;1,VLOOKUP(C35,'Base Data'!$H$4:$J$10,3),2)</f>
        <v>2</v>
      </c>
      <c r="N35" s="13">
        <f t="shared" ca="1" si="6"/>
        <v>26.131287892634347</v>
      </c>
      <c r="O35" s="13">
        <f t="shared" ca="1" si="7"/>
        <v>8.1487553766634066E-2</v>
      </c>
      <c r="P35" s="13">
        <f t="shared" ca="1" si="8"/>
        <v>1.0646873635712175</v>
      </c>
      <c r="Q35" s="13">
        <f>VLOOKUP(C35,'Base Data'!$H$4:$I$10,2)</f>
        <v>1</v>
      </c>
      <c r="R35" s="13">
        <f t="shared" ca="1" si="9"/>
        <v>1.0646873635712175</v>
      </c>
      <c r="S35" s="13">
        <f t="shared" ca="1" si="10"/>
        <v>32.542796917310881</v>
      </c>
      <c r="U35" s="84"/>
      <c r="V35" s="35">
        <f ca="1">RAND()*2*'Base Data'!$D$6</f>
        <v>0.40922756529060528</v>
      </c>
      <c r="W35" s="35">
        <f ca="1">RAND()*2*'Base Data'!$D$7</f>
        <v>1.0583025324113999</v>
      </c>
      <c r="X35" s="35">
        <f ca="1">RAND()*2*'Base Data'!$D$7</f>
        <v>8.1487553766634066E-2</v>
      </c>
    </row>
    <row r="36" spans="1:24" ht="30" x14ac:dyDescent="0.25">
      <c r="A36" s="6" t="s">
        <v>19</v>
      </c>
      <c r="B36" s="7" t="s">
        <v>35</v>
      </c>
      <c r="C36" s="6">
        <v>3</v>
      </c>
      <c r="D36" s="6">
        <v>1</v>
      </c>
      <c r="E36" s="9">
        <v>2455478</v>
      </c>
      <c r="F36" s="13">
        <f ca="1">RAND()*2*'Base Data'!$D$4</f>
        <v>29.182896404491945</v>
      </c>
      <c r="G36" s="13">
        <f t="shared" ca="1" si="1"/>
        <v>0.86333880825517506</v>
      </c>
      <c r="H36" s="13">
        <f t="shared" ca="1" si="2"/>
        <v>25.19472700328831</v>
      </c>
      <c r="I36" s="13">
        <f>VLOOKUP(C36,'Base Data'!$H$4:$I$10,2)</f>
        <v>1</v>
      </c>
      <c r="J36" s="13">
        <f t="shared" ca="1" si="3"/>
        <v>25.19472700328831</v>
      </c>
      <c r="K36" s="13">
        <f t="shared" ca="1" si="4"/>
        <v>1</v>
      </c>
      <c r="L36" s="13">
        <f t="shared" ca="1" si="5"/>
        <v>29.182896404491945</v>
      </c>
      <c r="M36" s="13">
        <f ca="1">IF(K36&lt;1,VLOOKUP(C36,'Base Data'!$H$4:$J$10,3),2)</f>
        <v>2</v>
      </c>
      <c r="N36" s="13">
        <f t="shared" ca="1" si="6"/>
        <v>58.36579280898389</v>
      </c>
      <c r="O36" s="13">
        <f t="shared" ca="1" si="7"/>
        <v>0.73912310784268431</v>
      </c>
      <c r="P36" s="13">
        <f t="shared" ca="1" si="8"/>
        <v>21.569753086339183</v>
      </c>
      <c r="Q36" s="13">
        <f>VLOOKUP(C36,'Base Data'!$H$4:$I$10,2)</f>
        <v>1</v>
      </c>
      <c r="R36" s="13">
        <f t="shared" ca="1" si="9"/>
        <v>21.569753086339183</v>
      </c>
      <c r="S36" s="13">
        <f t="shared" ca="1" si="10"/>
        <v>105.13027289861139</v>
      </c>
      <c r="U36" s="84"/>
      <c r="V36" s="35">
        <f ca="1">RAND()*2*'Base Data'!$D$6</f>
        <v>0.86333880825517506</v>
      </c>
      <c r="W36" s="35">
        <f ca="1">RAND()*2*'Base Data'!$D$7</f>
        <v>1.0725734870620036</v>
      </c>
      <c r="X36" s="35">
        <f ca="1">RAND()*2*'Base Data'!$D$7</f>
        <v>0.73912310784268431</v>
      </c>
    </row>
    <row r="37" spans="1:24" ht="30" x14ac:dyDescent="0.25">
      <c r="A37" s="6" t="s">
        <v>19</v>
      </c>
      <c r="B37" s="7" t="s">
        <v>36</v>
      </c>
      <c r="C37" s="6">
        <v>3</v>
      </c>
      <c r="D37" s="6">
        <v>1</v>
      </c>
      <c r="E37" s="9">
        <v>665758</v>
      </c>
      <c r="F37" s="13">
        <f ca="1">RAND()*2*'Base Data'!$D$4</f>
        <v>86.60340519771006</v>
      </c>
      <c r="G37" s="13">
        <f t="shared" ca="1" si="1"/>
        <v>0.60733219580814823</v>
      </c>
      <c r="H37" s="13">
        <f t="shared" ca="1" si="2"/>
        <v>52.59703624318805</v>
      </c>
      <c r="I37" s="13">
        <f>VLOOKUP(C37,'Base Data'!$H$4:$I$10,2)</f>
        <v>1</v>
      </c>
      <c r="J37" s="13">
        <f t="shared" ca="1" si="3"/>
        <v>52.59703624318805</v>
      </c>
      <c r="K37" s="13">
        <f t="shared" ca="1" si="4"/>
        <v>1</v>
      </c>
      <c r="L37" s="13">
        <f t="shared" ca="1" si="5"/>
        <v>86.60340519771006</v>
      </c>
      <c r="M37" s="13">
        <f ca="1">IF(K37&lt;1,VLOOKUP(C37,'Base Data'!$H$4:$J$10,3),2)</f>
        <v>2</v>
      </c>
      <c r="N37" s="13">
        <f t="shared" ca="1" si="6"/>
        <v>173.20681039542012</v>
      </c>
      <c r="O37" s="13">
        <f t="shared" ca="1" si="7"/>
        <v>0.65349944348152056</v>
      </c>
      <c r="P37" s="13">
        <f t="shared" ca="1" si="8"/>
        <v>56.595277100308152</v>
      </c>
      <c r="Q37" s="13">
        <f>VLOOKUP(C37,'Base Data'!$H$4:$I$10,2)</f>
        <v>1</v>
      </c>
      <c r="R37" s="13">
        <f t="shared" ca="1" si="9"/>
        <v>56.595277100308152</v>
      </c>
      <c r="S37" s="13">
        <f t="shared" ca="1" si="10"/>
        <v>282.39912373891633</v>
      </c>
      <c r="U37" s="84"/>
      <c r="V37" s="35">
        <f ca="1">RAND()*2*'Base Data'!$D$6</f>
        <v>0.60733219580814823</v>
      </c>
      <c r="W37" s="35">
        <f ca="1">RAND()*2*'Base Data'!$D$7</f>
        <v>1.0503371372673482</v>
      </c>
      <c r="X37" s="35">
        <f ca="1">RAND()*2*'Base Data'!$D$7</f>
        <v>0.65349944348152056</v>
      </c>
    </row>
    <row r="38" spans="1:24" ht="30" x14ac:dyDescent="0.25">
      <c r="A38" s="6" t="s">
        <v>19</v>
      </c>
      <c r="B38" s="7" t="s">
        <v>37</v>
      </c>
      <c r="C38" s="6">
        <v>3</v>
      </c>
      <c r="D38" s="6">
        <v>1</v>
      </c>
      <c r="E38" s="9">
        <v>1297496</v>
      </c>
      <c r="F38" s="13">
        <f ca="1">RAND()*2*'Base Data'!$D$4</f>
        <v>71.228531759835022</v>
      </c>
      <c r="G38" s="13">
        <f t="shared" ca="1" si="1"/>
        <v>0.6939555050287336</v>
      </c>
      <c r="H38" s="13">
        <f t="shared" ca="1" si="2"/>
        <v>49.429431729851501</v>
      </c>
      <c r="I38" s="13">
        <f>VLOOKUP(C38,'Base Data'!$H$4:$I$10,2)</f>
        <v>1</v>
      </c>
      <c r="J38" s="13">
        <f t="shared" ca="1" si="3"/>
        <v>49.429431729851501</v>
      </c>
      <c r="K38" s="13">
        <f t="shared" ca="1" si="4"/>
        <v>0.41465755126062204</v>
      </c>
      <c r="L38" s="13">
        <f t="shared" ca="1" si="5"/>
        <v>29.535448559422637</v>
      </c>
      <c r="M38" s="13">
        <f ca="1">IF(K38&lt;1,VLOOKUP(C38,'Base Data'!$H$4:$J$10,3),2)</f>
        <v>0</v>
      </c>
      <c r="N38" s="13">
        <f t="shared" ca="1" si="6"/>
        <v>0</v>
      </c>
      <c r="O38" s="13">
        <f t="shared" ca="1" si="7"/>
        <v>0.90654823771904713</v>
      </c>
      <c r="P38" s="13">
        <f t="shared" ca="1" si="8"/>
        <v>64.572099942193617</v>
      </c>
      <c r="Q38" s="13">
        <f>VLOOKUP(C38,'Base Data'!$H$4:$I$10,2)</f>
        <v>1</v>
      </c>
      <c r="R38" s="13">
        <f t="shared" ca="1" si="9"/>
        <v>64.572099942193617</v>
      </c>
      <c r="S38" s="13">
        <f t="shared" ca="1" si="10"/>
        <v>114.00153167204512</v>
      </c>
      <c r="U38" s="84"/>
      <c r="V38" s="35">
        <f ca="1">RAND()*2*'Base Data'!$D$6</f>
        <v>0.6939555050287336</v>
      </c>
      <c r="W38" s="35">
        <f ca="1">RAND()*2*'Base Data'!$D$7</f>
        <v>0.41465755126062204</v>
      </c>
      <c r="X38" s="35">
        <f ca="1">RAND()*2*'Base Data'!$D$7</f>
        <v>0.90654823771904713</v>
      </c>
    </row>
    <row r="39" spans="1:24" ht="30" x14ac:dyDescent="0.25">
      <c r="A39" s="6" t="s">
        <v>38</v>
      </c>
      <c r="B39" s="7" t="s">
        <v>39</v>
      </c>
      <c r="C39" s="6">
        <v>2</v>
      </c>
      <c r="D39" s="6" t="s">
        <v>40</v>
      </c>
      <c r="E39" s="9">
        <v>11000000</v>
      </c>
      <c r="F39" s="13">
        <f ca="1">RAND()*2*'Base Data'!$D$4</f>
        <v>34.200390127730515</v>
      </c>
      <c r="G39" s="13">
        <f t="shared" ca="1" si="1"/>
        <v>1</v>
      </c>
      <c r="H39" s="13">
        <f t="shared" ca="1" si="2"/>
        <v>34.200390127730515</v>
      </c>
      <c r="I39" s="13">
        <f>VLOOKUP(C39,'Base Data'!$H$4:$I$10,2)</f>
        <v>1</v>
      </c>
      <c r="J39" s="13">
        <f t="shared" ca="1" si="3"/>
        <v>34.200390127730515</v>
      </c>
      <c r="K39" s="13">
        <f t="shared" ca="1" si="4"/>
        <v>0.7082586516323176</v>
      </c>
      <c r="L39" s="13">
        <f t="shared" ca="1" si="5"/>
        <v>24.222722197165641</v>
      </c>
      <c r="M39" s="13">
        <f ca="1">IF(K39&lt;1,VLOOKUP(C39,'Base Data'!$H$4:$J$10,3),2)</f>
        <v>0</v>
      </c>
      <c r="N39" s="13">
        <f t="shared" ca="1" si="6"/>
        <v>0</v>
      </c>
      <c r="O39" s="13">
        <f t="shared" ca="1" si="7"/>
        <v>0.19209461459833804</v>
      </c>
      <c r="P39" s="13">
        <f t="shared" ca="1" si="8"/>
        <v>6.5697107606991985</v>
      </c>
      <c r="Q39" s="13">
        <f>VLOOKUP(C39,'Base Data'!$H$4:$I$10,2)</f>
        <v>1</v>
      </c>
      <c r="R39" s="13">
        <f t="shared" ca="1" si="9"/>
        <v>6.5697107606991985</v>
      </c>
      <c r="S39" s="13">
        <f t="shared" ca="1" si="10"/>
        <v>40.77010088842971</v>
      </c>
      <c r="U39" s="84"/>
      <c r="V39" s="35">
        <f ca="1">RAND()*2*'Base Data'!$D$6</f>
        <v>1.156046525089409</v>
      </c>
      <c r="W39" s="35">
        <f ca="1">RAND()*2*'Base Data'!$D$7</f>
        <v>0.7082586516323176</v>
      </c>
      <c r="X39" s="35">
        <f ca="1">RAND()*2*'Base Data'!$D$7</f>
        <v>0.19209461459833804</v>
      </c>
    </row>
    <row r="40" spans="1:24" ht="30" x14ac:dyDescent="0.25">
      <c r="A40" s="6" t="s">
        <v>38</v>
      </c>
      <c r="B40" s="7" t="s">
        <v>41</v>
      </c>
      <c r="C40" s="6">
        <v>2</v>
      </c>
      <c r="D40" s="6">
        <v>4</v>
      </c>
      <c r="E40" s="9">
        <v>7650000</v>
      </c>
      <c r="F40" s="13">
        <f ca="1">RAND()*2*'Base Data'!$D$4</f>
        <v>50.426514304319049</v>
      </c>
      <c r="G40" s="13">
        <f t="shared" ca="1" si="1"/>
        <v>0.4984054589778722</v>
      </c>
      <c r="H40" s="13">
        <f t="shared" ca="1" si="2"/>
        <v>25.132850006498373</v>
      </c>
      <c r="I40" s="13">
        <f>VLOOKUP(C40,'Base Data'!$H$4:$I$10,2)</f>
        <v>1</v>
      </c>
      <c r="J40" s="13">
        <f t="shared" ca="1" si="3"/>
        <v>25.132850006498373</v>
      </c>
      <c r="K40" s="13">
        <f t="shared" ca="1" si="4"/>
        <v>0.83233588193968921</v>
      </c>
      <c r="L40" s="13">
        <f t="shared" ca="1" si="5"/>
        <v>41.971797256629749</v>
      </c>
      <c r="M40" s="13">
        <f ca="1">IF(K40&lt;1,VLOOKUP(C40,'Base Data'!$H$4:$J$10,3),2)</f>
        <v>0</v>
      </c>
      <c r="N40" s="13">
        <f t="shared" ca="1" si="6"/>
        <v>0</v>
      </c>
      <c r="O40" s="13">
        <f t="shared" ca="1" si="7"/>
        <v>0.76030062359015971</v>
      </c>
      <c r="P40" s="13">
        <f t="shared" ca="1" si="8"/>
        <v>38.339310271051879</v>
      </c>
      <c r="Q40" s="13">
        <f>VLOOKUP(C40,'Base Data'!$H$4:$I$10,2)</f>
        <v>1</v>
      </c>
      <c r="R40" s="13">
        <f t="shared" ca="1" si="9"/>
        <v>38.339310271051879</v>
      </c>
      <c r="S40" s="13">
        <f t="shared" ca="1" si="10"/>
        <v>63.472160277550252</v>
      </c>
      <c r="U40" s="84"/>
      <c r="V40" s="35">
        <f ca="1">RAND()*2*'Base Data'!$D$6</f>
        <v>0.4984054589778722</v>
      </c>
      <c r="W40" s="35">
        <f ca="1">RAND()*2*'Base Data'!$D$7</f>
        <v>0.83233588193968921</v>
      </c>
      <c r="X40" s="35">
        <f ca="1">RAND()*2*'Base Data'!$D$7</f>
        <v>0.76030062359015971</v>
      </c>
    </row>
    <row r="41" spans="1:24" x14ac:dyDescent="0.25">
      <c r="A41" s="6" t="s">
        <v>38</v>
      </c>
      <c r="B41" s="7" t="s">
        <v>42</v>
      </c>
      <c r="C41" s="6">
        <v>2</v>
      </c>
      <c r="D41" s="6">
        <v>2</v>
      </c>
      <c r="E41" s="9">
        <v>30000000</v>
      </c>
      <c r="F41" s="13">
        <f ca="1">RAND()*2*'Base Data'!$D$4</f>
        <v>49.973010446839929</v>
      </c>
      <c r="G41" s="13">
        <f t="shared" ca="1" si="1"/>
        <v>0.61545483765593278</v>
      </c>
      <c r="H41" s="13">
        <f t="shared" ca="1" si="2"/>
        <v>30.7561310317381</v>
      </c>
      <c r="I41" s="13">
        <f>VLOOKUP(C41,'Base Data'!$H$4:$I$10,2)</f>
        <v>1</v>
      </c>
      <c r="J41" s="13">
        <f t="shared" ca="1" si="3"/>
        <v>30.7561310317381</v>
      </c>
      <c r="K41" s="13">
        <f t="shared" ca="1" si="4"/>
        <v>5.6659333526995932E-3</v>
      </c>
      <c r="L41" s="13">
        <f t="shared" ca="1" si="5"/>
        <v>0.28314374662555558</v>
      </c>
      <c r="M41" s="13">
        <f ca="1">IF(K41&lt;1,VLOOKUP(C41,'Base Data'!$H$4:$J$10,3),2)</f>
        <v>0</v>
      </c>
      <c r="N41" s="13">
        <f t="shared" ca="1" si="6"/>
        <v>0</v>
      </c>
      <c r="O41" s="13">
        <f t="shared" ca="1" si="7"/>
        <v>0.30724762156046648</v>
      </c>
      <c r="P41" s="13">
        <f t="shared" ca="1" si="8"/>
        <v>15.354088602007913</v>
      </c>
      <c r="Q41" s="13">
        <f>VLOOKUP(C41,'Base Data'!$H$4:$I$10,2)</f>
        <v>1</v>
      </c>
      <c r="R41" s="13">
        <f t="shared" ca="1" si="9"/>
        <v>15.354088602007913</v>
      </c>
      <c r="S41" s="13">
        <f t="shared" ca="1" si="10"/>
        <v>46.110219633746013</v>
      </c>
      <c r="U41" s="84"/>
      <c r="V41" s="35">
        <f ca="1">RAND()*2*'Base Data'!$D$6</f>
        <v>0.61545483765593278</v>
      </c>
      <c r="W41" s="35">
        <f ca="1">RAND()*2*'Base Data'!$D$7</f>
        <v>5.6659333526995932E-3</v>
      </c>
      <c r="X41" s="35">
        <f ca="1">RAND()*2*'Base Data'!$D$7</f>
        <v>0.30724762156046648</v>
      </c>
    </row>
    <row r="42" spans="1:24" x14ac:dyDescent="0.25">
      <c r="A42" s="6" t="s">
        <v>43</v>
      </c>
      <c r="B42" s="7" t="s">
        <v>44</v>
      </c>
      <c r="C42" s="6">
        <v>3</v>
      </c>
      <c r="D42" s="6">
        <v>4</v>
      </c>
      <c r="E42" s="9">
        <v>999000</v>
      </c>
      <c r="F42" s="13">
        <f ca="1">RAND()*2*'Base Data'!$D$4</f>
        <v>106.89045940197647</v>
      </c>
      <c r="G42" s="13">
        <f t="shared" ca="1" si="1"/>
        <v>1</v>
      </c>
      <c r="H42" s="13">
        <f t="shared" ca="1" si="2"/>
        <v>106.89045940197647</v>
      </c>
      <c r="I42" s="13">
        <f>VLOOKUP(C42,'Base Data'!$H$4:$I$10,2)</f>
        <v>1</v>
      </c>
      <c r="J42" s="13">
        <f t="shared" ca="1" si="3"/>
        <v>106.89045940197647</v>
      </c>
      <c r="K42" s="13">
        <f t="shared" ca="1" si="4"/>
        <v>4.5026959722916794E-2</v>
      </c>
      <c r="L42" s="13">
        <f t="shared" ca="1" si="5"/>
        <v>4.8129524102568677</v>
      </c>
      <c r="M42" s="13">
        <f ca="1">IF(K42&lt;1,VLOOKUP(C42,'Base Data'!$H$4:$J$10,3),2)</f>
        <v>0</v>
      </c>
      <c r="N42" s="13">
        <f t="shared" ca="1" si="6"/>
        <v>0</v>
      </c>
      <c r="O42" s="13">
        <f t="shared" ca="1" si="7"/>
        <v>0.3723198411105339</v>
      </c>
      <c r="P42" s="13">
        <f t="shared" ca="1" si="8"/>
        <v>39.797438860775856</v>
      </c>
      <c r="Q42" s="13">
        <f>VLOOKUP(C42,'Base Data'!$H$4:$I$10,2)</f>
        <v>1</v>
      </c>
      <c r="R42" s="13">
        <f t="shared" ca="1" si="9"/>
        <v>39.797438860775856</v>
      </c>
      <c r="S42" s="13">
        <f t="shared" ca="1" si="10"/>
        <v>146.68789826275233</v>
      </c>
      <c r="U42" s="84"/>
      <c r="V42" s="35">
        <f ca="1">RAND()*2*'Base Data'!$D$6</f>
        <v>1.3928553023969552</v>
      </c>
      <c r="W42" s="35">
        <f ca="1">RAND()*2*'Base Data'!$D$7</f>
        <v>4.5026959722916794E-2</v>
      </c>
      <c r="X42" s="35">
        <f ca="1">RAND()*2*'Base Data'!$D$7</f>
        <v>0.3723198411105339</v>
      </c>
    </row>
    <row r="43" spans="1:24" x14ac:dyDescent="0.25">
      <c r="A43" s="6" t="s">
        <v>43</v>
      </c>
      <c r="B43" s="7" t="s">
        <v>45</v>
      </c>
      <c r="C43" s="6">
        <v>2</v>
      </c>
      <c r="D43" s="6">
        <v>4</v>
      </c>
      <c r="E43" s="9">
        <v>1600000</v>
      </c>
      <c r="F43" s="13">
        <f ca="1">RAND()*2*'Base Data'!$D$4</f>
        <v>23.83196470940959</v>
      </c>
      <c r="G43" s="13">
        <f t="shared" ca="1" si="1"/>
        <v>0.96712444616697735</v>
      </c>
      <c r="H43" s="13">
        <f t="shared" ca="1" si="2"/>
        <v>23.0484756706587</v>
      </c>
      <c r="I43" s="13">
        <f>VLOOKUP(C43,'Base Data'!$H$4:$I$10,2)</f>
        <v>1</v>
      </c>
      <c r="J43" s="13">
        <f t="shared" ca="1" si="3"/>
        <v>23.0484756706587</v>
      </c>
      <c r="K43" s="13">
        <f t="shared" ca="1" si="4"/>
        <v>0.69778189682940805</v>
      </c>
      <c r="L43" s="13">
        <f t="shared" ca="1" si="5"/>
        <v>16.629513540103336</v>
      </c>
      <c r="M43" s="13">
        <f ca="1">IF(K43&lt;1,VLOOKUP(C43,'Base Data'!$H$4:$J$10,3),2)</f>
        <v>0</v>
      </c>
      <c r="N43" s="13">
        <f t="shared" ca="1" si="6"/>
        <v>0</v>
      </c>
      <c r="O43" s="13">
        <f t="shared" ca="1" si="7"/>
        <v>0.4124529516965455</v>
      </c>
      <c r="P43" s="13">
        <f t="shared" ca="1" si="8"/>
        <v>9.8295641891238912</v>
      </c>
      <c r="Q43" s="13">
        <f>VLOOKUP(C43,'Base Data'!$H$4:$I$10,2)</f>
        <v>1</v>
      </c>
      <c r="R43" s="13">
        <f t="shared" ca="1" si="9"/>
        <v>9.8295641891238912</v>
      </c>
      <c r="S43" s="13">
        <f t="shared" ca="1" si="10"/>
        <v>32.878039859782589</v>
      </c>
      <c r="U43" s="84"/>
      <c r="V43" s="35">
        <f ca="1">RAND()*2*'Base Data'!$D$6</f>
        <v>0.96712444616697735</v>
      </c>
      <c r="W43" s="35">
        <f ca="1">RAND()*2*'Base Data'!$D$7</f>
        <v>0.69778189682940805</v>
      </c>
      <c r="X43" s="35">
        <f ca="1">RAND()*2*'Base Data'!$D$7</f>
        <v>0.4124529516965455</v>
      </c>
    </row>
    <row r="44" spans="1:24" x14ac:dyDescent="0.25">
      <c r="A44" s="6" t="s">
        <v>43</v>
      </c>
      <c r="B44" s="7" t="s">
        <v>46</v>
      </c>
      <c r="C44" s="6">
        <v>3</v>
      </c>
      <c r="D44" s="6">
        <v>3</v>
      </c>
      <c r="E44" s="9">
        <v>860000</v>
      </c>
      <c r="F44" s="13">
        <f ca="1">RAND()*2*'Base Data'!$D$4</f>
        <v>27.175798797746523</v>
      </c>
      <c r="G44" s="13">
        <f t="shared" ca="1" si="1"/>
        <v>1</v>
      </c>
      <c r="H44" s="13">
        <f t="shared" ca="1" si="2"/>
        <v>27.175798797746523</v>
      </c>
      <c r="I44" s="13">
        <f>VLOOKUP(C44,'Base Data'!$H$4:$I$10,2)</f>
        <v>1</v>
      </c>
      <c r="J44" s="13">
        <f t="shared" ca="1" si="3"/>
        <v>27.175798797746523</v>
      </c>
      <c r="K44" s="13">
        <f t="shared" ca="1" si="4"/>
        <v>0.57122290389789687</v>
      </c>
      <c r="L44" s="13">
        <f t="shared" ca="1" si="5"/>
        <v>15.523438704993744</v>
      </c>
      <c r="M44" s="13">
        <f ca="1">IF(K44&lt;1,VLOOKUP(C44,'Base Data'!$H$4:$J$10,3),2)</f>
        <v>0</v>
      </c>
      <c r="N44" s="13">
        <f t="shared" ca="1" si="6"/>
        <v>0</v>
      </c>
      <c r="O44" s="13">
        <f t="shared" ca="1" si="7"/>
        <v>1</v>
      </c>
      <c r="P44" s="13">
        <f t="shared" ca="1" si="8"/>
        <v>27.175798797746523</v>
      </c>
      <c r="Q44" s="13">
        <f>VLOOKUP(C44,'Base Data'!$H$4:$I$10,2)</f>
        <v>1</v>
      </c>
      <c r="R44" s="13">
        <f t="shared" ca="1" si="9"/>
        <v>27.175798797746523</v>
      </c>
      <c r="S44" s="13">
        <f t="shared" ca="1" si="10"/>
        <v>54.351597595493047</v>
      </c>
      <c r="U44" s="84"/>
      <c r="V44" s="35">
        <f ca="1">RAND()*2*'Base Data'!$D$6</f>
        <v>1.3229354321571951</v>
      </c>
      <c r="W44" s="35">
        <f ca="1">RAND()*2*'Base Data'!$D$7</f>
        <v>0.57122290389789687</v>
      </c>
      <c r="X44" s="35">
        <f ca="1">RAND()*2*'Base Data'!$D$7</f>
        <v>1.0743666505386102</v>
      </c>
    </row>
    <row r="45" spans="1:24" x14ac:dyDescent="0.25">
      <c r="A45" s="6" t="s">
        <v>43</v>
      </c>
      <c r="B45" s="7" t="s">
        <v>47</v>
      </c>
      <c r="C45" s="6">
        <v>3</v>
      </c>
      <c r="D45" s="6">
        <v>2</v>
      </c>
      <c r="E45" s="9">
        <v>1200000</v>
      </c>
      <c r="F45" s="13">
        <f ca="1">RAND()*2*'Base Data'!$D$4</f>
        <v>109.46187102779101</v>
      </c>
      <c r="G45" s="13">
        <f t="shared" ca="1" si="1"/>
        <v>0.51771231657163874</v>
      </c>
      <c r="H45" s="13">
        <f t="shared" ca="1" si="2"/>
        <v>56.669758826063628</v>
      </c>
      <c r="I45" s="13">
        <f>VLOOKUP(C45,'Base Data'!$H$4:$I$10,2)</f>
        <v>1</v>
      </c>
      <c r="J45" s="13">
        <f t="shared" ca="1" si="3"/>
        <v>56.669758826063628</v>
      </c>
      <c r="K45" s="13">
        <f t="shared" ca="1" si="4"/>
        <v>0.85252918275171075</v>
      </c>
      <c r="L45" s="13">
        <f t="shared" ca="1" si="5"/>
        <v>93.319439449795823</v>
      </c>
      <c r="M45" s="13">
        <f ca="1">IF(K45&lt;1,VLOOKUP(C45,'Base Data'!$H$4:$J$10,3),2)</f>
        <v>0</v>
      </c>
      <c r="N45" s="13">
        <f t="shared" ca="1" si="6"/>
        <v>0</v>
      </c>
      <c r="O45" s="13">
        <f t="shared" ca="1" si="7"/>
        <v>0.40291408445566274</v>
      </c>
      <c r="P45" s="13">
        <f t="shared" ca="1" si="8"/>
        <v>44.103729547966246</v>
      </c>
      <c r="Q45" s="13">
        <f>VLOOKUP(C45,'Base Data'!$H$4:$I$10,2)</f>
        <v>1</v>
      </c>
      <c r="R45" s="13">
        <f t="shared" ca="1" si="9"/>
        <v>44.103729547966246</v>
      </c>
      <c r="S45" s="13">
        <f t="shared" ca="1" si="10"/>
        <v>100.77348837402988</v>
      </c>
      <c r="U45" s="84"/>
      <c r="V45" s="35">
        <f ca="1">RAND()*2*'Base Data'!$D$6</f>
        <v>0.51771231657163874</v>
      </c>
      <c r="W45" s="35">
        <f ca="1">RAND()*2*'Base Data'!$D$7</f>
        <v>0.85252918275171075</v>
      </c>
      <c r="X45" s="35">
        <f ca="1">RAND()*2*'Base Data'!$D$7</f>
        <v>0.40291408445566274</v>
      </c>
    </row>
    <row r="46" spans="1:24" ht="30" x14ac:dyDescent="0.25">
      <c r="A46" s="6" t="s">
        <v>43</v>
      </c>
      <c r="B46" s="7" t="s">
        <v>48</v>
      </c>
      <c r="C46" s="6">
        <v>3</v>
      </c>
      <c r="D46" s="6">
        <v>1</v>
      </c>
      <c r="E46" s="9">
        <v>250000</v>
      </c>
      <c r="F46" s="13">
        <f ca="1">RAND()*2*'Base Data'!$D$4</f>
        <v>111.63457352115073</v>
      </c>
      <c r="G46" s="13">
        <f t="shared" ca="1" si="1"/>
        <v>1</v>
      </c>
      <c r="H46" s="13">
        <f t="shared" ca="1" si="2"/>
        <v>111.63457352115073</v>
      </c>
      <c r="I46" s="13">
        <f>VLOOKUP(C46,'Base Data'!$H$4:$I$10,2)</f>
        <v>1</v>
      </c>
      <c r="J46" s="13">
        <f t="shared" ca="1" si="3"/>
        <v>111.63457352115073</v>
      </c>
      <c r="K46" s="13">
        <f t="shared" ca="1" si="4"/>
        <v>0.50616473051167832</v>
      </c>
      <c r="L46" s="13">
        <f t="shared" ca="1" si="5"/>
        <v>56.505483822119395</v>
      </c>
      <c r="M46" s="13">
        <f ca="1">IF(K46&lt;1,VLOOKUP(C46,'Base Data'!$H$4:$J$10,3),2)</f>
        <v>0</v>
      </c>
      <c r="N46" s="13">
        <f t="shared" ca="1" si="6"/>
        <v>0</v>
      </c>
      <c r="O46" s="13">
        <f t="shared" ca="1" si="7"/>
        <v>0.8213358473234198</v>
      </c>
      <c r="P46" s="13">
        <f t="shared" ca="1" si="8"/>
        <v>91.689477033582932</v>
      </c>
      <c r="Q46" s="13">
        <f>VLOOKUP(C46,'Base Data'!$H$4:$I$10,2)</f>
        <v>1</v>
      </c>
      <c r="R46" s="13">
        <f t="shared" ca="1" si="9"/>
        <v>91.689477033582932</v>
      </c>
      <c r="S46" s="13">
        <f t="shared" ca="1" si="10"/>
        <v>203.32405055473367</v>
      </c>
      <c r="U46" s="84"/>
      <c r="V46" s="35">
        <f ca="1">RAND()*2*'Base Data'!$D$6</f>
        <v>1.0990688033667946</v>
      </c>
      <c r="W46" s="35">
        <f ca="1">RAND()*2*'Base Data'!$D$7</f>
        <v>0.50616473051167832</v>
      </c>
      <c r="X46" s="35">
        <f ca="1">RAND()*2*'Base Data'!$D$7</f>
        <v>0.8213358473234198</v>
      </c>
    </row>
    <row r="47" spans="1:24" ht="30" x14ac:dyDescent="0.25">
      <c r="A47" s="6" t="s">
        <v>49</v>
      </c>
      <c r="B47" s="7" t="s">
        <v>50</v>
      </c>
      <c r="C47" s="6">
        <v>1</v>
      </c>
      <c r="D47" s="6">
        <v>3</v>
      </c>
      <c r="E47" s="9">
        <v>17000000</v>
      </c>
      <c r="F47" s="13">
        <f ca="1">RAND()*2*'Base Data'!$D$4</f>
        <v>90.284311630578742</v>
      </c>
      <c r="G47" s="13">
        <f t="shared" ca="1" si="1"/>
        <v>0.37999830024297276</v>
      </c>
      <c r="H47" s="13">
        <f t="shared" ca="1" si="2"/>
        <v>34.307884958226779</v>
      </c>
      <c r="I47" s="13">
        <f>VLOOKUP(C47,'Base Data'!$H$4:$I$10,2)</f>
        <v>1</v>
      </c>
      <c r="J47" s="13">
        <f t="shared" ca="1" si="3"/>
        <v>34.307884958226779</v>
      </c>
      <c r="K47" s="13">
        <f t="shared" ca="1" si="4"/>
        <v>0.46366327617254138</v>
      </c>
      <c r="L47" s="13">
        <f t="shared" ca="1" si="5"/>
        <v>41.861519717616822</v>
      </c>
      <c r="M47" s="13">
        <f ca="1">IF(K47&lt;1,VLOOKUP(C47,'Base Data'!$H$4:$J$10,3),2)</f>
        <v>0</v>
      </c>
      <c r="N47" s="13">
        <f t="shared" ca="1" si="6"/>
        <v>0</v>
      </c>
      <c r="O47" s="13">
        <f t="shared" ca="1" si="7"/>
        <v>0.59865008885247217</v>
      </c>
      <c r="P47" s="13">
        <f t="shared" ca="1" si="8"/>
        <v>54.048711179630253</v>
      </c>
      <c r="Q47" s="13">
        <f>VLOOKUP(C47,'Base Data'!$H$4:$I$10,2)</f>
        <v>1</v>
      </c>
      <c r="R47" s="13">
        <f t="shared" ca="1" si="9"/>
        <v>54.048711179630253</v>
      </c>
      <c r="S47" s="13">
        <f t="shared" ca="1" si="10"/>
        <v>88.356596137857025</v>
      </c>
      <c r="U47" s="84"/>
      <c r="V47" s="35">
        <f ca="1">RAND()*2*'Base Data'!$D$6</f>
        <v>0.37999830024297276</v>
      </c>
      <c r="W47" s="35">
        <f ca="1">RAND()*2*'Base Data'!$D$7</f>
        <v>0.46366327617254138</v>
      </c>
      <c r="X47" s="35">
        <f ca="1">RAND()*2*'Base Data'!$D$7</f>
        <v>0.59865008885247217</v>
      </c>
    </row>
    <row r="48" spans="1:24" x14ac:dyDescent="0.25">
      <c r="A48" s="6" t="s">
        <v>49</v>
      </c>
      <c r="B48" s="7" t="s">
        <v>51</v>
      </c>
      <c r="C48" s="6">
        <v>1</v>
      </c>
      <c r="D48" s="6">
        <v>2</v>
      </c>
      <c r="E48" s="9">
        <v>200000</v>
      </c>
      <c r="F48" s="13">
        <f ca="1">RAND()*2*'Base Data'!$D$4</f>
        <v>115.87081211560643</v>
      </c>
      <c r="G48" s="13">
        <f t="shared" ca="1" si="1"/>
        <v>0.39193769612152701</v>
      </c>
      <c r="H48" s="13">
        <f t="shared" ca="1" si="2"/>
        <v>45.414139148321105</v>
      </c>
      <c r="I48" s="13">
        <f>VLOOKUP(C48,'Base Data'!$H$4:$I$10,2)</f>
        <v>1</v>
      </c>
      <c r="J48" s="13">
        <f t="shared" ca="1" si="3"/>
        <v>45.414139148321105</v>
      </c>
      <c r="K48" s="13">
        <f t="shared" ca="1" si="4"/>
        <v>0.65915852135626452</v>
      </c>
      <c r="L48" s="13">
        <f t="shared" ca="1" si="5"/>
        <v>76.377233182472665</v>
      </c>
      <c r="M48" s="13">
        <f ca="1">IF(K48&lt;1,VLOOKUP(C48,'Base Data'!$H$4:$J$10,3),2)</f>
        <v>0</v>
      </c>
      <c r="N48" s="13">
        <f t="shared" ca="1" si="6"/>
        <v>0</v>
      </c>
      <c r="O48" s="13">
        <f t="shared" ca="1" si="7"/>
        <v>0.56951586352870931</v>
      </c>
      <c r="P48" s="13">
        <f t="shared" ca="1" si="8"/>
        <v>65.990265619792424</v>
      </c>
      <c r="Q48" s="13">
        <f>VLOOKUP(C48,'Base Data'!$H$4:$I$10,2)</f>
        <v>1</v>
      </c>
      <c r="R48" s="13">
        <f t="shared" ca="1" si="9"/>
        <v>65.990265619792424</v>
      </c>
      <c r="S48" s="13">
        <f t="shared" ca="1" si="10"/>
        <v>111.40440476811352</v>
      </c>
      <c r="U48" s="84"/>
      <c r="V48" s="35">
        <f ca="1">RAND()*2*'Base Data'!$D$6</f>
        <v>0.39193769612152701</v>
      </c>
      <c r="W48" s="35">
        <f ca="1">RAND()*2*'Base Data'!$D$7</f>
        <v>0.65915852135626452</v>
      </c>
      <c r="X48" s="35">
        <f ca="1">RAND()*2*'Base Data'!$D$7</f>
        <v>0.56951586352870931</v>
      </c>
    </row>
    <row r="49" spans="1:24" x14ac:dyDescent="0.25">
      <c r="A49" s="6" t="s">
        <v>49</v>
      </c>
      <c r="B49" s="7" t="s">
        <v>52</v>
      </c>
      <c r="C49" s="6">
        <v>1</v>
      </c>
      <c r="D49" s="6">
        <v>3</v>
      </c>
      <c r="E49" s="9">
        <v>75000</v>
      </c>
      <c r="F49" s="13">
        <f ca="1">RAND()*2*'Base Data'!$D$4</f>
        <v>27.477826988851156</v>
      </c>
      <c r="G49" s="13">
        <f t="shared" ca="1" si="1"/>
        <v>0.90053088185222807</v>
      </c>
      <c r="H49" s="13">
        <f t="shared" ca="1" si="2"/>
        <v>24.744631769653083</v>
      </c>
      <c r="I49" s="13">
        <f>VLOOKUP(C49,'Base Data'!$H$4:$I$10,2)</f>
        <v>1</v>
      </c>
      <c r="J49" s="13">
        <f t="shared" ca="1" si="3"/>
        <v>24.744631769653083</v>
      </c>
      <c r="K49" s="13">
        <f t="shared" ca="1" si="4"/>
        <v>0.88396622582644269</v>
      </c>
      <c r="L49" s="13">
        <f t="shared" ca="1" si="5"/>
        <v>24.289471017246722</v>
      </c>
      <c r="M49" s="13">
        <f ca="1">IF(K49&lt;1,VLOOKUP(C49,'Base Data'!$H$4:$J$10,3),2)</f>
        <v>0</v>
      </c>
      <c r="N49" s="13">
        <f t="shared" ca="1" si="6"/>
        <v>0</v>
      </c>
      <c r="O49" s="13">
        <f t="shared" ca="1" si="7"/>
        <v>0.38234636280272033</v>
      </c>
      <c r="P49" s="13">
        <f t="shared" ca="1" si="8"/>
        <v>10.506047206909665</v>
      </c>
      <c r="Q49" s="13">
        <f>VLOOKUP(C49,'Base Data'!$H$4:$I$10,2)</f>
        <v>1</v>
      </c>
      <c r="R49" s="13">
        <f t="shared" ca="1" si="9"/>
        <v>10.506047206909665</v>
      </c>
      <c r="S49" s="13">
        <f t="shared" ca="1" si="10"/>
        <v>35.250678976562746</v>
      </c>
      <c r="U49" s="84"/>
      <c r="V49" s="35">
        <f ca="1">RAND()*2*'Base Data'!$D$6</f>
        <v>0.90053088185222807</v>
      </c>
      <c r="W49" s="35">
        <f ca="1">RAND()*2*'Base Data'!$D$7</f>
        <v>0.88396622582644269</v>
      </c>
      <c r="X49" s="35">
        <f ca="1">RAND()*2*'Base Data'!$D$7</f>
        <v>0.38234636280272033</v>
      </c>
    </row>
    <row r="50" spans="1:24" ht="30" x14ac:dyDescent="0.25">
      <c r="A50" s="6" t="s">
        <v>49</v>
      </c>
      <c r="B50" s="7" t="s">
        <v>53</v>
      </c>
      <c r="C50" s="6">
        <v>2</v>
      </c>
      <c r="D50" s="6">
        <v>4</v>
      </c>
      <c r="E50" s="9">
        <v>300000</v>
      </c>
      <c r="F50" s="13">
        <f ca="1">RAND()*2*'Base Data'!$D$4</f>
        <v>41.589715742636834</v>
      </c>
      <c r="G50" s="13">
        <f t="shared" ca="1" si="1"/>
        <v>4.8439726710358039E-2</v>
      </c>
      <c r="H50" s="13">
        <f t="shared" ca="1" si="2"/>
        <v>2.0145944645348037</v>
      </c>
      <c r="I50" s="13">
        <f>VLOOKUP(C50,'Base Data'!$H$4:$I$10,2)</f>
        <v>1</v>
      </c>
      <c r="J50" s="13">
        <f t="shared" ca="1" si="3"/>
        <v>2.0145944645348037</v>
      </c>
      <c r="K50" s="13">
        <f t="shared" ca="1" si="4"/>
        <v>0.21457730491723442</v>
      </c>
      <c r="L50" s="13">
        <f t="shared" ca="1" si="5"/>
        <v>8.924209116328889</v>
      </c>
      <c r="M50" s="13">
        <f ca="1">IF(K50&lt;1,VLOOKUP(C50,'Base Data'!$H$4:$J$10,3),2)</f>
        <v>0</v>
      </c>
      <c r="N50" s="13">
        <f t="shared" ca="1" si="6"/>
        <v>0</v>
      </c>
      <c r="O50" s="13">
        <f t="shared" ca="1" si="7"/>
        <v>0.3241809901333671</v>
      </c>
      <c r="P50" s="13">
        <f t="shared" ca="1" si="8"/>
        <v>13.482595228813294</v>
      </c>
      <c r="Q50" s="13">
        <f>VLOOKUP(C50,'Base Data'!$H$4:$I$10,2)</f>
        <v>1</v>
      </c>
      <c r="R50" s="13">
        <f t="shared" ca="1" si="9"/>
        <v>13.482595228813294</v>
      </c>
      <c r="S50" s="13">
        <f t="shared" ca="1" si="10"/>
        <v>15.497189693348098</v>
      </c>
      <c r="U50" s="84"/>
      <c r="V50" s="35">
        <f ca="1">RAND()*2*'Base Data'!$D$6</f>
        <v>4.8439726710358039E-2</v>
      </c>
      <c r="W50" s="35">
        <f ca="1">RAND()*2*'Base Data'!$D$7</f>
        <v>0.21457730491723442</v>
      </c>
      <c r="X50" s="35">
        <f ca="1">RAND()*2*'Base Data'!$D$7</f>
        <v>0.3241809901333671</v>
      </c>
    </row>
    <row r="51" spans="1:24" ht="30" x14ac:dyDescent="0.25">
      <c r="A51" s="6" t="s">
        <v>49</v>
      </c>
      <c r="B51" s="7" t="s">
        <v>54</v>
      </c>
      <c r="C51" s="6">
        <v>2</v>
      </c>
      <c r="D51" s="6">
        <v>4</v>
      </c>
      <c r="E51" s="9">
        <v>216000</v>
      </c>
      <c r="F51" s="13">
        <f ca="1">RAND()*2*'Base Data'!$D$4</f>
        <v>104.05566212842092</v>
      </c>
      <c r="G51" s="13">
        <f t="shared" ca="1" si="1"/>
        <v>0.98838622211710114</v>
      </c>
      <c r="H51" s="13">
        <f t="shared" ca="1" si="2"/>
        <v>102.84718278100347</v>
      </c>
      <c r="I51" s="13">
        <f>VLOOKUP(C51,'Base Data'!$H$4:$I$10,2)</f>
        <v>1</v>
      </c>
      <c r="J51" s="13">
        <f t="shared" ca="1" si="3"/>
        <v>102.84718278100347</v>
      </c>
      <c r="K51" s="13">
        <f t="shared" ca="1" si="4"/>
        <v>0.18712262635877999</v>
      </c>
      <c r="L51" s="13">
        <f t="shared" ca="1" si="5"/>
        <v>19.471168784971962</v>
      </c>
      <c r="M51" s="13">
        <f ca="1">IF(K51&lt;1,VLOOKUP(C51,'Base Data'!$H$4:$J$10,3),2)</f>
        <v>0</v>
      </c>
      <c r="N51" s="13">
        <f t="shared" ca="1" si="6"/>
        <v>0</v>
      </c>
      <c r="O51" s="13">
        <f t="shared" ca="1" si="7"/>
        <v>0.60979181017060002</v>
      </c>
      <c r="P51" s="13">
        <f t="shared" ca="1" si="8"/>
        <v>63.452290567790143</v>
      </c>
      <c r="Q51" s="13">
        <f>VLOOKUP(C51,'Base Data'!$H$4:$I$10,2)</f>
        <v>1</v>
      </c>
      <c r="R51" s="13">
        <f t="shared" ca="1" si="9"/>
        <v>63.452290567790143</v>
      </c>
      <c r="S51" s="13">
        <f t="shared" ca="1" si="10"/>
        <v>166.29947334879361</v>
      </c>
      <c r="U51" s="84"/>
      <c r="V51" s="35">
        <f ca="1">RAND()*2*'Base Data'!$D$6</f>
        <v>0.98838622211710114</v>
      </c>
      <c r="W51" s="35">
        <f ca="1">RAND()*2*'Base Data'!$D$7</f>
        <v>0.18712262635877999</v>
      </c>
      <c r="X51" s="35">
        <f ca="1">RAND()*2*'Base Data'!$D$7</f>
        <v>0.60979181017060002</v>
      </c>
    </row>
    <row r="52" spans="1:24" ht="30" x14ac:dyDescent="0.25">
      <c r="A52" s="6" t="s">
        <v>49</v>
      </c>
      <c r="B52" s="7" t="s">
        <v>55</v>
      </c>
      <c r="C52" s="6">
        <v>2</v>
      </c>
      <c r="D52" s="6">
        <v>1</v>
      </c>
      <c r="E52" s="9">
        <v>500000</v>
      </c>
      <c r="F52" s="13">
        <f ca="1">RAND()*2*'Base Data'!$D$4</f>
        <v>36.443653042661964</v>
      </c>
      <c r="G52" s="13">
        <f t="shared" ca="1" si="1"/>
        <v>0.41417095940566095</v>
      </c>
      <c r="H52" s="13">
        <f t="shared" ca="1" si="2"/>
        <v>15.093902744926341</v>
      </c>
      <c r="I52" s="13">
        <f>VLOOKUP(C52,'Base Data'!$H$4:$I$10,2)</f>
        <v>1</v>
      </c>
      <c r="J52" s="13">
        <f t="shared" ca="1" si="3"/>
        <v>15.093902744926341</v>
      </c>
      <c r="K52" s="13">
        <f t="shared" ca="1" si="4"/>
        <v>7.1150303220772509E-2</v>
      </c>
      <c r="L52" s="13">
        <f t="shared" ca="1" si="5"/>
        <v>2.5929769644580274</v>
      </c>
      <c r="M52" s="13">
        <f ca="1">IF(K52&lt;1,VLOOKUP(C52,'Base Data'!$H$4:$J$10,3),2)</f>
        <v>0</v>
      </c>
      <c r="N52" s="13">
        <f t="shared" ca="1" si="6"/>
        <v>0</v>
      </c>
      <c r="O52" s="13">
        <f t="shared" ca="1" si="7"/>
        <v>0.18133989369057843</v>
      </c>
      <c r="P52" s="13">
        <f t="shared" ca="1" si="8"/>
        <v>6.6086881684526455</v>
      </c>
      <c r="Q52" s="13">
        <f>VLOOKUP(C52,'Base Data'!$H$4:$I$10,2)</f>
        <v>1</v>
      </c>
      <c r="R52" s="13">
        <f t="shared" ca="1" si="9"/>
        <v>6.6086881684526455</v>
      </c>
      <c r="S52" s="13">
        <f t="shared" ca="1" si="10"/>
        <v>21.702590913378987</v>
      </c>
      <c r="U52" s="84"/>
      <c r="V52" s="35">
        <f ca="1">RAND()*2*'Base Data'!$D$6</f>
        <v>0.41417095940566095</v>
      </c>
      <c r="W52" s="35">
        <f ca="1">RAND()*2*'Base Data'!$D$7</f>
        <v>7.1150303220772509E-2</v>
      </c>
      <c r="X52" s="35">
        <f ca="1">RAND()*2*'Base Data'!$D$7</f>
        <v>0.18133989369057843</v>
      </c>
    </row>
    <row r="53" spans="1:24" ht="30" x14ac:dyDescent="0.25">
      <c r="A53" s="6" t="s">
        <v>49</v>
      </c>
      <c r="B53" s="7" t="s">
        <v>56</v>
      </c>
      <c r="C53" s="6">
        <v>2</v>
      </c>
      <c r="D53" s="6">
        <v>2</v>
      </c>
      <c r="E53" s="9">
        <v>200000</v>
      </c>
      <c r="F53" s="13">
        <f ca="1">RAND()*2*'Base Data'!$D$4</f>
        <v>72.695464840781383</v>
      </c>
      <c r="G53" s="13">
        <f t="shared" ca="1" si="1"/>
        <v>0.16725612473890172</v>
      </c>
      <c r="H53" s="13">
        <f t="shared" ca="1" si="2"/>
        <v>12.158761735362175</v>
      </c>
      <c r="I53" s="13">
        <f>VLOOKUP(C53,'Base Data'!$H$4:$I$10,2)</f>
        <v>1</v>
      </c>
      <c r="J53" s="13">
        <f t="shared" ca="1" si="3"/>
        <v>12.158761735362175</v>
      </c>
      <c r="K53" s="13">
        <f t="shared" ca="1" si="4"/>
        <v>0.43242871894454549</v>
      </c>
      <c r="L53" s="13">
        <f t="shared" ca="1" si="5"/>
        <v>31.435606734177341</v>
      </c>
      <c r="M53" s="13">
        <f ca="1">IF(K53&lt;1,VLOOKUP(C53,'Base Data'!$H$4:$J$10,3),2)</f>
        <v>0</v>
      </c>
      <c r="N53" s="13">
        <f t="shared" ca="1" si="6"/>
        <v>0</v>
      </c>
      <c r="O53" s="13">
        <f t="shared" ca="1" si="7"/>
        <v>1</v>
      </c>
      <c r="P53" s="13">
        <f t="shared" ca="1" si="8"/>
        <v>72.695464840781383</v>
      </c>
      <c r="Q53" s="13">
        <f>VLOOKUP(C53,'Base Data'!$H$4:$I$10,2)</f>
        <v>1</v>
      </c>
      <c r="R53" s="13">
        <f t="shared" ca="1" si="9"/>
        <v>72.695464840781383</v>
      </c>
      <c r="S53" s="13">
        <f t="shared" ca="1" si="10"/>
        <v>84.85422657614356</v>
      </c>
      <c r="U53" s="84"/>
      <c r="V53" s="35">
        <f ca="1">RAND()*2*'Base Data'!$D$6</f>
        <v>0.16725612473890172</v>
      </c>
      <c r="W53" s="35">
        <f ca="1">RAND()*2*'Base Data'!$D$7</f>
        <v>0.43242871894454549</v>
      </c>
      <c r="X53" s="35">
        <f ca="1">RAND()*2*'Base Data'!$D$7</f>
        <v>1.0766133362104293</v>
      </c>
    </row>
    <row r="54" spans="1:24" x14ac:dyDescent="0.25">
      <c r="A54" s="6" t="s">
        <v>49</v>
      </c>
      <c r="B54" s="7" t="s">
        <v>57</v>
      </c>
      <c r="C54" s="6">
        <v>2</v>
      </c>
      <c r="D54" s="6">
        <v>2</v>
      </c>
      <c r="E54" s="9">
        <v>150000</v>
      </c>
      <c r="F54" s="13">
        <f ca="1">RAND()*2*'Base Data'!$D$4</f>
        <v>110.6784827719206</v>
      </c>
      <c r="G54" s="13">
        <f t="shared" ca="1" si="1"/>
        <v>0.21466090927206263</v>
      </c>
      <c r="H54" s="13">
        <f t="shared" ca="1" si="2"/>
        <v>23.758343748672797</v>
      </c>
      <c r="I54" s="13">
        <f>VLOOKUP(C54,'Base Data'!$H$4:$I$10,2)</f>
        <v>1</v>
      </c>
      <c r="J54" s="13">
        <f t="shared" ca="1" si="3"/>
        <v>23.758343748672797</v>
      </c>
      <c r="K54" s="13">
        <f t="shared" ca="1" si="4"/>
        <v>0.59814343436528272</v>
      </c>
      <c r="L54" s="13">
        <f t="shared" ca="1" si="5"/>
        <v>66.201607795535367</v>
      </c>
      <c r="M54" s="13">
        <f ca="1">IF(K54&lt;1,VLOOKUP(C54,'Base Data'!$H$4:$J$10,3),2)</f>
        <v>0</v>
      </c>
      <c r="N54" s="13">
        <f t="shared" ca="1" si="6"/>
        <v>0</v>
      </c>
      <c r="O54" s="13">
        <f t="shared" ca="1" si="7"/>
        <v>0.63414946371491987</v>
      </c>
      <c r="P54" s="13">
        <f t="shared" ca="1" si="8"/>
        <v>70.186700494594447</v>
      </c>
      <c r="Q54" s="13">
        <f>VLOOKUP(C54,'Base Data'!$H$4:$I$10,2)</f>
        <v>1</v>
      </c>
      <c r="R54" s="13">
        <f t="shared" ca="1" si="9"/>
        <v>70.186700494594447</v>
      </c>
      <c r="S54" s="13">
        <f t="shared" ca="1" si="10"/>
        <v>93.945044243267247</v>
      </c>
      <c r="U54" s="84"/>
      <c r="V54" s="35">
        <f ca="1">RAND()*2*'Base Data'!$D$6</f>
        <v>0.21466090927206263</v>
      </c>
      <c r="W54" s="35">
        <f ca="1">RAND()*2*'Base Data'!$D$7</f>
        <v>0.59814343436528272</v>
      </c>
      <c r="X54" s="35">
        <f ca="1">RAND()*2*'Base Data'!$D$7</f>
        <v>0.63414946371491987</v>
      </c>
    </row>
    <row r="55" spans="1:24" x14ac:dyDescent="0.25">
      <c r="A55" s="6" t="s">
        <v>49</v>
      </c>
      <c r="B55" s="7" t="s">
        <v>58</v>
      </c>
      <c r="C55" s="6">
        <v>2</v>
      </c>
      <c r="D55" s="6">
        <v>4</v>
      </c>
      <c r="E55" s="9">
        <v>74000</v>
      </c>
      <c r="F55" s="13">
        <f ca="1">RAND()*2*'Base Data'!$D$4</f>
        <v>63.515607434743664</v>
      </c>
      <c r="G55" s="13">
        <f t="shared" ca="1" si="1"/>
        <v>0.36898444365161992</v>
      </c>
      <c r="H55" s="13">
        <f t="shared" ca="1" si="2"/>
        <v>23.436271072503583</v>
      </c>
      <c r="I55" s="13">
        <f>VLOOKUP(C55,'Base Data'!$H$4:$I$10,2)</f>
        <v>1</v>
      </c>
      <c r="J55" s="13">
        <f t="shared" ca="1" si="3"/>
        <v>23.436271072503583</v>
      </c>
      <c r="K55" s="13">
        <f t="shared" ca="1" si="4"/>
        <v>0.85365518600294055</v>
      </c>
      <c r="L55" s="13">
        <f t="shared" ca="1" si="5"/>
        <v>54.220427678795858</v>
      </c>
      <c r="M55" s="13">
        <f ca="1">IF(K55&lt;1,VLOOKUP(C55,'Base Data'!$H$4:$J$10,3),2)</f>
        <v>0</v>
      </c>
      <c r="N55" s="13">
        <f t="shared" ca="1" si="6"/>
        <v>0</v>
      </c>
      <c r="O55" s="13">
        <f t="shared" ca="1" si="7"/>
        <v>0.5313360033120309</v>
      </c>
      <c r="P55" s="13">
        <f t="shared" ca="1" si="8"/>
        <v>33.748129002312616</v>
      </c>
      <c r="Q55" s="13">
        <f>VLOOKUP(C55,'Base Data'!$H$4:$I$10,2)</f>
        <v>1</v>
      </c>
      <c r="R55" s="13">
        <f t="shared" ca="1" si="9"/>
        <v>33.748129002312616</v>
      </c>
      <c r="S55" s="13">
        <f t="shared" ca="1" si="10"/>
        <v>57.184400074816196</v>
      </c>
      <c r="U55" s="84"/>
      <c r="V55" s="35">
        <f ca="1">RAND()*2*'Base Data'!$D$6</f>
        <v>0.36898444365161992</v>
      </c>
      <c r="W55" s="35">
        <f ca="1">RAND()*2*'Base Data'!$D$7</f>
        <v>0.85365518600294055</v>
      </c>
      <c r="X55" s="35">
        <f ca="1">RAND()*2*'Base Data'!$D$7</f>
        <v>0.5313360033120309</v>
      </c>
    </row>
    <row r="56" spans="1:24" ht="30" x14ac:dyDescent="0.25">
      <c r="A56" s="6" t="s">
        <v>49</v>
      </c>
      <c r="B56" s="7" t="s">
        <v>59</v>
      </c>
      <c r="C56" s="6">
        <v>2</v>
      </c>
      <c r="D56" s="6">
        <v>2</v>
      </c>
      <c r="E56" s="9">
        <v>200000</v>
      </c>
      <c r="F56" s="13">
        <f ca="1">RAND()*2*'Base Data'!$D$4</f>
        <v>64.579055367120901</v>
      </c>
      <c r="G56" s="13">
        <f t="shared" ca="1" si="1"/>
        <v>0.10126739228689756</v>
      </c>
      <c r="H56" s="13">
        <f t="shared" ca="1" si="2"/>
        <v>6.5397525333795095</v>
      </c>
      <c r="I56" s="13">
        <f>VLOOKUP(C56,'Base Data'!$H$4:$I$10,2)</f>
        <v>1</v>
      </c>
      <c r="J56" s="13">
        <f t="shared" ca="1" si="3"/>
        <v>6.5397525333795095</v>
      </c>
      <c r="K56" s="13">
        <f t="shared" ca="1" si="4"/>
        <v>0.60864543988327657</v>
      </c>
      <c r="L56" s="13">
        <f t="shared" ca="1" si="5"/>
        <v>39.30574756116777</v>
      </c>
      <c r="M56" s="13">
        <f ca="1">IF(K56&lt;1,VLOOKUP(C56,'Base Data'!$H$4:$J$10,3),2)</f>
        <v>0</v>
      </c>
      <c r="N56" s="13">
        <f t="shared" ca="1" si="6"/>
        <v>0</v>
      </c>
      <c r="O56" s="13">
        <f t="shared" ca="1" si="7"/>
        <v>0.28492128844681863</v>
      </c>
      <c r="P56" s="13">
        <f t="shared" ca="1" si="8"/>
        <v>18.399947661878524</v>
      </c>
      <c r="Q56" s="13">
        <f>VLOOKUP(C56,'Base Data'!$H$4:$I$10,2)</f>
        <v>1</v>
      </c>
      <c r="R56" s="13">
        <f t="shared" ca="1" si="9"/>
        <v>18.399947661878524</v>
      </c>
      <c r="S56" s="13">
        <f t="shared" ca="1" si="10"/>
        <v>24.939700195258034</v>
      </c>
      <c r="U56" s="84"/>
      <c r="V56" s="35">
        <f ca="1">RAND()*2*'Base Data'!$D$6</f>
        <v>0.10126739228689756</v>
      </c>
      <c r="W56" s="35">
        <f ca="1">RAND()*2*'Base Data'!$D$7</f>
        <v>0.60864543988327657</v>
      </c>
      <c r="X56" s="35">
        <f ca="1">RAND()*2*'Base Data'!$D$7</f>
        <v>0.28492128844681863</v>
      </c>
    </row>
    <row r="57" spans="1:24" x14ac:dyDescent="0.25">
      <c r="A57" s="6" t="s">
        <v>49</v>
      </c>
      <c r="B57" s="7" t="s">
        <v>60</v>
      </c>
      <c r="C57" s="6">
        <v>2</v>
      </c>
      <c r="D57" s="6">
        <v>2</v>
      </c>
      <c r="E57" s="9">
        <v>500000</v>
      </c>
      <c r="F57" s="13">
        <f ca="1">RAND()*2*'Base Data'!$D$4</f>
        <v>68.34815566706196</v>
      </c>
      <c r="G57" s="13">
        <f t="shared" ca="1" si="1"/>
        <v>1</v>
      </c>
      <c r="H57" s="13">
        <f t="shared" ca="1" si="2"/>
        <v>68.34815566706196</v>
      </c>
      <c r="I57" s="13">
        <f>VLOOKUP(C57,'Base Data'!$H$4:$I$10,2)</f>
        <v>1</v>
      </c>
      <c r="J57" s="13">
        <f t="shared" ca="1" si="3"/>
        <v>68.34815566706196</v>
      </c>
      <c r="K57" s="13">
        <f t="shared" ca="1" si="4"/>
        <v>0.16284226769486274</v>
      </c>
      <c r="L57" s="13">
        <f t="shared" ca="1" si="5"/>
        <v>11.129968661585853</v>
      </c>
      <c r="M57" s="13">
        <f ca="1">IF(K57&lt;1,VLOOKUP(C57,'Base Data'!$H$4:$J$10,3),2)</f>
        <v>0</v>
      </c>
      <c r="N57" s="13">
        <f t="shared" ca="1" si="6"/>
        <v>0</v>
      </c>
      <c r="O57" s="13">
        <f t="shared" ca="1" si="7"/>
        <v>0.90554612963732772</v>
      </c>
      <c r="P57" s="13">
        <f t="shared" ca="1" si="8"/>
        <v>61.892407832157545</v>
      </c>
      <c r="Q57" s="13">
        <f>VLOOKUP(C57,'Base Data'!$H$4:$I$10,2)</f>
        <v>1</v>
      </c>
      <c r="R57" s="13">
        <f t="shared" ca="1" si="9"/>
        <v>61.892407832157545</v>
      </c>
      <c r="S57" s="13">
        <f t="shared" ca="1" si="10"/>
        <v>130.24056349921949</v>
      </c>
      <c r="U57" s="84"/>
      <c r="V57" s="35">
        <f ca="1">RAND()*2*'Base Data'!$D$6</f>
        <v>1.0352292931188221</v>
      </c>
      <c r="W57" s="35">
        <f ca="1">RAND()*2*'Base Data'!$D$7</f>
        <v>0.16284226769486274</v>
      </c>
      <c r="X57" s="35">
        <f ca="1">RAND()*2*'Base Data'!$D$7</f>
        <v>0.90554612963732772</v>
      </c>
    </row>
    <row r="58" spans="1:24" x14ac:dyDescent="0.25">
      <c r="A58" s="6" t="s">
        <v>49</v>
      </c>
      <c r="B58" s="7" t="s">
        <v>61</v>
      </c>
      <c r="C58" s="6">
        <v>2</v>
      </c>
      <c r="D58" s="6">
        <v>2</v>
      </c>
      <c r="E58" s="9">
        <v>60000</v>
      </c>
      <c r="F58" s="13">
        <f ca="1">RAND()*2*'Base Data'!$D$4</f>
        <v>47.964445098075288</v>
      </c>
      <c r="G58" s="13">
        <f t="shared" ca="1" si="1"/>
        <v>1</v>
      </c>
      <c r="H58" s="13">
        <f t="shared" ca="1" si="2"/>
        <v>47.964445098075288</v>
      </c>
      <c r="I58" s="13">
        <f>VLOOKUP(C58,'Base Data'!$H$4:$I$10,2)</f>
        <v>1</v>
      </c>
      <c r="J58" s="13">
        <f t="shared" ca="1" si="3"/>
        <v>47.964445098075288</v>
      </c>
      <c r="K58" s="13">
        <f t="shared" ca="1" si="4"/>
        <v>0.66643783153007052</v>
      </c>
      <c r="L58" s="13">
        <f t="shared" ca="1" si="5"/>
        <v>31.965320781704417</v>
      </c>
      <c r="M58" s="13">
        <f ca="1">IF(K58&lt;1,VLOOKUP(C58,'Base Data'!$H$4:$J$10,3),2)</f>
        <v>0</v>
      </c>
      <c r="N58" s="13">
        <f t="shared" ca="1" si="6"/>
        <v>0</v>
      </c>
      <c r="O58" s="13">
        <f t="shared" ca="1" si="7"/>
        <v>0.86354374028456438</v>
      </c>
      <c r="P58" s="13">
        <f t="shared" ca="1" si="8"/>
        <v>41.419396320665577</v>
      </c>
      <c r="Q58" s="13">
        <f>VLOOKUP(C58,'Base Data'!$H$4:$I$10,2)</f>
        <v>1</v>
      </c>
      <c r="R58" s="13">
        <f t="shared" ca="1" si="9"/>
        <v>41.419396320665577</v>
      </c>
      <c r="S58" s="13">
        <f t="shared" ca="1" si="10"/>
        <v>89.383841418740872</v>
      </c>
      <c r="U58" s="84"/>
      <c r="V58" s="35">
        <f ca="1">RAND()*2*'Base Data'!$D$6</f>
        <v>1.0682089296942614</v>
      </c>
      <c r="W58" s="35">
        <f ca="1">RAND()*2*'Base Data'!$D$7</f>
        <v>0.66643783153007052</v>
      </c>
      <c r="X58" s="35">
        <f ca="1">RAND()*2*'Base Data'!$D$7</f>
        <v>0.86354374028456438</v>
      </c>
    </row>
    <row r="59" spans="1:24" ht="30" x14ac:dyDescent="0.25">
      <c r="A59" s="6" t="s">
        <v>49</v>
      </c>
      <c r="B59" s="7" t="s">
        <v>62</v>
      </c>
      <c r="C59" s="6">
        <v>2</v>
      </c>
      <c r="D59" s="6">
        <v>2</v>
      </c>
      <c r="E59" s="9">
        <v>100000</v>
      </c>
      <c r="F59" s="13">
        <f ca="1">RAND()*2*'Base Data'!$D$4</f>
        <v>19.015948101947384</v>
      </c>
      <c r="G59" s="13">
        <f t="shared" ca="1" si="1"/>
        <v>5.6884412389595108E-2</v>
      </c>
      <c r="H59" s="13">
        <f t="shared" ca="1" si="2"/>
        <v>1.0817110338103133</v>
      </c>
      <c r="I59" s="13">
        <f>VLOOKUP(C59,'Base Data'!$H$4:$I$10,2)</f>
        <v>1</v>
      </c>
      <c r="J59" s="13">
        <f t="shared" ca="1" si="3"/>
        <v>1.0817110338103133</v>
      </c>
      <c r="K59" s="13">
        <f t="shared" ca="1" si="4"/>
        <v>0.54674197950558734</v>
      </c>
      <c r="L59" s="13">
        <f t="shared" ca="1" si="5"/>
        <v>10.396817107434229</v>
      </c>
      <c r="M59" s="13">
        <f ca="1">IF(K59&lt;1,VLOOKUP(C59,'Base Data'!$H$4:$J$10,3),2)</f>
        <v>0</v>
      </c>
      <c r="N59" s="13">
        <f t="shared" ca="1" si="6"/>
        <v>0</v>
      </c>
      <c r="O59" s="13">
        <f t="shared" ca="1" si="7"/>
        <v>0.18574248169334304</v>
      </c>
      <c r="P59" s="13">
        <f t="shared" ca="1" si="8"/>
        <v>3.5320693922075233</v>
      </c>
      <c r="Q59" s="13">
        <f>VLOOKUP(C59,'Base Data'!$H$4:$I$10,2)</f>
        <v>1</v>
      </c>
      <c r="R59" s="13">
        <f t="shared" ca="1" si="9"/>
        <v>3.5320693922075233</v>
      </c>
      <c r="S59" s="13">
        <f t="shared" ca="1" si="10"/>
        <v>4.6137804260178363</v>
      </c>
      <c r="U59" s="84"/>
      <c r="V59" s="35">
        <f ca="1">RAND()*2*'Base Data'!$D$6</f>
        <v>5.6884412389595108E-2</v>
      </c>
      <c r="W59" s="35">
        <f ca="1">RAND()*2*'Base Data'!$D$7</f>
        <v>0.54674197950558734</v>
      </c>
      <c r="X59" s="35">
        <f ca="1">RAND()*2*'Base Data'!$D$7</f>
        <v>0.18574248169334304</v>
      </c>
    </row>
    <row r="60" spans="1:24" ht="30" x14ac:dyDescent="0.25">
      <c r="A60" s="6" t="s">
        <v>49</v>
      </c>
      <c r="B60" s="7" t="s">
        <v>63</v>
      </c>
      <c r="C60" s="6">
        <v>2</v>
      </c>
      <c r="D60" s="6">
        <v>2</v>
      </c>
      <c r="E60" s="9">
        <v>100000</v>
      </c>
      <c r="F60" s="13">
        <f ca="1">RAND()*2*'Base Data'!$D$4</f>
        <v>30.473902955225768</v>
      </c>
      <c r="G60" s="13">
        <f t="shared" ca="1" si="1"/>
        <v>8.9079860781832484E-2</v>
      </c>
      <c r="H60" s="13">
        <f t="shared" ca="1" si="2"/>
        <v>2.714611032730585</v>
      </c>
      <c r="I60" s="13">
        <f>VLOOKUP(C60,'Base Data'!$H$4:$I$10,2)</f>
        <v>1</v>
      </c>
      <c r="J60" s="13">
        <f t="shared" ca="1" si="3"/>
        <v>2.714611032730585</v>
      </c>
      <c r="K60" s="13">
        <f t="shared" ca="1" si="4"/>
        <v>2.9007162065024076E-2</v>
      </c>
      <c r="L60" s="13">
        <f t="shared" ca="1" si="5"/>
        <v>0.88396144177604996</v>
      </c>
      <c r="M60" s="13">
        <f ca="1">IF(K60&lt;1,VLOOKUP(C60,'Base Data'!$H$4:$J$10,3),2)</f>
        <v>0</v>
      </c>
      <c r="N60" s="13">
        <f t="shared" ca="1" si="6"/>
        <v>0</v>
      </c>
      <c r="O60" s="13">
        <f t="shared" ca="1" si="7"/>
        <v>0.55883133913956917</v>
      </c>
      <c r="P60" s="13">
        <f t="shared" ca="1" si="8"/>
        <v>17.02977199727809</v>
      </c>
      <c r="Q60" s="13">
        <f>VLOOKUP(C60,'Base Data'!$H$4:$I$10,2)</f>
        <v>1</v>
      </c>
      <c r="R60" s="13">
        <f t="shared" ca="1" si="9"/>
        <v>17.02977199727809</v>
      </c>
      <c r="S60" s="13">
        <f t="shared" ca="1" si="10"/>
        <v>19.744383030008674</v>
      </c>
      <c r="U60" s="84"/>
      <c r="V60" s="35">
        <f ca="1">RAND()*2*'Base Data'!$D$6</f>
        <v>8.9079860781832484E-2</v>
      </c>
      <c r="W60" s="35">
        <f ca="1">RAND()*2*'Base Data'!$D$7</f>
        <v>2.9007162065024076E-2</v>
      </c>
      <c r="X60" s="35">
        <f ca="1">RAND()*2*'Base Data'!$D$7</f>
        <v>0.55883133913956917</v>
      </c>
    </row>
    <row r="61" spans="1:24" ht="30" x14ac:dyDescent="0.25">
      <c r="A61" s="6" t="s">
        <v>49</v>
      </c>
      <c r="B61" s="7" t="s">
        <v>66</v>
      </c>
      <c r="C61" s="6">
        <v>2</v>
      </c>
      <c r="D61" s="6">
        <v>3</v>
      </c>
      <c r="E61" s="9">
        <v>254000</v>
      </c>
      <c r="F61" s="13">
        <f ca="1">RAND()*2*'Base Data'!$D$4</f>
        <v>2.89946018467875</v>
      </c>
      <c r="G61" s="13">
        <f t="shared" ca="1" si="1"/>
        <v>1</v>
      </c>
      <c r="H61" s="13">
        <f t="shared" ca="1" si="2"/>
        <v>2.89946018467875</v>
      </c>
      <c r="I61" s="13">
        <f>VLOOKUP(C61,'Base Data'!$H$4:$I$10,2)</f>
        <v>1</v>
      </c>
      <c r="J61" s="13">
        <f t="shared" ca="1" si="3"/>
        <v>2.89946018467875</v>
      </c>
      <c r="K61" s="13">
        <f t="shared" ca="1" si="4"/>
        <v>0.65097145280217661</v>
      </c>
      <c r="L61" s="13">
        <f t="shared" ca="1" si="5"/>
        <v>1.8874658087623932</v>
      </c>
      <c r="M61" s="13">
        <f ca="1">IF(K61&lt;1,VLOOKUP(C61,'Base Data'!$H$4:$J$10,3),2)</f>
        <v>0</v>
      </c>
      <c r="N61" s="13">
        <f t="shared" ca="1" si="6"/>
        <v>0</v>
      </c>
      <c r="O61" s="13">
        <f t="shared" ca="1" si="7"/>
        <v>0.65991818339690322</v>
      </c>
      <c r="P61" s="13">
        <f t="shared" ca="1" si="8"/>
        <v>1.9134064979048502</v>
      </c>
      <c r="Q61" s="13">
        <f>VLOOKUP(C61,'Base Data'!$H$4:$I$10,2)</f>
        <v>1</v>
      </c>
      <c r="R61" s="13">
        <f t="shared" ca="1" si="9"/>
        <v>1.9134064979048502</v>
      </c>
      <c r="S61" s="13">
        <f t="shared" ca="1" si="10"/>
        <v>4.8128666825836</v>
      </c>
      <c r="U61" s="84"/>
      <c r="V61" s="35">
        <f ca="1">RAND()*2*'Base Data'!$D$6</f>
        <v>1.3720531340991</v>
      </c>
      <c r="W61" s="35">
        <f ca="1">RAND()*2*'Base Data'!$D$7</f>
        <v>0.65097145280217661</v>
      </c>
      <c r="X61" s="35">
        <f ca="1">RAND()*2*'Base Data'!$D$7</f>
        <v>0.65991818339690322</v>
      </c>
    </row>
    <row r="62" spans="1:24" ht="30" x14ac:dyDescent="0.25">
      <c r="A62" s="6" t="s">
        <v>49</v>
      </c>
      <c r="B62" s="7" t="s">
        <v>64</v>
      </c>
      <c r="C62" s="6">
        <v>2</v>
      </c>
      <c r="D62" s="6">
        <v>3</v>
      </c>
      <c r="E62" s="9">
        <v>140000</v>
      </c>
      <c r="F62" s="13">
        <f ca="1">RAND()*2*'Base Data'!$D$4</f>
        <v>117.61555583112782</v>
      </c>
      <c r="G62" s="13">
        <f t="shared" ca="1" si="1"/>
        <v>0.96301009439862151</v>
      </c>
      <c r="H62" s="13">
        <f t="shared" ca="1" si="2"/>
        <v>113.26496752368074</v>
      </c>
      <c r="I62" s="13">
        <f>VLOOKUP(C62,'Base Data'!$H$4:$I$10,2)</f>
        <v>1</v>
      </c>
      <c r="J62" s="13">
        <f t="shared" ca="1" si="3"/>
        <v>113.26496752368074</v>
      </c>
      <c r="K62" s="13">
        <f t="shared" ca="1" si="4"/>
        <v>0.29161362419518461</v>
      </c>
      <c r="L62" s="13">
        <f t="shared" ca="1" si="5"/>
        <v>34.298298497646265</v>
      </c>
      <c r="M62" s="13">
        <f ca="1">IF(K62&lt;1,VLOOKUP(C62,'Base Data'!$H$4:$J$10,3),2)</f>
        <v>0</v>
      </c>
      <c r="N62" s="13">
        <f t="shared" ca="1" si="6"/>
        <v>0</v>
      </c>
      <c r="O62" s="13">
        <f t="shared" ca="1" si="7"/>
        <v>0.54689548258623777</v>
      </c>
      <c r="P62" s="13">
        <f t="shared" ca="1" si="8"/>
        <v>64.323416165913244</v>
      </c>
      <c r="Q62" s="13">
        <f>VLOOKUP(C62,'Base Data'!$H$4:$I$10,2)</f>
        <v>1</v>
      </c>
      <c r="R62" s="13">
        <f t="shared" ca="1" si="9"/>
        <v>64.323416165913244</v>
      </c>
      <c r="S62" s="13">
        <f t="shared" ca="1" si="10"/>
        <v>177.58838368959397</v>
      </c>
      <c r="U62" s="84"/>
      <c r="V62" s="35">
        <f ca="1">RAND()*2*'Base Data'!$D$6</f>
        <v>0.96301009439862151</v>
      </c>
      <c r="W62" s="35">
        <f ca="1">RAND()*2*'Base Data'!$D$7</f>
        <v>0.29161362419518461</v>
      </c>
      <c r="X62" s="35">
        <f ca="1">RAND()*2*'Base Data'!$D$7</f>
        <v>0.54689548258623777</v>
      </c>
    </row>
    <row r="63" spans="1:24" ht="30" x14ac:dyDescent="0.25">
      <c r="A63" s="6" t="s">
        <v>49</v>
      </c>
      <c r="B63" s="7" t="s">
        <v>65</v>
      </c>
      <c r="C63" s="6">
        <v>3</v>
      </c>
      <c r="D63" s="6">
        <v>4</v>
      </c>
      <c r="E63" s="9">
        <v>1500000</v>
      </c>
      <c r="F63" s="13">
        <f ca="1">RAND()*2*'Base Data'!$D$4</f>
        <v>44.272932802864666</v>
      </c>
      <c r="G63" s="13">
        <f t="shared" ca="1" si="1"/>
        <v>0.51817029353841026</v>
      </c>
      <c r="H63" s="13">
        <f t="shared" ca="1" si="2"/>
        <v>22.940918586266697</v>
      </c>
      <c r="I63" s="13">
        <f>VLOOKUP(C63,'Base Data'!$H$4:$I$10,2)</f>
        <v>1</v>
      </c>
      <c r="J63" s="13">
        <f t="shared" ca="1" si="3"/>
        <v>22.940918586266697</v>
      </c>
      <c r="K63" s="13">
        <f t="shared" ca="1" si="4"/>
        <v>1.7498742777905175E-2</v>
      </c>
      <c r="L63" s="13">
        <f t="shared" ca="1" si="5"/>
        <v>0.77472066314080923</v>
      </c>
      <c r="M63" s="13">
        <f ca="1">IF(K63&lt;1,VLOOKUP(C63,'Base Data'!$H$4:$J$10,3),2)</f>
        <v>0</v>
      </c>
      <c r="N63" s="13">
        <f t="shared" ca="1" si="6"/>
        <v>0</v>
      </c>
      <c r="O63" s="13">
        <f t="shared" ca="1" si="7"/>
        <v>0.25172622782949844</v>
      </c>
      <c r="P63" s="13">
        <f t="shared" ca="1" si="8"/>
        <v>11.144658369413985</v>
      </c>
      <c r="Q63" s="13">
        <f>VLOOKUP(C63,'Base Data'!$H$4:$I$10,2)</f>
        <v>1</v>
      </c>
      <c r="R63" s="13">
        <f t="shared" ca="1" si="9"/>
        <v>11.144658369413985</v>
      </c>
      <c r="S63" s="13">
        <f t="shared" ca="1" si="10"/>
        <v>34.085576955680679</v>
      </c>
      <c r="U63" s="84"/>
      <c r="V63" s="35">
        <f ca="1">RAND()*2*'Base Data'!$D$6</f>
        <v>0.51817029353841026</v>
      </c>
      <c r="W63" s="35">
        <f ca="1">RAND()*2*'Base Data'!$D$7</f>
        <v>1.7498742777905175E-2</v>
      </c>
      <c r="X63" s="35">
        <f ca="1">RAND()*2*'Base Data'!$D$7</f>
        <v>0.25172622782949844</v>
      </c>
    </row>
    <row r="64" spans="1:24" x14ac:dyDescent="0.25">
      <c r="A64" s="6" t="s">
        <v>49</v>
      </c>
      <c r="B64" s="7" t="s">
        <v>67</v>
      </c>
      <c r="C64" s="6">
        <v>3</v>
      </c>
      <c r="D64" s="6">
        <v>4</v>
      </c>
      <c r="E64" s="9">
        <v>124000</v>
      </c>
      <c r="F64" s="13">
        <f ca="1">RAND()*2*'Base Data'!$D$4</f>
        <v>75.954775484110769</v>
      </c>
      <c r="G64" s="13">
        <f t="shared" ca="1" si="1"/>
        <v>0.34455349009621505</v>
      </c>
      <c r="H64" s="13">
        <f t="shared" ca="1" si="2"/>
        <v>26.170482982524799</v>
      </c>
      <c r="I64" s="13">
        <f>VLOOKUP(C64,'Base Data'!$H$4:$I$10,2)</f>
        <v>1</v>
      </c>
      <c r="J64" s="13">
        <f t="shared" ca="1" si="3"/>
        <v>26.170482982524799</v>
      </c>
      <c r="K64" s="13">
        <f t="shared" ca="1" si="4"/>
        <v>0.18351991816105859</v>
      </c>
      <c r="L64" s="13">
        <f t="shared" ca="1" si="5"/>
        <v>13.939214180785587</v>
      </c>
      <c r="M64" s="13">
        <f ca="1">IF(K64&lt;1,VLOOKUP(C64,'Base Data'!$H$4:$J$10,3),2)</f>
        <v>0</v>
      </c>
      <c r="N64" s="13">
        <f t="shared" ca="1" si="6"/>
        <v>0</v>
      </c>
      <c r="O64" s="13">
        <f t="shared" ca="1" si="7"/>
        <v>1</v>
      </c>
      <c r="P64" s="13">
        <f t="shared" ca="1" si="8"/>
        <v>75.954775484110769</v>
      </c>
      <c r="Q64" s="13">
        <f>VLOOKUP(C64,'Base Data'!$H$4:$I$10,2)</f>
        <v>1</v>
      </c>
      <c r="R64" s="13">
        <f t="shared" ca="1" si="9"/>
        <v>75.954775484110769</v>
      </c>
      <c r="S64" s="13">
        <f t="shared" ca="1" si="10"/>
        <v>102.12525846663557</v>
      </c>
      <c r="U64" s="84"/>
      <c r="V64" s="35">
        <f ca="1">RAND()*2*'Base Data'!$D$6</f>
        <v>0.34455349009621505</v>
      </c>
      <c r="W64" s="35">
        <f ca="1">RAND()*2*'Base Data'!$D$7</f>
        <v>0.18351991816105859</v>
      </c>
      <c r="X64" s="35">
        <f ca="1">RAND()*2*'Base Data'!$D$7</f>
        <v>1.019938608182525</v>
      </c>
    </row>
    <row r="65" spans="1:24" x14ac:dyDescent="0.25">
      <c r="A65" s="6" t="s">
        <v>49</v>
      </c>
      <c r="B65" s="7" t="s">
        <v>68</v>
      </c>
      <c r="C65" s="6">
        <v>3</v>
      </c>
      <c r="D65" s="6">
        <v>3</v>
      </c>
      <c r="E65" s="9">
        <v>300000</v>
      </c>
      <c r="F65" s="13">
        <f ca="1">RAND()*2*'Base Data'!$D$4</f>
        <v>71.725023832907894</v>
      </c>
      <c r="G65" s="13">
        <f t="shared" ca="1" si="1"/>
        <v>0.42428388840598152</v>
      </c>
      <c r="H65" s="13">
        <f t="shared" ca="1" si="2"/>
        <v>30.431772007837857</v>
      </c>
      <c r="I65" s="13">
        <f>VLOOKUP(C65,'Base Data'!$H$4:$I$10,2)</f>
        <v>1</v>
      </c>
      <c r="J65" s="13">
        <f t="shared" ca="1" si="3"/>
        <v>30.431772007837857</v>
      </c>
      <c r="K65" s="13">
        <f t="shared" ca="1" si="4"/>
        <v>1</v>
      </c>
      <c r="L65" s="13">
        <f t="shared" ca="1" si="5"/>
        <v>71.725023832907894</v>
      </c>
      <c r="M65" s="13">
        <f ca="1">IF(K65&lt;1,VLOOKUP(C65,'Base Data'!$H$4:$J$10,3),2)</f>
        <v>2</v>
      </c>
      <c r="N65" s="13">
        <f t="shared" ca="1" si="6"/>
        <v>143.45004766581579</v>
      </c>
      <c r="O65" s="13">
        <f t="shared" ca="1" si="7"/>
        <v>0.25124954005933692</v>
      </c>
      <c r="P65" s="13">
        <f t="shared" ca="1" si="8"/>
        <v>18.020879248763087</v>
      </c>
      <c r="Q65" s="13">
        <f>VLOOKUP(C65,'Base Data'!$H$4:$I$10,2)</f>
        <v>1</v>
      </c>
      <c r="R65" s="13">
        <f t="shared" ca="1" si="9"/>
        <v>18.020879248763087</v>
      </c>
      <c r="S65" s="13">
        <f t="shared" ca="1" si="10"/>
        <v>191.90269892241673</v>
      </c>
      <c r="U65" s="84"/>
      <c r="V65" s="35">
        <f ca="1">RAND()*2*'Base Data'!$D$6</f>
        <v>0.42428388840598152</v>
      </c>
      <c r="W65" s="35">
        <f ca="1">RAND()*2*'Base Data'!$D$7</f>
        <v>1.0163367012194475</v>
      </c>
      <c r="X65" s="35">
        <f ca="1">RAND()*2*'Base Data'!$D$7</f>
        <v>0.25124954005933692</v>
      </c>
    </row>
    <row r="66" spans="1:24" x14ac:dyDescent="0.25">
      <c r="A66" s="6" t="s">
        <v>49</v>
      </c>
      <c r="B66" s="7" t="s">
        <v>81</v>
      </c>
      <c r="C66" s="6">
        <v>5</v>
      </c>
      <c r="D66" s="6">
        <v>4</v>
      </c>
      <c r="E66" s="9">
        <v>540000</v>
      </c>
      <c r="F66" s="13">
        <f ca="1">RAND()*2*'Base Data'!$D$4</f>
        <v>18.488545586010201</v>
      </c>
      <c r="G66" s="13">
        <f t="shared" ca="1" si="1"/>
        <v>0.6142570499565787</v>
      </c>
      <c r="H66" s="13">
        <f t="shared" ca="1" si="2"/>
        <v>11.356719469650351</v>
      </c>
      <c r="I66" s="13">
        <f>VLOOKUP(C66,'Base Data'!$H$4:$I$10,2)</f>
        <v>0.5</v>
      </c>
      <c r="J66" s="13">
        <f t="shared" ca="1" si="3"/>
        <v>5.6783597348251753</v>
      </c>
      <c r="K66" s="13">
        <f t="shared" ca="1" si="4"/>
        <v>8.0337993675533303E-4</v>
      </c>
      <c r="L66" s="13">
        <f t="shared" si="5"/>
        <v>0</v>
      </c>
      <c r="M66" s="13">
        <f ca="1">IF(K66&lt;1,VLOOKUP(C66,'Base Data'!$H$4:$J$10,3),2)</f>
        <v>0.5</v>
      </c>
      <c r="N66" s="13">
        <f t="shared" ca="1" si="6"/>
        <v>0</v>
      </c>
      <c r="O66" s="13">
        <f t="shared" ca="1" si="7"/>
        <v>0.72556286442766138</v>
      </c>
      <c r="P66" s="13">
        <f t="shared" si="8"/>
        <v>0</v>
      </c>
      <c r="Q66" s="13">
        <f>VLOOKUP(C66,'Base Data'!$H$4:$I$10,2)</f>
        <v>0.5</v>
      </c>
      <c r="R66" s="13">
        <f t="shared" si="9"/>
        <v>0</v>
      </c>
      <c r="S66" s="13">
        <f t="shared" ca="1" si="10"/>
        <v>5.6783597348251753</v>
      </c>
      <c r="U66" s="84"/>
      <c r="V66" s="35">
        <f ca="1">RAND()*2*'Base Data'!$D$6</f>
        <v>0.6142570499565787</v>
      </c>
      <c r="W66" s="35">
        <f ca="1">RAND()*2*'Base Data'!$D$7</f>
        <v>8.0337993675533303E-4</v>
      </c>
      <c r="X66" s="35">
        <f ca="1">RAND()*2*'Base Data'!$D$7</f>
        <v>0.72556286442766138</v>
      </c>
    </row>
    <row r="67" spans="1:24" ht="30" x14ac:dyDescent="0.25">
      <c r="A67" s="6" t="s">
        <v>49</v>
      </c>
      <c r="B67" s="7" t="s">
        <v>82</v>
      </c>
      <c r="C67" s="6">
        <v>5</v>
      </c>
      <c r="D67" s="6">
        <v>4</v>
      </c>
      <c r="E67" s="9">
        <v>77000</v>
      </c>
      <c r="F67" s="13">
        <f ca="1">RAND()*2*'Base Data'!$D$4</f>
        <v>119.19370372832353</v>
      </c>
      <c r="G67" s="13">
        <f t="shared" ca="1" si="1"/>
        <v>1</v>
      </c>
      <c r="H67" s="13">
        <f t="shared" ca="1" si="2"/>
        <v>119.19370372832353</v>
      </c>
      <c r="I67" s="13">
        <f>VLOOKUP(C67,'Base Data'!$H$4:$I$10,2)</f>
        <v>0.5</v>
      </c>
      <c r="J67" s="13">
        <f t="shared" ca="1" si="3"/>
        <v>59.596851864161764</v>
      </c>
      <c r="K67" s="13">
        <f t="shared" ca="1" si="4"/>
        <v>0.67451758311234533</v>
      </c>
      <c r="L67" s="13">
        <f t="shared" si="5"/>
        <v>0</v>
      </c>
      <c r="M67" s="13">
        <f ca="1">IF(K67&lt;1,VLOOKUP(C67,'Base Data'!$H$4:$J$10,3),2)</f>
        <v>0.5</v>
      </c>
      <c r="N67" s="13">
        <f t="shared" ca="1" si="6"/>
        <v>0</v>
      </c>
      <c r="O67" s="13">
        <f t="shared" ca="1" si="7"/>
        <v>1</v>
      </c>
      <c r="P67" s="13">
        <f t="shared" si="8"/>
        <v>0</v>
      </c>
      <c r="Q67" s="13">
        <f>VLOOKUP(C67,'Base Data'!$H$4:$I$10,2)</f>
        <v>0.5</v>
      </c>
      <c r="R67" s="13">
        <f t="shared" si="9"/>
        <v>0</v>
      </c>
      <c r="S67" s="13">
        <f t="shared" ca="1" si="10"/>
        <v>59.596851864161764</v>
      </c>
      <c r="U67" s="84"/>
      <c r="V67" s="35">
        <f ca="1">RAND()*2*'Base Data'!$D$6</f>
        <v>1.0076128481928082</v>
      </c>
      <c r="W67" s="35">
        <f ca="1">RAND()*2*'Base Data'!$D$7</f>
        <v>0.67451758311234533</v>
      </c>
      <c r="X67" s="35">
        <f ca="1">RAND()*2*'Base Data'!$D$7</f>
        <v>1.0229232191953415</v>
      </c>
    </row>
    <row r="68" spans="1:24" ht="30" x14ac:dyDescent="0.25">
      <c r="A68" s="6" t="s">
        <v>49</v>
      </c>
      <c r="B68" s="7" t="s">
        <v>69</v>
      </c>
      <c r="C68" s="6">
        <v>3</v>
      </c>
      <c r="D68" s="6">
        <v>2</v>
      </c>
      <c r="E68" s="9">
        <v>378000</v>
      </c>
      <c r="F68" s="13">
        <f ca="1">RAND()*2*'Base Data'!$D$4</f>
        <v>71.782699415004217</v>
      </c>
      <c r="G68" s="13">
        <f t="shared" ca="1" si="1"/>
        <v>0.30770546936487586</v>
      </c>
      <c r="H68" s="13">
        <f t="shared" ca="1" si="2"/>
        <v>22.087929215771673</v>
      </c>
      <c r="I68" s="13">
        <f>VLOOKUP(C68,'Base Data'!$H$4:$I$10,2)</f>
        <v>1</v>
      </c>
      <c r="J68" s="13">
        <f t="shared" ca="1" si="3"/>
        <v>22.087929215771673</v>
      </c>
      <c r="K68" s="13">
        <f t="shared" ca="1" si="4"/>
        <v>0.28596835176200969</v>
      </c>
      <c r="L68" s="13">
        <f t="shared" ca="1" si="5"/>
        <v>20.527580236736533</v>
      </c>
      <c r="M68" s="13">
        <f ca="1">IF(K68&lt;1,VLOOKUP(C68,'Base Data'!$H$4:$J$10,3),2)</f>
        <v>0</v>
      </c>
      <c r="N68" s="13">
        <f t="shared" ca="1" si="6"/>
        <v>0</v>
      </c>
      <c r="O68" s="13">
        <f t="shared" ca="1" si="7"/>
        <v>0.73777618009125578</v>
      </c>
      <c r="P68" s="13">
        <f t="shared" ca="1" si="8"/>
        <v>52.95956577104063</v>
      </c>
      <c r="Q68" s="13">
        <f>VLOOKUP(C68,'Base Data'!$H$4:$I$10,2)</f>
        <v>1</v>
      </c>
      <c r="R68" s="13">
        <f t="shared" ca="1" si="9"/>
        <v>52.95956577104063</v>
      </c>
      <c r="S68" s="13">
        <f t="shared" ca="1" si="10"/>
        <v>75.047494986812296</v>
      </c>
      <c r="U68" s="84"/>
      <c r="V68" s="35">
        <f ca="1">RAND()*2*'Base Data'!$D$6</f>
        <v>0.30770546936487586</v>
      </c>
      <c r="W68" s="35">
        <f ca="1">RAND()*2*'Base Data'!$D$7</f>
        <v>0.28596835176200969</v>
      </c>
      <c r="X68" s="35">
        <f ca="1">RAND()*2*'Base Data'!$D$7</f>
        <v>0.73777618009125578</v>
      </c>
    </row>
    <row r="69" spans="1:24" ht="30" x14ac:dyDescent="0.25">
      <c r="A69" s="6" t="s">
        <v>49</v>
      </c>
      <c r="B69" s="7" t="s">
        <v>70</v>
      </c>
      <c r="C69" s="6">
        <v>3</v>
      </c>
      <c r="D69" s="6">
        <v>2</v>
      </c>
      <c r="E69" s="9">
        <v>141000</v>
      </c>
      <c r="F69" s="13">
        <f ca="1">RAND()*2*'Base Data'!$D$4</f>
        <v>75.891468912473073</v>
      </c>
      <c r="G69" s="13">
        <f t="shared" ca="1" si="1"/>
        <v>0.91213874014404783</v>
      </c>
      <c r="H69" s="13">
        <f t="shared" ca="1" si="2"/>
        <v>69.223548841504368</v>
      </c>
      <c r="I69" s="13">
        <f>VLOOKUP(C69,'Base Data'!$H$4:$I$10,2)</f>
        <v>1</v>
      </c>
      <c r="J69" s="13">
        <f t="shared" ca="1" si="3"/>
        <v>69.223548841504368</v>
      </c>
      <c r="K69" s="13">
        <f t="shared" ca="1" si="4"/>
        <v>0.90608485036478936</v>
      </c>
      <c r="L69" s="13">
        <f t="shared" ca="1" si="5"/>
        <v>68.764110253522233</v>
      </c>
      <c r="M69" s="13">
        <f ca="1">IF(K69&lt;1,VLOOKUP(C69,'Base Data'!$H$4:$J$10,3),2)</f>
        <v>0</v>
      </c>
      <c r="N69" s="13">
        <f t="shared" ca="1" si="6"/>
        <v>0</v>
      </c>
      <c r="O69" s="13">
        <f t="shared" ca="1" si="7"/>
        <v>0.11531574188817578</v>
      </c>
      <c r="P69" s="13">
        <f t="shared" ca="1" si="8"/>
        <v>8.7514810406252614</v>
      </c>
      <c r="Q69" s="13">
        <f>VLOOKUP(C69,'Base Data'!$H$4:$I$10,2)</f>
        <v>1</v>
      </c>
      <c r="R69" s="13">
        <f t="shared" ca="1" si="9"/>
        <v>8.7514810406252614</v>
      </c>
      <c r="S69" s="13">
        <f t="shared" ca="1" si="10"/>
        <v>77.975029882129633</v>
      </c>
      <c r="U69" s="84"/>
      <c r="V69" s="35">
        <f ca="1">RAND()*2*'Base Data'!$D$6</f>
        <v>0.91213874014404783</v>
      </c>
      <c r="W69" s="35">
        <f ca="1">RAND()*2*'Base Data'!$D$7</f>
        <v>0.90608485036478936</v>
      </c>
      <c r="X69" s="35">
        <f ca="1">RAND()*2*'Base Data'!$D$7</f>
        <v>0.11531574188817578</v>
      </c>
    </row>
    <row r="70" spans="1:24" ht="30" x14ac:dyDescent="0.25">
      <c r="A70" s="6" t="s">
        <v>49</v>
      </c>
      <c r="B70" s="7" t="s">
        <v>71</v>
      </c>
      <c r="C70" s="6">
        <v>3</v>
      </c>
      <c r="D70" s="6">
        <v>4</v>
      </c>
      <c r="E70" s="9">
        <v>40000</v>
      </c>
      <c r="F70" s="13">
        <f ca="1">RAND()*2*'Base Data'!$D$4</f>
        <v>50.918303938936091</v>
      </c>
      <c r="G70" s="13">
        <f t="shared" ref="G70:G77" ca="1" si="11">IF(V70&gt;1,1,V70)</f>
        <v>0.76619864463497289</v>
      </c>
      <c r="H70" s="13">
        <f t="shared" ref="H70:H77" ca="1" si="12">$F70*G70</f>
        <v>39.013535465124434</v>
      </c>
      <c r="I70" s="13">
        <f>VLOOKUP(C70,'Base Data'!$H$4:$I$10,2)</f>
        <v>1</v>
      </c>
      <c r="J70" s="13">
        <f t="shared" ref="J70:J77" ca="1" si="13">H70*I70</f>
        <v>39.013535465124434</v>
      </c>
      <c r="K70" s="13">
        <f t="shared" ref="K70:K77" ca="1" si="14">IF(W70&gt;1,1,W70)</f>
        <v>6.3513671125144014E-2</v>
      </c>
      <c r="L70" s="13">
        <f t="shared" ref="L70:L77" ca="1" si="15">IF(C70&lt;4,$F70*K70,0)</f>
        <v>3.234008410627712</v>
      </c>
      <c r="M70" s="13">
        <f ca="1">IF(K70&lt;1,VLOOKUP(C70,'Base Data'!$H$4:$J$10,3),2)</f>
        <v>0</v>
      </c>
      <c r="N70" s="13">
        <f t="shared" ref="N70:N77" ca="1" si="16">L70*M70</f>
        <v>0</v>
      </c>
      <c r="O70" s="13">
        <f t="shared" ref="O70:O77" ca="1" si="17">IF(X70&gt;1,1,X70)</f>
        <v>0.4716527134287371</v>
      </c>
      <c r="P70" s="13">
        <f t="shared" ref="P70:P77" ca="1" si="18">IF(C70&lt;4,$F70*O70,0)</f>
        <v>24.015756215988361</v>
      </c>
      <c r="Q70" s="13">
        <f>VLOOKUP(C70,'Base Data'!$H$4:$I$10,2)</f>
        <v>1</v>
      </c>
      <c r="R70" s="13">
        <f t="shared" ref="R70:R77" ca="1" si="19">P70*Q70</f>
        <v>24.015756215988361</v>
      </c>
      <c r="S70" s="13">
        <f t="shared" ref="S70:S77" ca="1" si="20">J70+N70+R70</f>
        <v>63.029291681112795</v>
      </c>
      <c r="U70" s="84"/>
      <c r="V70" s="35">
        <f ca="1">RAND()*2*'Base Data'!$D$6</f>
        <v>0.76619864463497289</v>
      </c>
      <c r="W70" s="35">
        <f ca="1">RAND()*2*'Base Data'!$D$7</f>
        <v>6.3513671125144014E-2</v>
      </c>
      <c r="X70" s="35">
        <f ca="1">RAND()*2*'Base Data'!$D$7</f>
        <v>0.4716527134287371</v>
      </c>
    </row>
    <row r="71" spans="1:24" ht="30" x14ac:dyDescent="0.25">
      <c r="A71" s="6" t="s">
        <v>72</v>
      </c>
      <c r="B71" s="7" t="s">
        <v>73</v>
      </c>
      <c r="C71" s="6">
        <v>2</v>
      </c>
      <c r="D71" s="6">
        <v>4</v>
      </c>
      <c r="E71" s="9">
        <v>2250000</v>
      </c>
      <c r="F71" s="13">
        <f ca="1">RAND()*2*'Base Data'!$D$4</f>
        <v>11.898314397922123</v>
      </c>
      <c r="G71" s="13">
        <f t="shared" ca="1" si="11"/>
        <v>0.1171335807812935</v>
      </c>
      <c r="H71" s="13">
        <f t="shared" ca="1" si="12"/>
        <v>1.3936921706902385</v>
      </c>
      <c r="I71" s="13">
        <f>VLOOKUP(C71,'Base Data'!$H$4:$I$10,2)</f>
        <v>1</v>
      </c>
      <c r="J71" s="13">
        <f t="shared" ca="1" si="13"/>
        <v>1.3936921706902385</v>
      </c>
      <c r="K71" s="13">
        <f t="shared" ca="1" si="14"/>
        <v>0.27860258352787898</v>
      </c>
      <c r="L71" s="13">
        <f t="shared" ca="1" si="15"/>
        <v>3.3149011308880634</v>
      </c>
      <c r="M71" s="13">
        <f ca="1">IF(K71&lt;1,VLOOKUP(C71,'Base Data'!$H$4:$J$10,3),2)</f>
        <v>0</v>
      </c>
      <c r="N71" s="13">
        <f t="shared" ca="1" si="16"/>
        <v>0</v>
      </c>
      <c r="O71" s="13">
        <f t="shared" ca="1" si="17"/>
        <v>0.63489884477304992</v>
      </c>
      <c r="P71" s="13">
        <f t="shared" ca="1" si="18"/>
        <v>7.5542260659873026</v>
      </c>
      <c r="Q71" s="13">
        <f>VLOOKUP(C71,'Base Data'!$H$4:$I$10,2)</f>
        <v>1</v>
      </c>
      <c r="R71" s="13">
        <f t="shared" ca="1" si="19"/>
        <v>7.5542260659873026</v>
      </c>
      <c r="S71" s="13">
        <f t="shared" ca="1" si="20"/>
        <v>8.9479182366775412</v>
      </c>
      <c r="U71" s="84"/>
      <c r="V71" s="35">
        <f ca="1">RAND()*2*'Base Data'!$D$6</f>
        <v>0.1171335807812935</v>
      </c>
      <c r="W71" s="35">
        <f ca="1">RAND()*2*'Base Data'!$D$7</f>
        <v>0.27860258352787898</v>
      </c>
      <c r="X71" s="35">
        <f ca="1">RAND()*2*'Base Data'!$D$7</f>
        <v>0.63489884477304992</v>
      </c>
    </row>
    <row r="72" spans="1:24" x14ac:dyDescent="0.25">
      <c r="A72" s="6" t="s">
        <v>72</v>
      </c>
      <c r="B72" s="7" t="s">
        <v>74</v>
      </c>
      <c r="C72" s="6">
        <v>2</v>
      </c>
      <c r="D72" s="6">
        <v>4</v>
      </c>
      <c r="E72" s="9">
        <v>1937500</v>
      </c>
      <c r="F72" s="13">
        <f ca="1">RAND()*2*'Base Data'!$D$4</f>
        <v>71.043968327167818</v>
      </c>
      <c r="G72" s="13">
        <f t="shared" ca="1" si="11"/>
        <v>1</v>
      </c>
      <c r="H72" s="13">
        <f t="shared" ca="1" si="12"/>
        <v>71.043968327167818</v>
      </c>
      <c r="I72" s="13">
        <f>VLOOKUP(C72,'Base Data'!$H$4:$I$10,2)</f>
        <v>1</v>
      </c>
      <c r="J72" s="13">
        <f t="shared" ca="1" si="13"/>
        <v>71.043968327167818</v>
      </c>
      <c r="K72" s="13">
        <f t="shared" ca="1" si="14"/>
        <v>0.73210797580025444</v>
      </c>
      <c r="L72" s="13">
        <f t="shared" ca="1" si="15"/>
        <v>52.011855844820218</v>
      </c>
      <c r="M72" s="13">
        <f ca="1">IF(K72&lt;1,VLOOKUP(C72,'Base Data'!$H$4:$J$10,3),2)</f>
        <v>0</v>
      </c>
      <c r="N72" s="13">
        <f t="shared" ca="1" si="16"/>
        <v>0</v>
      </c>
      <c r="O72" s="13">
        <f t="shared" ca="1" si="17"/>
        <v>0.42811774215502052</v>
      </c>
      <c r="P72" s="13">
        <f t="shared" ca="1" si="18"/>
        <v>30.415183313959876</v>
      </c>
      <c r="Q72" s="13">
        <f>VLOOKUP(C72,'Base Data'!$H$4:$I$10,2)</f>
        <v>1</v>
      </c>
      <c r="R72" s="13">
        <f t="shared" ca="1" si="19"/>
        <v>30.415183313959876</v>
      </c>
      <c r="S72" s="13">
        <f t="shared" ca="1" si="20"/>
        <v>101.45915164112769</v>
      </c>
      <c r="U72" s="84"/>
      <c r="V72" s="35">
        <f ca="1">RAND()*2*'Base Data'!$D$6</f>
        <v>1.0077229469546625</v>
      </c>
      <c r="W72" s="35">
        <f ca="1">RAND()*2*'Base Data'!$D$7</f>
        <v>0.73210797580025444</v>
      </c>
      <c r="X72" s="35">
        <f ca="1">RAND()*2*'Base Data'!$D$7</f>
        <v>0.42811774215502052</v>
      </c>
    </row>
    <row r="73" spans="1:24" ht="30" x14ac:dyDescent="0.25">
      <c r="A73" s="6" t="s">
        <v>72</v>
      </c>
      <c r="B73" s="7" t="s">
        <v>75</v>
      </c>
      <c r="C73" s="6">
        <v>2</v>
      </c>
      <c r="D73" s="6">
        <v>3</v>
      </c>
      <c r="E73" s="9">
        <v>1486250</v>
      </c>
      <c r="F73" s="13">
        <f ca="1">RAND()*2*'Base Data'!$D$4</f>
        <v>40.979851664213335</v>
      </c>
      <c r="G73" s="13">
        <f t="shared" ca="1" si="11"/>
        <v>1</v>
      </c>
      <c r="H73" s="13">
        <f t="shared" ca="1" si="12"/>
        <v>40.979851664213335</v>
      </c>
      <c r="I73" s="13">
        <f>VLOOKUP(C73,'Base Data'!$H$4:$I$10,2)</f>
        <v>1</v>
      </c>
      <c r="J73" s="13">
        <f t="shared" ca="1" si="13"/>
        <v>40.979851664213335</v>
      </c>
      <c r="K73" s="13">
        <f t="shared" ca="1" si="14"/>
        <v>1</v>
      </c>
      <c r="L73" s="13">
        <f t="shared" ca="1" si="15"/>
        <v>40.979851664213335</v>
      </c>
      <c r="M73" s="13">
        <f ca="1">IF(K73&lt;1,VLOOKUP(C73,'Base Data'!$H$4:$J$10,3),2)</f>
        <v>2</v>
      </c>
      <c r="N73" s="13">
        <f t="shared" ca="1" si="16"/>
        <v>81.95970332842667</v>
      </c>
      <c r="O73" s="13">
        <f t="shared" ca="1" si="17"/>
        <v>0.23183919303068037</v>
      </c>
      <c r="P73" s="13">
        <f t="shared" ca="1" si="18"/>
        <v>9.5007357403482029</v>
      </c>
      <c r="Q73" s="13">
        <f>VLOOKUP(C73,'Base Data'!$H$4:$I$10,2)</f>
        <v>1</v>
      </c>
      <c r="R73" s="13">
        <f t="shared" ca="1" si="19"/>
        <v>9.5007357403482029</v>
      </c>
      <c r="S73" s="13">
        <f t="shared" ca="1" si="20"/>
        <v>132.44029073298822</v>
      </c>
      <c r="U73" s="84"/>
      <c r="V73" s="35">
        <f ca="1">RAND()*2*'Base Data'!$D$6</f>
        <v>1.1118739209071413</v>
      </c>
      <c r="W73" s="35">
        <f ca="1">RAND()*2*'Base Data'!$D$7</f>
        <v>1.0299392659050199</v>
      </c>
      <c r="X73" s="35">
        <f ca="1">RAND()*2*'Base Data'!$D$7</f>
        <v>0.23183919303068037</v>
      </c>
    </row>
    <row r="74" spans="1:24" ht="13.15" customHeight="1" x14ac:dyDescent="0.25">
      <c r="A74" s="6" t="s">
        <v>72</v>
      </c>
      <c r="B74" s="7" t="s">
        <v>76</v>
      </c>
      <c r="C74" s="6">
        <v>2</v>
      </c>
      <c r="D74" s="6">
        <v>4</v>
      </c>
      <c r="E74" s="9">
        <v>68750</v>
      </c>
      <c r="F74" s="13">
        <f ca="1">RAND()*2*'Base Data'!$D$4</f>
        <v>104.34919087560492</v>
      </c>
      <c r="G74" s="13">
        <f t="shared" ca="1" si="11"/>
        <v>0.90268666638620332</v>
      </c>
      <c r="H74" s="13">
        <f t="shared" ca="1" si="12"/>
        <v>94.194623251597434</v>
      </c>
      <c r="I74" s="13">
        <f>VLOOKUP(C74,'Base Data'!$H$4:$I$10,2)</f>
        <v>1</v>
      </c>
      <c r="J74" s="13">
        <f t="shared" ca="1" si="13"/>
        <v>94.194623251597434</v>
      </c>
      <c r="K74" s="13">
        <f t="shared" ca="1" si="14"/>
        <v>0.12098552340242126</v>
      </c>
      <c r="L74" s="13">
        <f t="shared" ca="1" si="15"/>
        <v>12.624741474704223</v>
      </c>
      <c r="M74" s="13">
        <f ca="1">IF(K74&lt;1,VLOOKUP(C74,'Base Data'!$H$4:$J$10,3),2)</f>
        <v>0</v>
      </c>
      <c r="N74" s="13">
        <f t="shared" ca="1" si="16"/>
        <v>0</v>
      </c>
      <c r="O74" s="13">
        <f t="shared" ca="1" si="17"/>
        <v>0.69381961997880959</v>
      </c>
      <c r="P74" s="13">
        <f t="shared" ca="1" si="18"/>
        <v>72.399515958408472</v>
      </c>
      <c r="Q74" s="13">
        <f>VLOOKUP(C74,'Base Data'!$H$4:$I$10,2)</f>
        <v>1</v>
      </c>
      <c r="R74" s="13">
        <f t="shared" ca="1" si="19"/>
        <v>72.399515958408472</v>
      </c>
      <c r="S74" s="13">
        <f t="shared" ca="1" si="20"/>
        <v>166.59413921000589</v>
      </c>
      <c r="U74" s="84"/>
      <c r="V74" s="35">
        <f ca="1">RAND()*2*'Base Data'!$D$6</f>
        <v>0.90268666638620332</v>
      </c>
      <c r="W74" s="35">
        <f ca="1">RAND()*2*'Base Data'!$D$7</f>
        <v>0.12098552340242126</v>
      </c>
      <c r="X74" s="35">
        <f ca="1">RAND()*2*'Base Data'!$D$7</f>
        <v>0.69381961997880959</v>
      </c>
    </row>
    <row r="75" spans="1:24" x14ac:dyDescent="0.25">
      <c r="A75" s="6" t="s">
        <v>72</v>
      </c>
      <c r="B75" s="7" t="s">
        <v>77</v>
      </c>
      <c r="C75" s="6">
        <v>2</v>
      </c>
      <c r="D75" s="6">
        <v>4</v>
      </c>
      <c r="E75" s="9">
        <v>396460</v>
      </c>
      <c r="F75" s="13">
        <f ca="1">RAND()*2*'Base Data'!$D$4</f>
        <v>4.7426801570947958</v>
      </c>
      <c r="G75" s="13">
        <f t="shared" ca="1" si="11"/>
        <v>1</v>
      </c>
      <c r="H75" s="13">
        <f t="shared" ca="1" si="12"/>
        <v>4.7426801570947958</v>
      </c>
      <c r="I75" s="13">
        <f>VLOOKUP(C75,'Base Data'!$H$4:$I$10,2)</f>
        <v>1</v>
      </c>
      <c r="J75" s="13">
        <f t="shared" ca="1" si="13"/>
        <v>4.7426801570947958</v>
      </c>
      <c r="K75" s="13">
        <f t="shared" ca="1" si="14"/>
        <v>0.61080588749920028</v>
      </c>
      <c r="L75" s="13">
        <f t="shared" ca="1" si="15"/>
        <v>2.8968569624791334</v>
      </c>
      <c r="M75" s="13">
        <f ca="1">IF(K75&lt;1,VLOOKUP(C75,'Base Data'!$H$4:$J$10,3),2)</f>
        <v>0</v>
      </c>
      <c r="N75" s="13">
        <f t="shared" ca="1" si="16"/>
        <v>0</v>
      </c>
      <c r="O75" s="13">
        <f t="shared" ca="1" si="17"/>
        <v>0.50907484650658863</v>
      </c>
      <c r="P75" s="13">
        <f t="shared" ca="1" si="18"/>
        <v>2.4143791730028767</v>
      </c>
      <c r="Q75" s="13">
        <f>VLOOKUP(C75,'Base Data'!$H$4:$I$10,2)</f>
        <v>1</v>
      </c>
      <c r="R75" s="13">
        <f t="shared" ca="1" si="19"/>
        <v>2.4143791730028767</v>
      </c>
      <c r="S75" s="13">
        <f t="shared" ca="1" si="20"/>
        <v>7.1570593300976721</v>
      </c>
      <c r="U75" s="84"/>
      <c r="V75" s="35">
        <f ca="1">RAND()*2*'Base Data'!$D$6</f>
        <v>1.4137935928437697</v>
      </c>
      <c r="W75" s="35">
        <f ca="1">RAND()*2*'Base Data'!$D$7</f>
        <v>0.61080588749920028</v>
      </c>
      <c r="X75" s="35">
        <f ca="1">RAND()*2*'Base Data'!$D$7</f>
        <v>0.50907484650658863</v>
      </c>
    </row>
    <row r="76" spans="1:24" x14ac:dyDescent="0.25">
      <c r="A76" s="6" t="s">
        <v>72</v>
      </c>
      <c r="B76" s="7" t="s">
        <v>78</v>
      </c>
      <c r="C76" s="6">
        <v>2</v>
      </c>
      <c r="D76" s="6">
        <v>4</v>
      </c>
      <c r="E76" s="9">
        <v>350686.22</v>
      </c>
      <c r="F76" s="13">
        <f ca="1">RAND()*2*'Base Data'!$D$4</f>
        <v>110.73339937286245</v>
      </c>
      <c r="G76" s="13">
        <f t="shared" ca="1" si="11"/>
        <v>1</v>
      </c>
      <c r="H76" s="13">
        <f t="shared" ca="1" si="12"/>
        <v>110.73339937286245</v>
      </c>
      <c r="I76" s="13">
        <f>VLOOKUP(C76,'Base Data'!$H$4:$I$10,2)</f>
        <v>1</v>
      </c>
      <c r="J76" s="13">
        <f t="shared" ca="1" si="13"/>
        <v>110.73339937286245</v>
      </c>
      <c r="K76" s="13">
        <f t="shared" ca="1" si="14"/>
        <v>0.74763670411669014</v>
      </c>
      <c r="L76" s="13">
        <f t="shared" ca="1" si="15"/>
        <v>82.788353742764045</v>
      </c>
      <c r="M76" s="13">
        <f ca="1">IF(K76&lt;1,VLOOKUP(C76,'Base Data'!$H$4:$J$10,3),2)</f>
        <v>0</v>
      </c>
      <c r="N76" s="13">
        <f t="shared" ca="1" si="16"/>
        <v>0</v>
      </c>
      <c r="O76" s="13">
        <f t="shared" ca="1" si="17"/>
        <v>0.75575444000415604</v>
      </c>
      <c r="P76" s="13">
        <f t="shared" ca="1" si="18"/>
        <v>83.687258232794221</v>
      </c>
      <c r="Q76" s="13">
        <f>VLOOKUP(C76,'Base Data'!$H$4:$I$10,2)</f>
        <v>1</v>
      </c>
      <c r="R76" s="13">
        <f t="shared" ca="1" si="19"/>
        <v>83.687258232794221</v>
      </c>
      <c r="S76" s="13">
        <f t="shared" ca="1" si="20"/>
        <v>194.42065760565669</v>
      </c>
      <c r="U76" s="84"/>
      <c r="V76" s="35">
        <f ca="1">RAND()*2*'Base Data'!$D$6</f>
        <v>1.222897273156563</v>
      </c>
      <c r="W76" s="35">
        <f ca="1">RAND()*2*'Base Data'!$D$7</f>
        <v>0.74763670411669014</v>
      </c>
      <c r="X76" s="35">
        <f ca="1">RAND()*2*'Base Data'!$D$7</f>
        <v>0.75575444000415604</v>
      </c>
    </row>
    <row r="77" spans="1:24" x14ac:dyDescent="0.25">
      <c r="A77" s="6" t="s">
        <v>72</v>
      </c>
      <c r="B77" s="7" t="s">
        <v>79</v>
      </c>
      <c r="C77" s="6">
        <v>7</v>
      </c>
      <c r="D77" s="6">
        <v>3</v>
      </c>
      <c r="E77" s="9">
        <v>218000</v>
      </c>
      <c r="F77" s="13">
        <f ca="1">RAND()*2*'Base Data'!$D$4</f>
        <v>114.92497225432093</v>
      </c>
      <c r="G77" s="13">
        <f t="shared" ca="1" si="11"/>
        <v>1</v>
      </c>
      <c r="H77" s="13">
        <f t="shared" ca="1" si="12"/>
        <v>114.92497225432093</v>
      </c>
      <c r="I77" s="13">
        <f>VLOOKUP(C77,'Base Data'!$H$4:$I$10,2)</f>
        <v>0.35</v>
      </c>
      <c r="J77" s="13">
        <f t="shared" ca="1" si="13"/>
        <v>40.223740289012326</v>
      </c>
      <c r="K77" s="13">
        <f t="shared" ca="1" si="14"/>
        <v>9.9099853728460405E-2</v>
      </c>
      <c r="L77" s="13">
        <f t="shared" si="15"/>
        <v>0</v>
      </c>
      <c r="M77" s="13">
        <f ca="1">IF(K77&lt;1,VLOOKUP(C77,'Base Data'!$H$4:$J$10,3),2)</f>
        <v>0.35</v>
      </c>
      <c r="N77" s="13">
        <f t="shared" ca="1" si="16"/>
        <v>0</v>
      </c>
      <c r="O77" s="13">
        <f t="shared" ca="1" si="17"/>
        <v>0.84441400750871454</v>
      </c>
      <c r="P77" s="13">
        <f t="shared" si="18"/>
        <v>0</v>
      </c>
      <c r="Q77" s="13">
        <f>VLOOKUP(C77,'Base Data'!$H$4:$I$10,2)</f>
        <v>0.35</v>
      </c>
      <c r="R77" s="13">
        <f t="shared" si="19"/>
        <v>0</v>
      </c>
      <c r="S77" s="13">
        <f t="shared" ca="1" si="20"/>
        <v>40.223740289012326</v>
      </c>
      <c r="U77" s="84"/>
      <c r="V77" s="35">
        <f ca="1">RAND()*2*'Base Data'!$D$6</f>
        <v>1.1722033154369358</v>
      </c>
      <c r="W77" s="35">
        <f ca="1">RAND()*2*'Base Data'!$D$7</f>
        <v>9.9099853728460405E-2</v>
      </c>
      <c r="X77" s="35">
        <f ca="1">RAND()*2*'Base Data'!$D$7</f>
        <v>0.84441400750871454</v>
      </c>
    </row>
    <row r="78" spans="1:24" x14ac:dyDescent="0.25">
      <c r="K78" s="2"/>
      <c r="O78" s="2"/>
      <c r="Q78" s="29"/>
      <c r="R78" s="59"/>
    </row>
    <row r="79" spans="1:24" x14ac:dyDescent="0.25">
      <c r="B79" s="58" t="s">
        <v>114</v>
      </c>
      <c r="F79" s="17">
        <f ca="1">SUM(F5:F78)</f>
        <v>4478.7750859787147</v>
      </c>
      <c r="G79" s="17">
        <f ca="1">AVERAGE(G5:G77)</f>
        <v>0.67562170640876273</v>
      </c>
      <c r="H79" s="17">
        <f ca="1">SUM(H5:H78)</f>
        <v>3151.4739784796971</v>
      </c>
      <c r="I79" s="17"/>
      <c r="J79" s="17"/>
      <c r="K79" s="17">
        <f ca="1">AVERAGE(K5:K77)</f>
        <v>0.51508977723024785</v>
      </c>
      <c r="L79" s="17">
        <f ca="1">SUM(L5:L78)</f>
        <v>2177.0398989290597</v>
      </c>
      <c r="M79" s="17"/>
      <c r="N79" s="17"/>
      <c r="O79" s="17">
        <f ca="1">AVERAGE(O5:O77)</f>
        <v>0.53771012633612514</v>
      </c>
      <c r="P79" s="17">
        <f ca="1">SUM(P5:P78)</f>
        <v>2159.0895757353442</v>
      </c>
      <c r="Q79" s="17"/>
      <c r="R79" s="17"/>
      <c r="S79" s="17">
        <f ca="1">SUM(S5:S78)</f>
        <v>6158.345132886484</v>
      </c>
    </row>
    <row r="80" spans="1:24" x14ac:dyDescent="0.25">
      <c r="B80" s="58" t="s">
        <v>115</v>
      </c>
      <c r="E80" s="49" t="s">
        <v>115</v>
      </c>
      <c r="F80" s="50">
        <f>'Base Data'!D4</f>
        <v>59.84</v>
      </c>
      <c r="G80" s="50">
        <f>'Base Data'!D6</f>
        <v>0.72</v>
      </c>
      <c r="K80" s="50">
        <f>'Base Data'!D7</f>
        <v>0.55000000000000004</v>
      </c>
      <c r="O80" s="50">
        <f>'Base Data'!D7</f>
        <v>0.55000000000000004</v>
      </c>
    </row>
    <row r="81" spans="2:18" x14ac:dyDescent="0.25">
      <c r="B81" s="58" t="s">
        <v>175</v>
      </c>
      <c r="F81" s="17">
        <f ca="1">AVERAGE(F5:F77)</f>
        <v>61.353083369571436</v>
      </c>
    </row>
    <row r="83" spans="2:18" x14ac:dyDescent="0.25">
      <c r="E83" s="3" t="s">
        <v>177</v>
      </c>
      <c r="F83" s="17">
        <f t="shared" ref="F83:M83" ca="1" si="21">MAX(F5:F77)</f>
        <v>119.19370372832353</v>
      </c>
      <c r="G83" s="17">
        <f t="shared" ca="1" si="21"/>
        <v>1</v>
      </c>
      <c r="H83" s="17">
        <f t="shared" ca="1" si="21"/>
        <v>119.19370372832353</v>
      </c>
      <c r="I83" s="17">
        <f t="shared" si="21"/>
        <v>1</v>
      </c>
      <c r="J83" s="17"/>
      <c r="K83" s="17">
        <f t="shared" ca="1" si="21"/>
        <v>1</v>
      </c>
      <c r="L83" s="17">
        <f t="shared" ca="1" si="21"/>
        <v>116.64796672889371</v>
      </c>
      <c r="M83" s="17">
        <f t="shared" ca="1" si="21"/>
        <v>2</v>
      </c>
      <c r="N83" s="17"/>
      <c r="O83" s="17">
        <f t="shared" ref="O83:P83" ca="1" si="22">MAX(O5:O77)</f>
        <v>1</v>
      </c>
      <c r="P83" s="17">
        <f t="shared" ca="1" si="22"/>
        <v>91.689477033582932</v>
      </c>
      <c r="Q83" s="17">
        <f>MAX(Q5:Q77)</f>
        <v>1</v>
      </c>
      <c r="R83" s="17"/>
    </row>
    <row r="84" spans="2:18" x14ac:dyDescent="0.25">
      <c r="E84" s="3" t="s">
        <v>178</v>
      </c>
      <c r="F84" s="17">
        <f t="shared" ref="F84:M84" ca="1" si="23">MIN(F6:F78)</f>
        <v>0.14619167642477551</v>
      </c>
      <c r="G84" s="56">
        <f t="shared" ca="1" si="23"/>
        <v>4.8439726710358039E-2</v>
      </c>
      <c r="H84" s="56">
        <f t="shared" ca="1" si="23"/>
        <v>3.1301689306559306E-2</v>
      </c>
      <c r="I84" s="17">
        <f t="shared" si="23"/>
        <v>0.25</v>
      </c>
      <c r="J84" s="17"/>
      <c r="K84" s="56">
        <f t="shared" ca="1" si="23"/>
        <v>8.0337993675533303E-4</v>
      </c>
      <c r="L84" s="56">
        <f t="shared" ca="1" si="23"/>
        <v>0</v>
      </c>
      <c r="M84" s="17">
        <f t="shared" ca="1" si="23"/>
        <v>0</v>
      </c>
      <c r="N84" s="17"/>
      <c r="O84" s="56">
        <f t="shared" ref="O84:P84" ca="1" si="24">MIN(O6:O78)</f>
        <v>3.9134063720982028E-2</v>
      </c>
      <c r="P84" s="56">
        <f t="shared" ca="1" si="24"/>
        <v>0</v>
      </c>
      <c r="Q84" s="17">
        <f>MIN(Q6:Q78)</f>
        <v>0.25</v>
      </c>
      <c r="R84" s="17"/>
    </row>
  </sheetData>
  <mergeCells count="4">
    <mergeCell ref="U5:U77"/>
    <mergeCell ref="G3:J3"/>
    <mergeCell ref="K3:N3"/>
    <mergeCell ref="O3:R3"/>
  </mergeCells>
  <pageMargins left="0.7" right="0.7" top="0.75" bottom="0.75" header="0.3" footer="0.3"/>
  <pageSetup paperSize="17" scale="110" fitToHeight="0" orientation="landscape" r:id="rId1"/>
  <ignoredErrors>
    <ignoredError sqref="H5 K78:K79 O78:O80 G79:H79 L7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3:F10"/>
  <sheetViews>
    <sheetView workbookViewId="0">
      <selection activeCell="B4" sqref="B4:F10"/>
    </sheetView>
  </sheetViews>
  <sheetFormatPr defaultRowHeight="15" x14ac:dyDescent="0.25"/>
  <cols>
    <col min="1" max="1" width="12.5703125" bestFit="1" customWidth="1"/>
    <col min="2" max="2" width="20.140625" bestFit="1" customWidth="1"/>
    <col min="3" max="5" width="18.140625" customWidth="1"/>
    <col min="6" max="6" width="14.140625" customWidth="1"/>
    <col min="7" max="7" width="27.7109375" bestFit="1" customWidth="1"/>
  </cols>
  <sheetData>
    <row r="3" spans="1:6" s="5" customFormat="1" ht="60" x14ac:dyDescent="0.25">
      <c r="A3" s="16" t="s">
        <v>90</v>
      </c>
      <c r="B3" s="5" t="s">
        <v>92</v>
      </c>
      <c r="C3" s="5" t="s">
        <v>99</v>
      </c>
      <c r="D3" s="5" t="s">
        <v>100</v>
      </c>
      <c r="E3" s="5" t="s">
        <v>102</v>
      </c>
      <c r="F3" s="5" t="s">
        <v>93</v>
      </c>
    </row>
    <row r="4" spans="1:6" x14ac:dyDescent="0.25">
      <c r="A4" s="14" t="s">
        <v>43</v>
      </c>
      <c r="B4" s="15">
        <v>400.44016923037236</v>
      </c>
      <c r="C4" s="15">
        <v>276.5707459292725</v>
      </c>
      <c r="D4" s="15">
        <v>122.89541160185209</v>
      </c>
      <c r="E4" s="15">
        <v>314.94958334100414</v>
      </c>
      <c r="F4" s="15">
        <v>591.52032927027676</v>
      </c>
    </row>
    <row r="5" spans="1:6" x14ac:dyDescent="0.25">
      <c r="A5" s="14" t="s">
        <v>49</v>
      </c>
      <c r="B5" s="15">
        <v>1403.4260485133273</v>
      </c>
      <c r="C5" s="15">
        <v>843.74737099286369</v>
      </c>
      <c r="D5" s="15">
        <v>644.34806669443515</v>
      </c>
      <c r="E5" s="15">
        <v>691.49624361656549</v>
      </c>
      <c r="F5" s="15">
        <v>1539.396582310761</v>
      </c>
    </row>
    <row r="6" spans="1:6" x14ac:dyDescent="0.25">
      <c r="A6" s="14" t="s">
        <v>19</v>
      </c>
      <c r="B6" s="15">
        <v>1064.4663807116169</v>
      </c>
      <c r="C6" s="15">
        <v>565.93705208176311</v>
      </c>
      <c r="D6" s="15">
        <v>564.94471825101903</v>
      </c>
      <c r="E6" s="15">
        <v>568.7278448096414</v>
      </c>
      <c r="F6" s="15">
        <v>1130.9370102295823</v>
      </c>
    </row>
    <row r="7" spans="1:6" x14ac:dyDescent="0.25">
      <c r="A7" s="14" t="s">
        <v>38</v>
      </c>
      <c r="B7" s="15">
        <v>238.90261855134892</v>
      </c>
      <c r="C7" s="15">
        <v>111.41956749744715</v>
      </c>
      <c r="D7" s="15">
        <v>103.11610374846433</v>
      </c>
      <c r="E7" s="15">
        <v>136.38371902421579</v>
      </c>
      <c r="F7" s="15">
        <v>247.80328652166293</v>
      </c>
    </row>
    <row r="8" spans="1:6" x14ac:dyDescent="0.25">
      <c r="A8" s="14" t="s">
        <v>17</v>
      </c>
      <c r="B8" s="15">
        <v>1193.7948337525399</v>
      </c>
      <c r="C8" s="15">
        <v>730.85436187591893</v>
      </c>
      <c r="D8" s="15">
        <v>729.56004969933747</v>
      </c>
      <c r="E8" s="15">
        <v>550.61867624607123</v>
      </c>
      <c r="F8" s="15">
        <v>1807.0069800888316</v>
      </c>
    </row>
    <row r="9" spans="1:6" x14ac:dyDescent="0.25">
      <c r="A9" s="14" t="s">
        <v>72</v>
      </c>
      <c r="B9" s="15">
        <v>443.17112128633534</v>
      </c>
      <c r="C9" s="15">
        <v>264.5265573433868</v>
      </c>
      <c r="D9" s="15">
        <v>242.27822316216015</v>
      </c>
      <c r="E9" s="15">
        <v>302.74084476054554</v>
      </c>
      <c r="F9" s="15">
        <v>566.18743210889113</v>
      </c>
    </row>
    <row r="10" spans="1:6" x14ac:dyDescent="0.25">
      <c r="A10" s="14" t="s">
        <v>91</v>
      </c>
      <c r="B10" s="15">
        <v>4744.2011720455412</v>
      </c>
      <c r="C10" s="15">
        <v>2793.0556557206519</v>
      </c>
      <c r="D10" s="15">
        <v>2407.1425731572681</v>
      </c>
      <c r="E10" s="15">
        <v>2564.9169117980437</v>
      </c>
      <c r="F10" s="15">
        <v>5882.8516205300048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B1:AS127"/>
  <sheetViews>
    <sheetView topLeftCell="AL97" zoomScaleNormal="100" workbookViewId="0">
      <selection activeCell="AM116" sqref="AM116"/>
    </sheetView>
  </sheetViews>
  <sheetFormatPr defaultRowHeight="15" x14ac:dyDescent="0.25"/>
  <cols>
    <col min="3" max="3" width="9.42578125" style="17" bestFit="1" customWidth="1"/>
    <col min="4" max="4" width="9.42578125" bestFit="1" customWidth="1"/>
    <col min="5" max="5" width="10.7109375" customWidth="1"/>
    <col min="6" max="6" width="9.42578125" bestFit="1" customWidth="1"/>
    <col min="7" max="7" width="12.85546875" bestFit="1" customWidth="1"/>
    <col min="9" max="9" width="10.42578125" bestFit="1" customWidth="1"/>
    <col min="11" max="15" width="9.42578125" customWidth="1"/>
    <col min="16" max="16" width="12.85546875" bestFit="1" customWidth="1"/>
    <col min="17" max="18" width="9.42578125" customWidth="1"/>
    <col min="20" max="24" width="9.42578125" customWidth="1"/>
    <col min="25" max="25" width="12.85546875" bestFit="1" customWidth="1"/>
    <col min="26" max="27" width="9.42578125" customWidth="1"/>
    <col min="29" max="33" width="9.42578125" customWidth="1"/>
    <col min="34" max="34" width="12.85546875" bestFit="1" customWidth="1"/>
    <col min="35" max="36" width="9.42578125" customWidth="1"/>
    <col min="38" max="42" width="9.42578125" customWidth="1"/>
    <col min="43" max="43" width="12.85546875" bestFit="1" customWidth="1"/>
    <col min="44" max="45" width="9.42578125" customWidth="1"/>
  </cols>
  <sheetData>
    <row r="1" spans="2:45" ht="15.75" thickBot="1" x14ac:dyDescent="0.3">
      <c r="L1" s="17"/>
      <c r="U1" s="17"/>
      <c r="AD1" s="17"/>
      <c r="AM1" s="17"/>
    </row>
    <row r="2" spans="2:45" x14ac:dyDescent="0.25">
      <c r="D2" t="s">
        <v>116</v>
      </c>
      <c r="E2" s="32" t="s">
        <v>185</v>
      </c>
      <c r="L2" s="17"/>
      <c r="M2" t="s">
        <v>131</v>
      </c>
      <c r="N2" s="32" t="s">
        <v>185</v>
      </c>
      <c r="U2" s="17"/>
      <c r="V2" t="s">
        <v>141</v>
      </c>
      <c r="W2" t="s">
        <v>185</v>
      </c>
      <c r="AD2" s="17"/>
      <c r="AE2" t="s">
        <v>151</v>
      </c>
      <c r="AF2" s="32" t="s">
        <v>185</v>
      </c>
      <c r="AM2" s="17"/>
      <c r="AN2" t="s">
        <v>161</v>
      </c>
      <c r="AO2" s="32" t="s">
        <v>185</v>
      </c>
    </row>
    <row r="3" spans="2:45" x14ac:dyDescent="0.25">
      <c r="D3" s="92" t="s">
        <v>103</v>
      </c>
      <c r="E3" s="92"/>
      <c r="F3" s="92"/>
      <c r="H3" s="14"/>
      <c r="L3" s="17"/>
      <c r="M3" s="92" t="s">
        <v>103</v>
      </c>
      <c r="N3" s="92"/>
      <c r="O3" s="92"/>
      <c r="Q3" s="14"/>
      <c r="U3" s="17"/>
      <c r="V3" s="92" t="s">
        <v>103</v>
      </c>
      <c r="W3" s="92"/>
      <c r="X3" s="92"/>
      <c r="Z3" s="14"/>
      <c r="AD3" s="17"/>
      <c r="AE3" s="92" t="s">
        <v>103</v>
      </c>
      <c r="AF3" s="92"/>
      <c r="AG3" s="92"/>
      <c r="AI3" s="14"/>
      <c r="AM3" s="17"/>
      <c r="AN3" s="92" t="s">
        <v>103</v>
      </c>
      <c r="AO3" s="92"/>
      <c r="AP3" s="92"/>
      <c r="AR3" s="14"/>
    </row>
    <row r="4" spans="2:45" x14ac:dyDescent="0.25">
      <c r="C4" s="27" t="s">
        <v>111</v>
      </c>
      <c r="D4" s="19" t="s">
        <v>172</v>
      </c>
      <c r="E4" s="19" t="s">
        <v>105</v>
      </c>
      <c r="F4" s="19" t="s">
        <v>106</v>
      </c>
      <c r="G4" s="19" t="s">
        <v>107</v>
      </c>
      <c r="H4" s="19" t="s">
        <v>174</v>
      </c>
      <c r="I4" s="52" t="s">
        <v>175</v>
      </c>
      <c r="L4" s="27" t="s">
        <v>111</v>
      </c>
      <c r="M4" s="19" t="s">
        <v>172</v>
      </c>
      <c r="N4" s="19" t="s">
        <v>105</v>
      </c>
      <c r="O4" s="19" t="s">
        <v>106</v>
      </c>
      <c r="P4" s="19" t="s">
        <v>107</v>
      </c>
      <c r="Q4" s="19" t="s">
        <v>174</v>
      </c>
      <c r="R4" s="52" t="s">
        <v>175</v>
      </c>
      <c r="U4" s="27" t="s">
        <v>111</v>
      </c>
      <c r="V4" s="19" t="s">
        <v>172</v>
      </c>
      <c r="W4" s="19" t="s">
        <v>105</v>
      </c>
      <c r="X4" s="19" t="s">
        <v>106</v>
      </c>
      <c r="Y4" s="19" t="s">
        <v>107</v>
      </c>
      <c r="Z4" s="19" t="s">
        <v>174</v>
      </c>
      <c r="AA4" s="52" t="s">
        <v>175</v>
      </c>
      <c r="AD4" s="27" t="s">
        <v>111</v>
      </c>
      <c r="AE4" s="19" t="s">
        <v>104</v>
      </c>
      <c r="AF4" s="19" t="s">
        <v>105</v>
      </c>
      <c r="AG4" s="19" t="s">
        <v>106</v>
      </c>
      <c r="AH4" s="19" t="s">
        <v>107</v>
      </c>
      <c r="AI4" s="19" t="s">
        <v>174</v>
      </c>
      <c r="AJ4" s="52" t="s">
        <v>175</v>
      </c>
      <c r="AM4" s="27" t="s">
        <v>111</v>
      </c>
      <c r="AN4" s="19" t="s">
        <v>104</v>
      </c>
      <c r="AO4" s="19" t="s">
        <v>105</v>
      </c>
      <c r="AP4" s="19" t="s">
        <v>106</v>
      </c>
      <c r="AQ4" s="19" t="s">
        <v>107</v>
      </c>
      <c r="AR4" s="19" t="s">
        <v>174</v>
      </c>
      <c r="AS4" s="52" t="s">
        <v>175</v>
      </c>
    </row>
    <row r="5" spans="2:45" x14ac:dyDescent="0.25">
      <c r="B5" t="s">
        <v>43</v>
      </c>
      <c r="C5" s="15">
        <v>278.57496106530635</v>
      </c>
      <c r="D5" s="15">
        <v>179.76389512270734</v>
      </c>
      <c r="E5" s="15">
        <v>82.579494553250697</v>
      </c>
      <c r="F5" s="15">
        <v>149.45552444575088</v>
      </c>
      <c r="G5" s="15">
        <v>329.21941956845819</v>
      </c>
      <c r="H5" s="20">
        <f>G5/G11</f>
        <v>5.7171987177249715E-2</v>
      </c>
      <c r="I5" s="15">
        <f>G11/6</f>
        <v>959.73405806758319</v>
      </c>
      <c r="K5" t="s">
        <v>43</v>
      </c>
      <c r="L5" s="15">
        <v>325.80047676649878</v>
      </c>
      <c r="M5" s="15">
        <v>305.39221051217265</v>
      </c>
      <c r="N5" s="15">
        <v>216.33422334730614</v>
      </c>
      <c r="O5" s="15">
        <v>173.45470486304183</v>
      </c>
      <c r="P5" s="15">
        <v>478.84691537521445</v>
      </c>
      <c r="Q5" s="20">
        <f>P5/P11</f>
        <v>7.4299646994097732E-2</v>
      </c>
      <c r="R5" s="15">
        <f>P11/6</f>
        <v>1074.1345680355955</v>
      </c>
      <c r="T5" t="s">
        <v>43</v>
      </c>
      <c r="U5" s="15">
        <v>242.09125057416861</v>
      </c>
      <c r="V5" s="15">
        <v>114.5884807744429</v>
      </c>
      <c r="W5" s="15">
        <v>125.79548889131655</v>
      </c>
      <c r="X5" s="15">
        <v>188.91961904666869</v>
      </c>
      <c r="Y5" s="15">
        <v>356.07147617678669</v>
      </c>
      <c r="Z5" s="20">
        <f>Y5/Y11</f>
        <v>6.1014316319710833E-2</v>
      </c>
      <c r="AA5" s="15">
        <f>Y11/6</f>
        <v>972.64461210217326</v>
      </c>
      <c r="AC5" t="s">
        <v>43</v>
      </c>
      <c r="AD5" s="15">
        <v>244.3386628602625</v>
      </c>
      <c r="AE5" s="15">
        <v>186.10312634259645</v>
      </c>
      <c r="AF5" s="15">
        <v>158.60323318135852</v>
      </c>
      <c r="AG5" s="15">
        <v>118.38532434544182</v>
      </c>
      <c r="AH5" s="15">
        <v>304.48845068803826</v>
      </c>
      <c r="AI5" s="20">
        <f>AH5/AH11</f>
        <v>5.2874803679984907E-2</v>
      </c>
      <c r="AJ5" s="15">
        <f>AH11/6</f>
        <v>959.77803382148704</v>
      </c>
      <c r="AL5" t="s">
        <v>43</v>
      </c>
      <c r="AM5" s="15">
        <v>320.03757745613245</v>
      </c>
      <c r="AN5" s="15">
        <v>120.31276804990792</v>
      </c>
      <c r="AO5" s="15">
        <v>220.83410936036677</v>
      </c>
      <c r="AP5" s="15">
        <v>208.98975412453694</v>
      </c>
      <c r="AQ5" s="15">
        <v>329.3025221744449</v>
      </c>
      <c r="AR5" s="20">
        <f>AQ5/AQ11</f>
        <v>5.7299111204828578E-2</v>
      </c>
      <c r="AS5" s="15">
        <f>AQ11/6</f>
        <v>957.84651003654278</v>
      </c>
    </row>
    <row r="6" spans="2:45" x14ac:dyDescent="0.25">
      <c r="B6" t="s">
        <v>49</v>
      </c>
      <c r="C6" s="15">
        <v>1447.4084628787623</v>
      </c>
      <c r="D6" s="15">
        <v>936.62452221566457</v>
      </c>
      <c r="E6" s="15">
        <v>623.57782631519626</v>
      </c>
      <c r="F6" s="15">
        <v>727.57284635460076</v>
      </c>
      <c r="G6" s="15">
        <v>1649.7329337951214</v>
      </c>
      <c r="H6" s="20">
        <f>G6/G11</f>
        <v>0.28649133231707358</v>
      </c>
      <c r="I6" s="15">
        <f>G11/6</f>
        <v>959.73405806758319</v>
      </c>
      <c r="K6" t="s">
        <v>49</v>
      </c>
      <c r="L6" s="15">
        <v>1534.1547632089394</v>
      </c>
      <c r="M6" s="15">
        <v>936.84600135521953</v>
      </c>
      <c r="N6" s="15">
        <v>684.30411115663514</v>
      </c>
      <c r="O6" s="15">
        <v>788.47639242103924</v>
      </c>
      <c r="P6" s="15">
        <v>2120.7371287868027</v>
      </c>
      <c r="Q6" s="20">
        <f>P6/P11</f>
        <v>0.32906136591204155</v>
      </c>
      <c r="R6" s="15">
        <f>P11/6</f>
        <v>1074.1345680355955</v>
      </c>
      <c r="T6" t="s">
        <v>49</v>
      </c>
      <c r="U6" s="15">
        <v>1298.6994087160328</v>
      </c>
      <c r="V6" s="15">
        <v>741.33104930872651</v>
      </c>
      <c r="W6" s="15">
        <v>613.47042326959001</v>
      </c>
      <c r="X6" s="15">
        <v>436.40429539386076</v>
      </c>
      <c r="Y6" s="15">
        <v>1212.6848407492159</v>
      </c>
      <c r="Z6" s="20">
        <f>Y6/Y11</f>
        <v>0.20779855006654563</v>
      </c>
      <c r="AA6" s="15">
        <f>Y11/6</f>
        <v>972.64461210217326</v>
      </c>
      <c r="AC6" t="s">
        <v>49</v>
      </c>
      <c r="AD6" s="15">
        <v>1563.1565855981084</v>
      </c>
      <c r="AE6" s="15">
        <v>1071.6030042529969</v>
      </c>
      <c r="AF6" s="15">
        <v>742.73773047333873</v>
      </c>
      <c r="AG6" s="15">
        <v>603.55999554761092</v>
      </c>
      <c r="AH6" s="15">
        <v>2211.2077379803554</v>
      </c>
      <c r="AI6" s="20">
        <f>AH6/AH11</f>
        <v>0.38397901390736677</v>
      </c>
      <c r="AJ6" s="15">
        <f>AH11/6</f>
        <v>959.77803382148704</v>
      </c>
      <c r="AL6" t="s">
        <v>49</v>
      </c>
      <c r="AM6" s="15">
        <v>1455.8245145573769</v>
      </c>
      <c r="AN6" s="15">
        <v>1013.2710495047282</v>
      </c>
      <c r="AO6" s="15">
        <v>818.82078141822728</v>
      </c>
      <c r="AP6" s="15">
        <v>768.20427006194291</v>
      </c>
      <c r="AQ6" s="15">
        <v>1885.273186555266</v>
      </c>
      <c r="AR6" s="20">
        <f>AQ6/AQ11</f>
        <v>0.32804023866749121</v>
      </c>
      <c r="AS6" s="15">
        <f>AQ11/6</f>
        <v>957.84651003654278</v>
      </c>
    </row>
    <row r="7" spans="2:45" x14ac:dyDescent="0.25">
      <c r="B7" t="s">
        <v>19</v>
      </c>
      <c r="C7" s="15">
        <v>1010.9360572797393</v>
      </c>
      <c r="D7" s="15">
        <v>621.23128879467117</v>
      </c>
      <c r="E7" s="15">
        <v>553.46199068910539</v>
      </c>
      <c r="F7" s="15">
        <v>595.2944318305041</v>
      </c>
      <c r="G7" s="15">
        <v>1378.6682146529672</v>
      </c>
      <c r="H7" s="20">
        <f>G7/G11</f>
        <v>0.23941844497855036</v>
      </c>
      <c r="I7" s="15">
        <f>G11/6</f>
        <v>959.73405806758319</v>
      </c>
      <c r="K7" t="s">
        <v>19</v>
      </c>
      <c r="L7" s="15">
        <v>907.48973755557802</v>
      </c>
      <c r="M7" s="15">
        <v>747.62452483517586</v>
      </c>
      <c r="N7" s="15">
        <v>421.68024647867674</v>
      </c>
      <c r="O7" s="15">
        <v>458.49246377201473</v>
      </c>
      <c r="P7" s="15">
        <v>1479.2282932898358</v>
      </c>
      <c r="Q7" s="20">
        <f>P7/P11</f>
        <v>0.22952249766294583</v>
      </c>
      <c r="R7" s="15">
        <f>P11/6</f>
        <v>1074.1345680355955</v>
      </c>
      <c r="T7" t="s">
        <v>19</v>
      </c>
      <c r="U7" s="15">
        <v>1155.3585448837216</v>
      </c>
      <c r="V7" s="15">
        <v>863.41243166779986</v>
      </c>
      <c r="W7" s="15">
        <v>629.6898063512848</v>
      </c>
      <c r="X7" s="15">
        <v>713.14748066499783</v>
      </c>
      <c r="Y7" s="15">
        <v>1993.0196251990333</v>
      </c>
      <c r="Z7" s="20">
        <f>Y7/Y11</f>
        <v>0.34151213444266609</v>
      </c>
      <c r="AA7" s="15">
        <f>Y11/6</f>
        <v>972.64461210217326</v>
      </c>
      <c r="AC7" t="s">
        <v>19</v>
      </c>
      <c r="AD7" s="15">
        <v>1112.6467369459742</v>
      </c>
      <c r="AE7" s="15">
        <v>785.38774018934282</v>
      </c>
      <c r="AF7" s="15">
        <v>711.94243695340697</v>
      </c>
      <c r="AG7" s="15">
        <v>452.3866594064333</v>
      </c>
      <c r="AH7" s="15">
        <v>1227.5299379859482</v>
      </c>
      <c r="AI7" s="20">
        <f>AH7/AH11</f>
        <v>0.21316212268691101</v>
      </c>
      <c r="AJ7" s="15">
        <f>AH11/6</f>
        <v>959.77803382148704</v>
      </c>
      <c r="AL7" t="s">
        <v>19</v>
      </c>
      <c r="AM7" s="15">
        <v>1017.9694890615514</v>
      </c>
      <c r="AN7" s="15">
        <v>536.15368660490276</v>
      </c>
      <c r="AO7" s="15">
        <v>645.0412798326131</v>
      </c>
      <c r="AP7" s="15">
        <v>447.38087848512441</v>
      </c>
      <c r="AQ7" s="15">
        <v>1196.9358783510538</v>
      </c>
      <c r="AR7" s="20">
        <f>AQ7/AQ11</f>
        <v>0.20826855969950578</v>
      </c>
      <c r="AS7" s="15">
        <f>AQ11/6</f>
        <v>957.84651003654278</v>
      </c>
    </row>
    <row r="8" spans="2:45" x14ac:dyDescent="0.25">
      <c r="B8" t="s">
        <v>38</v>
      </c>
      <c r="C8" s="15">
        <v>258.69837468733897</v>
      </c>
      <c r="D8" s="15">
        <v>164.01680299790365</v>
      </c>
      <c r="E8" s="15">
        <v>186.90007540901107</v>
      </c>
      <c r="F8" s="15">
        <v>97.371111537650236</v>
      </c>
      <c r="G8" s="15">
        <v>261.38791453555388</v>
      </c>
      <c r="H8" s="20">
        <f>G8/G11</f>
        <v>4.5392421011201153E-2</v>
      </c>
      <c r="I8" s="15">
        <f>G11/6</f>
        <v>959.73405806758319</v>
      </c>
      <c r="K8" t="s">
        <v>38</v>
      </c>
      <c r="L8" s="15">
        <v>235.64054814003234</v>
      </c>
      <c r="M8" s="15">
        <v>215.27644108453313</v>
      </c>
      <c r="N8" s="15">
        <v>95.96100533117837</v>
      </c>
      <c r="O8" s="15">
        <v>108.11778579470135</v>
      </c>
      <c r="P8" s="15">
        <v>323.39422687923445</v>
      </c>
      <c r="Q8" s="20">
        <f>P8/P11</f>
        <v>5.0179036609703069E-2</v>
      </c>
      <c r="R8" s="15">
        <f>P11/6</f>
        <v>1074.1345680355955</v>
      </c>
      <c r="T8" t="s">
        <v>38</v>
      </c>
      <c r="U8" s="15">
        <v>130.99539028900517</v>
      </c>
      <c r="V8" s="15">
        <v>130.49669071477649</v>
      </c>
      <c r="W8" s="15">
        <v>111.83952110009825</v>
      </c>
      <c r="X8" s="15">
        <v>108.42513646361212</v>
      </c>
      <c r="Y8" s="15">
        <v>278.96674589834242</v>
      </c>
      <c r="Z8" s="20">
        <f>Y8/Y11</f>
        <v>4.7802102711735003E-2</v>
      </c>
      <c r="AA8" s="15">
        <f>Y11/6</f>
        <v>972.64461210217326</v>
      </c>
      <c r="AC8" t="s">
        <v>38</v>
      </c>
      <c r="AD8" s="15">
        <v>321.58450755781058</v>
      </c>
      <c r="AE8" s="15">
        <v>236.26568129861042</v>
      </c>
      <c r="AF8" s="15">
        <v>192.40718493107121</v>
      </c>
      <c r="AG8" s="15">
        <v>97.441543920114228</v>
      </c>
      <c r="AH8" s="15">
        <v>333.70722521872466</v>
      </c>
      <c r="AI8" s="20">
        <f>AH8/AH11</f>
        <v>5.7948680746877805E-2</v>
      </c>
      <c r="AJ8" s="15">
        <f>AH11/6</f>
        <v>959.77803382148704</v>
      </c>
      <c r="AL8" t="s">
        <v>38</v>
      </c>
      <c r="AM8" s="15">
        <v>233.04916396476429</v>
      </c>
      <c r="AN8" s="15">
        <v>112.4546664102356</v>
      </c>
      <c r="AO8" s="15">
        <v>165.11001220540663</v>
      </c>
      <c r="AP8" s="15">
        <v>96.063705082499879</v>
      </c>
      <c r="AQ8" s="15">
        <v>208.51837149273547</v>
      </c>
      <c r="AR8" s="20">
        <f>AQ8/AQ11</f>
        <v>3.6282495735282312E-2</v>
      </c>
      <c r="AS8" s="15">
        <f>AQ11/6</f>
        <v>957.84651003654278</v>
      </c>
    </row>
    <row r="9" spans="2:45" x14ac:dyDescent="0.25">
      <c r="B9" t="s">
        <v>17</v>
      </c>
      <c r="C9" s="15">
        <v>1052.7148431098901</v>
      </c>
      <c r="D9" s="15">
        <v>752.67148396620519</v>
      </c>
      <c r="E9" s="15">
        <v>500.96191553388786</v>
      </c>
      <c r="F9" s="15">
        <v>540.17424640862782</v>
      </c>
      <c r="G9" s="15">
        <v>1543.0309322493483</v>
      </c>
      <c r="H9" s="20">
        <f>G9/G11</f>
        <v>0.26796154609681294</v>
      </c>
      <c r="I9" s="15">
        <f>G11/6</f>
        <v>959.73405806758319</v>
      </c>
      <c r="K9" t="s">
        <v>17</v>
      </c>
      <c r="L9" s="15">
        <v>1163.0714712559629</v>
      </c>
      <c r="M9" s="15">
        <v>717.64849657117111</v>
      </c>
      <c r="N9" s="15">
        <v>573.2620477981618</v>
      </c>
      <c r="O9" s="15">
        <v>565.12617169210398</v>
      </c>
      <c r="P9" s="15">
        <v>1259.3075282922807</v>
      </c>
      <c r="Q9" s="20">
        <f>P9/P11</f>
        <v>0.19539878362964863</v>
      </c>
      <c r="R9" s="15">
        <f>P11/6</f>
        <v>1074.1345680355955</v>
      </c>
      <c r="T9" t="s">
        <v>17</v>
      </c>
      <c r="U9" s="15">
        <v>974.66960863667543</v>
      </c>
      <c r="V9" s="15">
        <v>804.90462456121202</v>
      </c>
      <c r="W9" s="15">
        <v>572.09094856771605</v>
      </c>
      <c r="X9" s="15">
        <v>533.22222994556739</v>
      </c>
      <c r="Y9" s="15">
        <v>1486.9486114910601</v>
      </c>
      <c r="Z9" s="20">
        <f>Y9/Y11</f>
        <v>0.25479477858435939</v>
      </c>
      <c r="AA9" s="15">
        <f>Y11/6</f>
        <v>972.64461210217326</v>
      </c>
      <c r="AC9" t="s">
        <v>17</v>
      </c>
      <c r="AD9" s="15">
        <v>825.73377138586375</v>
      </c>
      <c r="AE9" s="15">
        <v>564.77071455237376</v>
      </c>
      <c r="AF9" s="15">
        <v>283.19880570089589</v>
      </c>
      <c r="AG9" s="15">
        <v>428.02954507197444</v>
      </c>
      <c r="AH9" s="15">
        <v>962.0375908936004</v>
      </c>
      <c r="AI9" s="20">
        <f>AH9/AH11</f>
        <v>0.16705904160345572</v>
      </c>
      <c r="AJ9" s="15">
        <f>AH11/6</f>
        <v>959.77803382148704</v>
      </c>
      <c r="AL9" t="s">
        <v>17</v>
      </c>
      <c r="AM9" s="15">
        <v>1077.1927504499031</v>
      </c>
      <c r="AN9" s="15">
        <v>720.0440307906872</v>
      </c>
      <c r="AO9" s="15">
        <v>480.62991084094313</v>
      </c>
      <c r="AP9" s="15">
        <v>500.7839840006713</v>
      </c>
      <c r="AQ9" s="15">
        <v>1522.8439406901091</v>
      </c>
      <c r="AR9" s="20">
        <f>AQ9/AQ11</f>
        <v>0.26497703002401557</v>
      </c>
      <c r="AS9" s="15">
        <f>AQ11/6</f>
        <v>957.84651003654278</v>
      </c>
    </row>
    <row r="10" spans="2:45" ht="15.75" thickBot="1" x14ac:dyDescent="0.3">
      <c r="B10" t="s">
        <v>72</v>
      </c>
      <c r="C10" s="15">
        <v>395.00238102082346</v>
      </c>
      <c r="D10" s="15">
        <v>249.15918347423317</v>
      </c>
      <c r="E10" s="15">
        <v>149.97282441310767</v>
      </c>
      <c r="F10" s="15">
        <v>224.00489509897017</v>
      </c>
      <c r="G10" s="15">
        <v>596.36493360405007</v>
      </c>
      <c r="H10" s="26">
        <f>G10/G11</f>
        <v>0.1035642684191122</v>
      </c>
      <c r="I10" s="25">
        <f>G11/6</f>
        <v>959.73405806758319</v>
      </c>
      <c r="K10" t="s">
        <v>72</v>
      </c>
      <c r="L10" s="15">
        <v>494.859120199936</v>
      </c>
      <c r="M10" s="15">
        <v>436.0712208500467</v>
      </c>
      <c r="N10" s="15">
        <v>268.05084629077635</v>
      </c>
      <c r="O10" s="15">
        <v>190.58589445776855</v>
      </c>
      <c r="P10" s="15">
        <v>783.29331559020591</v>
      </c>
      <c r="Q10" s="26">
        <f>P10/P11</f>
        <v>0.12153866919156329</v>
      </c>
      <c r="R10" s="25">
        <f>P11/6</f>
        <v>1074.1345680355955</v>
      </c>
      <c r="T10" t="s">
        <v>72</v>
      </c>
      <c r="U10" s="15">
        <v>400.62691789382507</v>
      </c>
      <c r="V10" s="15">
        <v>246.37748835009668</v>
      </c>
      <c r="W10" s="15">
        <v>111.24253861715491</v>
      </c>
      <c r="X10" s="15">
        <v>274.99884223914995</v>
      </c>
      <c r="Y10" s="15">
        <v>508.1763730986026</v>
      </c>
      <c r="Z10" s="26">
        <f>Y10/Y11</f>
        <v>8.7078117874983277E-2</v>
      </c>
      <c r="AA10" s="25">
        <f>Y11/6</f>
        <v>972.64461210217326</v>
      </c>
      <c r="AC10" t="s">
        <v>72</v>
      </c>
      <c r="AD10" s="15">
        <v>422.22834308002541</v>
      </c>
      <c r="AE10" s="15">
        <v>308.43302644265498</v>
      </c>
      <c r="AF10" s="15">
        <v>320.62281002154481</v>
      </c>
      <c r="AG10" s="15">
        <v>183.75616719366494</v>
      </c>
      <c r="AH10" s="15">
        <v>719.69726016225604</v>
      </c>
      <c r="AI10" s="26">
        <f>AH10/AH11</f>
        <v>0.12497633737540392</v>
      </c>
      <c r="AJ10" s="25">
        <f>AH11/6</f>
        <v>959.77803382148704</v>
      </c>
      <c r="AL10" t="s">
        <v>72</v>
      </c>
      <c r="AM10" s="15">
        <v>407.00147047722265</v>
      </c>
      <c r="AN10" s="15">
        <v>223.81502179308316</v>
      </c>
      <c r="AO10" s="15">
        <v>210.5177342052651</v>
      </c>
      <c r="AP10" s="15">
        <v>189.81627212051168</v>
      </c>
      <c r="AQ10" s="15">
        <v>604.20516095564756</v>
      </c>
      <c r="AR10" s="26">
        <f>AQ10/AQ11</f>
        <v>0.1051325646688766</v>
      </c>
      <c r="AS10" s="25">
        <f>AQ11/6</f>
        <v>957.84651003654278</v>
      </c>
    </row>
    <row r="11" spans="2:45" ht="15.75" thickTop="1" x14ac:dyDescent="0.25">
      <c r="B11" s="18" t="s">
        <v>108</v>
      </c>
      <c r="C11" s="57">
        <v>4443.3350800418602</v>
      </c>
      <c r="D11" s="57">
        <v>2903.4671765713847</v>
      </c>
      <c r="E11" s="57">
        <v>2097.4541269135589</v>
      </c>
      <c r="F11" s="57">
        <v>2333.8730556761038</v>
      </c>
      <c r="G11" s="57">
        <v>5758.4043484054991</v>
      </c>
      <c r="H11" s="23">
        <f>SUM(H5:H10)</f>
        <v>1</v>
      </c>
      <c r="I11" s="24">
        <f t="shared" ref="I11" si="0">SUM(I5:I10)</f>
        <v>5758.4043484054982</v>
      </c>
      <c r="K11" s="18" t="s">
        <v>108</v>
      </c>
      <c r="L11" s="57">
        <v>4661.0161171269474</v>
      </c>
      <c r="M11" s="57">
        <v>3358.8588952083192</v>
      </c>
      <c r="N11" s="57">
        <v>2259.5924804027345</v>
      </c>
      <c r="O11" s="57">
        <v>2284.2534130006698</v>
      </c>
      <c r="P11" s="57">
        <v>6444.8074082135736</v>
      </c>
      <c r="Q11" s="23">
        <f>SUM(Q5:Q10)</f>
        <v>1</v>
      </c>
      <c r="R11" s="24">
        <f t="shared" ref="R11" si="1">SUM(R5:R10)</f>
        <v>6444.8074082135727</v>
      </c>
      <c r="T11" s="18" t="s">
        <v>108</v>
      </c>
      <c r="U11" s="57">
        <v>4202.4411209934287</v>
      </c>
      <c r="V11" s="57">
        <v>2901.1107653770546</v>
      </c>
      <c r="W11" s="57">
        <v>2164.1287267971602</v>
      </c>
      <c r="X11" s="57">
        <v>2255.1176037538567</v>
      </c>
      <c r="Y11" s="57">
        <v>5835.8676726130398</v>
      </c>
      <c r="Z11" s="23">
        <f>SUM(Z5:Z10)</f>
        <v>1.0000000000000002</v>
      </c>
      <c r="AA11" s="24">
        <f t="shared" ref="AA11" si="2">SUM(AA5:AA10)</f>
        <v>5835.8676726130398</v>
      </c>
      <c r="AC11" s="18" t="s">
        <v>108</v>
      </c>
      <c r="AD11" s="57">
        <v>4489.6886074280446</v>
      </c>
      <c r="AE11" s="57">
        <v>3152.563293078575</v>
      </c>
      <c r="AF11" s="57">
        <v>2409.5122012616162</v>
      </c>
      <c r="AG11" s="57">
        <v>1883.5592354852399</v>
      </c>
      <c r="AH11" s="57">
        <v>5758.6682029289223</v>
      </c>
      <c r="AI11" s="23">
        <f>SUM(AI5:AI10)</f>
        <v>1</v>
      </c>
      <c r="AJ11" s="24">
        <f t="shared" ref="AJ11" si="3">SUM(AJ5:AJ10)</f>
        <v>5758.6682029289223</v>
      </c>
      <c r="AL11" s="18" t="s">
        <v>108</v>
      </c>
      <c r="AM11" s="57">
        <v>4511.0749659669518</v>
      </c>
      <c r="AN11" s="57">
        <v>2726.0512231535449</v>
      </c>
      <c r="AO11" s="57">
        <v>2540.953827862822</v>
      </c>
      <c r="AP11" s="57">
        <v>2211.2388638752873</v>
      </c>
      <c r="AQ11" s="57">
        <v>5747.0790602192565</v>
      </c>
      <c r="AR11" s="23">
        <f>SUM(AR5:AR10)</f>
        <v>1</v>
      </c>
      <c r="AS11" s="24">
        <f t="shared" ref="AS11" si="4">SUM(AS5:AS10)</f>
        <v>5747.0790602192565</v>
      </c>
    </row>
    <row r="12" spans="2:45" x14ac:dyDescent="0.25">
      <c r="C12" s="17">
        <f>C11/'Base Data'!$D$5</f>
        <v>60.867603836189865</v>
      </c>
      <c r="L12" s="17">
        <f>L11/'Base Data'!$D$5</f>
        <v>63.849535851054071</v>
      </c>
      <c r="U12" s="17">
        <f>U11/'Base Data'!$D$5</f>
        <v>57.567686588951076</v>
      </c>
      <c r="AD12" s="17">
        <f>AD11/'Base Data'!$D$5</f>
        <v>61.502583663397871</v>
      </c>
      <c r="AM12" s="17">
        <f>AM11/'Base Data'!$D$5</f>
        <v>61.795547478999339</v>
      </c>
    </row>
    <row r="13" spans="2:45" x14ac:dyDescent="0.25">
      <c r="D13" t="s">
        <v>117</v>
      </c>
      <c r="L13" s="17"/>
      <c r="M13" t="s">
        <v>132</v>
      </c>
      <c r="U13" s="17"/>
      <c r="V13" t="s">
        <v>142</v>
      </c>
      <c r="AD13" s="17"/>
      <c r="AE13" t="s">
        <v>152</v>
      </c>
      <c r="AM13" s="17"/>
      <c r="AN13" t="s">
        <v>162</v>
      </c>
    </row>
    <row r="14" spans="2:45" x14ac:dyDescent="0.25">
      <c r="D14" s="92" t="s">
        <v>103</v>
      </c>
      <c r="E14" s="92"/>
      <c r="F14" s="92"/>
      <c r="L14" s="17"/>
      <c r="M14" s="92" t="s">
        <v>103</v>
      </c>
      <c r="N14" s="92"/>
      <c r="O14" s="92"/>
      <c r="U14" s="17"/>
      <c r="V14" s="92" t="s">
        <v>103</v>
      </c>
      <c r="W14" s="92"/>
      <c r="X14" s="92"/>
      <c r="AD14" s="17"/>
      <c r="AE14" s="92" t="s">
        <v>103</v>
      </c>
      <c r="AF14" s="92"/>
      <c r="AG14" s="92"/>
      <c r="AM14" s="17"/>
      <c r="AN14" s="92" t="s">
        <v>103</v>
      </c>
      <c r="AO14" s="92"/>
      <c r="AP14" s="92"/>
    </row>
    <row r="15" spans="2:45" x14ac:dyDescent="0.25">
      <c r="C15" s="27" t="s">
        <v>111</v>
      </c>
      <c r="D15" s="19" t="s">
        <v>172</v>
      </c>
      <c r="E15" s="19" t="s">
        <v>105</v>
      </c>
      <c r="F15" s="19" t="s">
        <v>106</v>
      </c>
      <c r="G15" s="19" t="s">
        <v>107</v>
      </c>
      <c r="H15" s="19" t="s">
        <v>174</v>
      </c>
      <c r="I15" s="52" t="s">
        <v>175</v>
      </c>
      <c r="L15" s="27" t="s">
        <v>111</v>
      </c>
      <c r="M15" s="19" t="s">
        <v>172</v>
      </c>
      <c r="N15" s="19" t="s">
        <v>105</v>
      </c>
      <c r="O15" s="19" t="s">
        <v>106</v>
      </c>
      <c r="P15" s="19" t="s">
        <v>107</v>
      </c>
      <c r="Q15" s="19" t="s">
        <v>174</v>
      </c>
      <c r="R15" s="52" t="s">
        <v>175</v>
      </c>
      <c r="U15" s="27" t="s">
        <v>111</v>
      </c>
      <c r="V15" s="19" t="s">
        <v>172</v>
      </c>
      <c r="W15" s="19" t="s">
        <v>105</v>
      </c>
      <c r="X15" s="19" t="s">
        <v>106</v>
      </c>
      <c r="Y15" s="19" t="s">
        <v>107</v>
      </c>
      <c r="Z15" s="19" t="s">
        <v>174</v>
      </c>
      <c r="AA15" s="52" t="s">
        <v>175</v>
      </c>
      <c r="AD15" s="27" t="s">
        <v>111</v>
      </c>
      <c r="AE15" s="19" t="s">
        <v>104</v>
      </c>
      <c r="AF15" s="19" t="s">
        <v>105</v>
      </c>
      <c r="AG15" s="19" t="s">
        <v>106</v>
      </c>
      <c r="AH15" s="19" t="s">
        <v>107</v>
      </c>
      <c r="AI15" s="19" t="s">
        <v>174</v>
      </c>
      <c r="AJ15" s="52" t="s">
        <v>175</v>
      </c>
      <c r="AM15" s="27" t="s">
        <v>111</v>
      </c>
      <c r="AN15" s="19" t="s">
        <v>104</v>
      </c>
      <c r="AO15" s="19" t="s">
        <v>105</v>
      </c>
      <c r="AP15" s="19" t="s">
        <v>106</v>
      </c>
      <c r="AQ15" s="19" t="s">
        <v>107</v>
      </c>
      <c r="AR15" s="19" t="s">
        <v>174</v>
      </c>
      <c r="AS15" s="52" t="s">
        <v>175</v>
      </c>
    </row>
    <row r="16" spans="2:45" x14ac:dyDescent="0.25">
      <c r="B16" t="s">
        <v>43</v>
      </c>
      <c r="C16" s="15">
        <v>242.18672051027778</v>
      </c>
      <c r="D16" s="15">
        <v>220.87115862213653</v>
      </c>
      <c r="E16" s="15">
        <v>67.71805727627752</v>
      </c>
      <c r="F16" s="15">
        <v>161.94302121961965</v>
      </c>
      <c r="G16" s="15">
        <v>432.06370519732741</v>
      </c>
      <c r="H16" s="20">
        <f>G16/G22</f>
        <v>7.0952852916975964E-2</v>
      </c>
      <c r="I16" s="15">
        <f>G22/6</f>
        <v>1014.9079927363831</v>
      </c>
      <c r="K16" t="s">
        <v>43</v>
      </c>
      <c r="L16" s="15">
        <v>275.33456525802154</v>
      </c>
      <c r="M16" s="15">
        <v>201.64564984773216</v>
      </c>
      <c r="N16" s="15">
        <v>166.60551422496886</v>
      </c>
      <c r="O16" s="15">
        <v>110.23525824442335</v>
      </c>
      <c r="P16" s="15">
        <v>445.775831577823</v>
      </c>
      <c r="Q16" s="20">
        <f>P16/P22</f>
        <v>6.6060414167094406E-2</v>
      </c>
      <c r="R16" s="15">
        <f>P22/6</f>
        <v>1124.6670622093222</v>
      </c>
      <c r="T16" t="s">
        <v>43</v>
      </c>
      <c r="U16" s="15">
        <v>308.45310715826474</v>
      </c>
      <c r="V16" s="15">
        <v>134.62430552934359</v>
      </c>
      <c r="W16" s="15">
        <v>95.761997716264077</v>
      </c>
      <c r="X16" s="15">
        <v>214.1476772983533</v>
      </c>
      <c r="Y16" s="15">
        <v>348.77198282769689</v>
      </c>
      <c r="Z16" s="20">
        <f>Y16/Y22</f>
        <v>5.4607257534548009E-2</v>
      </c>
      <c r="AA16" s="15">
        <f>Y22/6</f>
        <v>1064.4860487242061</v>
      </c>
      <c r="AC16" t="s">
        <v>43</v>
      </c>
      <c r="AD16" s="15">
        <v>416.24358295745219</v>
      </c>
      <c r="AE16" s="15">
        <v>207.85920761022032</v>
      </c>
      <c r="AF16" s="15">
        <v>306.64412188883779</v>
      </c>
      <c r="AG16" s="15">
        <v>179.09323621857374</v>
      </c>
      <c r="AH16" s="15">
        <v>613.64093884310319</v>
      </c>
      <c r="AI16" s="20">
        <f>AH16/AH22</f>
        <v>9.5255462591178508E-2</v>
      </c>
      <c r="AJ16" s="15">
        <f>AH22/6</f>
        <v>1073.675850445718</v>
      </c>
      <c r="AL16" t="s">
        <v>43</v>
      </c>
      <c r="AM16" s="15">
        <v>235.39118798638199</v>
      </c>
      <c r="AN16" s="15">
        <v>157.89274231201009</v>
      </c>
      <c r="AO16" s="15">
        <v>184.13613895975053</v>
      </c>
      <c r="AP16" s="15">
        <v>214.4699851442837</v>
      </c>
      <c r="AQ16" s="15">
        <v>499.12135637567849</v>
      </c>
      <c r="AR16" s="20">
        <f>AQ16/AQ22</f>
        <v>8.6823162769375808E-2</v>
      </c>
      <c r="AS16" s="15">
        <f>AQ22/6</f>
        <v>958.11866414317444</v>
      </c>
    </row>
    <row r="17" spans="2:45" x14ac:dyDescent="0.25">
      <c r="B17" t="s">
        <v>49</v>
      </c>
      <c r="C17" s="15">
        <v>1193.5760028823497</v>
      </c>
      <c r="D17" s="15">
        <v>775.49959335409824</v>
      </c>
      <c r="E17" s="15">
        <v>609.06762943168724</v>
      </c>
      <c r="F17" s="15">
        <v>351.48126551457682</v>
      </c>
      <c r="G17" s="15">
        <v>1350.030234372932</v>
      </c>
      <c r="H17" s="20">
        <f>G17/G22</f>
        <v>0.22169993799684184</v>
      </c>
      <c r="I17" s="15">
        <f>G22/6</f>
        <v>1014.9079927363831</v>
      </c>
      <c r="K17" t="s">
        <v>49</v>
      </c>
      <c r="L17" s="15">
        <v>1552.1562025233181</v>
      </c>
      <c r="M17" s="15">
        <v>1034.448624200405</v>
      </c>
      <c r="N17" s="15">
        <v>753.48487391985941</v>
      </c>
      <c r="O17" s="15">
        <v>735.60472944214223</v>
      </c>
      <c r="P17" s="15">
        <v>2222.9047295609066</v>
      </c>
      <c r="Q17" s="20">
        <f>P17/P22</f>
        <v>0.32941670832405884</v>
      </c>
      <c r="R17" s="15">
        <f>P22/6</f>
        <v>1124.6670622093222</v>
      </c>
      <c r="T17" t="s">
        <v>49</v>
      </c>
      <c r="U17" s="15">
        <v>1611.0481577300995</v>
      </c>
      <c r="V17" s="15">
        <v>1158.0244173212941</v>
      </c>
      <c r="W17" s="15">
        <v>758.86384382405993</v>
      </c>
      <c r="X17" s="15">
        <v>839.05508975486487</v>
      </c>
      <c r="Y17" s="15">
        <v>2154.8146595926619</v>
      </c>
      <c r="Z17" s="20">
        <f>Y17/Y22</f>
        <v>0.33737950537651828</v>
      </c>
      <c r="AA17" s="15">
        <f>Y22/6</f>
        <v>1064.4860487242061</v>
      </c>
      <c r="AC17" t="s">
        <v>49</v>
      </c>
      <c r="AD17" s="15">
        <v>1346.1617188246178</v>
      </c>
      <c r="AE17" s="15">
        <v>1005.1796362536312</v>
      </c>
      <c r="AF17" s="15">
        <v>735.54148354593849</v>
      </c>
      <c r="AG17" s="15">
        <v>805.80062982703498</v>
      </c>
      <c r="AH17" s="15">
        <v>1953.4220887735003</v>
      </c>
      <c r="AI17" s="20">
        <f>AH17/AH22</f>
        <v>0.30322964607405656</v>
      </c>
      <c r="AJ17" s="15">
        <f>AH22/6</f>
        <v>1073.675850445718</v>
      </c>
      <c r="AL17" t="s">
        <v>49</v>
      </c>
      <c r="AM17" s="15">
        <v>1589.2125919004473</v>
      </c>
      <c r="AN17" s="15">
        <v>945.89044904331797</v>
      </c>
      <c r="AO17" s="15">
        <v>772.59558496264776</v>
      </c>
      <c r="AP17" s="15">
        <v>825.12928918731905</v>
      </c>
      <c r="AQ17" s="15">
        <v>1997.4621303584404</v>
      </c>
      <c r="AR17" s="20">
        <f>AQ17/AQ22</f>
        <v>0.34746255084953892</v>
      </c>
      <c r="AS17" s="15">
        <f>AQ22/6</f>
        <v>958.11866414317444</v>
      </c>
    </row>
    <row r="18" spans="2:45" x14ac:dyDescent="0.25">
      <c r="B18" t="s">
        <v>19</v>
      </c>
      <c r="C18" s="15">
        <v>1132.3408986072341</v>
      </c>
      <c r="D18" s="15">
        <v>840.89122705927548</v>
      </c>
      <c r="E18" s="15">
        <v>731.82090040658011</v>
      </c>
      <c r="F18" s="15">
        <v>335.16286634847881</v>
      </c>
      <c r="G18" s="15">
        <v>2072.4000789534007</v>
      </c>
      <c r="H18" s="20">
        <f>G18/G22</f>
        <v>0.34032642922402911</v>
      </c>
      <c r="I18" s="15">
        <f>G22/6</f>
        <v>1014.9079927363831</v>
      </c>
      <c r="K18" t="s">
        <v>19</v>
      </c>
      <c r="L18" s="15">
        <v>1130.1301293037175</v>
      </c>
      <c r="M18" s="15">
        <v>787.47973909041252</v>
      </c>
      <c r="N18" s="15">
        <v>735.6678472895444</v>
      </c>
      <c r="O18" s="15">
        <v>527.37963633952359</v>
      </c>
      <c r="P18" s="15">
        <v>1416.6208070320877</v>
      </c>
      <c r="Q18" s="20">
        <f>P18/P22</f>
        <v>0.2099318774170145</v>
      </c>
      <c r="R18" s="15">
        <f>P22/6</f>
        <v>1124.6670622093222</v>
      </c>
      <c r="T18" t="s">
        <v>19</v>
      </c>
      <c r="U18" s="15">
        <v>1319.2054254719096</v>
      </c>
      <c r="V18" s="15">
        <v>1044.4663438535395</v>
      </c>
      <c r="W18" s="15">
        <v>753.86509717897206</v>
      </c>
      <c r="X18" s="15">
        <v>755.08756273657514</v>
      </c>
      <c r="Y18" s="15">
        <v>1936.0950286917998</v>
      </c>
      <c r="Z18" s="20">
        <f>Y18/Y22</f>
        <v>0.30313455509229437</v>
      </c>
      <c r="AA18" s="15">
        <f>Y22/6</f>
        <v>1064.4860487242061</v>
      </c>
      <c r="AC18" t="s">
        <v>19</v>
      </c>
      <c r="AD18" s="15">
        <v>1273.2915665954547</v>
      </c>
      <c r="AE18" s="15">
        <v>827.17278999382404</v>
      </c>
      <c r="AF18" s="15">
        <v>725.01188146216714</v>
      </c>
      <c r="AG18" s="15">
        <v>853.1319845008951</v>
      </c>
      <c r="AH18" s="15">
        <v>1896.1940627309382</v>
      </c>
      <c r="AI18" s="20">
        <f>AH18/AH22</f>
        <v>0.29434614148888077</v>
      </c>
      <c r="AJ18" s="15">
        <f>AH22/6</f>
        <v>1073.675850445718</v>
      </c>
      <c r="AL18" t="s">
        <v>19</v>
      </c>
      <c r="AM18" s="15">
        <v>1140.8050525851545</v>
      </c>
      <c r="AN18" s="15">
        <v>746.65123305153588</v>
      </c>
      <c r="AO18" s="15">
        <v>533.52277191228313</v>
      </c>
      <c r="AP18" s="15">
        <v>398.66026346109425</v>
      </c>
      <c r="AQ18" s="15">
        <v>1108.1264772193183</v>
      </c>
      <c r="AR18" s="20">
        <f>AQ18/AQ22</f>
        <v>0.19276082714491544</v>
      </c>
      <c r="AS18" s="15">
        <f>AQ22/6</f>
        <v>958.11866414317444</v>
      </c>
    </row>
    <row r="19" spans="2:45" x14ac:dyDescent="0.25">
      <c r="B19" t="s">
        <v>38</v>
      </c>
      <c r="C19" s="15">
        <v>157.58565001723986</v>
      </c>
      <c r="D19" s="15">
        <v>66.474047969933963</v>
      </c>
      <c r="E19" s="15">
        <v>42.67694551527704</v>
      </c>
      <c r="F19" s="15">
        <v>37.323854932326036</v>
      </c>
      <c r="G19" s="15">
        <v>103.79790290225998</v>
      </c>
      <c r="H19" s="20">
        <f>G19/G22</f>
        <v>1.7045535760406103E-2</v>
      </c>
      <c r="I19" s="15">
        <f>G22/6</f>
        <v>1014.9079927363831</v>
      </c>
      <c r="K19" t="s">
        <v>38</v>
      </c>
      <c r="L19" s="15">
        <v>322.19915179793213</v>
      </c>
      <c r="M19" s="15">
        <v>234.63044403749564</v>
      </c>
      <c r="N19" s="15">
        <v>271.98382020430887</v>
      </c>
      <c r="O19" s="15">
        <v>174.53942290021882</v>
      </c>
      <c r="P19" s="15">
        <v>874.60906724860445</v>
      </c>
      <c r="Q19" s="20">
        <f>P19/P22</f>
        <v>0.12961007108042888</v>
      </c>
      <c r="R19" s="15">
        <f>P22/6</f>
        <v>1124.6670622093222</v>
      </c>
      <c r="T19" t="s">
        <v>38</v>
      </c>
      <c r="U19" s="15">
        <v>184.43128497888418</v>
      </c>
      <c r="V19" s="15">
        <v>88.193079280023881</v>
      </c>
      <c r="W19" s="15">
        <v>117.35834863558915</v>
      </c>
      <c r="X19" s="15">
        <v>110.14067232402377</v>
      </c>
      <c r="Y19" s="15">
        <v>198.33375160404762</v>
      </c>
      <c r="Z19" s="20">
        <f>Y19/Y22</f>
        <v>3.1053131515400005E-2</v>
      </c>
      <c r="AA19" s="15">
        <f>Y22/6</f>
        <v>1064.4860487242061</v>
      </c>
      <c r="AC19" t="s">
        <v>38</v>
      </c>
      <c r="AD19" s="15">
        <v>228.10208219010121</v>
      </c>
      <c r="AE19" s="15">
        <v>117.01430417571756</v>
      </c>
      <c r="AF19" s="15">
        <v>77.893154185226763</v>
      </c>
      <c r="AG19" s="15">
        <v>65.080576226837081</v>
      </c>
      <c r="AH19" s="15">
        <v>182.09488040255465</v>
      </c>
      <c r="AI19" s="20">
        <f>AH19/AH22</f>
        <v>2.8266582247482037E-2</v>
      </c>
      <c r="AJ19" s="15">
        <f>AH22/6</f>
        <v>1073.675850445718</v>
      </c>
      <c r="AL19" t="s">
        <v>38</v>
      </c>
      <c r="AM19" s="15">
        <v>117.78628097506663</v>
      </c>
      <c r="AN19" s="15">
        <v>52.904234908912926</v>
      </c>
      <c r="AO19" s="15">
        <v>54.260648912404065</v>
      </c>
      <c r="AP19" s="15">
        <v>42.134423260605466</v>
      </c>
      <c r="AQ19" s="15">
        <v>95.038658169518399</v>
      </c>
      <c r="AR19" s="20">
        <f>AQ19/AQ22</f>
        <v>1.6532165538964406E-2</v>
      </c>
      <c r="AS19" s="15">
        <f>AQ22/6</f>
        <v>958.11866414317444</v>
      </c>
    </row>
    <row r="20" spans="2:45" x14ac:dyDescent="0.25">
      <c r="B20" t="s">
        <v>17</v>
      </c>
      <c r="C20" s="15">
        <v>1168.2802287542108</v>
      </c>
      <c r="D20" s="15">
        <v>835.79223474214541</v>
      </c>
      <c r="E20" s="15">
        <v>605.5093960995805</v>
      </c>
      <c r="F20" s="15">
        <v>538.41612314933684</v>
      </c>
      <c r="G20" s="15">
        <v>1627.0044734324435</v>
      </c>
      <c r="H20" s="20">
        <f>G20/G22</f>
        <v>0.26718423165396715</v>
      </c>
      <c r="I20" s="15">
        <f>G22/6</f>
        <v>1014.9079927363831</v>
      </c>
      <c r="K20" t="s">
        <v>17</v>
      </c>
      <c r="L20" s="15">
        <v>954.63683394490647</v>
      </c>
      <c r="M20" s="15">
        <v>631.98482546370428</v>
      </c>
      <c r="N20" s="15">
        <v>392.9097120722185</v>
      </c>
      <c r="O20" s="15">
        <v>627.53102764627533</v>
      </c>
      <c r="P20" s="15">
        <v>1348.3081560013788</v>
      </c>
      <c r="Q20" s="20">
        <f>P20/P22</f>
        <v>0.19980848870846138</v>
      </c>
      <c r="R20" s="15">
        <f>P22/6</f>
        <v>1124.6670622093222</v>
      </c>
      <c r="T20" t="s">
        <v>17</v>
      </c>
      <c r="U20" s="15">
        <v>985.5134759637001</v>
      </c>
      <c r="V20" s="15">
        <v>695.34220720993312</v>
      </c>
      <c r="W20" s="15">
        <v>425.22217209149591</v>
      </c>
      <c r="X20" s="15">
        <v>445.71622638652991</v>
      </c>
      <c r="Y20" s="15">
        <v>1252.2609109352481</v>
      </c>
      <c r="Z20" s="20">
        <f>Y20/Y22</f>
        <v>0.19606659201657167</v>
      </c>
      <c r="AA20" s="15">
        <f>Y22/6</f>
        <v>1064.4860487242061</v>
      </c>
      <c r="AC20" t="s">
        <v>17</v>
      </c>
      <c r="AD20" s="15">
        <v>1067.9460086389599</v>
      </c>
      <c r="AE20" s="15">
        <v>715.78196832531125</v>
      </c>
      <c r="AF20" s="15">
        <v>421.33496880785634</v>
      </c>
      <c r="AG20" s="15">
        <v>528.16433270107655</v>
      </c>
      <c r="AH20" s="15">
        <v>1185.1541830940985</v>
      </c>
      <c r="AI20" s="20">
        <f>AH20/AH22</f>
        <v>0.18397144454757958</v>
      </c>
      <c r="AJ20" s="15">
        <f>AH22/6</f>
        <v>1073.675850445718</v>
      </c>
      <c r="AL20" t="s">
        <v>17</v>
      </c>
      <c r="AM20" s="15">
        <v>1037.8692946306774</v>
      </c>
      <c r="AN20" s="15">
        <v>735.87679217859306</v>
      </c>
      <c r="AO20" s="15">
        <v>362.91334533726143</v>
      </c>
      <c r="AP20" s="15">
        <v>604.8602326083236</v>
      </c>
      <c r="AQ20" s="15">
        <v>1340.5723730765249</v>
      </c>
      <c r="AR20" s="20">
        <f>AQ20/AQ22</f>
        <v>0.23319525775640237</v>
      </c>
      <c r="AS20" s="15">
        <f>AQ22/6</f>
        <v>958.11866414317444</v>
      </c>
    </row>
    <row r="21" spans="2:45" ht="15.75" thickBot="1" x14ac:dyDescent="0.3">
      <c r="B21" t="s">
        <v>72</v>
      </c>
      <c r="C21" s="15">
        <v>491.65151291985592</v>
      </c>
      <c r="D21" s="15">
        <v>350.95852332044848</v>
      </c>
      <c r="E21" s="15">
        <v>111.20571857044605</v>
      </c>
      <c r="F21" s="15">
        <v>189.7453847055645</v>
      </c>
      <c r="G21" s="15">
        <v>504.15156155993475</v>
      </c>
      <c r="H21" s="26">
        <f>G21/G22</f>
        <v>8.2791012447779824E-2</v>
      </c>
      <c r="I21" s="25">
        <f>G22/6</f>
        <v>1014.9079927363831</v>
      </c>
      <c r="K21" t="s">
        <v>72</v>
      </c>
      <c r="L21" s="15">
        <v>398.14466555998013</v>
      </c>
      <c r="M21" s="15">
        <v>211.94122015335824</v>
      </c>
      <c r="N21" s="15">
        <v>159.46421226614294</v>
      </c>
      <c r="O21" s="15">
        <v>238.54596982704359</v>
      </c>
      <c r="P21" s="15">
        <v>439.78378183513371</v>
      </c>
      <c r="Q21" s="26">
        <f>P21/P22</f>
        <v>6.5172440302942058E-2</v>
      </c>
      <c r="R21" s="25">
        <f>P22/6</f>
        <v>1124.6670622093222</v>
      </c>
      <c r="T21" t="s">
        <v>72</v>
      </c>
      <c r="U21" s="15">
        <v>453.27399265351909</v>
      </c>
      <c r="V21" s="15">
        <v>304.70594212602566</v>
      </c>
      <c r="W21" s="15">
        <v>176.39789657877822</v>
      </c>
      <c r="X21" s="15">
        <v>207.00598487573839</v>
      </c>
      <c r="Y21" s="15">
        <v>496.6399586937834</v>
      </c>
      <c r="Z21" s="26">
        <f>Y21/Y22</f>
        <v>7.7758958464667807E-2</v>
      </c>
      <c r="AA21" s="25">
        <f>Y22/6</f>
        <v>1064.4860487242061</v>
      </c>
      <c r="AC21" t="s">
        <v>72</v>
      </c>
      <c r="AD21" s="15">
        <v>557.51450156566455</v>
      </c>
      <c r="AE21" s="15">
        <v>493.49871248656513</v>
      </c>
      <c r="AF21" s="15">
        <v>232.71021479597493</v>
      </c>
      <c r="AG21" s="15">
        <v>163.59195562122963</v>
      </c>
      <c r="AH21" s="15">
        <v>611.54894883011275</v>
      </c>
      <c r="AI21" s="26">
        <f>AH21/AH22</f>
        <v>9.4930723050822521E-2</v>
      </c>
      <c r="AJ21" s="25">
        <f>AH22/6</f>
        <v>1073.675850445718</v>
      </c>
      <c r="AL21" t="s">
        <v>72</v>
      </c>
      <c r="AM21" s="15">
        <v>450.44774360736807</v>
      </c>
      <c r="AN21" s="15">
        <v>412.17232322413861</v>
      </c>
      <c r="AO21" s="15">
        <v>257.40234922960576</v>
      </c>
      <c r="AP21" s="15">
        <v>163.75940763828203</v>
      </c>
      <c r="AQ21" s="15">
        <v>708.39098965956578</v>
      </c>
      <c r="AR21" s="26">
        <f>AQ21/AQ22</f>
        <v>0.12322603594080299</v>
      </c>
      <c r="AS21" s="25">
        <f>AQ22/6</f>
        <v>958.11866414317444</v>
      </c>
    </row>
    <row r="22" spans="2:45" ht="15.75" thickTop="1" x14ac:dyDescent="0.25">
      <c r="B22" s="18" t="s">
        <v>108</v>
      </c>
      <c r="C22" s="57">
        <v>4385.6210136911677</v>
      </c>
      <c r="D22" s="57">
        <v>3090.486785068038</v>
      </c>
      <c r="E22" s="57">
        <v>2167.9986472998485</v>
      </c>
      <c r="F22" s="57">
        <v>1614.0725158699026</v>
      </c>
      <c r="G22" s="57">
        <v>6089.4479564182984</v>
      </c>
      <c r="H22" s="23">
        <f>SUM(H16:H21)</f>
        <v>1</v>
      </c>
      <c r="I22" s="24">
        <f t="shared" ref="I22" si="5">SUM(I16:I21)</f>
        <v>6089.4479564182984</v>
      </c>
      <c r="K22" s="18" t="s">
        <v>108</v>
      </c>
      <c r="L22" s="57">
        <v>4632.6015483878764</v>
      </c>
      <c r="M22" s="57">
        <v>3102.130502793108</v>
      </c>
      <c r="N22" s="57">
        <v>2480.115979977043</v>
      </c>
      <c r="O22" s="57">
        <v>2413.8360443996271</v>
      </c>
      <c r="P22" s="57">
        <v>6748.0023732559339</v>
      </c>
      <c r="Q22" s="23">
        <f>SUM(Q16:Q21)</f>
        <v>1</v>
      </c>
      <c r="R22" s="24">
        <f t="shared" ref="R22" si="6">SUM(R16:R21)</f>
        <v>6748.0023732559339</v>
      </c>
      <c r="T22" s="18" t="s">
        <v>108</v>
      </c>
      <c r="U22" s="57">
        <v>4861.9254439563774</v>
      </c>
      <c r="V22" s="57">
        <v>3425.3562953201599</v>
      </c>
      <c r="W22" s="57">
        <v>2327.4693560251594</v>
      </c>
      <c r="X22" s="57">
        <v>2571.1532133760852</v>
      </c>
      <c r="Y22" s="57">
        <v>6386.9162923452368</v>
      </c>
      <c r="Z22" s="23">
        <f>SUM(Z16:Z21)</f>
        <v>1.0000000000000002</v>
      </c>
      <c r="AA22" s="24">
        <f t="shared" ref="AA22" si="7">SUM(AA16:AA21)</f>
        <v>6386.9162923452359</v>
      </c>
      <c r="AC22" s="18" t="s">
        <v>108</v>
      </c>
      <c r="AD22" s="57">
        <v>4889.2594607722503</v>
      </c>
      <c r="AE22" s="57">
        <v>3366.5066188452697</v>
      </c>
      <c r="AF22" s="57">
        <v>2499.1358246860018</v>
      </c>
      <c r="AG22" s="57">
        <v>2594.8627150956477</v>
      </c>
      <c r="AH22" s="57">
        <v>6442.0551026743078</v>
      </c>
      <c r="AI22" s="23">
        <f>SUM(AI16:AI21)</f>
        <v>1</v>
      </c>
      <c r="AJ22" s="24">
        <f t="shared" ref="AJ22" si="8">SUM(AJ16:AJ21)</f>
        <v>6442.0551026743069</v>
      </c>
      <c r="AL22" s="18" t="s">
        <v>108</v>
      </c>
      <c r="AM22" s="57">
        <v>4571.5121516850959</v>
      </c>
      <c r="AN22" s="57">
        <v>3051.3877747185088</v>
      </c>
      <c r="AO22" s="57">
        <v>2164.8308393139528</v>
      </c>
      <c r="AP22" s="57">
        <v>2249.0136012999083</v>
      </c>
      <c r="AQ22" s="57">
        <v>5748.7119848590464</v>
      </c>
      <c r="AR22" s="23">
        <f>SUM(AR16:AR21)</f>
        <v>0.99999999999999989</v>
      </c>
      <c r="AS22" s="24">
        <f t="shared" ref="AS22" si="9">SUM(AS16:AS21)</f>
        <v>5748.7119848590464</v>
      </c>
    </row>
    <row r="23" spans="2:45" x14ac:dyDescent="0.25">
      <c r="C23" s="17">
        <f>C22/'Base Data'!$D$5</f>
        <v>60.07700018755024</v>
      </c>
      <c r="L23" s="17">
        <f>L22/'Base Data'!$D$5</f>
        <v>63.460295183395566</v>
      </c>
      <c r="U23" s="17">
        <f>U22/'Base Data'!$D$5</f>
        <v>66.601718410361329</v>
      </c>
      <c r="AD23" s="17">
        <f>AD22/'Base Data'!$D$5</f>
        <v>66.976156996880135</v>
      </c>
      <c r="AM23" s="17">
        <f>AM22/'Base Data'!$D$5</f>
        <v>62.623454132672549</v>
      </c>
    </row>
    <row r="24" spans="2:45" x14ac:dyDescent="0.25">
      <c r="D24" t="s">
        <v>118</v>
      </c>
      <c r="L24" s="17"/>
      <c r="M24" t="s">
        <v>133</v>
      </c>
      <c r="U24" s="17"/>
      <c r="V24" t="s">
        <v>143</v>
      </c>
      <c r="AD24" s="17"/>
      <c r="AE24" t="s">
        <v>153</v>
      </c>
      <c r="AM24" s="17"/>
      <c r="AN24" t="s">
        <v>163</v>
      </c>
    </row>
    <row r="25" spans="2:45" x14ac:dyDescent="0.25">
      <c r="D25" s="92" t="s">
        <v>103</v>
      </c>
      <c r="E25" s="92"/>
      <c r="F25" s="92"/>
      <c r="L25" s="17"/>
      <c r="M25" s="92" t="s">
        <v>103</v>
      </c>
      <c r="N25" s="92"/>
      <c r="O25" s="92"/>
      <c r="U25" s="17"/>
      <c r="V25" s="92" t="s">
        <v>103</v>
      </c>
      <c r="W25" s="92"/>
      <c r="X25" s="92"/>
      <c r="AD25" s="17"/>
      <c r="AE25" s="92" t="s">
        <v>103</v>
      </c>
      <c r="AF25" s="92"/>
      <c r="AG25" s="92"/>
      <c r="AM25" s="17"/>
      <c r="AN25" s="92" t="s">
        <v>103</v>
      </c>
      <c r="AO25" s="92"/>
      <c r="AP25" s="92"/>
    </row>
    <row r="26" spans="2:45" x14ac:dyDescent="0.25">
      <c r="C26" s="27" t="s">
        <v>111</v>
      </c>
      <c r="D26" s="19" t="s">
        <v>172</v>
      </c>
      <c r="E26" s="19" t="s">
        <v>105</v>
      </c>
      <c r="F26" s="19" t="s">
        <v>106</v>
      </c>
      <c r="G26" s="19" t="s">
        <v>107</v>
      </c>
      <c r="H26" s="19" t="s">
        <v>174</v>
      </c>
      <c r="I26" s="52" t="s">
        <v>175</v>
      </c>
      <c r="L26" s="27" t="s">
        <v>111</v>
      </c>
      <c r="M26" s="19" t="s">
        <v>172</v>
      </c>
      <c r="N26" s="19" t="s">
        <v>105</v>
      </c>
      <c r="O26" s="19" t="s">
        <v>106</v>
      </c>
      <c r="P26" s="19" t="s">
        <v>107</v>
      </c>
      <c r="Q26" s="19" t="s">
        <v>174</v>
      </c>
      <c r="R26" s="52" t="s">
        <v>175</v>
      </c>
      <c r="U26" s="27" t="s">
        <v>111</v>
      </c>
      <c r="V26" s="19" t="s">
        <v>172</v>
      </c>
      <c r="W26" s="19" t="s">
        <v>105</v>
      </c>
      <c r="X26" s="19" t="s">
        <v>106</v>
      </c>
      <c r="Y26" s="19" t="s">
        <v>107</v>
      </c>
      <c r="Z26" s="19" t="s">
        <v>174</v>
      </c>
      <c r="AA26" s="52" t="s">
        <v>175</v>
      </c>
      <c r="AD26" s="27" t="s">
        <v>111</v>
      </c>
      <c r="AE26" s="19" t="s">
        <v>104</v>
      </c>
      <c r="AF26" s="19" t="s">
        <v>105</v>
      </c>
      <c r="AG26" s="19" t="s">
        <v>106</v>
      </c>
      <c r="AH26" s="19" t="s">
        <v>107</v>
      </c>
      <c r="AI26" s="19" t="s">
        <v>174</v>
      </c>
      <c r="AJ26" s="52" t="s">
        <v>175</v>
      </c>
      <c r="AM26" s="27" t="s">
        <v>111</v>
      </c>
      <c r="AN26" s="19" t="s">
        <v>104</v>
      </c>
      <c r="AO26" s="19" t="s">
        <v>105</v>
      </c>
      <c r="AP26" s="19" t="s">
        <v>106</v>
      </c>
      <c r="AQ26" s="19" t="s">
        <v>107</v>
      </c>
      <c r="AR26" s="19" t="s">
        <v>174</v>
      </c>
      <c r="AS26" s="52" t="s">
        <v>175</v>
      </c>
    </row>
    <row r="27" spans="2:45" x14ac:dyDescent="0.25">
      <c r="B27" t="s">
        <v>43</v>
      </c>
      <c r="C27" s="15">
        <v>172.36246338140384</v>
      </c>
      <c r="D27" s="15">
        <v>149.36735339199058</v>
      </c>
      <c r="E27" s="15">
        <v>135.94400215971453</v>
      </c>
      <c r="F27" s="15">
        <v>118.49496530375019</v>
      </c>
      <c r="G27" s="15">
        <v>322.36898104580746</v>
      </c>
      <c r="H27" s="20">
        <f>G27/G33</f>
        <v>5.4943735488038097E-2</v>
      </c>
      <c r="I27" s="15">
        <f>G33/6</f>
        <v>977.87605866972478</v>
      </c>
      <c r="K27" t="s">
        <v>43</v>
      </c>
      <c r="L27" s="15">
        <v>263.54733235484412</v>
      </c>
      <c r="M27" s="15">
        <v>114.3359824991804</v>
      </c>
      <c r="N27" s="15">
        <v>136.2064688189279</v>
      </c>
      <c r="O27" s="15">
        <v>140.50690422174375</v>
      </c>
      <c r="P27" s="15">
        <v>254.84288672092418</v>
      </c>
      <c r="Q27" s="20">
        <f>P27/P33</f>
        <v>4.3180149674576215E-2</v>
      </c>
      <c r="R27" s="15">
        <f>P33/6</f>
        <v>983.64213124752712</v>
      </c>
      <c r="T27" t="s">
        <v>43</v>
      </c>
      <c r="U27" s="15">
        <v>391.94336128075747</v>
      </c>
      <c r="V27" s="15">
        <v>346.71336776301888</v>
      </c>
      <c r="W27" s="15">
        <v>269.86604760735725</v>
      </c>
      <c r="X27" s="15">
        <v>228.62056626437376</v>
      </c>
      <c r="Y27" s="15">
        <v>671.00469771638654</v>
      </c>
      <c r="Z27" s="20">
        <f>Y27/Y33</f>
        <v>0.11048060453109378</v>
      </c>
      <c r="AA27" s="15">
        <f>Y33/6</f>
        <v>1012.2511255320811</v>
      </c>
      <c r="AC27" t="s">
        <v>43</v>
      </c>
      <c r="AD27" s="15">
        <v>312.93043390466289</v>
      </c>
      <c r="AE27" s="15">
        <v>160.17214950951947</v>
      </c>
      <c r="AF27" s="15">
        <v>194.34560153897428</v>
      </c>
      <c r="AG27" s="15">
        <v>156.53418478909725</v>
      </c>
      <c r="AH27" s="15">
        <v>316.70633429861664</v>
      </c>
      <c r="AI27" s="20">
        <f>AH27/AH33</f>
        <v>5.75527038829311E-2</v>
      </c>
      <c r="AJ27" s="15">
        <f>AH33/6</f>
        <v>917.14872609876045</v>
      </c>
      <c r="AL27" t="s">
        <v>43</v>
      </c>
      <c r="AM27" s="15">
        <v>318.98675205401753</v>
      </c>
      <c r="AN27" s="15">
        <v>212.41236051554134</v>
      </c>
      <c r="AO27" s="15">
        <v>175.07288251372319</v>
      </c>
      <c r="AP27" s="15">
        <v>155.30341885290994</v>
      </c>
      <c r="AQ27" s="15">
        <v>367.71577936845131</v>
      </c>
      <c r="AR27" s="20">
        <f>AQ27/AQ33</f>
        <v>6.6564186553096594E-2</v>
      </c>
      <c r="AS27" s="15">
        <f>AQ33/6</f>
        <v>920.70475734258287</v>
      </c>
    </row>
    <row r="28" spans="2:45" x14ac:dyDescent="0.25">
      <c r="B28" t="s">
        <v>49</v>
      </c>
      <c r="C28" s="15">
        <v>1674.9031120854254</v>
      </c>
      <c r="D28" s="15">
        <v>1227.4525198381803</v>
      </c>
      <c r="E28" s="15">
        <v>852.27471355218802</v>
      </c>
      <c r="F28" s="15">
        <v>859.72281009279595</v>
      </c>
      <c r="G28" s="15">
        <v>2628.1432171917586</v>
      </c>
      <c r="H28" s="20">
        <f>G28/G33</f>
        <v>0.44793393359873762</v>
      </c>
      <c r="I28" s="15">
        <f>G33/6</f>
        <v>977.87605866972478</v>
      </c>
      <c r="K28" t="s">
        <v>49</v>
      </c>
      <c r="L28" s="15">
        <v>1459.5841473809949</v>
      </c>
      <c r="M28" s="15">
        <v>1181.5951608234834</v>
      </c>
      <c r="N28" s="15">
        <v>688.91014992797329</v>
      </c>
      <c r="O28" s="15">
        <v>807.55597773890099</v>
      </c>
      <c r="P28" s="15">
        <v>2042.9456799869461</v>
      </c>
      <c r="Q28" s="20">
        <f>P28/P33</f>
        <v>0.34615327653021066</v>
      </c>
      <c r="R28" s="15">
        <f>P33/6</f>
        <v>983.64213124752712</v>
      </c>
      <c r="T28" t="s">
        <v>49</v>
      </c>
      <c r="U28" s="15">
        <v>1447.3163444563647</v>
      </c>
      <c r="V28" s="15">
        <v>1040.1194022592931</v>
      </c>
      <c r="W28" s="15">
        <v>756.7695601042858</v>
      </c>
      <c r="X28" s="15">
        <v>848.70579993184356</v>
      </c>
      <c r="Y28" s="15">
        <v>2261.2841694893268</v>
      </c>
      <c r="Z28" s="20">
        <f>Y28/Y33</f>
        <v>0.37231936365275337</v>
      </c>
      <c r="AA28" s="15">
        <f>Y33/6</f>
        <v>1012.2511255320811</v>
      </c>
      <c r="AC28" t="s">
        <v>49</v>
      </c>
      <c r="AD28" s="15">
        <v>1487.7832476859039</v>
      </c>
      <c r="AE28" s="15">
        <v>874.89756515022782</v>
      </c>
      <c r="AF28" s="15">
        <v>745.76139790724926</v>
      </c>
      <c r="AG28" s="15">
        <v>978.27873893412584</v>
      </c>
      <c r="AH28" s="15">
        <v>1868.4220909352293</v>
      </c>
      <c r="AI28" s="20">
        <f>AH28/AH33</f>
        <v>0.3395345519882515</v>
      </c>
      <c r="AJ28" s="15">
        <f>AH33/6</f>
        <v>917.14872609876045</v>
      </c>
      <c r="AL28" t="s">
        <v>49</v>
      </c>
      <c r="AM28" s="15">
        <v>1483.6698153986554</v>
      </c>
      <c r="AN28" s="15">
        <v>1037.5186738826812</v>
      </c>
      <c r="AO28" s="15">
        <v>532.59284821897313</v>
      </c>
      <c r="AP28" s="15">
        <v>688.99006400679013</v>
      </c>
      <c r="AQ28" s="15">
        <v>1702.7747844986213</v>
      </c>
      <c r="AR28" s="20">
        <f>AQ28/AQ33</f>
        <v>0.30823757035377192</v>
      </c>
      <c r="AS28" s="15">
        <f>AQ33/6</f>
        <v>920.70475734258287</v>
      </c>
    </row>
    <row r="29" spans="2:45" x14ac:dyDescent="0.25">
      <c r="B29" t="s">
        <v>19</v>
      </c>
      <c r="C29" s="15">
        <v>1238.5572252236402</v>
      </c>
      <c r="D29" s="15">
        <v>468.12473077742891</v>
      </c>
      <c r="E29" s="15">
        <v>737.5179716265842</v>
      </c>
      <c r="F29" s="15">
        <v>435.57842297753109</v>
      </c>
      <c r="G29" s="15">
        <v>1251.0452455097698</v>
      </c>
      <c r="H29" s="20">
        <f>G29/G33</f>
        <v>0.21322491646021358</v>
      </c>
      <c r="I29" s="15">
        <f>G33/6</f>
        <v>977.87605866972478</v>
      </c>
      <c r="K29" t="s">
        <v>19</v>
      </c>
      <c r="L29" s="15">
        <v>1038.5629594594011</v>
      </c>
      <c r="M29" s="15">
        <v>658.0649405696488</v>
      </c>
      <c r="N29" s="15">
        <v>665.32926619164868</v>
      </c>
      <c r="O29" s="15">
        <v>769.7465715231416</v>
      </c>
      <c r="P29" s="15">
        <v>1868.1736488335841</v>
      </c>
      <c r="Q29" s="20">
        <f>P29/P33</f>
        <v>0.31654019781635917</v>
      </c>
      <c r="R29" s="15">
        <f>P33/6</f>
        <v>983.64213124752712</v>
      </c>
      <c r="T29" t="s">
        <v>19</v>
      </c>
      <c r="U29" s="15">
        <v>822.83191022318681</v>
      </c>
      <c r="V29" s="15">
        <v>608.09405244065931</v>
      </c>
      <c r="W29" s="15">
        <v>487.93469636215752</v>
      </c>
      <c r="X29" s="15">
        <v>422.18828710092345</v>
      </c>
      <c r="Y29" s="15">
        <v>1263.3512232164619</v>
      </c>
      <c r="Z29" s="20">
        <f>Y29/Y33</f>
        <v>0.20801017839527258</v>
      </c>
      <c r="AA29" s="15">
        <f>Y33/6</f>
        <v>1012.2511255320811</v>
      </c>
      <c r="AC29" t="s">
        <v>19</v>
      </c>
      <c r="AD29" s="15">
        <v>1063.1829163538948</v>
      </c>
      <c r="AE29" s="15">
        <v>828.74784457546923</v>
      </c>
      <c r="AF29" s="15">
        <v>595.52769192359619</v>
      </c>
      <c r="AG29" s="15">
        <v>529.79953465097844</v>
      </c>
      <c r="AH29" s="15">
        <v>1501.0078026075489</v>
      </c>
      <c r="AI29" s="20">
        <f>AH29/AH33</f>
        <v>0.27276706599745043</v>
      </c>
      <c r="AJ29" s="15">
        <f>AH33/6</f>
        <v>917.14872609876045</v>
      </c>
      <c r="AL29" t="s">
        <v>19</v>
      </c>
      <c r="AM29" s="15">
        <v>1240.1806353253414</v>
      </c>
      <c r="AN29" s="15">
        <v>765.95313003163858</v>
      </c>
      <c r="AO29" s="15">
        <v>556.00554214058911</v>
      </c>
      <c r="AP29" s="15">
        <v>538.08915238978193</v>
      </c>
      <c r="AQ29" s="15">
        <v>1543.7193885953548</v>
      </c>
      <c r="AR29" s="20">
        <f>AQ29/AQ33</f>
        <v>0.27944524312929048</v>
      </c>
      <c r="AS29" s="15">
        <f>AQ33/6</f>
        <v>920.70475734258287</v>
      </c>
    </row>
    <row r="30" spans="2:45" x14ac:dyDescent="0.25">
      <c r="B30" t="s">
        <v>38</v>
      </c>
      <c r="C30" s="15">
        <v>211.25698709251708</v>
      </c>
      <c r="D30" s="15">
        <v>95.712825325507723</v>
      </c>
      <c r="E30" s="15">
        <v>52.440323192025659</v>
      </c>
      <c r="F30" s="15">
        <v>173.88933671742177</v>
      </c>
      <c r="G30" s="15">
        <v>269.60216204292954</v>
      </c>
      <c r="H30" s="20">
        <f>G30/G33</f>
        <v>4.5950295311399818E-2</v>
      </c>
      <c r="I30" s="15">
        <f>G33/6</f>
        <v>977.87605866972478</v>
      </c>
      <c r="K30" t="s">
        <v>38</v>
      </c>
      <c r="L30" s="15">
        <v>143.43368095432385</v>
      </c>
      <c r="M30" s="15">
        <v>93.747943467842902</v>
      </c>
      <c r="N30" s="15">
        <v>108.49240183531792</v>
      </c>
      <c r="O30" s="15">
        <v>135.3024716177365</v>
      </c>
      <c r="P30" s="15">
        <v>229.0504150855794</v>
      </c>
      <c r="Q30" s="20">
        <f>P30/P33</f>
        <v>3.8809916704679454E-2</v>
      </c>
      <c r="R30" s="15">
        <f>P33/6</f>
        <v>983.64213124752712</v>
      </c>
      <c r="T30" t="s">
        <v>38</v>
      </c>
      <c r="U30" s="15">
        <v>276.9075905089486</v>
      </c>
      <c r="V30" s="15">
        <v>167.80839533314037</v>
      </c>
      <c r="W30" s="15">
        <v>186.8334218248151</v>
      </c>
      <c r="X30" s="15">
        <v>217.7795363536963</v>
      </c>
      <c r="Y30" s="15">
        <v>385.58793168683667</v>
      </c>
      <c r="Z30" s="20">
        <f>Y30/Y33</f>
        <v>6.3486869671159199E-2</v>
      </c>
      <c r="AA30" s="15">
        <f>Y33/6</f>
        <v>1012.2511255320811</v>
      </c>
      <c r="AC30" t="s">
        <v>38</v>
      </c>
      <c r="AD30" s="15">
        <v>136.91636361323177</v>
      </c>
      <c r="AE30" s="15">
        <v>31.341223894970355</v>
      </c>
      <c r="AF30" s="15">
        <v>36.759873696763272</v>
      </c>
      <c r="AG30" s="15">
        <v>36.081640016325622</v>
      </c>
      <c r="AH30" s="15">
        <v>67.422863911295991</v>
      </c>
      <c r="AI30" s="20">
        <f>AH30/AH33</f>
        <v>1.2252259274256419E-2</v>
      </c>
      <c r="AJ30" s="15">
        <f>AH33/6</f>
        <v>917.14872609876045</v>
      </c>
      <c r="AL30" t="s">
        <v>38</v>
      </c>
      <c r="AM30" s="15">
        <v>263.47938165114732</v>
      </c>
      <c r="AN30" s="15">
        <v>162.91415260974327</v>
      </c>
      <c r="AO30" s="15">
        <v>186.15258229399939</v>
      </c>
      <c r="AP30" s="15">
        <v>63.517111477827115</v>
      </c>
      <c r="AQ30" s="15">
        <v>226.43126408757036</v>
      </c>
      <c r="AR30" s="20">
        <f>AQ30/AQ33</f>
        <v>4.098875748564533E-2</v>
      </c>
      <c r="AS30" s="15">
        <f>AQ33/6</f>
        <v>920.70475734258287</v>
      </c>
    </row>
    <row r="31" spans="2:45" x14ac:dyDescent="0.25">
      <c r="B31" t="s">
        <v>17</v>
      </c>
      <c r="C31" s="15">
        <v>626.68092734638424</v>
      </c>
      <c r="D31" s="15">
        <v>315.86478236371551</v>
      </c>
      <c r="E31" s="15">
        <v>345.0497084327655</v>
      </c>
      <c r="F31" s="15">
        <v>302.63288451998028</v>
      </c>
      <c r="G31" s="15">
        <v>818.34296440951573</v>
      </c>
      <c r="H31" s="20">
        <f>G31/G33</f>
        <v>0.13947625863117505</v>
      </c>
      <c r="I31" s="15">
        <f>G33/6</f>
        <v>977.87605866972478</v>
      </c>
      <c r="K31" t="s">
        <v>17</v>
      </c>
      <c r="L31" s="15">
        <v>921.24533254997039</v>
      </c>
      <c r="M31" s="15">
        <v>699.67226709763099</v>
      </c>
      <c r="N31" s="15">
        <v>401.29240116574692</v>
      </c>
      <c r="O31" s="15">
        <v>417.40137249079567</v>
      </c>
      <c r="P31" s="15">
        <v>1067.5310789630414</v>
      </c>
      <c r="Q31" s="20">
        <f>P31/P33</f>
        <v>0.18088066873283143</v>
      </c>
      <c r="R31" s="15">
        <f>P33/6</f>
        <v>983.64213124752712</v>
      </c>
      <c r="T31" t="s">
        <v>17</v>
      </c>
      <c r="U31" s="15">
        <v>980.19470396445797</v>
      </c>
      <c r="V31" s="15">
        <v>572.9908600639227</v>
      </c>
      <c r="W31" s="15">
        <v>669.93836513483802</v>
      </c>
      <c r="X31" s="15">
        <v>421.41501306460816</v>
      </c>
      <c r="Y31" s="15">
        <v>1294.422895531407</v>
      </c>
      <c r="Z31" s="20">
        <f>Y31/Y33</f>
        <v>0.21312611447266519</v>
      </c>
      <c r="AA31" s="15">
        <f>Y33/6</f>
        <v>1012.2511255320811</v>
      </c>
      <c r="AC31" t="s">
        <v>17</v>
      </c>
      <c r="AD31" s="15">
        <v>996.34466003779278</v>
      </c>
      <c r="AE31" s="15">
        <v>734.92317784356931</v>
      </c>
      <c r="AF31" s="15">
        <v>371.81699405491224</v>
      </c>
      <c r="AG31" s="15">
        <v>602.68755263365313</v>
      </c>
      <c r="AH31" s="15">
        <v>1366.2396648818876</v>
      </c>
      <c r="AI31" s="20">
        <f>AH31/AH33</f>
        <v>0.24827664732440355</v>
      </c>
      <c r="AJ31" s="15">
        <f>AH33/6</f>
        <v>917.14872609876045</v>
      </c>
      <c r="AL31" t="s">
        <v>17</v>
      </c>
      <c r="AM31" s="15">
        <v>943.08547635878256</v>
      </c>
      <c r="AN31" s="15">
        <v>721.60505799041562</v>
      </c>
      <c r="AO31" s="15">
        <v>470.33212899173168</v>
      </c>
      <c r="AP31" s="15">
        <v>514.94217109908709</v>
      </c>
      <c r="AQ31" s="15">
        <v>1308.3691381158135</v>
      </c>
      <c r="AR31" s="20">
        <f>AQ31/AQ33</f>
        <v>0.23684196402839294</v>
      </c>
      <c r="AS31" s="15">
        <f>AQ33/6</f>
        <v>920.70475734258287</v>
      </c>
    </row>
    <row r="32" spans="2:45" ht="15.75" thickBot="1" x14ac:dyDescent="0.3">
      <c r="B32" t="s">
        <v>72</v>
      </c>
      <c r="C32" s="15">
        <v>403.38947819476039</v>
      </c>
      <c r="D32" s="15">
        <v>266.90446883754669</v>
      </c>
      <c r="E32" s="15">
        <v>221.04508671578935</v>
      </c>
      <c r="F32" s="15">
        <v>268.77324804012807</v>
      </c>
      <c r="G32" s="15">
        <v>577.75378181856831</v>
      </c>
      <c r="H32" s="26">
        <f>G32/G33</f>
        <v>9.8470860510435992E-2</v>
      </c>
      <c r="I32" s="25">
        <f>G33/6</f>
        <v>977.87605866972478</v>
      </c>
      <c r="K32" t="s">
        <v>72</v>
      </c>
      <c r="L32" s="15">
        <v>395.19683824355997</v>
      </c>
      <c r="M32" s="15">
        <v>213.76217895556633</v>
      </c>
      <c r="N32" s="15">
        <v>259.31519610699678</v>
      </c>
      <c r="O32" s="15">
        <v>208.4402183410092</v>
      </c>
      <c r="P32" s="15">
        <v>439.30907789508734</v>
      </c>
      <c r="Q32" s="26">
        <f>P32/P33</f>
        <v>7.4435790541343083E-2</v>
      </c>
      <c r="R32" s="25">
        <f>P33/6</f>
        <v>983.64213124752712</v>
      </c>
      <c r="T32" t="s">
        <v>72</v>
      </c>
      <c r="U32" s="15">
        <v>252.74090834332353</v>
      </c>
      <c r="V32" s="15">
        <v>80.905458231177661</v>
      </c>
      <c r="W32" s="15">
        <v>94.712287981050522</v>
      </c>
      <c r="X32" s="15">
        <v>117.66560905719095</v>
      </c>
      <c r="Y32" s="15">
        <v>197.85583555206711</v>
      </c>
      <c r="Z32" s="26">
        <f>Y32/Y33</f>
        <v>3.2576869277055776E-2</v>
      </c>
      <c r="AA32" s="25">
        <f>Y33/6</f>
        <v>1012.2511255320811</v>
      </c>
      <c r="AC32" t="s">
        <v>72</v>
      </c>
      <c r="AD32" s="15">
        <v>347.58805458341755</v>
      </c>
      <c r="AE32" s="15">
        <v>253.76320871456554</v>
      </c>
      <c r="AF32" s="15">
        <v>164.20614375119811</v>
      </c>
      <c r="AG32" s="15">
        <v>131.57355822434576</v>
      </c>
      <c r="AH32" s="15">
        <v>383.09359995798434</v>
      </c>
      <c r="AI32" s="26">
        <f>AH32/AH33</f>
        <v>6.9616771532707053E-2</v>
      </c>
      <c r="AJ32" s="25">
        <f>AH33/6</f>
        <v>917.14872609876045</v>
      </c>
      <c r="AL32" t="s">
        <v>72</v>
      </c>
      <c r="AM32" s="15">
        <v>371.60485755796151</v>
      </c>
      <c r="AN32" s="15">
        <v>267.92175565060518</v>
      </c>
      <c r="AO32" s="15">
        <v>160.0853412610513</v>
      </c>
      <c r="AP32" s="15">
        <v>157.14743641299512</v>
      </c>
      <c r="AQ32" s="15">
        <v>375.21818938968585</v>
      </c>
      <c r="AR32" s="26">
        <f>AQ32/AQ33</f>
        <v>6.7922278449802739E-2</v>
      </c>
      <c r="AS32" s="25">
        <f>AQ33/6</f>
        <v>920.70475734258287</v>
      </c>
    </row>
    <row r="33" spans="2:45" ht="15.75" thickTop="1" x14ac:dyDescent="0.25">
      <c r="B33" s="18" t="s">
        <v>108</v>
      </c>
      <c r="C33" s="57">
        <v>4327.1501933241307</v>
      </c>
      <c r="D33" s="57">
        <v>2523.4266805343696</v>
      </c>
      <c r="E33" s="57">
        <v>2344.2718056790673</v>
      </c>
      <c r="F33" s="57">
        <v>2159.0916676516072</v>
      </c>
      <c r="G33" s="57">
        <v>5867.2563520183485</v>
      </c>
      <c r="H33" s="23">
        <f>SUM(H27:H32)</f>
        <v>1.0000000000000002</v>
      </c>
      <c r="I33" s="24">
        <f t="shared" ref="I33" si="10">SUM(I27:I32)</f>
        <v>5867.2563520183485</v>
      </c>
      <c r="K33" s="18" t="s">
        <v>108</v>
      </c>
      <c r="L33" s="57">
        <v>4221.5702909430947</v>
      </c>
      <c r="M33" s="57">
        <v>2961.178473413353</v>
      </c>
      <c r="N33" s="57">
        <v>2259.5458840466113</v>
      </c>
      <c r="O33" s="57">
        <v>2478.9535159333282</v>
      </c>
      <c r="P33" s="57">
        <v>5901.8527874851625</v>
      </c>
      <c r="Q33" s="23">
        <f>SUM(Q27:Q32)</f>
        <v>1</v>
      </c>
      <c r="R33" s="24">
        <f t="shared" ref="R33" si="11">SUM(R27:R32)</f>
        <v>5901.8527874851625</v>
      </c>
      <c r="T33" s="18" t="s">
        <v>108</v>
      </c>
      <c r="U33" s="57">
        <v>4171.9348187770383</v>
      </c>
      <c r="V33" s="57">
        <v>2816.6315360912122</v>
      </c>
      <c r="W33" s="57">
        <v>2466.0543790145039</v>
      </c>
      <c r="X33" s="57">
        <v>2256.3748117726363</v>
      </c>
      <c r="Y33" s="57">
        <v>6073.5067531924869</v>
      </c>
      <c r="Z33" s="23">
        <f>SUM(Z27:Z32)</f>
        <v>0.99999999999999978</v>
      </c>
      <c r="AA33" s="24">
        <f t="shared" ref="AA33" si="12">SUM(AA27:AA32)</f>
        <v>6073.5067531924869</v>
      </c>
      <c r="AC33" s="18" t="s">
        <v>108</v>
      </c>
      <c r="AD33" s="57">
        <v>4344.7456761789044</v>
      </c>
      <c r="AE33" s="57">
        <v>2883.8451696883217</v>
      </c>
      <c r="AF33" s="57">
        <v>2108.4177028726931</v>
      </c>
      <c r="AG33" s="57">
        <v>2434.955209248526</v>
      </c>
      <c r="AH33" s="57">
        <v>5502.8923565925625</v>
      </c>
      <c r="AI33" s="23">
        <f>SUM(AI27:AI32)</f>
        <v>1</v>
      </c>
      <c r="AJ33" s="24">
        <f t="shared" ref="AJ33" si="13">SUM(AJ27:AJ32)</f>
        <v>5502.8923565925625</v>
      </c>
      <c r="AL33" s="18" t="s">
        <v>108</v>
      </c>
      <c r="AM33" s="57">
        <v>4621.0069183459054</v>
      </c>
      <c r="AN33" s="57">
        <v>3168.3251306806255</v>
      </c>
      <c r="AO33" s="57">
        <v>2080.2413254200678</v>
      </c>
      <c r="AP33" s="57">
        <v>2117.9893542393911</v>
      </c>
      <c r="AQ33" s="57">
        <v>5524.228544055497</v>
      </c>
      <c r="AR33" s="23">
        <f>SUM(AR27:AR32)</f>
        <v>1</v>
      </c>
      <c r="AS33" s="24">
        <f t="shared" ref="AS33" si="14">SUM(AS27:AS32)</f>
        <v>5524.228544055497</v>
      </c>
    </row>
    <row r="34" spans="2:45" x14ac:dyDescent="0.25">
      <c r="C34" s="17">
        <f>C33/'Base Data'!$D$5</f>
        <v>59.276030045536039</v>
      </c>
      <c r="L34" s="17">
        <f>L33/'Base Data'!$D$5</f>
        <v>57.829730012919107</v>
      </c>
      <c r="U34" s="17">
        <f>U33/'Base Data'!$D$5</f>
        <v>57.149792038041625</v>
      </c>
      <c r="AD34" s="17">
        <f>AD33/'Base Data'!$D$5</f>
        <v>59.517064057245264</v>
      </c>
      <c r="AM34" s="17">
        <f>AM33/'Base Data'!$D$5</f>
        <v>63.301464634875416</v>
      </c>
    </row>
    <row r="35" spans="2:45" x14ac:dyDescent="0.25">
      <c r="D35" t="s">
        <v>119</v>
      </c>
      <c r="L35" s="17"/>
      <c r="M35" t="s">
        <v>134</v>
      </c>
      <c r="U35" s="17"/>
      <c r="V35" t="s">
        <v>144</v>
      </c>
      <c r="AD35" s="17"/>
      <c r="AE35" t="s">
        <v>154</v>
      </c>
      <c r="AM35" s="17"/>
      <c r="AN35" t="s">
        <v>164</v>
      </c>
    </row>
    <row r="36" spans="2:45" x14ac:dyDescent="0.25">
      <c r="D36" s="92" t="s">
        <v>103</v>
      </c>
      <c r="E36" s="92"/>
      <c r="F36" s="92"/>
      <c r="L36" s="17"/>
      <c r="M36" s="92" t="s">
        <v>103</v>
      </c>
      <c r="N36" s="92"/>
      <c r="O36" s="92"/>
      <c r="U36" s="17"/>
      <c r="V36" s="92" t="s">
        <v>103</v>
      </c>
      <c r="W36" s="92"/>
      <c r="X36" s="92"/>
      <c r="AD36" s="17"/>
      <c r="AE36" s="92" t="s">
        <v>103</v>
      </c>
      <c r="AF36" s="92"/>
      <c r="AG36" s="92"/>
      <c r="AM36" s="17"/>
      <c r="AN36" s="92" t="s">
        <v>103</v>
      </c>
      <c r="AO36" s="92"/>
      <c r="AP36" s="92"/>
    </row>
    <row r="37" spans="2:45" x14ac:dyDescent="0.25">
      <c r="C37" s="27" t="s">
        <v>111</v>
      </c>
      <c r="D37" s="19" t="s">
        <v>172</v>
      </c>
      <c r="E37" s="19" t="s">
        <v>105</v>
      </c>
      <c r="F37" s="19" t="s">
        <v>106</v>
      </c>
      <c r="G37" s="19" t="s">
        <v>107</v>
      </c>
      <c r="H37" s="19" t="s">
        <v>174</v>
      </c>
      <c r="I37" s="52" t="s">
        <v>175</v>
      </c>
      <c r="L37" s="27" t="s">
        <v>111</v>
      </c>
      <c r="M37" s="19" t="s">
        <v>172</v>
      </c>
      <c r="N37" s="19" t="s">
        <v>105</v>
      </c>
      <c r="O37" s="19" t="s">
        <v>106</v>
      </c>
      <c r="P37" s="19" t="s">
        <v>107</v>
      </c>
      <c r="Q37" s="19" t="s">
        <v>174</v>
      </c>
      <c r="R37" s="52" t="s">
        <v>175</v>
      </c>
      <c r="U37" s="27" t="s">
        <v>111</v>
      </c>
      <c r="V37" s="19" t="s">
        <v>172</v>
      </c>
      <c r="W37" s="19" t="s">
        <v>105</v>
      </c>
      <c r="X37" s="19" t="s">
        <v>106</v>
      </c>
      <c r="Y37" s="19" t="s">
        <v>107</v>
      </c>
      <c r="Z37" s="19" t="s">
        <v>174</v>
      </c>
      <c r="AA37" s="52" t="s">
        <v>175</v>
      </c>
      <c r="AD37" s="27" t="s">
        <v>111</v>
      </c>
      <c r="AE37" s="19" t="s">
        <v>104</v>
      </c>
      <c r="AF37" s="19" t="s">
        <v>105</v>
      </c>
      <c r="AG37" s="19" t="s">
        <v>106</v>
      </c>
      <c r="AH37" s="19" t="s">
        <v>107</v>
      </c>
      <c r="AI37" s="19" t="s">
        <v>174</v>
      </c>
      <c r="AJ37" s="52" t="s">
        <v>175</v>
      </c>
      <c r="AM37" s="27" t="s">
        <v>111</v>
      </c>
      <c r="AN37" s="19" t="s">
        <v>104</v>
      </c>
      <c r="AO37" s="19" t="s">
        <v>105</v>
      </c>
      <c r="AP37" s="19" t="s">
        <v>106</v>
      </c>
      <c r="AQ37" s="19" t="s">
        <v>107</v>
      </c>
      <c r="AR37" s="19" t="s">
        <v>174</v>
      </c>
      <c r="AS37" s="52" t="s">
        <v>175</v>
      </c>
    </row>
    <row r="38" spans="2:45" x14ac:dyDescent="0.25">
      <c r="B38" t="s">
        <v>43</v>
      </c>
      <c r="C38" s="15">
        <v>337.08090476394409</v>
      </c>
      <c r="D38" s="15">
        <v>202.63023195192304</v>
      </c>
      <c r="E38" s="15">
        <v>83.044341868376605</v>
      </c>
      <c r="F38" s="15">
        <v>270.40678015627009</v>
      </c>
      <c r="G38" s="15">
        <v>473.0370121081931</v>
      </c>
      <c r="H38" s="20">
        <f>G38/G44</f>
        <v>8.7914025557038464E-2</v>
      </c>
      <c r="I38" s="15">
        <f>G44/6</f>
        <v>896.7795697955072</v>
      </c>
      <c r="K38" t="s">
        <v>43</v>
      </c>
      <c r="L38" s="15">
        <v>250.86336786382296</v>
      </c>
      <c r="M38" s="15">
        <v>204.27968692486897</v>
      </c>
      <c r="N38" s="15">
        <v>184.60208111439323</v>
      </c>
      <c r="O38" s="15">
        <v>122.22985473837888</v>
      </c>
      <c r="P38" s="15">
        <v>326.50954166324783</v>
      </c>
      <c r="Q38" s="20">
        <f>P38/P44</f>
        <v>5.5473221876470927E-2</v>
      </c>
      <c r="R38" s="15">
        <f>P44/6</f>
        <v>980.98244708148547</v>
      </c>
      <c r="T38" t="s">
        <v>43</v>
      </c>
      <c r="U38" s="15">
        <v>180.25796513825313</v>
      </c>
      <c r="V38" s="15">
        <v>118.84528676008955</v>
      </c>
      <c r="W38" s="15">
        <v>105.40377688348957</v>
      </c>
      <c r="X38" s="15">
        <v>39.670109050170794</v>
      </c>
      <c r="Y38" s="15">
        <v>207.22417568430367</v>
      </c>
      <c r="Z38" s="20">
        <f>Y38/Y44</f>
        <v>4.5998184542785481E-2</v>
      </c>
      <c r="AA38" s="15">
        <f>Y44/6</f>
        <v>750.84186381150505</v>
      </c>
      <c r="AC38" t="s">
        <v>43</v>
      </c>
      <c r="AD38" s="15">
        <v>276.45432937595376</v>
      </c>
      <c r="AE38" s="15">
        <v>95.826546960458558</v>
      </c>
      <c r="AF38" s="15">
        <v>169.03354962554005</v>
      </c>
      <c r="AG38" s="15">
        <v>131.43993725416817</v>
      </c>
      <c r="AH38" s="15">
        <v>295.37518123196969</v>
      </c>
      <c r="AI38" s="20">
        <f>AH38/AH44</f>
        <v>5.5789761845226986E-2</v>
      </c>
      <c r="AJ38" s="15">
        <f>AH44/6</f>
        <v>882.40557485381487</v>
      </c>
      <c r="AL38" t="s">
        <v>43</v>
      </c>
      <c r="AM38" s="15">
        <v>477.31973794849762</v>
      </c>
      <c r="AN38" s="15">
        <v>404.94374891014076</v>
      </c>
      <c r="AO38" s="15">
        <v>327.01867900869911</v>
      </c>
      <c r="AP38" s="15">
        <v>164.11298899870565</v>
      </c>
      <c r="AQ38" s="15">
        <v>722.39017323809105</v>
      </c>
      <c r="AR38" s="20">
        <f>AQ38/AQ44</f>
        <v>0.11716076473071695</v>
      </c>
      <c r="AS38" s="15">
        <f>AQ44/6</f>
        <v>1027.6338028611615</v>
      </c>
    </row>
    <row r="39" spans="2:45" x14ac:dyDescent="0.25">
      <c r="B39" t="s">
        <v>49</v>
      </c>
      <c r="C39" s="15">
        <v>1303.0108778650024</v>
      </c>
      <c r="D39" s="15">
        <v>864.9797658059955</v>
      </c>
      <c r="E39" s="15">
        <v>663.70766375496476</v>
      </c>
      <c r="F39" s="15">
        <v>709.70828037668764</v>
      </c>
      <c r="G39" s="15">
        <v>1693.6460421544041</v>
      </c>
      <c r="H39" s="20">
        <f>G39/G44</f>
        <v>0.31476446371702516</v>
      </c>
      <c r="I39" s="15">
        <f>G44/6</f>
        <v>896.7795697955072</v>
      </c>
      <c r="K39" t="s">
        <v>49</v>
      </c>
      <c r="L39" s="15">
        <v>1529.7998885488362</v>
      </c>
      <c r="M39" s="15">
        <v>1243.7646897994873</v>
      </c>
      <c r="N39" s="15">
        <v>833.01242566076724</v>
      </c>
      <c r="O39" s="15">
        <v>726.76390272126434</v>
      </c>
      <c r="P39" s="15">
        <v>2423.6966191883844</v>
      </c>
      <c r="Q39" s="20">
        <f>P39/P44</f>
        <v>0.41178049386427329</v>
      </c>
      <c r="R39" s="15">
        <f>P44/6</f>
        <v>980.98244708148547</v>
      </c>
      <c r="T39" t="s">
        <v>49</v>
      </c>
      <c r="U39" s="15">
        <v>1364.5229845000256</v>
      </c>
      <c r="V39" s="15">
        <v>697.46289759148397</v>
      </c>
      <c r="W39" s="15">
        <v>797.88850433361415</v>
      </c>
      <c r="X39" s="15">
        <v>728.00139235036488</v>
      </c>
      <c r="Y39" s="15">
        <v>1634.099424102566</v>
      </c>
      <c r="Z39" s="20">
        <f>Y39/Y44</f>
        <v>0.36272605077527531</v>
      </c>
      <c r="AA39" s="15">
        <f>Y44/6</f>
        <v>750.84186381150505</v>
      </c>
      <c r="AC39" t="s">
        <v>49</v>
      </c>
      <c r="AD39" s="15">
        <v>1166.4035061456073</v>
      </c>
      <c r="AE39" s="15">
        <v>906.37386728586193</v>
      </c>
      <c r="AF39" s="15">
        <v>653.08909779120734</v>
      </c>
      <c r="AG39" s="15">
        <v>666.31517627128198</v>
      </c>
      <c r="AH39" s="15">
        <v>1556.9973302732785</v>
      </c>
      <c r="AI39" s="20">
        <f>AH39/AH44</f>
        <v>0.29408195328835818</v>
      </c>
      <c r="AJ39" s="15">
        <f>AH44/6</f>
        <v>882.40557485381487</v>
      </c>
      <c r="AL39" t="s">
        <v>49</v>
      </c>
      <c r="AM39" s="15">
        <v>1580.8478334468609</v>
      </c>
      <c r="AN39" s="15">
        <v>1138.4845012127059</v>
      </c>
      <c r="AO39" s="15">
        <v>736.29260538105746</v>
      </c>
      <c r="AP39" s="15">
        <v>695.57389739847599</v>
      </c>
      <c r="AQ39" s="15">
        <v>2114.636975710614</v>
      </c>
      <c r="AR39" s="20">
        <f>AQ39/AQ44</f>
        <v>0.34296214757679133</v>
      </c>
      <c r="AS39" s="15">
        <f>AQ44/6</f>
        <v>1027.6338028611615</v>
      </c>
    </row>
    <row r="40" spans="2:45" x14ac:dyDescent="0.25">
      <c r="B40" t="s">
        <v>19</v>
      </c>
      <c r="C40" s="15">
        <v>1149.9487250654613</v>
      </c>
      <c r="D40" s="15">
        <v>495.99831982695207</v>
      </c>
      <c r="E40" s="15">
        <v>539.20346340074548</v>
      </c>
      <c r="F40" s="15">
        <v>607.85694075693527</v>
      </c>
      <c r="G40" s="15">
        <v>1229.1286836439779</v>
      </c>
      <c r="H40" s="20">
        <f>G40/G44</f>
        <v>0.22843381752557398</v>
      </c>
      <c r="I40" s="15">
        <f>G44/6</f>
        <v>896.7795697955072</v>
      </c>
      <c r="K40" t="s">
        <v>19</v>
      </c>
      <c r="L40" s="15">
        <v>1190.5798901719356</v>
      </c>
      <c r="M40" s="15">
        <v>538.35586012565932</v>
      </c>
      <c r="N40" s="15">
        <v>673.73999990557013</v>
      </c>
      <c r="O40" s="15">
        <v>642.55672604661788</v>
      </c>
      <c r="P40" s="15">
        <v>1176.8780303178667</v>
      </c>
      <c r="Q40" s="20">
        <f>P40/P44</f>
        <v>0.19994887673053155</v>
      </c>
      <c r="R40" s="15">
        <f>P44/6</f>
        <v>980.98244708148547</v>
      </c>
      <c r="T40" t="s">
        <v>19</v>
      </c>
      <c r="U40" s="15">
        <v>933.54430933228025</v>
      </c>
      <c r="V40" s="15">
        <v>665.97985365029308</v>
      </c>
      <c r="W40" s="15">
        <v>425.24950983296202</v>
      </c>
      <c r="X40" s="15">
        <v>356.50586087412563</v>
      </c>
      <c r="Y40" s="15">
        <v>1001.727304399794</v>
      </c>
      <c r="Z40" s="20">
        <f>Y40/Y44</f>
        <v>0.22235647581740603</v>
      </c>
      <c r="AA40" s="15">
        <f>Y44/6</f>
        <v>750.84186381150505</v>
      </c>
      <c r="AC40" t="s">
        <v>19</v>
      </c>
      <c r="AD40" s="15">
        <v>1131.6230135450917</v>
      </c>
      <c r="AE40" s="15">
        <v>689.20658231411892</v>
      </c>
      <c r="AF40" s="15">
        <v>614.78833195212485</v>
      </c>
      <c r="AG40" s="15">
        <v>442.40428563133599</v>
      </c>
      <c r="AH40" s="15">
        <v>1297.0244900107184</v>
      </c>
      <c r="AI40" s="20">
        <f>AH40/AH44</f>
        <v>0.2449789014206217</v>
      </c>
      <c r="AJ40" s="15">
        <f>AH44/6</f>
        <v>882.40557485381487</v>
      </c>
      <c r="AL40" t="s">
        <v>19</v>
      </c>
      <c r="AM40" s="15">
        <v>989.62220040119462</v>
      </c>
      <c r="AN40" s="15">
        <v>727.64044346963567</v>
      </c>
      <c r="AO40" s="15">
        <v>649.07712838138377</v>
      </c>
      <c r="AP40" s="15">
        <v>491.11414954325494</v>
      </c>
      <c r="AQ40" s="15">
        <v>1359.7570359711608</v>
      </c>
      <c r="AR40" s="20">
        <f>AQ40/AQ44</f>
        <v>0.2205320339121605</v>
      </c>
      <c r="AS40" s="15">
        <f>AQ44/6</f>
        <v>1027.6338028611615</v>
      </c>
    </row>
    <row r="41" spans="2:45" x14ac:dyDescent="0.25">
      <c r="B41" t="s">
        <v>38</v>
      </c>
      <c r="C41" s="15">
        <v>114.51745808824373</v>
      </c>
      <c r="D41" s="15">
        <v>105.11210793002135</v>
      </c>
      <c r="E41" s="15">
        <v>22.005303456435634</v>
      </c>
      <c r="F41" s="15">
        <v>62.078382579468965</v>
      </c>
      <c r="G41" s="15">
        <v>167.19049050949033</v>
      </c>
      <c r="H41" s="20">
        <f>G41/G44</f>
        <v>3.1072386894290868E-2</v>
      </c>
      <c r="I41" s="15">
        <f>G44/6</f>
        <v>896.7795697955072</v>
      </c>
      <c r="K41" t="s">
        <v>38</v>
      </c>
      <c r="L41" s="15">
        <v>282.52044336334097</v>
      </c>
      <c r="M41" s="15">
        <v>94.59582484760513</v>
      </c>
      <c r="N41" s="15">
        <v>127.22461799097803</v>
      </c>
      <c r="O41" s="15">
        <v>167.67590458673345</v>
      </c>
      <c r="P41" s="15">
        <v>262.27172943433857</v>
      </c>
      <c r="Q41" s="20">
        <f>P41/P44</f>
        <v>4.4559364987386114E-2</v>
      </c>
      <c r="R41" s="15">
        <f>P44/6</f>
        <v>980.98244708148547</v>
      </c>
      <c r="T41" t="s">
        <v>38</v>
      </c>
      <c r="U41" s="15">
        <v>168.45436734239462</v>
      </c>
      <c r="V41" s="15">
        <v>94.942866055454459</v>
      </c>
      <c r="W41" s="15">
        <v>83.015139735011104</v>
      </c>
      <c r="X41" s="15">
        <v>121.14888559146095</v>
      </c>
      <c r="Y41" s="15">
        <v>216.09175164691544</v>
      </c>
      <c r="Z41" s="20">
        <f>Y41/Y44</f>
        <v>4.7966547520842583E-2</v>
      </c>
      <c r="AA41" s="15">
        <f>Y44/6</f>
        <v>750.84186381150505</v>
      </c>
      <c r="AC41" t="s">
        <v>38</v>
      </c>
      <c r="AD41" s="15">
        <v>253.15970101136671</v>
      </c>
      <c r="AE41" s="15">
        <v>146.75462559198454</v>
      </c>
      <c r="AF41" s="15">
        <v>109.80499275917413</v>
      </c>
      <c r="AG41" s="15">
        <v>186.09068258719537</v>
      </c>
      <c r="AH41" s="15">
        <v>332.84530817917994</v>
      </c>
      <c r="AI41" s="20">
        <f>AH41/AH44</f>
        <v>6.2867030321123646E-2</v>
      </c>
      <c r="AJ41" s="15">
        <f>AH44/6</f>
        <v>882.40557485381487</v>
      </c>
      <c r="AL41" t="s">
        <v>38</v>
      </c>
      <c r="AM41" s="15">
        <v>155.70201317541347</v>
      </c>
      <c r="AN41" s="15">
        <v>129.53815268707137</v>
      </c>
      <c r="AO41" s="15">
        <v>64.890694879811619</v>
      </c>
      <c r="AP41" s="15">
        <v>31.897896818544005</v>
      </c>
      <c r="AQ41" s="15">
        <v>161.43604950561536</v>
      </c>
      <c r="AR41" s="20">
        <f>AQ41/AQ44</f>
        <v>2.618248657841302E-2</v>
      </c>
      <c r="AS41" s="15">
        <f>AQ44/6</f>
        <v>1027.6338028611615</v>
      </c>
    </row>
    <row r="42" spans="2:45" x14ac:dyDescent="0.25">
      <c r="B42" t="s">
        <v>17</v>
      </c>
      <c r="C42" s="15">
        <v>823.33851563506994</v>
      </c>
      <c r="D42" s="15">
        <v>632.85965878052252</v>
      </c>
      <c r="E42" s="15">
        <v>335.52316508968261</v>
      </c>
      <c r="F42" s="15">
        <v>284.76903262718247</v>
      </c>
      <c r="G42" s="15">
        <v>993.93433639748605</v>
      </c>
      <c r="H42" s="20">
        <f>G42/G44</f>
        <v>0.18472289993257635</v>
      </c>
      <c r="I42" s="15">
        <f>G44/6</f>
        <v>896.7795697955072</v>
      </c>
      <c r="K42" t="s">
        <v>17</v>
      </c>
      <c r="L42" s="15">
        <v>958.82273558788893</v>
      </c>
      <c r="M42" s="15">
        <v>798.32711344228858</v>
      </c>
      <c r="N42" s="15">
        <v>480.84640494356012</v>
      </c>
      <c r="O42" s="15">
        <v>420.45336071125917</v>
      </c>
      <c r="P42" s="15">
        <v>1218.5120016331266</v>
      </c>
      <c r="Q42" s="20">
        <f>P42/P44</f>
        <v>0.20702239291815971</v>
      </c>
      <c r="R42" s="15">
        <f>P44/6</f>
        <v>980.98244708148547</v>
      </c>
      <c r="T42" t="s">
        <v>17</v>
      </c>
      <c r="U42" s="15">
        <v>744.61286390264854</v>
      </c>
      <c r="V42" s="15">
        <v>509.81694190791274</v>
      </c>
      <c r="W42" s="15">
        <v>228.19485037971214</v>
      </c>
      <c r="X42" s="15">
        <v>346.55438843390209</v>
      </c>
      <c r="Y42" s="15">
        <v>924.03835596896397</v>
      </c>
      <c r="Z42" s="20">
        <f>Y42/Y44</f>
        <v>0.20511162214598691</v>
      </c>
      <c r="AA42" s="15">
        <f>Y44/6</f>
        <v>750.84186381150505</v>
      </c>
      <c r="AC42" t="s">
        <v>17</v>
      </c>
      <c r="AD42" s="15">
        <v>1054.5443116221336</v>
      </c>
      <c r="AE42" s="15">
        <v>541.24152571844695</v>
      </c>
      <c r="AF42" s="15">
        <v>569.20812195429653</v>
      </c>
      <c r="AG42" s="15">
        <v>611.81304419571677</v>
      </c>
      <c r="AH42" s="15">
        <v>1340.9272700602298</v>
      </c>
      <c r="AI42" s="20">
        <f>AH42/AH44</f>
        <v>0.25327115411798723</v>
      </c>
      <c r="AJ42" s="15">
        <f>AH44/6</f>
        <v>882.40557485381487</v>
      </c>
      <c r="AL42" t="s">
        <v>17</v>
      </c>
      <c r="AM42" s="15">
        <v>845.30593457932366</v>
      </c>
      <c r="AN42" s="15">
        <v>451.38680259264873</v>
      </c>
      <c r="AO42" s="15">
        <v>501.93726070773704</v>
      </c>
      <c r="AP42" s="15">
        <v>474.07099648381444</v>
      </c>
      <c r="AQ42" s="15">
        <v>1205.9934477542295</v>
      </c>
      <c r="AR42" s="20">
        <f>AQ42/AQ44</f>
        <v>0.19559390455959358</v>
      </c>
      <c r="AS42" s="15">
        <f>AQ44/6</f>
        <v>1027.6338028611615</v>
      </c>
    </row>
    <row r="43" spans="2:45" ht="15.75" thickBot="1" x14ac:dyDescent="0.3">
      <c r="B43" t="s">
        <v>72</v>
      </c>
      <c r="C43" s="15">
        <v>470.1761660580371</v>
      </c>
      <c r="D43" s="15">
        <v>394.75515918425924</v>
      </c>
      <c r="E43" s="15">
        <v>223.57462396743361</v>
      </c>
      <c r="F43" s="15">
        <v>268.02787491560957</v>
      </c>
      <c r="G43" s="15">
        <v>823.74085395949203</v>
      </c>
      <c r="H43" s="26">
        <f>G43/G44</f>
        <v>0.15309240637349522</v>
      </c>
      <c r="I43" s="25">
        <f>G44/6</f>
        <v>896.7795697955072</v>
      </c>
      <c r="K43" t="s">
        <v>72</v>
      </c>
      <c r="L43" s="15">
        <v>319.21286906810974</v>
      </c>
      <c r="M43" s="15">
        <v>273.25717149637671</v>
      </c>
      <c r="N43" s="15">
        <v>136.1558931262928</v>
      </c>
      <c r="O43" s="15">
        <v>178.5914058873168</v>
      </c>
      <c r="P43" s="15">
        <v>478.02676025194916</v>
      </c>
      <c r="Q43" s="26">
        <f>P43/P44</f>
        <v>8.1215649623178524E-2</v>
      </c>
      <c r="R43" s="25">
        <f>P44/6</f>
        <v>980.98244708148547</v>
      </c>
      <c r="T43" t="s">
        <v>72</v>
      </c>
      <c r="U43" s="15">
        <v>439.83124536633858</v>
      </c>
      <c r="V43" s="15">
        <v>205.29624313248314</v>
      </c>
      <c r="W43" s="15">
        <v>236.6965665778726</v>
      </c>
      <c r="X43" s="15">
        <v>319.11979217652703</v>
      </c>
      <c r="Y43" s="15">
        <v>521.87017106648807</v>
      </c>
      <c r="Z43" s="26">
        <f>Y43/Y44</f>
        <v>0.11584111919770385</v>
      </c>
      <c r="AA43" s="25">
        <f>Y44/6</f>
        <v>750.84186381150505</v>
      </c>
      <c r="AC43" t="s">
        <v>72</v>
      </c>
      <c r="AD43" s="15">
        <v>443.38024761010274</v>
      </c>
      <c r="AE43" s="15">
        <v>305.67249800700972</v>
      </c>
      <c r="AF43" s="15">
        <v>170.4633405649349</v>
      </c>
      <c r="AG43" s="15">
        <v>134.85557765268069</v>
      </c>
      <c r="AH43" s="15">
        <v>471.263869367513</v>
      </c>
      <c r="AI43" s="26">
        <f>AH43/AH44</f>
        <v>8.9011199006682321E-2</v>
      </c>
      <c r="AJ43" s="25">
        <f>AH44/6</f>
        <v>882.40557485381487</v>
      </c>
      <c r="AL43" t="s">
        <v>72</v>
      </c>
      <c r="AM43" s="15">
        <v>521.2045823822001</v>
      </c>
      <c r="AN43" s="15">
        <v>333.21835045566263</v>
      </c>
      <c r="AO43" s="15">
        <v>237.1264384868845</v>
      </c>
      <c r="AP43" s="15">
        <v>294.44146119573219</v>
      </c>
      <c r="AQ43" s="15">
        <v>601.58913498725894</v>
      </c>
      <c r="AR43" s="26">
        <f>AQ43/AQ44</f>
        <v>9.7568662642324652E-2</v>
      </c>
      <c r="AS43" s="25">
        <f>AQ44/6</f>
        <v>1027.6338028611615</v>
      </c>
    </row>
    <row r="44" spans="2:45" ht="15.75" thickTop="1" x14ac:dyDescent="0.25">
      <c r="B44" s="18" t="s">
        <v>108</v>
      </c>
      <c r="C44" s="57">
        <v>4198.0726474757585</v>
      </c>
      <c r="D44" s="57">
        <v>2696.3352434796743</v>
      </c>
      <c r="E44" s="57">
        <v>1867.0585615376388</v>
      </c>
      <c r="F44" s="57">
        <v>2202.8472914121539</v>
      </c>
      <c r="G44" s="57">
        <v>5380.6774187730434</v>
      </c>
      <c r="H44" s="23">
        <f>SUM(H38:H43)</f>
        <v>0.99999999999999989</v>
      </c>
      <c r="I44" s="24">
        <f t="shared" ref="I44" si="15">SUM(I38:I43)</f>
        <v>5380.6774187730434</v>
      </c>
      <c r="K44" s="18" t="s">
        <v>108</v>
      </c>
      <c r="L44" s="57">
        <v>4531.7991946039347</v>
      </c>
      <c r="M44" s="57">
        <v>3152.5803466362859</v>
      </c>
      <c r="N44" s="57">
        <v>2435.5814227415617</v>
      </c>
      <c r="O44" s="57">
        <v>2258.2711546915707</v>
      </c>
      <c r="P44" s="57">
        <v>5885.8946824889126</v>
      </c>
      <c r="Q44" s="23">
        <f>SUM(Q38:Q43)</f>
        <v>1.0000000000000002</v>
      </c>
      <c r="R44" s="24">
        <f t="shared" ref="R44" si="16">SUM(R38:R43)</f>
        <v>5885.8946824889126</v>
      </c>
      <c r="T44" s="18" t="s">
        <v>108</v>
      </c>
      <c r="U44" s="57">
        <v>3831.2237355819407</v>
      </c>
      <c r="V44" s="57">
        <v>2292.3440890977172</v>
      </c>
      <c r="W44" s="57">
        <v>1876.4483477426616</v>
      </c>
      <c r="X44" s="57">
        <v>1911.0004284765514</v>
      </c>
      <c r="Y44" s="57">
        <v>4505.0511828690305</v>
      </c>
      <c r="Z44" s="23">
        <f>SUM(Z38:Z43)</f>
        <v>1.0000000000000002</v>
      </c>
      <c r="AA44" s="24">
        <f t="shared" ref="AA44" si="17">SUM(AA38:AA43)</f>
        <v>4505.0511828690305</v>
      </c>
      <c r="AC44" s="18" t="s">
        <v>108</v>
      </c>
      <c r="AD44" s="57">
        <v>4325.565109310256</v>
      </c>
      <c r="AE44" s="57">
        <v>2685.0756458778806</v>
      </c>
      <c r="AF44" s="57">
        <v>2286.3874346472776</v>
      </c>
      <c r="AG44" s="57">
        <v>2172.9187035923787</v>
      </c>
      <c r="AH44" s="57">
        <v>5294.4334491228892</v>
      </c>
      <c r="AI44" s="23">
        <f>SUM(AI38:AI43)</f>
        <v>1.0000000000000002</v>
      </c>
      <c r="AJ44" s="24">
        <f t="shared" ref="AJ44" si="18">SUM(AJ38:AJ43)</f>
        <v>5294.4334491228892</v>
      </c>
      <c r="AL44" s="18" t="s">
        <v>108</v>
      </c>
      <c r="AM44" s="57">
        <v>4570.0023019334903</v>
      </c>
      <c r="AN44" s="57">
        <v>3185.2119993278648</v>
      </c>
      <c r="AO44" s="57">
        <v>2516.3428068455737</v>
      </c>
      <c r="AP44" s="57">
        <v>2151.2113904385274</v>
      </c>
      <c r="AQ44" s="57">
        <v>6165.8028171669694</v>
      </c>
      <c r="AR44" s="23">
        <f>SUM(AR38:AR43)</f>
        <v>1</v>
      </c>
      <c r="AS44" s="24">
        <f t="shared" ref="AS44" si="19">SUM(AS38:AS43)</f>
        <v>6165.8028171669694</v>
      </c>
    </row>
    <row r="45" spans="2:45" x14ac:dyDescent="0.25">
      <c r="C45" s="17">
        <f>C44/'Base Data'!$D$5</f>
        <v>57.507844485969294</v>
      </c>
      <c r="L45" s="17">
        <f>L44/'Base Data'!$D$5</f>
        <v>62.079441021971711</v>
      </c>
      <c r="U45" s="17">
        <f>U44/'Base Data'!$D$5</f>
        <v>52.482516925780011</v>
      </c>
      <c r="AD45" s="17">
        <f>AD44/'Base Data'!$D$5</f>
        <v>59.254316565893916</v>
      </c>
      <c r="AM45" s="17">
        <f>AM44/'Base Data'!$D$5</f>
        <v>62.602771259362882</v>
      </c>
    </row>
    <row r="46" spans="2:45" x14ac:dyDescent="0.25">
      <c r="D46" t="s">
        <v>120</v>
      </c>
      <c r="L46" s="17"/>
      <c r="M46" t="s">
        <v>135</v>
      </c>
      <c r="U46" s="17"/>
      <c r="V46" t="s">
        <v>145</v>
      </c>
      <c r="AD46" s="17"/>
      <c r="AE46" t="s">
        <v>155</v>
      </c>
      <c r="AM46" s="17"/>
      <c r="AN46" t="s">
        <v>165</v>
      </c>
    </row>
    <row r="47" spans="2:45" x14ac:dyDescent="0.25">
      <c r="D47" s="92" t="s">
        <v>103</v>
      </c>
      <c r="E47" s="92"/>
      <c r="F47" s="92"/>
      <c r="L47" s="17"/>
      <c r="M47" s="92" t="s">
        <v>103</v>
      </c>
      <c r="N47" s="92"/>
      <c r="O47" s="92"/>
      <c r="U47" s="17"/>
      <c r="V47" s="92" t="s">
        <v>103</v>
      </c>
      <c r="W47" s="92"/>
      <c r="X47" s="92"/>
      <c r="AD47" s="17"/>
      <c r="AE47" s="92" t="s">
        <v>103</v>
      </c>
      <c r="AF47" s="92"/>
      <c r="AG47" s="92"/>
      <c r="AM47" s="17"/>
      <c r="AN47" s="92" t="s">
        <v>103</v>
      </c>
      <c r="AO47" s="92"/>
      <c r="AP47" s="92"/>
    </row>
    <row r="48" spans="2:45" x14ac:dyDescent="0.25">
      <c r="C48" s="27" t="s">
        <v>111</v>
      </c>
      <c r="D48" s="19" t="s">
        <v>172</v>
      </c>
      <c r="E48" s="19" t="s">
        <v>105</v>
      </c>
      <c r="F48" s="19" t="s">
        <v>106</v>
      </c>
      <c r="G48" s="19" t="s">
        <v>107</v>
      </c>
      <c r="H48" s="19" t="s">
        <v>174</v>
      </c>
      <c r="I48" s="52" t="s">
        <v>175</v>
      </c>
      <c r="L48" s="27" t="s">
        <v>111</v>
      </c>
      <c r="M48" s="19" t="s">
        <v>172</v>
      </c>
      <c r="N48" s="19" t="s">
        <v>105</v>
      </c>
      <c r="O48" s="19" t="s">
        <v>106</v>
      </c>
      <c r="P48" s="19" t="s">
        <v>107</v>
      </c>
      <c r="Q48" s="19" t="s">
        <v>174</v>
      </c>
      <c r="R48" s="52" t="s">
        <v>175</v>
      </c>
      <c r="U48" s="27" t="s">
        <v>111</v>
      </c>
      <c r="V48" s="19" t="s">
        <v>172</v>
      </c>
      <c r="W48" s="19" t="s">
        <v>105</v>
      </c>
      <c r="X48" s="19" t="s">
        <v>106</v>
      </c>
      <c r="Y48" s="19" t="s">
        <v>107</v>
      </c>
      <c r="Z48" s="19" t="s">
        <v>174</v>
      </c>
      <c r="AA48" s="52" t="s">
        <v>175</v>
      </c>
      <c r="AD48" s="27" t="s">
        <v>111</v>
      </c>
      <c r="AE48" s="19" t="s">
        <v>104</v>
      </c>
      <c r="AF48" s="19" t="s">
        <v>105</v>
      </c>
      <c r="AG48" s="19" t="s">
        <v>106</v>
      </c>
      <c r="AH48" s="19" t="s">
        <v>107</v>
      </c>
      <c r="AI48" s="19" t="s">
        <v>174</v>
      </c>
      <c r="AJ48" s="52" t="s">
        <v>175</v>
      </c>
      <c r="AM48" s="27" t="s">
        <v>111</v>
      </c>
      <c r="AN48" s="19" t="s">
        <v>104</v>
      </c>
      <c r="AO48" s="19" t="s">
        <v>105</v>
      </c>
      <c r="AP48" s="19" t="s">
        <v>106</v>
      </c>
      <c r="AQ48" s="19" t="s">
        <v>107</v>
      </c>
      <c r="AR48" s="19" t="s">
        <v>174</v>
      </c>
      <c r="AS48" s="52" t="s">
        <v>175</v>
      </c>
    </row>
    <row r="49" spans="2:45" x14ac:dyDescent="0.25">
      <c r="B49" t="s">
        <v>43</v>
      </c>
      <c r="C49" s="15">
        <v>354.89104626803226</v>
      </c>
      <c r="D49" s="15">
        <v>247.63207084192842</v>
      </c>
      <c r="E49" s="15">
        <v>231.75719594382969</v>
      </c>
      <c r="F49" s="15">
        <v>259.83804755446863</v>
      </c>
      <c r="G49" s="15">
        <v>623.34456381877555</v>
      </c>
      <c r="H49" s="20">
        <f>G49/G55</f>
        <v>0.10451113682539453</v>
      </c>
      <c r="I49" s="15">
        <f>G55/6</f>
        <v>994.06401836420173</v>
      </c>
      <c r="K49" t="s">
        <v>43</v>
      </c>
      <c r="L49" s="15">
        <v>278.79665564044541</v>
      </c>
      <c r="M49" s="15">
        <v>247.91494765848552</v>
      </c>
      <c r="N49" s="15">
        <v>241.54656853277766</v>
      </c>
      <c r="O49" s="15">
        <v>89.851687447118536</v>
      </c>
      <c r="P49" s="15">
        <v>732.50453033248277</v>
      </c>
      <c r="Q49" s="20">
        <f>P49/P55</f>
        <v>0.12664963462787632</v>
      </c>
      <c r="R49" s="15">
        <f>P55/6</f>
        <v>963.95136667749784</v>
      </c>
      <c r="T49" t="s">
        <v>43</v>
      </c>
      <c r="U49" s="15">
        <v>266.94862045149239</v>
      </c>
      <c r="V49" s="15">
        <v>109.48905922692964</v>
      </c>
      <c r="W49" s="15">
        <v>147.40993982563924</v>
      </c>
      <c r="X49" s="15">
        <v>193.71572038978871</v>
      </c>
      <c r="Y49" s="15">
        <v>550.78875389011569</v>
      </c>
      <c r="Z49" s="20">
        <f>Y49/Y55</f>
        <v>9.5036595684075617E-2</v>
      </c>
      <c r="AA49" s="15">
        <f>Y55/6</f>
        <v>965.92396842066546</v>
      </c>
      <c r="AC49" t="s">
        <v>43</v>
      </c>
      <c r="AD49" s="15">
        <v>366.73954135040071</v>
      </c>
      <c r="AE49" s="15">
        <v>252.03885767596088</v>
      </c>
      <c r="AF49" s="15">
        <v>183.2415339415117</v>
      </c>
      <c r="AG49" s="15">
        <v>222.50298249362291</v>
      </c>
      <c r="AH49" s="15">
        <v>474.54184016958379</v>
      </c>
      <c r="AI49" s="20">
        <f>AH49/AH55</f>
        <v>7.4185228910606443E-2</v>
      </c>
      <c r="AJ49" s="15">
        <f>AH55/6</f>
        <v>1066.1193320604946</v>
      </c>
      <c r="AL49" t="s">
        <v>43</v>
      </c>
      <c r="AM49" s="15">
        <v>426.38905028371761</v>
      </c>
      <c r="AN49" s="15">
        <v>330.7780256724609</v>
      </c>
      <c r="AO49" s="15">
        <v>184.575918079225</v>
      </c>
      <c r="AP49" s="15">
        <v>275.32456013672174</v>
      </c>
      <c r="AQ49" s="15">
        <v>606.10258580918253</v>
      </c>
      <c r="AR49" s="20">
        <f>AQ49/AQ55</f>
        <v>0.11171968487700722</v>
      </c>
      <c r="AS49" s="15">
        <f>AQ55/6</f>
        <v>904.20141934766468</v>
      </c>
    </row>
    <row r="50" spans="2:45" x14ac:dyDescent="0.25">
      <c r="B50" t="s">
        <v>49</v>
      </c>
      <c r="C50" s="15">
        <v>1273.1760205474602</v>
      </c>
      <c r="D50" s="15">
        <v>864.33841782633215</v>
      </c>
      <c r="E50" s="15">
        <v>746.43506579141877</v>
      </c>
      <c r="F50" s="15">
        <v>605.17120914309942</v>
      </c>
      <c r="G50" s="15">
        <v>1590.2763052702603</v>
      </c>
      <c r="H50" s="20">
        <f>G50/G55</f>
        <v>0.26662875426728311</v>
      </c>
      <c r="I50" s="15">
        <f>G55/6</f>
        <v>994.06401836420173</v>
      </c>
      <c r="K50" t="s">
        <v>49</v>
      </c>
      <c r="L50" s="15">
        <v>1356.996590417881</v>
      </c>
      <c r="M50" s="15">
        <v>883.25220368162059</v>
      </c>
      <c r="N50" s="15">
        <v>650.04414248383546</v>
      </c>
      <c r="O50" s="15">
        <v>867.91044539030634</v>
      </c>
      <c r="P50" s="15">
        <v>1908.8433617023882</v>
      </c>
      <c r="Q50" s="20">
        <f>P50/P55</f>
        <v>0.33003797834768706</v>
      </c>
      <c r="R50" s="15">
        <f>P55/6</f>
        <v>963.95136667749784</v>
      </c>
      <c r="T50" t="s">
        <v>49</v>
      </c>
      <c r="U50" s="15">
        <v>1264.3736068057988</v>
      </c>
      <c r="V50" s="15">
        <v>700.54973408881688</v>
      </c>
      <c r="W50" s="15">
        <v>552.15294825230797</v>
      </c>
      <c r="X50" s="15">
        <v>517.77847598328708</v>
      </c>
      <c r="Y50" s="15">
        <v>1271.6567904789242</v>
      </c>
      <c r="Z50" s="20">
        <f>Y50/Y55</f>
        <v>0.21941975284006177</v>
      </c>
      <c r="AA50" s="15">
        <f>Y55/6</f>
        <v>965.92396842066546</v>
      </c>
      <c r="AC50" t="s">
        <v>49</v>
      </c>
      <c r="AD50" s="15">
        <v>1302.594166615211</v>
      </c>
      <c r="AE50" s="15">
        <v>936.09721571466639</v>
      </c>
      <c r="AF50" s="15">
        <v>573.51413317517756</v>
      </c>
      <c r="AG50" s="15">
        <v>649.43423965899058</v>
      </c>
      <c r="AH50" s="15">
        <v>1998.8597078909886</v>
      </c>
      <c r="AI50" s="20">
        <f>AH50/AH55</f>
        <v>0.31248217214542978</v>
      </c>
      <c r="AJ50" s="15">
        <f>AH55/6</f>
        <v>1066.1193320604946</v>
      </c>
      <c r="AL50" t="s">
        <v>49</v>
      </c>
      <c r="AM50" s="15">
        <v>1312.9435499262963</v>
      </c>
      <c r="AN50" s="15">
        <v>807.23935800450772</v>
      </c>
      <c r="AO50" s="15">
        <v>540.81532519766267</v>
      </c>
      <c r="AP50" s="15">
        <v>508.46629806273637</v>
      </c>
      <c r="AQ50" s="15">
        <v>1592.7693454042601</v>
      </c>
      <c r="AR50" s="20">
        <f>AQ50/AQ55</f>
        <v>0.29358675167629544</v>
      </c>
      <c r="AS50" s="15">
        <f>AQ55/6</f>
        <v>904.20141934766468</v>
      </c>
    </row>
    <row r="51" spans="2:45" x14ac:dyDescent="0.25">
      <c r="B51" t="s">
        <v>19</v>
      </c>
      <c r="C51" s="15">
        <v>1251.3820170713655</v>
      </c>
      <c r="D51" s="15">
        <v>965.05958900659448</v>
      </c>
      <c r="E51" s="15">
        <v>452.95239012851113</v>
      </c>
      <c r="F51" s="15">
        <v>712.08954913938294</v>
      </c>
      <c r="G51" s="15">
        <v>1866.7816160853527</v>
      </c>
      <c r="H51" s="20">
        <f>G51/G55</f>
        <v>0.31298816132540869</v>
      </c>
      <c r="I51" s="15">
        <f>G55/6</f>
        <v>994.06401836420173</v>
      </c>
      <c r="K51" t="s">
        <v>19</v>
      </c>
      <c r="L51" s="15">
        <v>784.43034030994488</v>
      </c>
      <c r="M51" s="15">
        <v>466.81599869626217</v>
      </c>
      <c r="N51" s="15">
        <v>511.42409502593301</v>
      </c>
      <c r="O51" s="15">
        <v>406.90471218139896</v>
      </c>
      <c r="P51" s="15">
        <v>1201.562092641755</v>
      </c>
      <c r="Q51" s="20">
        <f>P51/P55</f>
        <v>0.20774943186591849</v>
      </c>
      <c r="R51" s="15">
        <f>P55/6</f>
        <v>963.95136667749784</v>
      </c>
      <c r="T51" t="s">
        <v>19</v>
      </c>
      <c r="U51" s="15">
        <v>969.25691591417603</v>
      </c>
      <c r="V51" s="15">
        <v>800.38658734137903</v>
      </c>
      <c r="W51" s="15">
        <v>563.88431423949748</v>
      </c>
      <c r="X51" s="15">
        <v>504.62415545482116</v>
      </c>
      <c r="Y51" s="15">
        <v>1259.2633439949141</v>
      </c>
      <c r="Z51" s="20">
        <f>Y51/Y55</f>
        <v>0.21728130873728313</v>
      </c>
      <c r="AA51" s="15">
        <f>Y55/6</f>
        <v>965.92396842066546</v>
      </c>
      <c r="AC51" t="s">
        <v>19</v>
      </c>
      <c r="AD51" s="15">
        <v>1082.0520292402498</v>
      </c>
      <c r="AE51" s="15">
        <v>659.7642296945188</v>
      </c>
      <c r="AF51" s="15">
        <v>637.83438745911235</v>
      </c>
      <c r="AG51" s="15">
        <v>798.01965156625943</v>
      </c>
      <c r="AH51" s="15">
        <v>1835.1440935862045</v>
      </c>
      <c r="AI51" s="20">
        <f>AH51/AH55</f>
        <v>0.28688847461372069</v>
      </c>
      <c r="AJ51" s="15">
        <f>AH55/6</f>
        <v>1066.1193320604946</v>
      </c>
      <c r="AL51" t="s">
        <v>19</v>
      </c>
      <c r="AM51" s="15">
        <v>1201.4937443802517</v>
      </c>
      <c r="AN51" s="15">
        <v>758.81719595195364</v>
      </c>
      <c r="AO51" s="15">
        <v>720.32156842385234</v>
      </c>
      <c r="AP51" s="15">
        <v>587.64985524296844</v>
      </c>
      <c r="AQ51" s="15">
        <v>1365.9870080431267</v>
      </c>
      <c r="AR51" s="20">
        <f>AQ51/AQ55</f>
        <v>0.25178516254129468</v>
      </c>
      <c r="AS51" s="15">
        <f>AQ55/6</f>
        <v>904.20141934766468</v>
      </c>
    </row>
    <row r="52" spans="2:45" x14ac:dyDescent="0.25">
      <c r="B52" t="s">
        <v>38</v>
      </c>
      <c r="C52" s="15">
        <v>262.20429676081744</v>
      </c>
      <c r="D52" s="15">
        <v>251.86325455306789</v>
      </c>
      <c r="E52" s="15">
        <v>98.956513866959526</v>
      </c>
      <c r="F52" s="15">
        <v>128.61249441729342</v>
      </c>
      <c r="G52" s="15">
        <v>380.47574897036134</v>
      </c>
      <c r="H52" s="20">
        <f>G52/G55</f>
        <v>6.3791288746919167E-2</v>
      </c>
      <c r="I52" s="15">
        <f>G55/6</f>
        <v>994.06401836420173</v>
      </c>
      <c r="K52" t="s">
        <v>38</v>
      </c>
      <c r="L52" s="15">
        <v>201.35869294287519</v>
      </c>
      <c r="M52" s="15">
        <v>192.98814578396085</v>
      </c>
      <c r="N52" s="15">
        <v>88.078866201184582</v>
      </c>
      <c r="O52" s="15">
        <v>86.435292253574943</v>
      </c>
      <c r="P52" s="15">
        <v>279.42343803753579</v>
      </c>
      <c r="Q52" s="20">
        <f>P52/P55</f>
        <v>4.8312160360094954E-2</v>
      </c>
      <c r="R52" s="15">
        <f>P55/6</f>
        <v>963.95136667749784</v>
      </c>
      <c r="T52" t="s">
        <v>38</v>
      </c>
      <c r="U52" s="15">
        <v>189.05296901282807</v>
      </c>
      <c r="V52" s="15">
        <v>99.460807919510856</v>
      </c>
      <c r="W52" s="15">
        <v>105.79966163136044</v>
      </c>
      <c r="X52" s="15">
        <v>170.49796141682404</v>
      </c>
      <c r="Y52" s="15">
        <v>269.95876933633491</v>
      </c>
      <c r="Z52" s="20">
        <f>Y52/Y55</f>
        <v>4.6580403524190961E-2</v>
      </c>
      <c r="AA52" s="15">
        <f>Y55/6</f>
        <v>965.92396842066546</v>
      </c>
      <c r="AC52" t="s">
        <v>38</v>
      </c>
      <c r="AD52" s="15">
        <v>162.99859296311828</v>
      </c>
      <c r="AE52" s="15">
        <v>128.74057467725078</v>
      </c>
      <c r="AF52" s="15">
        <v>140.28965494518408</v>
      </c>
      <c r="AG52" s="15">
        <v>63.332986479202461</v>
      </c>
      <c r="AH52" s="15">
        <v>192.07356115645325</v>
      </c>
      <c r="AI52" s="20">
        <f>AH52/AH55</f>
        <v>3.0026901520369149E-2</v>
      </c>
      <c r="AJ52" s="15">
        <f>AH55/6</f>
        <v>1066.1193320604946</v>
      </c>
      <c r="AL52" t="s">
        <v>38</v>
      </c>
      <c r="AM52" s="15">
        <v>189.8711986444855</v>
      </c>
      <c r="AN52" s="15">
        <v>142.54048389942966</v>
      </c>
      <c r="AO52" s="15">
        <v>68.142015089926744</v>
      </c>
      <c r="AP52" s="15">
        <v>127.0395396958105</v>
      </c>
      <c r="AQ52" s="15">
        <v>269.58002359524016</v>
      </c>
      <c r="AR52" s="20">
        <f>AQ52/AQ55</f>
        <v>4.9690260345924629E-2</v>
      </c>
      <c r="AS52" s="15">
        <f>AQ55/6</f>
        <v>904.20141934766468</v>
      </c>
    </row>
    <row r="53" spans="2:45" x14ac:dyDescent="0.25">
      <c r="B53" t="s">
        <v>17</v>
      </c>
      <c r="C53" s="15">
        <v>854.37433389097589</v>
      </c>
      <c r="D53" s="15">
        <v>455.51137143267567</v>
      </c>
      <c r="E53" s="15">
        <v>306.22517727145242</v>
      </c>
      <c r="F53" s="15">
        <v>414.9866979400831</v>
      </c>
      <c r="G53" s="15">
        <v>866.51312169906407</v>
      </c>
      <c r="H53" s="20">
        <f>G53/G55</f>
        <v>0.14528124039150062</v>
      </c>
      <c r="I53" s="15">
        <f>G55/6</f>
        <v>994.06401836420173</v>
      </c>
      <c r="K53" t="s">
        <v>17</v>
      </c>
      <c r="L53" s="15">
        <v>913.38486224163989</v>
      </c>
      <c r="M53" s="15">
        <v>335.16759318172734</v>
      </c>
      <c r="N53" s="15">
        <v>432.89043155414606</v>
      </c>
      <c r="O53" s="15">
        <v>532.26266992277021</v>
      </c>
      <c r="P53" s="15">
        <v>994.20340758126054</v>
      </c>
      <c r="Q53" s="20">
        <f>P53/P55</f>
        <v>0.17189722807421187</v>
      </c>
      <c r="R53" s="15">
        <f>P55/6</f>
        <v>963.95136667749784</v>
      </c>
      <c r="T53" t="s">
        <v>17</v>
      </c>
      <c r="U53" s="15">
        <v>1002.9764696198896</v>
      </c>
      <c r="V53" s="15">
        <v>788.79650379638724</v>
      </c>
      <c r="W53" s="15">
        <v>705.72586486490513</v>
      </c>
      <c r="X53" s="15">
        <v>458.74215103915481</v>
      </c>
      <c r="Y53" s="15">
        <v>1572.0887781799663</v>
      </c>
      <c r="Z53" s="20">
        <f>Y53/Y55</f>
        <v>0.27125819932984496</v>
      </c>
      <c r="AA53" s="15">
        <f>Y55/6</f>
        <v>965.92396842066546</v>
      </c>
      <c r="AC53" t="s">
        <v>17</v>
      </c>
      <c r="AD53" s="15">
        <v>963.78376826091971</v>
      </c>
      <c r="AE53" s="15">
        <v>639.198074147753</v>
      </c>
      <c r="AF53" s="15">
        <v>619.00287292862311</v>
      </c>
      <c r="AG53" s="15">
        <v>555.07746982224285</v>
      </c>
      <c r="AH53" s="15">
        <v>1640.7957207228396</v>
      </c>
      <c r="AI53" s="20">
        <f>AH53/AH55</f>
        <v>0.25650595128528197</v>
      </c>
      <c r="AJ53" s="15">
        <f>AH55/6</f>
        <v>1066.1193320604946</v>
      </c>
      <c r="AL53" t="s">
        <v>17</v>
      </c>
      <c r="AM53" s="15">
        <v>1088.3440743165452</v>
      </c>
      <c r="AN53" s="15">
        <v>695.08343693509096</v>
      </c>
      <c r="AO53" s="15">
        <v>756.01850424531131</v>
      </c>
      <c r="AP53" s="15">
        <v>312.20138100660324</v>
      </c>
      <c r="AQ53" s="15">
        <v>1205.2780913553715</v>
      </c>
      <c r="AR53" s="20">
        <f>AQ53/AQ55</f>
        <v>0.22216253767604832</v>
      </c>
      <c r="AS53" s="15">
        <f>AQ55/6</f>
        <v>904.20141934766468</v>
      </c>
    </row>
    <row r="54" spans="2:45" ht="15.75" thickBot="1" x14ac:dyDescent="0.3">
      <c r="B54" t="s">
        <v>72</v>
      </c>
      <c r="C54" s="15">
        <v>343.19029368641787</v>
      </c>
      <c r="D54" s="15">
        <v>191.29046567601409</v>
      </c>
      <c r="E54" s="15">
        <v>184.97673095769656</v>
      </c>
      <c r="F54" s="15">
        <v>238.32989990307448</v>
      </c>
      <c r="G54" s="15">
        <v>636.9927543413969</v>
      </c>
      <c r="H54" s="26">
        <f>G54/G55</f>
        <v>0.106799418443494</v>
      </c>
      <c r="I54" s="25">
        <f>G55/6</f>
        <v>994.06401836420173</v>
      </c>
      <c r="K54" t="s">
        <v>72</v>
      </c>
      <c r="L54" s="15">
        <v>533.82505988041476</v>
      </c>
      <c r="M54" s="15">
        <v>388.20636315192559</v>
      </c>
      <c r="N54" s="15">
        <v>178.91272949240141</v>
      </c>
      <c r="O54" s="15">
        <v>287.57773927473636</v>
      </c>
      <c r="P54" s="15">
        <v>667.1713697695651</v>
      </c>
      <c r="Q54" s="26">
        <f>P54/P55</f>
        <v>0.1153535667242114</v>
      </c>
      <c r="R54" s="25">
        <f>P55/6</f>
        <v>963.95136667749784</v>
      </c>
      <c r="T54" t="s">
        <v>72</v>
      </c>
      <c r="U54" s="15">
        <v>469.34000275461426</v>
      </c>
      <c r="V54" s="15">
        <v>299.71840159972317</v>
      </c>
      <c r="W54" s="15">
        <v>349.7334557914815</v>
      </c>
      <c r="X54" s="15">
        <v>195.02199649225426</v>
      </c>
      <c r="Y54" s="15">
        <v>871.78737464373728</v>
      </c>
      <c r="Z54" s="26">
        <f>Y54/Y55</f>
        <v>0.15042373988454352</v>
      </c>
      <c r="AA54" s="25">
        <f>Y55/6</f>
        <v>965.92396842066546</v>
      </c>
      <c r="AC54" t="s">
        <v>72</v>
      </c>
      <c r="AD54" s="15">
        <v>215.54708937248336</v>
      </c>
      <c r="AE54" s="15">
        <v>156.10799387099419</v>
      </c>
      <c r="AF54" s="15">
        <v>16.103143125262832</v>
      </c>
      <c r="AG54" s="15">
        <v>99.528256712097672</v>
      </c>
      <c r="AH54" s="15">
        <v>255.30106883689794</v>
      </c>
      <c r="AI54" s="26">
        <f>AH54/AH55</f>
        <v>3.9911271524591931E-2</v>
      </c>
      <c r="AJ54" s="25">
        <f>AH55/6</f>
        <v>1066.1193320604946</v>
      </c>
      <c r="AL54" t="s">
        <v>72</v>
      </c>
      <c r="AM54" s="15">
        <v>400.46085412924987</v>
      </c>
      <c r="AN54" s="15">
        <v>206.91352271778135</v>
      </c>
      <c r="AO54" s="15">
        <v>132.01227300058656</v>
      </c>
      <c r="AP54" s="15">
        <v>180.42817311588186</v>
      </c>
      <c r="AQ54" s="15">
        <v>385.4914618788066</v>
      </c>
      <c r="AR54" s="26">
        <f>AQ54/AQ55</f>
        <v>7.1055602883429644E-2</v>
      </c>
      <c r="AS54" s="25">
        <f>AQ55/6</f>
        <v>904.20141934766468</v>
      </c>
    </row>
    <row r="55" spans="2:45" ht="15.75" thickTop="1" x14ac:dyDescent="0.25">
      <c r="B55" s="18" t="s">
        <v>108</v>
      </c>
      <c r="C55" s="57">
        <v>4339.2180082250688</v>
      </c>
      <c r="D55" s="57">
        <v>2975.6951693366127</v>
      </c>
      <c r="E55" s="57">
        <v>2021.303073959868</v>
      </c>
      <c r="F55" s="57">
        <v>2359.0278980974022</v>
      </c>
      <c r="G55" s="57">
        <v>5964.3841101852104</v>
      </c>
      <c r="H55" s="23">
        <f>SUM(H49:H54)</f>
        <v>1.0000000000000002</v>
      </c>
      <c r="I55" s="24">
        <f t="shared" ref="I55" si="20">SUM(I49:I54)</f>
        <v>5964.3841101852104</v>
      </c>
      <c r="K55" s="18" t="s">
        <v>108</v>
      </c>
      <c r="L55" s="57">
        <v>4068.7922014332012</v>
      </c>
      <c r="M55" s="57">
        <v>2514.3452521539816</v>
      </c>
      <c r="N55" s="57">
        <v>2102.8968332902782</v>
      </c>
      <c r="O55" s="57">
        <v>2270.9425464699052</v>
      </c>
      <c r="P55" s="57">
        <v>5783.7082000649871</v>
      </c>
      <c r="Q55" s="23">
        <f>SUM(Q49:Q54)</f>
        <v>1</v>
      </c>
      <c r="R55" s="24">
        <f t="shared" ref="R55" si="21">SUM(R49:R54)</f>
        <v>5783.708200064988</v>
      </c>
      <c r="T55" s="18" t="s">
        <v>108</v>
      </c>
      <c r="U55" s="57">
        <v>4161.9485845587988</v>
      </c>
      <c r="V55" s="57">
        <v>2798.4010939727468</v>
      </c>
      <c r="W55" s="57">
        <v>2424.7061846051915</v>
      </c>
      <c r="X55" s="57">
        <v>2040.3804607761299</v>
      </c>
      <c r="Y55" s="57">
        <v>5795.5438105239928</v>
      </c>
      <c r="Z55" s="23">
        <f>SUM(Z49:Z54)</f>
        <v>1</v>
      </c>
      <c r="AA55" s="24">
        <f t="shared" ref="AA55" si="22">SUM(AA49:AA54)</f>
        <v>5795.5438105239937</v>
      </c>
      <c r="AC55" s="18" t="s">
        <v>108</v>
      </c>
      <c r="AD55" s="57">
        <v>4093.7151878023828</v>
      </c>
      <c r="AE55" s="57">
        <v>2771.9469457811438</v>
      </c>
      <c r="AF55" s="57">
        <v>2169.9857255748716</v>
      </c>
      <c r="AG55" s="57">
        <v>2387.8955867324157</v>
      </c>
      <c r="AH55" s="57">
        <v>6396.7159923629679</v>
      </c>
      <c r="AI55" s="23">
        <f>SUM(AI49:AI54)</f>
        <v>1</v>
      </c>
      <c r="AJ55" s="24">
        <f t="shared" ref="AJ55" si="23">SUM(AJ49:AJ54)</f>
        <v>6396.715992362967</v>
      </c>
      <c r="AL55" s="18" t="s">
        <v>108</v>
      </c>
      <c r="AM55" s="57">
        <v>4619.5024716805465</v>
      </c>
      <c r="AN55" s="57">
        <v>2941.372023181224</v>
      </c>
      <c r="AO55" s="57">
        <v>2401.8856040365645</v>
      </c>
      <c r="AP55" s="57">
        <v>1991.1098072607222</v>
      </c>
      <c r="AQ55" s="57">
        <v>5425.2085160859879</v>
      </c>
      <c r="AR55" s="23">
        <f>SUM(AR49:AR54)</f>
        <v>0.99999999999999989</v>
      </c>
      <c r="AS55" s="24">
        <f t="shared" ref="AS55" si="24">SUM(AS49:AS54)</f>
        <v>5425.2085160859879</v>
      </c>
    </row>
    <row r="56" spans="2:45" x14ac:dyDescent="0.25">
      <c r="C56" s="17">
        <f>C55/'Base Data'!$D$5</f>
        <v>59.441342578425598</v>
      </c>
      <c r="L56" s="17">
        <f>L55/'Base Data'!$D$5</f>
        <v>55.736879471687686</v>
      </c>
      <c r="U56" s="17">
        <f>U55/'Base Data'!$D$5</f>
        <v>57.012994309024641</v>
      </c>
      <c r="AD56" s="17">
        <f>AD55/'Base Data'!$D$5</f>
        <v>56.07829024386826</v>
      </c>
      <c r="AM56" s="17">
        <f>AM55/'Base Data'!$D$5</f>
        <v>63.28085577644584</v>
      </c>
    </row>
    <row r="57" spans="2:45" x14ac:dyDescent="0.25">
      <c r="D57" t="s">
        <v>121</v>
      </c>
      <c r="L57" s="17"/>
      <c r="M57" t="s">
        <v>136</v>
      </c>
      <c r="U57" s="17"/>
      <c r="V57" t="s">
        <v>146</v>
      </c>
      <c r="AD57" s="17"/>
      <c r="AE57" t="s">
        <v>156</v>
      </c>
      <c r="AM57" s="17"/>
      <c r="AN57" t="s">
        <v>166</v>
      </c>
    </row>
    <row r="58" spans="2:45" x14ac:dyDescent="0.25">
      <c r="D58" s="92" t="s">
        <v>103</v>
      </c>
      <c r="E58" s="92"/>
      <c r="F58" s="92"/>
      <c r="L58" s="17"/>
      <c r="M58" s="92" t="s">
        <v>103</v>
      </c>
      <c r="N58" s="92"/>
      <c r="O58" s="92"/>
      <c r="U58" s="17"/>
      <c r="V58" s="92" t="s">
        <v>103</v>
      </c>
      <c r="W58" s="92"/>
      <c r="X58" s="92"/>
      <c r="AD58" s="17"/>
      <c r="AE58" s="92" t="s">
        <v>103</v>
      </c>
      <c r="AF58" s="92"/>
      <c r="AG58" s="92"/>
      <c r="AM58" s="17"/>
      <c r="AN58" s="92" t="s">
        <v>103</v>
      </c>
      <c r="AO58" s="92"/>
      <c r="AP58" s="92"/>
    </row>
    <row r="59" spans="2:45" x14ac:dyDescent="0.25">
      <c r="C59" s="27" t="s">
        <v>111</v>
      </c>
      <c r="D59" s="19" t="s">
        <v>172</v>
      </c>
      <c r="E59" s="19" t="s">
        <v>105</v>
      </c>
      <c r="F59" s="19" t="s">
        <v>106</v>
      </c>
      <c r="G59" s="19" t="s">
        <v>107</v>
      </c>
      <c r="H59" s="19" t="s">
        <v>174</v>
      </c>
      <c r="I59" s="52" t="s">
        <v>175</v>
      </c>
      <c r="L59" s="27" t="s">
        <v>111</v>
      </c>
      <c r="M59" s="19" t="s">
        <v>172</v>
      </c>
      <c r="N59" s="19" t="s">
        <v>105</v>
      </c>
      <c r="O59" s="19" t="s">
        <v>106</v>
      </c>
      <c r="P59" s="19" t="s">
        <v>107</v>
      </c>
      <c r="Q59" s="19" t="s">
        <v>174</v>
      </c>
      <c r="R59" s="52" t="s">
        <v>175</v>
      </c>
      <c r="U59" s="27" t="s">
        <v>111</v>
      </c>
      <c r="V59" s="19" t="s">
        <v>172</v>
      </c>
      <c r="W59" s="19" t="s">
        <v>105</v>
      </c>
      <c r="X59" s="19" t="s">
        <v>106</v>
      </c>
      <c r="Y59" s="19" t="s">
        <v>107</v>
      </c>
      <c r="Z59" s="19" t="s">
        <v>174</v>
      </c>
      <c r="AA59" s="52" t="s">
        <v>175</v>
      </c>
      <c r="AD59" s="27" t="s">
        <v>111</v>
      </c>
      <c r="AE59" s="19" t="s">
        <v>104</v>
      </c>
      <c r="AF59" s="19" t="s">
        <v>105</v>
      </c>
      <c r="AG59" s="19" t="s">
        <v>106</v>
      </c>
      <c r="AH59" s="19" t="s">
        <v>107</v>
      </c>
      <c r="AI59" s="19" t="s">
        <v>174</v>
      </c>
      <c r="AJ59" s="52" t="s">
        <v>175</v>
      </c>
      <c r="AM59" s="27" t="s">
        <v>111</v>
      </c>
      <c r="AN59" s="19" t="s">
        <v>104</v>
      </c>
      <c r="AO59" s="19" t="s">
        <v>105</v>
      </c>
      <c r="AP59" s="19" t="s">
        <v>106</v>
      </c>
      <c r="AQ59" s="19" t="s">
        <v>107</v>
      </c>
      <c r="AR59" s="19" t="s">
        <v>174</v>
      </c>
      <c r="AS59" s="52" t="s">
        <v>175</v>
      </c>
    </row>
    <row r="60" spans="2:45" x14ac:dyDescent="0.25">
      <c r="B60" t="s">
        <v>43</v>
      </c>
      <c r="C60" s="15">
        <v>302.49681205433825</v>
      </c>
      <c r="D60" s="15">
        <v>198.12851180567588</v>
      </c>
      <c r="E60" s="15">
        <v>253.35377719296969</v>
      </c>
      <c r="F60" s="15">
        <v>166.48350708623644</v>
      </c>
      <c r="G60" s="15">
        <v>364.61201889191227</v>
      </c>
      <c r="H60" s="20">
        <f>G60/G66</f>
        <v>6.051561076069388E-2</v>
      </c>
      <c r="I60" s="15">
        <f>G66/6</f>
        <v>1004.1817152870776</v>
      </c>
      <c r="K60" t="s">
        <v>43</v>
      </c>
      <c r="L60" s="15">
        <v>316.16436374982209</v>
      </c>
      <c r="M60" s="15">
        <v>276.20852871776032</v>
      </c>
      <c r="N60" s="15">
        <v>158.71805971627847</v>
      </c>
      <c r="O60" s="15">
        <v>219.77799425435947</v>
      </c>
      <c r="P60" s="15">
        <v>495.9865229721197</v>
      </c>
      <c r="Q60" s="20">
        <f>P60/P66</f>
        <v>8.5899904853817377E-2</v>
      </c>
      <c r="R60" s="15">
        <f>P66/6</f>
        <v>962.33424979957579</v>
      </c>
      <c r="T60" t="s">
        <v>43</v>
      </c>
      <c r="U60" s="15">
        <v>163.40712871263835</v>
      </c>
      <c r="V60" s="15">
        <v>92.562344611486409</v>
      </c>
      <c r="W60" s="15">
        <v>93.778862190269123</v>
      </c>
      <c r="X60" s="15">
        <v>110.4210739867333</v>
      </c>
      <c r="Y60" s="15">
        <v>246.91385966113128</v>
      </c>
      <c r="Z60" s="20">
        <f>Y60/Y66</f>
        <v>3.7178807591549984E-2</v>
      </c>
      <c r="AA60" s="15">
        <f>Y66/6</f>
        <v>1106.8754650666904</v>
      </c>
      <c r="AC60" t="s">
        <v>43</v>
      </c>
      <c r="AD60" s="15">
        <v>323.57716411159947</v>
      </c>
      <c r="AE60" s="15">
        <v>226.5607723968929</v>
      </c>
      <c r="AF60" s="15">
        <v>167.43239459624931</v>
      </c>
      <c r="AG60" s="15">
        <v>204.29971841510695</v>
      </c>
      <c r="AH60" s="15">
        <v>430.86049081199985</v>
      </c>
      <c r="AI60" s="20">
        <f>AH60/AH66</f>
        <v>8.0288757646435366E-2</v>
      </c>
      <c r="AJ60" s="15">
        <f>AH66/6</f>
        <v>894.39772026648336</v>
      </c>
      <c r="AL60" t="s">
        <v>43</v>
      </c>
      <c r="AM60" s="15">
        <v>228.92911940800303</v>
      </c>
      <c r="AN60" s="15">
        <v>96.787305017505759</v>
      </c>
      <c r="AO60" s="15">
        <v>123.26030874182233</v>
      </c>
      <c r="AP60" s="15">
        <v>86.499167112536838</v>
      </c>
      <c r="AQ60" s="15">
        <v>183.2864721300426</v>
      </c>
      <c r="AR60" s="20">
        <f>AQ60/AQ66</f>
        <v>3.2640214415599229E-2</v>
      </c>
      <c r="AS60" s="15">
        <f>AQ66/6</f>
        <v>935.89291314238096</v>
      </c>
    </row>
    <row r="61" spans="2:45" x14ac:dyDescent="0.25">
      <c r="B61" t="s">
        <v>49</v>
      </c>
      <c r="C61" s="15">
        <v>1590.320194861569</v>
      </c>
      <c r="D61" s="15">
        <v>1102.9648673508898</v>
      </c>
      <c r="E61" s="15">
        <v>867.39711090884725</v>
      </c>
      <c r="F61" s="15">
        <v>1004.8653273910708</v>
      </c>
      <c r="G61" s="15">
        <v>2458.9912461811232</v>
      </c>
      <c r="H61" s="20">
        <f>G61/G66</f>
        <v>0.40812521092993304</v>
      </c>
      <c r="I61" s="15">
        <f>G66/6</f>
        <v>1004.1817152870776</v>
      </c>
      <c r="K61" t="s">
        <v>49</v>
      </c>
      <c r="L61" s="15">
        <v>1425.4953010134136</v>
      </c>
      <c r="M61" s="15">
        <v>926.97746467325373</v>
      </c>
      <c r="N61" s="15">
        <v>828.60476116864788</v>
      </c>
      <c r="O61" s="15">
        <v>701.9386469696916</v>
      </c>
      <c r="P61" s="15">
        <v>1883.290038294472</v>
      </c>
      <c r="Q61" s="20">
        <f>P61/P66</f>
        <v>0.32616699770838503</v>
      </c>
      <c r="R61" s="15">
        <f>P66/6</f>
        <v>962.33424979957579</v>
      </c>
      <c r="T61" t="s">
        <v>49</v>
      </c>
      <c r="U61" s="15">
        <v>1544.8272420676844</v>
      </c>
      <c r="V61" s="15">
        <v>996.25453668194154</v>
      </c>
      <c r="W61" s="15">
        <v>728.99857825157142</v>
      </c>
      <c r="X61" s="15">
        <v>802.35168354089399</v>
      </c>
      <c r="Y61" s="15">
        <v>2215.5526354546882</v>
      </c>
      <c r="Z61" s="20">
        <f>Y61/Y66</f>
        <v>0.33360462331101826</v>
      </c>
      <c r="AA61" s="15">
        <f>Y66/6</f>
        <v>1106.8754650666904</v>
      </c>
      <c r="AC61" t="s">
        <v>49</v>
      </c>
      <c r="AD61" s="15">
        <v>1465.0653340416898</v>
      </c>
      <c r="AE61" s="15">
        <v>1020.8142320375164</v>
      </c>
      <c r="AF61" s="15">
        <v>827.8498012219826</v>
      </c>
      <c r="AG61" s="15">
        <v>629.85903043596704</v>
      </c>
      <c r="AH61" s="15">
        <v>2048.4899445907736</v>
      </c>
      <c r="AI61" s="20">
        <f>AH61/AH66</f>
        <v>0.38172614154629692</v>
      </c>
      <c r="AJ61" s="15">
        <f>AH66/6</f>
        <v>894.39772026648336</v>
      </c>
      <c r="AL61" t="s">
        <v>49</v>
      </c>
      <c r="AM61" s="15">
        <v>1464.622303486138</v>
      </c>
      <c r="AN61" s="15">
        <v>905.22672687644297</v>
      </c>
      <c r="AO61" s="15">
        <v>751.74283651021005</v>
      </c>
      <c r="AP61" s="15">
        <v>711.29718639201678</v>
      </c>
      <c r="AQ61" s="15">
        <v>1665.9953860044284</v>
      </c>
      <c r="AR61" s="20">
        <f>AQ61/AQ66</f>
        <v>0.29668554357902521</v>
      </c>
      <c r="AS61" s="15">
        <f>AQ66/6</f>
        <v>935.89291314238096</v>
      </c>
    </row>
    <row r="62" spans="2:45" x14ac:dyDescent="0.25">
      <c r="B62" t="s">
        <v>19</v>
      </c>
      <c r="C62" s="15">
        <v>1253.5983708159849</v>
      </c>
      <c r="D62" s="15">
        <v>875.28266499024937</v>
      </c>
      <c r="E62" s="15">
        <v>649.65869710972686</v>
      </c>
      <c r="F62" s="15">
        <v>490.17695257149319</v>
      </c>
      <c r="G62" s="15">
        <v>1360.298773856621</v>
      </c>
      <c r="H62" s="20">
        <f>G62/G66</f>
        <v>0.22577234663610923</v>
      </c>
      <c r="I62" s="15">
        <f>G66/6</f>
        <v>1004.1817152870776</v>
      </c>
      <c r="K62" t="s">
        <v>19</v>
      </c>
      <c r="L62" s="15">
        <v>886.47877523827412</v>
      </c>
      <c r="M62" s="15">
        <v>604.24874340546114</v>
      </c>
      <c r="N62" s="15">
        <v>436.33161849355218</v>
      </c>
      <c r="O62" s="15">
        <v>543.48770465318921</v>
      </c>
      <c r="P62" s="15">
        <v>1364.3499835007688</v>
      </c>
      <c r="Q62" s="20">
        <f>P62/P66</f>
        <v>0.2362917707274301</v>
      </c>
      <c r="R62" s="15">
        <f>P66/6</f>
        <v>962.33424979957579</v>
      </c>
      <c r="T62" t="s">
        <v>19</v>
      </c>
      <c r="U62" s="15">
        <v>1109.0405277533134</v>
      </c>
      <c r="V62" s="15">
        <v>764.10515104153092</v>
      </c>
      <c r="W62" s="15">
        <v>611.29524807685493</v>
      </c>
      <c r="X62" s="15">
        <v>613.52557972399404</v>
      </c>
      <c r="Y62" s="15">
        <v>1580.2886756204475</v>
      </c>
      <c r="Z62" s="20">
        <f>Y62/Y66</f>
        <v>0.23795038759927006</v>
      </c>
      <c r="AA62" s="15">
        <f>Y66/6</f>
        <v>1106.8754650666904</v>
      </c>
      <c r="AC62" t="s">
        <v>19</v>
      </c>
      <c r="AD62" s="15">
        <v>996.85564345731734</v>
      </c>
      <c r="AE62" s="15">
        <v>557.7033666017029</v>
      </c>
      <c r="AF62" s="15">
        <v>661.60999817416905</v>
      </c>
      <c r="AG62" s="15">
        <v>474.61190168958308</v>
      </c>
      <c r="AH62" s="15">
        <v>1276.503478672239</v>
      </c>
      <c r="AI62" s="20">
        <f>AH62/AH66</f>
        <v>0.23787021697161531</v>
      </c>
      <c r="AJ62" s="15">
        <f>AH66/6</f>
        <v>894.39772026648336</v>
      </c>
      <c r="AL62" t="s">
        <v>19</v>
      </c>
      <c r="AM62" s="15">
        <v>1023.3613539296103</v>
      </c>
      <c r="AN62" s="15">
        <v>727.58046554337318</v>
      </c>
      <c r="AO62" s="15">
        <v>692.70383190021357</v>
      </c>
      <c r="AP62" s="15">
        <v>469.50364794766165</v>
      </c>
      <c r="AQ62" s="15">
        <v>1351.4952780174324</v>
      </c>
      <c r="AR62" s="20">
        <f>AQ62/AQ66</f>
        <v>0.24067840437705867</v>
      </c>
      <c r="AS62" s="15">
        <f>AQ66/6</f>
        <v>935.89291314238096</v>
      </c>
    </row>
    <row r="63" spans="2:45" x14ac:dyDescent="0.25">
      <c r="B63" t="s">
        <v>38</v>
      </c>
      <c r="C63" s="15">
        <v>136.64336937388737</v>
      </c>
      <c r="D63" s="15">
        <v>102.31978921044387</v>
      </c>
      <c r="E63" s="15">
        <v>38.439732761772113</v>
      </c>
      <c r="F63" s="15">
        <v>56.254399486407571</v>
      </c>
      <c r="G63" s="15">
        <v>168.52705546506803</v>
      </c>
      <c r="H63" s="20">
        <f>G63/G66</f>
        <v>2.7970876336342695E-2</v>
      </c>
      <c r="I63" s="15">
        <f>G66/6</f>
        <v>1004.1817152870776</v>
      </c>
      <c r="K63" t="s">
        <v>38</v>
      </c>
      <c r="L63" s="15">
        <v>175.18744206638172</v>
      </c>
      <c r="M63" s="15">
        <v>41.180934828224949</v>
      </c>
      <c r="N63" s="15">
        <v>79.886514690782917</v>
      </c>
      <c r="O63" s="15">
        <v>116.29040300448487</v>
      </c>
      <c r="P63" s="15">
        <v>157.47133783270982</v>
      </c>
      <c r="Q63" s="20">
        <f>P63/P66</f>
        <v>2.7272460662793999E-2</v>
      </c>
      <c r="R63" s="15">
        <f>P66/6</f>
        <v>962.33424979957579</v>
      </c>
      <c r="T63" t="s">
        <v>38</v>
      </c>
      <c r="U63" s="15">
        <v>311.15996905522513</v>
      </c>
      <c r="V63" s="15">
        <v>193.43815183853874</v>
      </c>
      <c r="W63" s="15">
        <v>274.89937333876946</v>
      </c>
      <c r="X63" s="15">
        <v>116.27469549538563</v>
      </c>
      <c r="Y63" s="15">
        <v>542.9355480480815</v>
      </c>
      <c r="Z63" s="20">
        <f>Y63/Y66</f>
        <v>8.1751977402951578E-2</v>
      </c>
      <c r="AA63" s="15">
        <f>Y66/6</f>
        <v>1106.8754650666904</v>
      </c>
      <c r="AC63" t="s">
        <v>38</v>
      </c>
      <c r="AD63" s="15">
        <v>262.9196769052794</v>
      </c>
      <c r="AE63" s="15">
        <v>99.235196129882098</v>
      </c>
      <c r="AF63" s="15">
        <v>121.45965763207207</v>
      </c>
      <c r="AG63" s="15">
        <v>146.51796369671996</v>
      </c>
      <c r="AH63" s="15">
        <v>245.75315982660209</v>
      </c>
      <c r="AI63" s="20">
        <f>AH63/AH66</f>
        <v>4.5794906497410082E-2</v>
      </c>
      <c r="AJ63" s="15">
        <f>AH66/6</f>
        <v>894.39772026648336</v>
      </c>
      <c r="AL63" t="s">
        <v>38</v>
      </c>
      <c r="AM63" s="15">
        <v>265.52238067635017</v>
      </c>
      <c r="AN63" s="15">
        <v>168.1480501690429</v>
      </c>
      <c r="AO63" s="15">
        <v>180.82514456821434</v>
      </c>
      <c r="AP63" s="15">
        <v>155.63150330296571</v>
      </c>
      <c r="AQ63" s="15">
        <v>562.84177821569801</v>
      </c>
      <c r="AR63" s="20">
        <f>AQ63/AQ66</f>
        <v>0.10023258186770612</v>
      </c>
      <c r="AS63" s="15">
        <f>AQ66/6</f>
        <v>935.89291314238096</v>
      </c>
    </row>
    <row r="64" spans="2:45" x14ac:dyDescent="0.25">
      <c r="B64" t="s">
        <v>17</v>
      </c>
      <c r="C64" s="15">
        <v>952.79170608371953</v>
      </c>
      <c r="D64" s="15">
        <v>571.30630823058391</v>
      </c>
      <c r="E64" s="15">
        <v>500.8216812094031</v>
      </c>
      <c r="F64" s="15">
        <v>430.54578872803228</v>
      </c>
      <c r="G64" s="15">
        <v>1146.1779138036361</v>
      </c>
      <c r="H64" s="20">
        <f>G64/G66</f>
        <v>0.19023414725888935</v>
      </c>
      <c r="I64" s="15">
        <f>G66/6</f>
        <v>1004.1817152870776</v>
      </c>
      <c r="K64" t="s">
        <v>17</v>
      </c>
      <c r="L64" s="15">
        <v>1016.107810093646</v>
      </c>
      <c r="M64" s="15">
        <v>721.73825786494217</v>
      </c>
      <c r="N64" s="15">
        <v>540.74721231607077</v>
      </c>
      <c r="O64" s="15">
        <v>481.82615710918571</v>
      </c>
      <c r="P64" s="15">
        <v>1387.0593811250783</v>
      </c>
      <c r="Q64" s="20">
        <f>P64/P66</f>
        <v>0.2402248112534634</v>
      </c>
      <c r="R64" s="15">
        <f>P66/6</f>
        <v>962.33424979957579</v>
      </c>
      <c r="T64" t="s">
        <v>17</v>
      </c>
      <c r="U64" s="15">
        <v>1220.1290912200088</v>
      </c>
      <c r="V64" s="15">
        <v>741.54918162967385</v>
      </c>
      <c r="W64" s="15">
        <v>683.89917529210129</v>
      </c>
      <c r="X64" s="15">
        <v>627.28194816554037</v>
      </c>
      <c r="Y64" s="15">
        <v>1772.0595564538485</v>
      </c>
      <c r="Z64" s="20">
        <f>Y64/Y66</f>
        <v>0.26682609627739834</v>
      </c>
      <c r="AA64" s="15">
        <f>Y66/6</f>
        <v>1106.8754650666904</v>
      </c>
      <c r="AC64" t="s">
        <v>17</v>
      </c>
      <c r="AD64" s="15">
        <v>840.73982774031606</v>
      </c>
      <c r="AE64" s="15">
        <v>594.24086908934419</v>
      </c>
      <c r="AF64" s="15">
        <v>324.64721687098705</v>
      </c>
      <c r="AG64" s="15">
        <v>313.22078458964239</v>
      </c>
      <c r="AH64" s="15">
        <v>988.52324203899923</v>
      </c>
      <c r="AI64" s="20">
        <f>AH64/AH66</f>
        <v>0.18420650001665764</v>
      </c>
      <c r="AJ64" s="15">
        <f>AH66/6</f>
        <v>894.39772026648336</v>
      </c>
      <c r="AL64" t="s">
        <v>17</v>
      </c>
      <c r="AM64" s="15">
        <v>904.57778321923695</v>
      </c>
      <c r="AN64" s="15">
        <v>562.36143335724989</v>
      </c>
      <c r="AO64" s="15">
        <v>425.06391272068782</v>
      </c>
      <c r="AP64" s="15">
        <v>521.46058014958862</v>
      </c>
      <c r="AQ64" s="15">
        <v>1266.783374991373</v>
      </c>
      <c r="AR64" s="20">
        <f>AQ64/AQ66</f>
        <v>0.2255926501138513</v>
      </c>
      <c r="AS64" s="15">
        <f>AQ66/6</f>
        <v>935.89291314238096</v>
      </c>
    </row>
    <row r="65" spans="2:45" ht="15.75" thickBot="1" x14ac:dyDescent="0.3">
      <c r="B65" t="s">
        <v>72</v>
      </c>
      <c r="C65" s="15">
        <v>486.73019720094914</v>
      </c>
      <c r="D65" s="15">
        <v>185.9976731039946</v>
      </c>
      <c r="E65" s="15">
        <v>271.76324201535419</v>
      </c>
      <c r="F65" s="15">
        <v>340.8006659518241</v>
      </c>
      <c r="G65" s="15">
        <v>526.48328352410488</v>
      </c>
      <c r="H65" s="26">
        <f>G65/G66</f>
        <v>8.7381808078031753E-2</v>
      </c>
      <c r="I65" s="25">
        <f>G66/6</f>
        <v>1004.1817152870776</v>
      </c>
      <c r="K65" t="s">
        <v>72</v>
      </c>
      <c r="L65" s="15">
        <v>425.09322212071169</v>
      </c>
      <c r="M65" s="15">
        <v>257.22746098487744</v>
      </c>
      <c r="N65" s="15">
        <v>246.31895401122733</v>
      </c>
      <c r="O65" s="15">
        <v>245.31905562578066</v>
      </c>
      <c r="P65" s="15">
        <v>485.84823507230595</v>
      </c>
      <c r="Q65" s="26">
        <f>P65/P66</f>
        <v>8.4144054794110093E-2</v>
      </c>
      <c r="R65" s="25">
        <f>P66/6</f>
        <v>962.33424979957579</v>
      </c>
      <c r="T65" t="s">
        <v>72</v>
      </c>
      <c r="U65" s="15">
        <v>424.45240219635542</v>
      </c>
      <c r="V65" s="15">
        <v>217.78461224481885</v>
      </c>
      <c r="W65" s="15">
        <v>198.00433926220458</v>
      </c>
      <c r="X65" s="15">
        <v>69.956941932142442</v>
      </c>
      <c r="Y65" s="15">
        <v>283.50251516194504</v>
      </c>
      <c r="Z65" s="26">
        <f>Y65/Y66</f>
        <v>4.2688107817811849E-2</v>
      </c>
      <c r="AA65" s="25">
        <f>Y66/6</f>
        <v>1106.8754650666904</v>
      </c>
      <c r="AC65" t="s">
        <v>72</v>
      </c>
      <c r="AD65" s="15">
        <v>390.408676117477</v>
      </c>
      <c r="AE65" s="15">
        <v>227.48359675058632</v>
      </c>
      <c r="AF65" s="15">
        <v>133.81166900125351</v>
      </c>
      <c r="AG65" s="15">
        <v>168.33496003893504</v>
      </c>
      <c r="AH65" s="15">
        <v>376.25600565828603</v>
      </c>
      <c r="AI65" s="26">
        <f>AH65/AH66</f>
        <v>7.0113477321584544E-2</v>
      </c>
      <c r="AJ65" s="25">
        <f>AH66/6</f>
        <v>894.39772026648336</v>
      </c>
      <c r="AL65" t="s">
        <v>72</v>
      </c>
      <c r="AM65" s="15">
        <v>356.56861557747766</v>
      </c>
      <c r="AN65" s="15">
        <v>246.01708805424175</v>
      </c>
      <c r="AO65" s="15">
        <v>192.76565470819827</v>
      </c>
      <c r="AP65" s="15">
        <v>193.31337027350548</v>
      </c>
      <c r="AQ65" s="15">
        <v>584.95518949531129</v>
      </c>
      <c r="AR65" s="26">
        <f>AQ65/AQ66</f>
        <v>0.10417060564675948</v>
      </c>
      <c r="AS65" s="25">
        <f>AQ66/6</f>
        <v>935.89291314238096</v>
      </c>
    </row>
    <row r="66" spans="2:45" ht="15.75" thickTop="1" x14ac:dyDescent="0.25">
      <c r="B66" s="18" t="s">
        <v>108</v>
      </c>
      <c r="C66" s="57">
        <v>4722.5806503904487</v>
      </c>
      <c r="D66" s="57">
        <v>3035.9998146918379</v>
      </c>
      <c r="E66" s="57">
        <v>2581.4342411980733</v>
      </c>
      <c r="F66" s="57">
        <v>2489.1266412150644</v>
      </c>
      <c r="G66" s="57">
        <v>6025.0902917224657</v>
      </c>
      <c r="H66" s="23">
        <f>SUM(H60:H65)</f>
        <v>0.99999999999999989</v>
      </c>
      <c r="I66" s="24">
        <f t="shared" ref="I66" si="25">SUM(I60:I65)</f>
        <v>6025.0902917224648</v>
      </c>
      <c r="K66" s="18" t="s">
        <v>108</v>
      </c>
      <c r="L66" s="57">
        <v>4244.526914282249</v>
      </c>
      <c r="M66" s="57">
        <v>2827.5813904745196</v>
      </c>
      <c r="N66" s="57">
        <v>2290.6071203965594</v>
      </c>
      <c r="O66" s="57">
        <v>2308.6399616166914</v>
      </c>
      <c r="P66" s="57">
        <v>5774.0054987974545</v>
      </c>
      <c r="Q66" s="23">
        <f>SUM(Q60:Q65)</f>
        <v>1</v>
      </c>
      <c r="R66" s="24">
        <f t="shared" ref="R66" si="26">SUM(R60:R65)</f>
        <v>5774.0054987974545</v>
      </c>
      <c r="T66" s="18" t="s">
        <v>108</v>
      </c>
      <c r="U66" s="57">
        <v>4773.0163610052259</v>
      </c>
      <c r="V66" s="57">
        <v>3005.6939780479906</v>
      </c>
      <c r="W66" s="57">
        <v>2590.8755764117709</v>
      </c>
      <c r="X66" s="57">
        <v>2339.8119228446899</v>
      </c>
      <c r="Y66" s="57">
        <v>6641.2527904001417</v>
      </c>
      <c r="Z66" s="23">
        <f>SUM(Z60:Z65)</f>
        <v>1</v>
      </c>
      <c r="AA66" s="24">
        <f t="shared" ref="AA66" si="27">SUM(AA60:AA65)</f>
        <v>6641.2527904001427</v>
      </c>
      <c r="AC66" s="18" t="s">
        <v>108</v>
      </c>
      <c r="AD66" s="57">
        <v>4279.5663223736792</v>
      </c>
      <c r="AE66" s="57">
        <v>2726.0380330059247</v>
      </c>
      <c r="AF66" s="57">
        <v>2236.8107374967135</v>
      </c>
      <c r="AG66" s="57">
        <v>1936.8443588659547</v>
      </c>
      <c r="AH66" s="57">
        <v>5366.3863215989004</v>
      </c>
      <c r="AI66" s="23">
        <f>SUM(AI60:AI65)</f>
        <v>0.99999999999999989</v>
      </c>
      <c r="AJ66" s="24">
        <f t="shared" ref="AJ66" si="28">SUM(AJ60:AJ65)</f>
        <v>5366.3863215989004</v>
      </c>
      <c r="AL66" s="18" t="s">
        <v>108</v>
      </c>
      <c r="AM66" s="57">
        <v>4243.5815562968164</v>
      </c>
      <c r="AN66" s="57">
        <v>2706.1210690178568</v>
      </c>
      <c r="AO66" s="57">
        <v>2366.3616891493466</v>
      </c>
      <c r="AP66" s="57">
        <v>2137.7054551782753</v>
      </c>
      <c r="AQ66" s="57">
        <v>5615.3574788542855</v>
      </c>
      <c r="AR66" s="23">
        <f>SUM(AR60:AR65)</f>
        <v>1</v>
      </c>
      <c r="AS66" s="24">
        <f t="shared" ref="AS66" si="29">SUM(AS60:AS65)</f>
        <v>5615.3574788542855</v>
      </c>
    </row>
    <row r="67" spans="2:45" x14ac:dyDescent="0.25">
      <c r="C67" s="17">
        <f>C66/'Base Data'!$D$5</f>
        <v>64.692885621786971</v>
      </c>
      <c r="L67" s="17">
        <f>L66/'Base Data'!$D$5</f>
        <v>58.144204305236286</v>
      </c>
      <c r="U67" s="17">
        <f>U66/'Base Data'!$D$5</f>
        <v>65.38378576719488</v>
      </c>
      <c r="AD67" s="17">
        <f>AD66/'Base Data'!$D$5</f>
        <v>58.624196196899717</v>
      </c>
      <c r="AM67" s="17">
        <f>AM66/'Base Data'!$D$5</f>
        <v>58.1312541958468</v>
      </c>
    </row>
    <row r="68" spans="2:45" x14ac:dyDescent="0.25">
      <c r="D68" t="s">
        <v>122</v>
      </c>
      <c r="L68" s="17"/>
      <c r="M68" t="s">
        <v>137</v>
      </c>
      <c r="U68" s="17"/>
      <c r="V68" t="s">
        <v>147</v>
      </c>
      <c r="AD68" s="17"/>
      <c r="AE68" t="s">
        <v>157</v>
      </c>
      <c r="AM68" s="17"/>
      <c r="AN68" t="s">
        <v>167</v>
      </c>
    </row>
    <row r="69" spans="2:45" x14ac:dyDescent="0.25">
      <c r="D69" s="92" t="s">
        <v>103</v>
      </c>
      <c r="E69" s="92"/>
      <c r="F69" s="92"/>
      <c r="L69" s="17"/>
      <c r="M69" s="92" t="s">
        <v>103</v>
      </c>
      <c r="N69" s="92"/>
      <c r="O69" s="92"/>
      <c r="U69" s="17"/>
      <c r="V69" s="92" t="s">
        <v>103</v>
      </c>
      <c r="W69" s="92"/>
      <c r="X69" s="92"/>
      <c r="AD69" s="17"/>
      <c r="AE69" s="92" t="s">
        <v>103</v>
      </c>
      <c r="AF69" s="92"/>
      <c r="AG69" s="92"/>
      <c r="AM69" s="17"/>
      <c r="AN69" s="92" t="s">
        <v>103</v>
      </c>
      <c r="AO69" s="92"/>
      <c r="AP69" s="92"/>
    </row>
    <row r="70" spans="2:45" x14ac:dyDescent="0.25">
      <c r="C70" s="27" t="s">
        <v>111</v>
      </c>
      <c r="D70" s="19" t="s">
        <v>172</v>
      </c>
      <c r="E70" s="19" t="s">
        <v>105</v>
      </c>
      <c r="F70" s="19" t="s">
        <v>106</v>
      </c>
      <c r="G70" s="19" t="s">
        <v>107</v>
      </c>
      <c r="H70" s="19" t="s">
        <v>174</v>
      </c>
      <c r="I70" s="52" t="s">
        <v>175</v>
      </c>
      <c r="L70" s="27" t="s">
        <v>111</v>
      </c>
      <c r="M70" s="19" t="s">
        <v>172</v>
      </c>
      <c r="N70" s="19" t="s">
        <v>105</v>
      </c>
      <c r="O70" s="19" t="s">
        <v>106</v>
      </c>
      <c r="P70" s="19" t="s">
        <v>107</v>
      </c>
      <c r="Q70" s="19" t="s">
        <v>174</v>
      </c>
      <c r="R70" s="52" t="s">
        <v>175</v>
      </c>
      <c r="U70" s="27" t="s">
        <v>111</v>
      </c>
      <c r="V70" s="19" t="s">
        <v>172</v>
      </c>
      <c r="W70" s="19" t="s">
        <v>105</v>
      </c>
      <c r="X70" s="19" t="s">
        <v>106</v>
      </c>
      <c r="Y70" s="19" t="s">
        <v>107</v>
      </c>
      <c r="Z70" s="19" t="s">
        <v>174</v>
      </c>
      <c r="AA70" s="52" t="s">
        <v>175</v>
      </c>
      <c r="AD70" s="27" t="s">
        <v>111</v>
      </c>
      <c r="AE70" s="19" t="s">
        <v>104</v>
      </c>
      <c r="AF70" s="19" t="s">
        <v>105</v>
      </c>
      <c r="AG70" s="19" t="s">
        <v>106</v>
      </c>
      <c r="AH70" s="19" t="s">
        <v>107</v>
      </c>
      <c r="AI70" s="19" t="s">
        <v>174</v>
      </c>
      <c r="AJ70" s="52" t="s">
        <v>175</v>
      </c>
      <c r="AM70" s="27" t="s">
        <v>111</v>
      </c>
      <c r="AN70" s="19" t="s">
        <v>104</v>
      </c>
      <c r="AO70" s="19" t="s">
        <v>105</v>
      </c>
      <c r="AP70" s="19" t="s">
        <v>106</v>
      </c>
      <c r="AQ70" s="19" t="s">
        <v>107</v>
      </c>
      <c r="AR70" s="19" t="s">
        <v>174</v>
      </c>
      <c r="AS70" s="52" t="s">
        <v>175</v>
      </c>
    </row>
    <row r="71" spans="2:45" x14ac:dyDescent="0.25">
      <c r="B71" t="s">
        <v>43</v>
      </c>
      <c r="C71" s="15">
        <v>279.80138075415681</v>
      </c>
      <c r="D71" s="15">
        <v>162.10570201921485</v>
      </c>
      <c r="E71" s="15">
        <v>145.04544164220442</v>
      </c>
      <c r="F71" s="15">
        <v>134.55072560072762</v>
      </c>
      <c r="G71" s="15">
        <v>320.13037125189493</v>
      </c>
      <c r="H71" s="20">
        <f>G71/G77</f>
        <v>5.3976440915495097E-2</v>
      </c>
      <c r="I71" s="15">
        <f>G77/6</f>
        <v>988.48795827142249</v>
      </c>
      <c r="K71" t="s">
        <v>43</v>
      </c>
      <c r="L71" s="15">
        <v>363.73779230071278</v>
      </c>
      <c r="M71" s="15">
        <v>199.25421051843711</v>
      </c>
      <c r="N71" s="15">
        <v>133.75293583321456</v>
      </c>
      <c r="O71" s="15">
        <v>163.80228083333475</v>
      </c>
      <c r="P71" s="15">
        <v>363.05649135177185</v>
      </c>
      <c r="Q71" s="20">
        <f>P71/P77</f>
        <v>8.3731779640509582E-2</v>
      </c>
      <c r="R71" s="15">
        <f>P77/6</f>
        <v>722.65769920433831</v>
      </c>
      <c r="T71" t="s">
        <v>43</v>
      </c>
      <c r="U71" s="15">
        <v>335.0981300750247</v>
      </c>
      <c r="V71" s="15">
        <v>197.44032360699885</v>
      </c>
      <c r="W71" s="15">
        <v>296.38590600957946</v>
      </c>
      <c r="X71" s="15">
        <v>192.36224616499817</v>
      </c>
      <c r="Y71" s="15">
        <v>754.04426445093168</v>
      </c>
      <c r="Z71" s="20">
        <f>Y71/Y77</f>
        <v>0.13474103866193207</v>
      </c>
      <c r="AA71" s="15">
        <f>Y77/6</f>
        <v>932.70799544950762</v>
      </c>
      <c r="AC71" t="s">
        <v>43</v>
      </c>
      <c r="AD71" s="15">
        <v>212.99342648827411</v>
      </c>
      <c r="AE71" s="15">
        <v>99.681616263097581</v>
      </c>
      <c r="AF71" s="15">
        <v>115.35716987999774</v>
      </c>
      <c r="AG71" s="15">
        <v>87.519824465413876</v>
      </c>
      <c r="AH71" s="15">
        <v>187.20144072851147</v>
      </c>
      <c r="AI71" s="20">
        <f>AH71/AH77</f>
        <v>4.2164282308914496E-2</v>
      </c>
      <c r="AJ71" s="15">
        <f>AH77/6</f>
        <v>739.9684854785761</v>
      </c>
      <c r="AL71" t="s">
        <v>43</v>
      </c>
      <c r="AM71" s="15">
        <v>390.0716724189632</v>
      </c>
      <c r="AN71" s="15">
        <v>301.52417301092839</v>
      </c>
      <c r="AO71" s="15">
        <v>243.36605504270398</v>
      </c>
      <c r="AP71" s="15">
        <v>222.18245540160703</v>
      </c>
      <c r="AQ71" s="15">
        <v>523.70662841253545</v>
      </c>
      <c r="AR71" s="20">
        <f>AQ71/AQ77</f>
        <v>9.1247863232416321E-2</v>
      </c>
      <c r="AS71" s="15">
        <f>AQ77/6</f>
        <v>956.56418656549556</v>
      </c>
    </row>
    <row r="72" spans="2:45" x14ac:dyDescent="0.25">
      <c r="B72" t="s">
        <v>49</v>
      </c>
      <c r="C72" s="15">
        <v>1838.8102136460245</v>
      </c>
      <c r="D72" s="15">
        <v>1136.0520996483087</v>
      </c>
      <c r="E72" s="15">
        <v>824.41132746728204</v>
      </c>
      <c r="F72" s="15">
        <v>1062.459856645331</v>
      </c>
      <c r="G72" s="15">
        <v>2375.242928591294</v>
      </c>
      <c r="H72" s="20">
        <f>G72/G77</f>
        <v>0.40048421239662885</v>
      </c>
      <c r="I72" s="15">
        <f>G77/6</f>
        <v>988.48795827142249</v>
      </c>
      <c r="K72" t="s">
        <v>49</v>
      </c>
      <c r="L72" s="15">
        <v>1390.097275158832</v>
      </c>
      <c r="M72" s="15">
        <v>916.04935216587887</v>
      </c>
      <c r="N72" s="15">
        <v>739.1202513138827</v>
      </c>
      <c r="O72" s="15">
        <v>619.57046156377055</v>
      </c>
      <c r="P72" s="15">
        <v>1478.9020578959348</v>
      </c>
      <c r="Q72" s="20">
        <f>P72/P77</f>
        <v>0.34107943025774579</v>
      </c>
      <c r="R72" s="15">
        <f>P77/6</f>
        <v>722.65769920433831</v>
      </c>
      <c r="T72" t="s">
        <v>49</v>
      </c>
      <c r="U72" s="15">
        <v>1182.67974778901</v>
      </c>
      <c r="V72" s="15">
        <v>736.79827428232966</v>
      </c>
      <c r="W72" s="15">
        <v>694.0872885222509</v>
      </c>
      <c r="X72" s="15">
        <v>782.32455574936819</v>
      </c>
      <c r="Y72" s="15">
        <v>1926.8691474426168</v>
      </c>
      <c r="Z72" s="20">
        <f>Y72/Y77</f>
        <v>0.34431446870178356</v>
      </c>
      <c r="AA72" s="15">
        <f>Y77/6</f>
        <v>932.70799544950762</v>
      </c>
      <c r="AC72" t="s">
        <v>49</v>
      </c>
      <c r="AD72" s="15">
        <v>1079.564149925679</v>
      </c>
      <c r="AE72" s="15">
        <v>723.54087893598887</v>
      </c>
      <c r="AF72" s="15">
        <v>557.89459206668914</v>
      </c>
      <c r="AG72" s="15">
        <v>643.81056429403509</v>
      </c>
      <c r="AH72" s="15">
        <v>1318.7569806649949</v>
      </c>
      <c r="AI72" s="20">
        <f>AH72/AH77</f>
        <v>0.29702998766046235</v>
      </c>
      <c r="AJ72" s="15">
        <f>AH77/6</f>
        <v>739.9684854785761</v>
      </c>
      <c r="AL72" t="s">
        <v>49</v>
      </c>
      <c r="AM72" s="15">
        <v>1338.2347382394601</v>
      </c>
      <c r="AN72" s="15">
        <v>899.0260915299541</v>
      </c>
      <c r="AO72" s="15">
        <v>704.01274716027422</v>
      </c>
      <c r="AP72" s="15">
        <v>759.53243148999468</v>
      </c>
      <c r="AQ72" s="15">
        <v>1838.553543451354</v>
      </c>
      <c r="AR72" s="20">
        <f>AQ72/AQ77</f>
        <v>0.32033981083426738</v>
      </c>
      <c r="AS72" s="15">
        <f>AQ77/6</f>
        <v>956.56418656549556</v>
      </c>
    </row>
    <row r="73" spans="2:45" x14ac:dyDescent="0.25">
      <c r="B73" t="s">
        <v>19</v>
      </c>
      <c r="C73" s="15">
        <v>1075.0198734524731</v>
      </c>
      <c r="D73" s="15">
        <v>790.12832603304412</v>
      </c>
      <c r="E73" s="15">
        <v>575.72310694929342</v>
      </c>
      <c r="F73" s="15">
        <v>468.56710233936832</v>
      </c>
      <c r="G73" s="15">
        <v>1222.6338917342011</v>
      </c>
      <c r="H73" s="20">
        <f>G73/G77</f>
        <v>0.20614547054814097</v>
      </c>
      <c r="I73" s="15">
        <f>G77/6</f>
        <v>988.48795827142249</v>
      </c>
      <c r="K73" t="s">
        <v>19</v>
      </c>
      <c r="L73" s="15">
        <v>899.02477509902587</v>
      </c>
      <c r="M73" s="15">
        <v>642.01681177092678</v>
      </c>
      <c r="N73" s="15">
        <v>515.84554970801685</v>
      </c>
      <c r="O73" s="15">
        <v>491.89924856203669</v>
      </c>
      <c r="P73" s="15">
        <v>1109.8525347479849</v>
      </c>
      <c r="Q73" s="20">
        <f>P73/P77</f>
        <v>0.25596547668648573</v>
      </c>
      <c r="R73" s="15">
        <f>P77/6</f>
        <v>722.65769920433831</v>
      </c>
      <c r="T73" t="s">
        <v>19</v>
      </c>
      <c r="U73" s="15">
        <v>1167.9599623701529</v>
      </c>
      <c r="V73" s="15">
        <v>682.63070393501505</v>
      </c>
      <c r="W73" s="15">
        <v>487.1810258415918</v>
      </c>
      <c r="X73" s="15">
        <v>306.60992574085031</v>
      </c>
      <c r="Y73" s="15">
        <v>987.57085131710244</v>
      </c>
      <c r="Z73" s="20">
        <f>Y73/Y77</f>
        <v>0.17647017361190204</v>
      </c>
      <c r="AA73" s="15">
        <f>Y77/6</f>
        <v>932.70799544950762</v>
      </c>
      <c r="AC73" t="s">
        <v>19</v>
      </c>
      <c r="AD73" s="15">
        <v>936.66650535312851</v>
      </c>
      <c r="AE73" s="15">
        <v>637.50911393395404</v>
      </c>
      <c r="AF73" s="15">
        <v>546.22649897395002</v>
      </c>
      <c r="AG73" s="15">
        <v>479.20045668431061</v>
      </c>
      <c r="AH73" s="15">
        <v>1216.9983644473559</v>
      </c>
      <c r="AI73" s="20">
        <f>AH73/AH77</f>
        <v>0.27411040432356154</v>
      </c>
      <c r="AJ73" s="15">
        <f>AH77/6</f>
        <v>739.9684854785761</v>
      </c>
      <c r="AL73" t="s">
        <v>19</v>
      </c>
      <c r="AM73" s="15">
        <v>1236.431601733877</v>
      </c>
      <c r="AN73" s="15">
        <v>734.3628690241909</v>
      </c>
      <c r="AO73" s="15">
        <v>513.35515779159061</v>
      </c>
      <c r="AP73" s="15">
        <v>699.39886217599985</v>
      </c>
      <c r="AQ73" s="15">
        <v>1467.7774740719733</v>
      </c>
      <c r="AR73" s="20">
        <f>AQ73/AQ77</f>
        <v>0.25573775649110181</v>
      </c>
      <c r="AS73" s="15">
        <f>AQ77/6</f>
        <v>956.56418656549556</v>
      </c>
    </row>
    <row r="74" spans="2:45" x14ac:dyDescent="0.25">
      <c r="B74" t="s">
        <v>38</v>
      </c>
      <c r="C74" s="15">
        <v>163.73329170541646</v>
      </c>
      <c r="D74" s="15">
        <v>48.709041768359867</v>
      </c>
      <c r="E74" s="15">
        <v>110.40776712271115</v>
      </c>
      <c r="F74" s="15">
        <v>49.346023803930109</v>
      </c>
      <c r="G74" s="15">
        <v>98.055065572289976</v>
      </c>
      <c r="H74" s="20">
        <f>G74/G77</f>
        <v>1.6532837645582742E-2</v>
      </c>
      <c r="I74" s="15">
        <f>G77/6</f>
        <v>988.48795827142249</v>
      </c>
      <c r="K74" t="s">
        <v>38</v>
      </c>
      <c r="L74" s="15">
        <v>189.92487188783423</v>
      </c>
      <c r="M74" s="15">
        <v>88.423697241543564</v>
      </c>
      <c r="N74" s="15">
        <v>73.905625687612968</v>
      </c>
      <c r="O74" s="15">
        <v>39.785889722002615</v>
      </c>
      <c r="P74" s="15">
        <v>128.20958696354614</v>
      </c>
      <c r="Q74" s="20">
        <f>P74/P77</f>
        <v>2.9568998597055394E-2</v>
      </c>
      <c r="R74" s="15">
        <f>P77/6</f>
        <v>722.65769920433831</v>
      </c>
      <c r="T74" t="s">
        <v>38</v>
      </c>
      <c r="U74" s="15">
        <v>146.61256644811797</v>
      </c>
      <c r="V74" s="15">
        <v>76.283786295206738</v>
      </c>
      <c r="W74" s="15">
        <v>24.888427600607933</v>
      </c>
      <c r="X74" s="15">
        <v>13.606559374229223</v>
      </c>
      <c r="Y74" s="15">
        <v>89.890345669435973</v>
      </c>
      <c r="Z74" s="20">
        <f>Y74/Y77</f>
        <v>1.6062609467627713E-2</v>
      </c>
      <c r="AA74" s="15">
        <f>Y77/6</f>
        <v>932.70799544950762</v>
      </c>
      <c r="AC74" t="s">
        <v>38</v>
      </c>
      <c r="AD74" s="15">
        <v>218.85075437034186</v>
      </c>
      <c r="AE74" s="15">
        <v>202.20435740262786</v>
      </c>
      <c r="AF74" s="15">
        <v>194.02862168671544</v>
      </c>
      <c r="AG74" s="15">
        <v>108.06550076778163</v>
      </c>
      <c r="AH74" s="15">
        <v>447.09359281701506</v>
      </c>
      <c r="AI74" s="20">
        <f>AH74/AH77</f>
        <v>0.1007010437135613</v>
      </c>
      <c r="AJ74" s="15">
        <f>AH77/6</f>
        <v>739.9684854785761</v>
      </c>
      <c r="AL74" t="s">
        <v>38</v>
      </c>
      <c r="AM74" s="15">
        <v>119.54908727806075</v>
      </c>
      <c r="AN74" s="15">
        <v>112.43945831590119</v>
      </c>
      <c r="AO74" s="15">
        <v>50.500582970666088</v>
      </c>
      <c r="AP74" s="15">
        <v>90.771492252774252</v>
      </c>
      <c r="AQ74" s="15">
        <v>203.21095056867546</v>
      </c>
      <c r="AR74" s="20">
        <f>AQ74/AQ77</f>
        <v>3.5406397434812338E-2</v>
      </c>
      <c r="AS74" s="15">
        <f>AQ77/6</f>
        <v>956.56418656549556</v>
      </c>
    </row>
    <row r="75" spans="2:45" x14ac:dyDescent="0.25">
      <c r="B75" t="s">
        <v>17</v>
      </c>
      <c r="C75" s="15">
        <v>946.65581081525863</v>
      </c>
      <c r="D75" s="15">
        <v>571.34292346897541</v>
      </c>
      <c r="E75" s="15">
        <v>536.79918494503465</v>
      </c>
      <c r="F75" s="15">
        <v>542.14201350943529</v>
      </c>
      <c r="G75" s="15">
        <v>1243.6059537605438</v>
      </c>
      <c r="H75" s="20">
        <f>G75/G77</f>
        <v>0.20968152138397456</v>
      </c>
      <c r="I75" s="15">
        <f>G77/6</f>
        <v>988.48795827142249</v>
      </c>
      <c r="K75" t="s">
        <v>17</v>
      </c>
      <c r="L75" s="15">
        <v>885.39277099011133</v>
      </c>
      <c r="M75" s="15">
        <v>598.38472501094293</v>
      </c>
      <c r="N75" s="15">
        <v>339.23127244478718</v>
      </c>
      <c r="O75" s="15">
        <v>368.95839446269474</v>
      </c>
      <c r="P75" s="15">
        <v>939.23524585589803</v>
      </c>
      <c r="Q75" s="20">
        <f>P75/P77</f>
        <v>0.21661598266371854</v>
      </c>
      <c r="R75" s="15">
        <f>P77/6</f>
        <v>722.65769920433831</v>
      </c>
      <c r="T75" t="s">
        <v>17</v>
      </c>
      <c r="U75" s="15">
        <v>854.54922515903411</v>
      </c>
      <c r="V75" s="15">
        <v>593.7249445881472</v>
      </c>
      <c r="W75" s="15">
        <v>428.05182773695702</v>
      </c>
      <c r="X75" s="15">
        <v>516.56571117385499</v>
      </c>
      <c r="Y75" s="15">
        <v>1041.719447289727</v>
      </c>
      <c r="Z75" s="20">
        <f>Y75/Y77</f>
        <v>0.18614604863331002</v>
      </c>
      <c r="AA75" s="15">
        <f>Y77/6</f>
        <v>932.70799544950762</v>
      </c>
      <c r="AC75" t="s">
        <v>17</v>
      </c>
      <c r="AD75" s="15">
        <v>743.67624505483343</v>
      </c>
      <c r="AE75" s="15">
        <v>472.7054218665163</v>
      </c>
      <c r="AF75" s="15">
        <v>464.66958347657743</v>
      </c>
      <c r="AG75" s="15">
        <v>301.39569710899053</v>
      </c>
      <c r="AH75" s="15">
        <v>1002.3366789162669</v>
      </c>
      <c r="AI75" s="20">
        <f>AH75/AH77</f>
        <v>0.22576111879233243</v>
      </c>
      <c r="AJ75" s="15">
        <f>AH77/6</f>
        <v>739.9684854785761</v>
      </c>
      <c r="AL75" t="s">
        <v>17</v>
      </c>
      <c r="AM75" s="15">
        <v>1090.0054524732591</v>
      </c>
      <c r="AN75" s="15">
        <v>828.1999893865376</v>
      </c>
      <c r="AO75" s="15">
        <v>650.90027637492358</v>
      </c>
      <c r="AP75" s="15">
        <v>495.553951714042</v>
      </c>
      <c r="AQ75" s="15">
        <v>1321.913246576285</v>
      </c>
      <c r="AR75" s="20">
        <f>AQ75/AQ77</f>
        <v>0.23032314770264056</v>
      </c>
      <c r="AS75" s="15">
        <f>AQ77/6</f>
        <v>956.56418656549556</v>
      </c>
    </row>
    <row r="76" spans="2:45" ht="15.75" thickBot="1" x14ac:dyDescent="0.3">
      <c r="B76" t="s">
        <v>72</v>
      </c>
      <c r="C76" s="15">
        <v>428.81927844584965</v>
      </c>
      <c r="D76" s="15">
        <v>418.0779814290766</v>
      </c>
      <c r="E76" s="15">
        <v>282.00360076282863</v>
      </c>
      <c r="F76" s="15">
        <v>261.85345081602719</v>
      </c>
      <c r="G76" s="15">
        <v>671.25953871831132</v>
      </c>
      <c r="H76" s="26">
        <f>G76/G77</f>
        <v>0.11317951711017785</v>
      </c>
      <c r="I76" s="25">
        <f>G77/6</f>
        <v>988.48795827142249</v>
      </c>
      <c r="K76" t="s">
        <v>72</v>
      </c>
      <c r="L76" s="15">
        <v>465.37264332389981</v>
      </c>
      <c r="M76" s="15">
        <v>271.91047296016848</v>
      </c>
      <c r="N76" s="15">
        <v>129.27522615155783</v>
      </c>
      <c r="O76" s="15">
        <v>105.38411125816924</v>
      </c>
      <c r="P76" s="15">
        <v>316.69027841089411</v>
      </c>
      <c r="Q76" s="26">
        <f>P76/P77</f>
        <v>7.3038332154484978E-2</v>
      </c>
      <c r="R76" s="25">
        <f>P77/6</f>
        <v>722.65769920433831</v>
      </c>
      <c r="T76" t="s">
        <v>72</v>
      </c>
      <c r="U76" s="15">
        <v>457.71978234832955</v>
      </c>
      <c r="V76" s="15">
        <v>323.7704545046264</v>
      </c>
      <c r="W76" s="15">
        <v>318.30831139896304</v>
      </c>
      <c r="X76" s="15">
        <v>279.42564895012663</v>
      </c>
      <c r="Y76" s="15">
        <v>796.15391652723179</v>
      </c>
      <c r="Z76" s="26">
        <f>Y76/Y77</f>
        <v>0.14226566092344453</v>
      </c>
      <c r="AA76" s="25">
        <f>Y77/6</f>
        <v>932.70799544950762</v>
      </c>
      <c r="AC76" t="s">
        <v>72</v>
      </c>
      <c r="AD76" s="15">
        <v>342.1283478120065</v>
      </c>
      <c r="AE76" s="15">
        <v>168.01184099900152</v>
      </c>
      <c r="AF76" s="15">
        <v>135.34274367713215</v>
      </c>
      <c r="AG76" s="15">
        <v>139.1429260043144</v>
      </c>
      <c r="AH76" s="15">
        <v>267.42385529731251</v>
      </c>
      <c r="AI76" s="26">
        <f>AH76/AH77</f>
        <v>6.0233163201167859E-2</v>
      </c>
      <c r="AJ76" s="25">
        <f>AH77/6</f>
        <v>739.9684854785761</v>
      </c>
      <c r="AL76" t="s">
        <v>72</v>
      </c>
      <c r="AM76" s="15">
        <v>522.03895162719721</v>
      </c>
      <c r="AN76" s="15">
        <v>308.97567106866001</v>
      </c>
      <c r="AO76" s="15">
        <v>173.2301882091389</v>
      </c>
      <c r="AP76" s="15">
        <v>104.74081791185657</v>
      </c>
      <c r="AQ76" s="15">
        <v>384.22327631215006</v>
      </c>
      <c r="AR76" s="26">
        <f>AQ76/AQ77</f>
        <v>6.6945024304761666E-2</v>
      </c>
      <c r="AS76" s="25">
        <f>AQ77/6</f>
        <v>956.56418656549556</v>
      </c>
    </row>
    <row r="77" spans="2:45" ht="15.75" thickTop="1" x14ac:dyDescent="0.25">
      <c r="B77" s="18" t="s">
        <v>108</v>
      </c>
      <c r="C77" s="57">
        <v>4732.8398488191788</v>
      </c>
      <c r="D77" s="57">
        <v>3126.4160743669795</v>
      </c>
      <c r="E77" s="57">
        <v>2474.3904288893546</v>
      </c>
      <c r="F77" s="57">
        <v>2518.91917271482</v>
      </c>
      <c r="G77" s="57">
        <v>5930.9277496285349</v>
      </c>
      <c r="H77" s="23">
        <f>SUM(H71:H76)</f>
        <v>1.0000000000000002</v>
      </c>
      <c r="I77" s="24">
        <f t="shared" ref="I77" si="30">SUM(I71:I76)</f>
        <v>5930.927749628534</v>
      </c>
      <c r="K77" s="18" t="s">
        <v>108</v>
      </c>
      <c r="L77" s="57">
        <v>4193.5501287604156</v>
      </c>
      <c r="M77" s="57">
        <v>2716.0392696678978</v>
      </c>
      <c r="N77" s="57">
        <v>1931.1308611390718</v>
      </c>
      <c r="O77" s="57">
        <v>1789.4003864020085</v>
      </c>
      <c r="P77" s="57">
        <v>4335.9461952260299</v>
      </c>
      <c r="Q77" s="23">
        <f>SUM(Q71:Q76)</f>
        <v>1</v>
      </c>
      <c r="R77" s="24">
        <f t="shared" ref="R77" si="31">SUM(R71:R76)</f>
        <v>4335.9461952260299</v>
      </c>
      <c r="T77" s="18" t="s">
        <v>108</v>
      </c>
      <c r="U77" s="57">
        <v>4144.6194141896685</v>
      </c>
      <c r="V77" s="57">
        <v>2610.6484872123237</v>
      </c>
      <c r="W77" s="57">
        <v>2248.9027871099497</v>
      </c>
      <c r="X77" s="57">
        <v>2090.8946471534277</v>
      </c>
      <c r="Y77" s="57">
        <v>5596.247972697046</v>
      </c>
      <c r="Z77" s="23">
        <f>SUM(Z71:Z76)</f>
        <v>0.99999999999999978</v>
      </c>
      <c r="AA77" s="24">
        <f t="shared" ref="AA77" si="32">SUM(AA71:AA76)</f>
        <v>5596.247972697046</v>
      </c>
      <c r="AC77" s="18" t="s">
        <v>108</v>
      </c>
      <c r="AD77" s="57">
        <v>3533.8794290042633</v>
      </c>
      <c r="AE77" s="57">
        <v>2303.6532294011859</v>
      </c>
      <c r="AF77" s="57">
        <v>2013.5192097610618</v>
      </c>
      <c r="AG77" s="57">
        <v>1759.1349693248462</v>
      </c>
      <c r="AH77" s="57">
        <v>4439.8109128714568</v>
      </c>
      <c r="AI77" s="23">
        <f>SUM(AI71:AI76)</f>
        <v>1</v>
      </c>
      <c r="AJ77" s="24">
        <f t="shared" ref="AJ77" si="33">SUM(AJ71:AJ76)</f>
        <v>4439.8109128714568</v>
      </c>
      <c r="AL77" s="18" t="s">
        <v>108</v>
      </c>
      <c r="AM77" s="57">
        <v>4696.3315037708171</v>
      </c>
      <c r="AN77" s="57">
        <v>3184.528252336172</v>
      </c>
      <c r="AO77" s="57">
        <v>2335.3650075492974</v>
      </c>
      <c r="AP77" s="57">
        <v>2372.1800109462743</v>
      </c>
      <c r="AQ77" s="57">
        <v>5739.3851193929731</v>
      </c>
      <c r="AR77" s="23">
        <f>SUM(AR71:AR76)</f>
        <v>1</v>
      </c>
      <c r="AS77" s="24">
        <f t="shared" ref="AS77" si="34">SUM(AS71:AS76)</f>
        <v>5739.3851193929731</v>
      </c>
    </row>
    <row r="78" spans="2:45" x14ac:dyDescent="0.25">
      <c r="C78" s="17">
        <f>C77/'Base Data'!$D$5</f>
        <v>64.833422586564097</v>
      </c>
      <c r="L78" s="17">
        <f>L77/'Base Data'!$D$5</f>
        <v>57.445892174800214</v>
      </c>
      <c r="U78" s="17">
        <f>U77/'Base Data'!$D$5</f>
        <v>56.775608413557102</v>
      </c>
      <c r="AD78" s="17">
        <f>AD77/'Base Data'!$D$5</f>
        <v>48.409307246633745</v>
      </c>
      <c r="AM78" s="17">
        <f>AM77/'Base Data'!$D$5</f>
        <v>64.333308270833115</v>
      </c>
    </row>
    <row r="79" spans="2:45" x14ac:dyDescent="0.25">
      <c r="D79" t="s">
        <v>123</v>
      </c>
      <c r="L79" s="17"/>
      <c r="M79" t="s">
        <v>138</v>
      </c>
      <c r="U79" s="17"/>
      <c r="V79" t="s">
        <v>148</v>
      </c>
      <c r="AD79" s="17"/>
      <c r="AE79" t="s">
        <v>158</v>
      </c>
      <c r="AM79" s="17"/>
      <c r="AN79" t="s">
        <v>168</v>
      </c>
    </row>
    <row r="80" spans="2:45" x14ac:dyDescent="0.25">
      <c r="D80" s="92" t="s">
        <v>103</v>
      </c>
      <c r="E80" s="92"/>
      <c r="F80" s="92"/>
      <c r="L80" s="17"/>
      <c r="M80" s="92" t="s">
        <v>103</v>
      </c>
      <c r="N80" s="92"/>
      <c r="O80" s="92"/>
      <c r="U80" s="17"/>
      <c r="V80" s="92" t="s">
        <v>103</v>
      </c>
      <c r="W80" s="92"/>
      <c r="X80" s="92"/>
      <c r="AD80" s="17"/>
      <c r="AE80" s="92" t="s">
        <v>103</v>
      </c>
      <c r="AF80" s="92"/>
      <c r="AG80" s="92"/>
      <c r="AM80" s="17"/>
      <c r="AN80" s="92" t="s">
        <v>103</v>
      </c>
      <c r="AO80" s="92"/>
      <c r="AP80" s="92"/>
    </row>
    <row r="81" spans="2:45" x14ac:dyDescent="0.25">
      <c r="C81" s="27" t="s">
        <v>111</v>
      </c>
      <c r="D81" s="19" t="s">
        <v>172</v>
      </c>
      <c r="E81" s="19" t="s">
        <v>105</v>
      </c>
      <c r="F81" s="19" t="s">
        <v>106</v>
      </c>
      <c r="G81" s="19" t="s">
        <v>107</v>
      </c>
      <c r="H81" s="19" t="s">
        <v>174</v>
      </c>
      <c r="I81" s="52" t="s">
        <v>175</v>
      </c>
      <c r="L81" s="27" t="s">
        <v>111</v>
      </c>
      <c r="M81" s="19" t="s">
        <v>172</v>
      </c>
      <c r="N81" s="19" t="s">
        <v>105</v>
      </c>
      <c r="O81" s="19" t="s">
        <v>106</v>
      </c>
      <c r="P81" s="19" t="s">
        <v>107</v>
      </c>
      <c r="Q81" s="19" t="s">
        <v>174</v>
      </c>
      <c r="R81" s="52" t="s">
        <v>175</v>
      </c>
      <c r="U81" s="27" t="s">
        <v>111</v>
      </c>
      <c r="V81" s="19" t="s">
        <v>172</v>
      </c>
      <c r="W81" s="19" t="s">
        <v>105</v>
      </c>
      <c r="X81" s="19" t="s">
        <v>106</v>
      </c>
      <c r="Y81" s="19" t="s">
        <v>107</v>
      </c>
      <c r="Z81" s="19" t="s">
        <v>174</v>
      </c>
      <c r="AA81" s="52" t="s">
        <v>175</v>
      </c>
      <c r="AD81" s="27" t="s">
        <v>111</v>
      </c>
      <c r="AE81" s="19" t="s">
        <v>104</v>
      </c>
      <c r="AF81" s="19" t="s">
        <v>105</v>
      </c>
      <c r="AG81" s="19" t="s">
        <v>106</v>
      </c>
      <c r="AH81" s="19" t="s">
        <v>107</v>
      </c>
      <c r="AI81" s="19" t="s">
        <v>174</v>
      </c>
      <c r="AJ81" s="52" t="s">
        <v>175</v>
      </c>
      <c r="AM81" s="27" t="s">
        <v>111</v>
      </c>
      <c r="AN81" s="19" t="s">
        <v>104</v>
      </c>
      <c r="AO81" s="19" t="s">
        <v>105</v>
      </c>
      <c r="AP81" s="19" t="s">
        <v>106</v>
      </c>
      <c r="AQ81" s="19" t="s">
        <v>107</v>
      </c>
      <c r="AR81" s="19" t="s">
        <v>174</v>
      </c>
      <c r="AS81" s="52" t="s">
        <v>175</v>
      </c>
    </row>
    <row r="82" spans="2:45" x14ac:dyDescent="0.25">
      <c r="B82" t="s">
        <v>43</v>
      </c>
      <c r="C82" s="15">
        <v>196.2153498995348</v>
      </c>
      <c r="D82" s="15">
        <v>117.64735169505386</v>
      </c>
      <c r="E82" s="15">
        <v>165.15786095067088</v>
      </c>
      <c r="F82" s="15">
        <v>133.43397555216862</v>
      </c>
      <c r="G82" s="15">
        <v>434.56592171958636</v>
      </c>
      <c r="H82" s="20">
        <f>G82/G88</f>
        <v>7.2823003619386872E-2</v>
      </c>
      <c r="I82" s="15">
        <f>G88/6</f>
        <v>994.57108358888718</v>
      </c>
      <c r="K82" t="s">
        <v>43</v>
      </c>
      <c r="L82" s="15">
        <v>226.2845983796783</v>
      </c>
      <c r="M82" s="15">
        <v>144.79996892126303</v>
      </c>
      <c r="N82" s="15">
        <v>119.78622820893577</v>
      </c>
      <c r="O82" s="15">
        <v>177.71303979538547</v>
      </c>
      <c r="P82" s="15">
        <v>322.51300871664853</v>
      </c>
      <c r="Q82" s="20">
        <f>P82/P88</f>
        <v>5.4131995866533021E-2</v>
      </c>
      <c r="R82" s="15">
        <f>P88/6</f>
        <v>992.98330421756293</v>
      </c>
      <c r="T82" t="s">
        <v>43</v>
      </c>
      <c r="U82" s="15">
        <v>329.38754993288507</v>
      </c>
      <c r="V82" s="15">
        <v>257.56753829340454</v>
      </c>
      <c r="W82" s="15">
        <v>206.2917812110509</v>
      </c>
      <c r="X82" s="15">
        <v>274.17019387766538</v>
      </c>
      <c r="Y82" s="15">
        <v>765.0663088578824</v>
      </c>
      <c r="Z82" s="20">
        <f>Y82/Y88</f>
        <v>0.11914625230746138</v>
      </c>
      <c r="AA82" s="15">
        <f>Y88/6</f>
        <v>1070.206145865727</v>
      </c>
      <c r="AC82" t="s">
        <v>43</v>
      </c>
      <c r="AD82" s="15">
        <v>250.96770935626728</v>
      </c>
      <c r="AE82" s="15">
        <v>185.75120436272897</v>
      </c>
      <c r="AF82" s="15">
        <v>173.1555493269083</v>
      </c>
      <c r="AG82" s="15">
        <v>177.32000355869926</v>
      </c>
      <c r="AH82" s="15">
        <v>664.68958861607871</v>
      </c>
      <c r="AI82" s="20">
        <f>AH82/AH88</f>
        <v>0.1197861199022425</v>
      </c>
      <c r="AJ82" s="15">
        <f>AH88/6</f>
        <v>924.82833731561459</v>
      </c>
      <c r="AL82" t="s">
        <v>43</v>
      </c>
      <c r="AM82" s="15">
        <v>224.52304596012345</v>
      </c>
      <c r="AN82" s="15">
        <v>167.45480905847762</v>
      </c>
      <c r="AO82" s="15">
        <v>69.627419803816778</v>
      </c>
      <c r="AP82" s="15">
        <v>136.31814687121874</v>
      </c>
      <c r="AQ82" s="15">
        <v>303.77295592969637</v>
      </c>
      <c r="AR82" s="20">
        <f>AQ82/AQ88</f>
        <v>6.4372056516970172E-2</v>
      </c>
      <c r="AS82" s="15">
        <f>AQ88/6</f>
        <v>786.50316189503189</v>
      </c>
    </row>
    <row r="83" spans="2:45" x14ac:dyDescent="0.25">
      <c r="B83" t="s">
        <v>49</v>
      </c>
      <c r="C83" s="15">
        <v>1185.0173017927564</v>
      </c>
      <c r="D83" s="15">
        <v>848.40806313523126</v>
      </c>
      <c r="E83" s="15">
        <v>612.9504898249196</v>
      </c>
      <c r="F83" s="15">
        <v>520.66782993553988</v>
      </c>
      <c r="G83" s="15">
        <v>1709.3394054109224</v>
      </c>
      <c r="H83" s="20">
        <f>G83/G88</f>
        <v>0.28644498679149372</v>
      </c>
      <c r="I83" s="15">
        <f>G88/6</f>
        <v>994.57108358888718</v>
      </c>
      <c r="K83" t="s">
        <v>49</v>
      </c>
      <c r="L83" s="15">
        <v>1354.944079650764</v>
      </c>
      <c r="M83" s="15">
        <v>925.31184412904247</v>
      </c>
      <c r="N83" s="15">
        <v>615.02312076992155</v>
      </c>
      <c r="O83" s="15">
        <v>659.24968849970753</v>
      </c>
      <c r="P83" s="15">
        <v>1659.3877586898936</v>
      </c>
      <c r="Q83" s="20">
        <f>P83/P88</f>
        <v>0.27851890890173536</v>
      </c>
      <c r="R83" s="15">
        <f>P88/6</f>
        <v>992.98330421756293</v>
      </c>
      <c r="T83" t="s">
        <v>49</v>
      </c>
      <c r="U83" s="15">
        <v>1586.4162143298993</v>
      </c>
      <c r="V83" s="15">
        <v>1077.0936399392128</v>
      </c>
      <c r="W83" s="15">
        <v>838.78013351209586</v>
      </c>
      <c r="X83" s="15">
        <v>652.85634040487582</v>
      </c>
      <c r="Y83" s="15">
        <v>1841.4240779719992</v>
      </c>
      <c r="Z83" s="20">
        <f>Y83/Y88</f>
        <v>0.28677093117145935</v>
      </c>
      <c r="AA83" s="15">
        <f>Y88/6</f>
        <v>1070.206145865727</v>
      </c>
      <c r="AC83" t="s">
        <v>49</v>
      </c>
      <c r="AD83" s="15">
        <v>1469.3647283555088</v>
      </c>
      <c r="AE83" s="15">
        <v>959.6403421282165</v>
      </c>
      <c r="AF83" s="15">
        <v>810.08329192837994</v>
      </c>
      <c r="AG83" s="15">
        <v>664.85914856007446</v>
      </c>
      <c r="AH83" s="15">
        <v>1876.5709512038827</v>
      </c>
      <c r="AI83" s="20">
        <f>AH83/AH88</f>
        <v>0.33818365266408507</v>
      </c>
      <c r="AJ83" s="15">
        <f>AH88/6</f>
        <v>924.82833731561459</v>
      </c>
      <c r="AL83" t="s">
        <v>49</v>
      </c>
      <c r="AM83" s="15">
        <v>1547.5928989630891</v>
      </c>
      <c r="AN83" s="15">
        <v>867.84916432587227</v>
      </c>
      <c r="AO83" s="15">
        <v>701.05945197340657</v>
      </c>
      <c r="AP83" s="15">
        <v>563.72693563433074</v>
      </c>
      <c r="AQ83" s="15">
        <v>1400.6301180775336</v>
      </c>
      <c r="AR83" s="20">
        <f>AQ83/AQ88</f>
        <v>0.29680535860843416</v>
      </c>
      <c r="AS83" s="15">
        <f>AQ88/6</f>
        <v>786.50316189503189</v>
      </c>
    </row>
    <row r="84" spans="2:45" x14ac:dyDescent="0.25">
      <c r="B84" t="s">
        <v>19</v>
      </c>
      <c r="C84" s="15">
        <v>1358.3867023649059</v>
      </c>
      <c r="D84" s="15">
        <v>855.88215259316712</v>
      </c>
      <c r="E84" s="15">
        <v>709.18830587766445</v>
      </c>
      <c r="F84" s="15">
        <v>477.47549830598911</v>
      </c>
      <c r="G84" s="15">
        <v>1485.8007658906929</v>
      </c>
      <c r="H84" s="20">
        <f>G84/G88</f>
        <v>0.24898518071549239</v>
      </c>
      <c r="I84" s="15">
        <f>G88/6</f>
        <v>994.57108358888718</v>
      </c>
      <c r="K84" t="s">
        <v>19</v>
      </c>
      <c r="L84" s="15">
        <v>1261.9677555379672</v>
      </c>
      <c r="M84" s="15">
        <v>881.15002678875567</v>
      </c>
      <c r="N84" s="15">
        <v>625.09465216622732</v>
      </c>
      <c r="O84" s="15">
        <v>858.2670376316205</v>
      </c>
      <c r="P84" s="15">
        <v>1703.2425130390725</v>
      </c>
      <c r="Q84" s="20">
        <f>P84/P88</f>
        <v>0.28587968293873944</v>
      </c>
      <c r="R84" s="15">
        <f>P88/6</f>
        <v>992.98330421756293</v>
      </c>
      <c r="T84" t="s">
        <v>19</v>
      </c>
      <c r="U84" s="15">
        <v>1055.655662304787</v>
      </c>
      <c r="V84" s="15">
        <v>659.93945785657911</v>
      </c>
      <c r="W84" s="15">
        <v>476.31278737732043</v>
      </c>
      <c r="X84" s="15">
        <v>658.20678567073446</v>
      </c>
      <c r="Y84" s="15">
        <v>1423.3871363574542</v>
      </c>
      <c r="Z84" s="20">
        <f>Y84/Y88</f>
        <v>0.22166868533632317</v>
      </c>
      <c r="AA84" s="15">
        <f>Y88/6</f>
        <v>1070.206145865727</v>
      </c>
      <c r="AC84" t="s">
        <v>19</v>
      </c>
      <c r="AD84" s="15">
        <v>1082.3278196279084</v>
      </c>
      <c r="AE84" s="15">
        <v>524.45873515418475</v>
      </c>
      <c r="AF84" s="15">
        <v>649.12302976211322</v>
      </c>
      <c r="AG84" s="15">
        <v>522.63817614632615</v>
      </c>
      <c r="AH84" s="15">
        <v>1232.4991034129735</v>
      </c>
      <c r="AI84" s="20">
        <f>AH84/AH88</f>
        <v>0.22211313056402751</v>
      </c>
      <c r="AJ84" s="15">
        <f>AH88/6</f>
        <v>924.82833731561459</v>
      </c>
      <c r="AL84" t="s">
        <v>19</v>
      </c>
      <c r="AM84" s="15">
        <v>1028.265011290207</v>
      </c>
      <c r="AN84" s="15">
        <v>630.77554016254817</v>
      </c>
      <c r="AO84" s="15">
        <v>517.44557808666013</v>
      </c>
      <c r="AP84" s="15">
        <v>453.74871702269121</v>
      </c>
      <c r="AQ84" s="15">
        <v>1183.2442640656434</v>
      </c>
      <c r="AR84" s="20">
        <f>AQ84/AQ88</f>
        <v>0.25073945903677569</v>
      </c>
      <c r="AS84" s="15">
        <f>AQ88/6</f>
        <v>786.50316189503189</v>
      </c>
    </row>
    <row r="85" spans="2:45" x14ac:dyDescent="0.25">
      <c r="B85" t="s">
        <v>38</v>
      </c>
      <c r="C85" s="15">
        <v>214.95796273939732</v>
      </c>
      <c r="D85" s="15">
        <v>188.26640907519726</v>
      </c>
      <c r="E85" s="15">
        <v>75.130863301848279</v>
      </c>
      <c r="F85" s="15">
        <v>179.50095580888382</v>
      </c>
      <c r="G85" s="15">
        <v>367.76736488408108</v>
      </c>
      <c r="H85" s="20">
        <f>G85/G88</f>
        <v>6.1629140265000951E-2</v>
      </c>
      <c r="I85" s="15">
        <f>G88/6</f>
        <v>994.57108358888718</v>
      </c>
      <c r="K85" t="s">
        <v>38</v>
      </c>
      <c r="L85" s="15">
        <v>135.57271991206994</v>
      </c>
      <c r="M85" s="15">
        <v>90.173661255640113</v>
      </c>
      <c r="N85" s="15">
        <v>79.800950884582591</v>
      </c>
      <c r="O85" s="15">
        <v>107.91368145866353</v>
      </c>
      <c r="P85" s="15">
        <v>198.08734271430365</v>
      </c>
      <c r="Q85" s="20">
        <f>P85/P88</f>
        <v>3.3247847147908446E-2</v>
      </c>
      <c r="R85" s="15">
        <f>P88/6</f>
        <v>992.98330421756293</v>
      </c>
      <c r="T85" t="s">
        <v>38</v>
      </c>
      <c r="U85" s="15">
        <v>238.53214938949998</v>
      </c>
      <c r="V85" s="15">
        <v>86.287838312744427</v>
      </c>
      <c r="W85" s="15">
        <v>88.792937137120802</v>
      </c>
      <c r="X85" s="15">
        <v>87.562663455726565</v>
      </c>
      <c r="Y85" s="15">
        <v>173.85050176847096</v>
      </c>
      <c r="Z85" s="20">
        <f>Y85/Y88</f>
        <v>2.7074301282992107E-2</v>
      </c>
      <c r="AA85" s="15">
        <f>Y88/6</f>
        <v>1070.206145865727</v>
      </c>
      <c r="AC85" t="s">
        <v>38</v>
      </c>
      <c r="AD85" s="15">
        <v>65.803934508034004</v>
      </c>
      <c r="AE85" s="15">
        <v>50.762135084689156</v>
      </c>
      <c r="AF85" s="15">
        <v>59.108884343268841</v>
      </c>
      <c r="AG85" s="15">
        <v>26.604675783863328</v>
      </c>
      <c r="AH85" s="15">
        <v>163.66816699319006</v>
      </c>
      <c r="AI85" s="20">
        <f>AH85/AH88</f>
        <v>2.9495233581807102E-2</v>
      </c>
      <c r="AJ85" s="15">
        <f>AH88/6</f>
        <v>924.82833731561459</v>
      </c>
      <c r="AL85" t="s">
        <v>38</v>
      </c>
      <c r="AM85" s="15">
        <v>185.4449215209365</v>
      </c>
      <c r="AN85" s="15">
        <v>61.923576683227566</v>
      </c>
      <c r="AO85" s="15">
        <v>48.995116497570478</v>
      </c>
      <c r="AP85" s="15">
        <v>49.814596656775123</v>
      </c>
      <c r="AQ85" s="15">
        <v>111.73817334000267</v>
      </c>
      <c r="AR85" s="20">
        <f>AQ85/AQ88</f>
        <v>2.3678263219094227E-2</v>
      </c>
      <c r="AS85" s="15">
        <f>AQ88/6</f>
        <v>786.50316189503189</v>
      </c>
    </row>
    <row r="86" spans="2:45" x14ac:dyDescent="0.25">
      <c r="B86" t="s">
        <v>17</v>
      </c>
      <c r="C86" s="15">
        <v>855.63929655382276</v>
      </c>
      <c r="D86" s="15">
        <v>412.09643814247033</v>
      </c>
      <c r="E86" s="15">
        <v>414.24987192996838</v>
      </c>
      <c r="F86" s="15">
        <v>525.74142328547964</v>
      </c>
      <c r="G86" s="15">
        <v>1361.8220932074521</v>
      </c>
      <c r="H86" s="20">
        <f>G86/G88</f>
        <v>0.22820927796220591</v>
      </c>
      <c r="I86" s="15">
        <f>G88/6</f>
        <v>994.57108358888718</v>
      </c>
      <c r="K86" t="s">
        <v>17</v>
      </c>
      <c r="L86" s="15">
        <v>916.27298584722769</v>
      </c>
      <c r="M86" s="15">
        <v>569.47396934996948</v>
      </c>
      <c r="N86" s="15">
        <v>451.42131338979942</v>
      </c>
      <c r="O86" s="15">
        <v>421.87051980705621</v>
      </c>
      <c r="P86" s="15">
        <v>1296.4850654855104</v>
      </c>
      <c r="Q86" s="20">
        <f>P86/P88</f>
        <v>0.21760773149942275</v>
      </c>
      <c r="R86" s="15">
        <f>P88/6</f>
        <v>992.98330421756293</v>
      </c>
      <c r="T86" t="s">
        <v>17</v>
      </c>
      <c r="U86" s="15">
        <v>1097.8354633067236</v>
      </c>
      <c r="V86" s="15">
        <v>766.91045522353318</v>
      </c>
      <c r="W86" s="15">
        <v>634.21939680440801</v>
      </c>
      <c r="X86" s="15">
        <v>527.79958120211495</v>
      </c>
      <c r="Y86" s="15">
        <v>1399.1140422915767</v>
      </c>
      <c r="Z86" s="20">
        <f>Y86/Y88</f>
        <v>0.21788855784100433</v>
      </c>
      <c r="AA86" s="15">
        <f>Y88/6</f>
        <v>1070.206145865727</v>
      </c>
      <c r="AC86" t="s">
        <v>17</v>
      </c>
      <c r="AD86" s="15">
        <v>990.95448045174669</v>
      </c>
      <c r="AE86" s="15">
        <v>689.76142880851705</v>
      </c>
      <c r="AF86" s="15">
        <v>582.22470429532075</v>
      </c>
      <c r="AG86" s="15">
        <v>607.34634210427055</v>
      </c>
      <c r="AH86" s="15">
        <v>1325.0189245553652</v>
      </c>
      <c r="AI86" s="20">
        <f>AH86/AH88</f>
        <v>0.23878646286605912</v>
      </c>
      <c r="AJ86" s="15">
        <f>AH88/6</f>
        <v>924.82833731561459</v>
      </c>
      <c r="AL86" t="s">
        <v>17</v>
      </c>
      <c r="AM86" s="15">
        <v>1019.4075778452101</v>
      </c>
      <c r="AN86" s="15">
        <v>718.0928126583251</v>
      </c>
      <c r="AO86" s="15">
        <v>444.47048239794611</v>
      </c>
      <c r="AP86" s="15">
        <v>542.48576726262695</v>
      </c>
      <c r="AQ86" s="15">
        <v>1250.4605443727123</v>
      </c>
      <c r="AR86" s="20">
        <f>AQ86/AQ88</f>
        <v>0.26498315687203833</v>
      </c>
      <c r="AS86" s="15">
        <f>AQ88/6</f>
        <v>786.50316189503189</v>
      </c>
    </row>
    <row r="87" spans="2:45" ht="15.75" thickBot="1" x14ac:dyDescent="0.3">
      <c r="B87" t="s">
        <v>72</v>
      </c>
      <c r="C87" s="15">
        <v>375.26640202965723</v>
      </c>
      <c r="D87" s="15">
        <v>242.13272106798115</v>
      </c>
      <c r="E87" s="15">
        <v>220.65795677616723</v>
      </c>
      <c r="F87" s="15">
        <v>170.79967820877579</v>
      </c>
      <c r="G87" s="15">
        <v>608.13095042058796</v>
      </c>
      <c r="H87" s="26">
        <f>G87/G88</f>
        <v>0.1019084106464201</v>
      </c>
      <c r="I87" s="25">
        <f>G88/6</f>
        <v>994.57108358888718</v>
      </c>
      <c r="K87" t="s">
        <v>72</v>
      </c>
      <c r="L87" s="15">
        <v>436.11612142876811</v>
      </c>
      <c r="M87" s="15">
        <v>339.06243648355235</v>
      </c>
      <c r="N87" s="15">
        <v>276.08669141742757</v>
      </c>
      <c r="O87" s="15">
        <v>84.54264285994941</v>
      </c>
      <c r="P87" s="15">
        <v>778.18413665994899</v>
      </c>
      <c r="Q87" s="26">
        <f>P87/P88</f>
        <v>0.13061383364566093</v>
      </c>
      <c r="R87" s="25">
        <f>P88/6</f>
        <v>992.98330421756293</v>
      </c>
      <c r="T87" t="s">
        <v>72</v>
      </c>
      <c r="U87" s="15">
        <v>550.0125295606814</v>
      </c>
      <c r="V87" s="15">
        <v>302.28044446849844</v>
      </c>
      <c r="W87" s="15">
        <v>298.46893645890964</v>
      </c>
      <c r="X87" s="15">
        <v>308.38539282363621</v>
      </c>
      <c r="Y87" s="15">
        <v>818.39480794697806</v>
      </c>
      <c r="Z87" s="26">
        <f>Y87/Y88</f>
        <v>0.12745127206075954</v>
      </c>
      <c r="AA87" s="25">
        <f>Y88/6</f>
        <v>1070.206145865727</v>
      </c>
      <c r="AC87" t="s">
        <v>72</v>
      </c>
      <c r="AD87" s="15">
        <v>406.15359430481976</v>
      </c>
      <c r="AE87" s="15">
        <v>240.56754546332249</v>
      </c>
      <c r="AF87" s="15">
        <v>169.03388024299414</v>
      </c>
      <c r="AG87" s="15">
        <v>112.21370600355391</v>
      </c>
      <c r="AH87" s="15">
        <v>286.52328911219763</v>
      </c>
      <c r="AI87" s="26">
        <f>AH87/AH88</f>
        <v>5.1635400421778728E-2</v>
      </c>
      <c r="AJ87" s="25">
        <f>AH88/6</f>
        <v>924.82833731561459</v>
      </c>
      <c r="AL87" t="s">
        <v>72</v>
      </c>
      <c r="AM87" s="15">
        <v>501.58168957161774</v>
      </c>
      <c r="AN87" s="15">
        <v>329.5540681676141</v>
      </c>
      <c r="AO87" s="15">
        <v>242.17921083459686</v>
      </c>
      <c r="AP87" s="15">
        <v>188.50008322658988</v>
      </c>
      <c r="AQ87" s="15">
        <v>469.172915584603</v>
      </c>
      <c r="AR87" s="26">
        <f>AQ87/AQ88</f>
        <v>9.9421705746687489E-2</v>
      </c>
      <c r="AS87" s="25">
        <f>AQ88/6</f>
        <v>786.50316189503189</v>
      </c>
    </row>
    <row r="88" spans="2:45" ht="15.75" thickTop="1" x14ac:dyDescent="0.25">
      <c r="B88" s="18" t="s">
        <v>108</v>
      </c>
      <c r="C88" s="57">
        <v>4185.483015380074</v>
      </c>
      <c r="D88" s="57">
        <v>2664.433135709101</v>
      </c>
      <c r="E88" s="57">
        <v>2197.3353486612386</v>
      </c>
      <c r="F88" s="57">
        <v>2007.6193610968369</v>
      </c>
      <c r="G88" s="57">
        <v>5967.4265015333231</v>
      </c>
      <c r="H88" s="23">
        <f>SUM(H82:H87)</f>
        <v>1</v>
      </c>
      <c r="I88" s="24">
        <f t="shared" ref="I88" si="35">SUM(I82:I87)</f>
        <v>5967.426501533324</v>
      </c>
      <c r="K88" s="18" t="s">
        <v>108</v>
      </c>
      <c r="L88" s="57">
        <v>4331.158260756476</v>
      </c>
      <c r="M88" s="57">
        <v>2949.9719069282228</v>
      </c>
      <c r="N88" s="57">
        <v>2167.2129568368946</v>
      </c>
      <c r="O88" s="57">
        <v>2309.5566100523829</v>
      </c>
      <c r="P88" s="57">
        <v>5957.8998253053778</v>
      </c>
      <c r="Q88" s="23">
        <f>SUM(Q82:Q87)</f>
        <v>0.99999999999999989</v>
      </c>
      <c r="R88" s="24">
        <f t="shared" ref="R88" si="36">SUM(R82:R87)</f>
        <v>5957.8998253053778</v>
      </c>
      <c r="T88" s="18" t="s">
        <v>108</v>
      </c>
      <c r="U88" s="57">
        <v>4857.8395688244764</v>
      </c>
      <c r="V88" s="57">
        <v>3150.0793740939725</v>
      </c>
      <c r="W88" s="57">
        <v>2542.8659725009056</v>
      </c>
      <c r="X88" s="57">
        <v>2508.9809574347532</v>
      </c>
      <c r="Y88" s="57">
        <v>6421.2368751943623</v>
      </c>
      <c r="Z88" s="23">
        <f>SUM(Z82:Z87)</f>
        <v>1</v>
      </c>
      <c r="AA88" s="24">
        <f t="shared" ref="AA88" si="37">SUM(AA82:AA87)</f>
        <v>6421.2368751943623</v>
      </c>
      <c r="AC88" s="18" t="s">
        <v>108</v>
      </c>
      <c r="AD88" s="57">
        <v>4265.5722666042857</v>
      </c>
      <c r="AE88" s="57">
        <v>2650.9413910016588</v>
      </c>
      <c r="AF88" s="57">
        <v>2442.729339898985</v>
      </c>
      <c r="AG88" s="57">
        <v>2110.9820521567876</v>
      </c>
      <c r="AH88" s="57">
        <v>5548.9700238936875</v>
      </c>
      <c r="AI88" s="23">
        <f>SUM(AI82:AI87)</f>
        <v>0.99999999999999989</v>
      </c>
      <c r="AJ88" s="24">
        <f t="shared" ref="AJ88" si="38">SUM(AJ82:AJ87)</f>
        <v>5548.9700238936875</v>
      </c>
      <c r="AL88" s="18" t="s">
        <v>108</v>
      </c>
      <c r="AM88" s="57">
        <v>4506.815145151184</v>
      </c>
      <c r="AN88" s="57">
        <v>2775.6499710560647</v>
      </c>
      <c r="AO88" s="57">
        <v>2023.7772595939971</v>
      </c>
      <c r="AP88" s="57">
        <v>1934.5942466742326</v>
      </c>
      <c r="AQ88" s="57">
        <v>4719.0189713701911</v>
      </c>
      <c r="AR88" s="23">
        <f>SUM(AR82:AR87)</f>
        <v>1.0000000000000002</v>
      </c>
      <c r="AS88" s="24">
        <f t="shared" ref="AS88" si="39">SUM(AS82:AS87)</f>
        <v>4719.0189713701911</v>
      </c>
    </row>
    <row r="89" spans="2:45" x14ac:dyDescent="0.25">
      <c r="C89" s="17">
        <f>C88/'Base Data'!$D$5</f>
        <v>57.335383772329777</v>
      </c>
      <c r="L89" s="17">
        <f>L88/'Base Data'!$D$5</f>
        <v>59.330935078855838</v>
      </c>
      <c r="U89" s="17">
        <f>U88/'Base Data'!$D$5</f>
        <v>66.545747518143514</v>
      </c>
      <c r="AD89" s="17">
        <f>AD88/'Base Data'!$D$5</f>
        <v>58.432496802798433</v>
      </c>
      <c r="AM89" s="17">
        <f>AM88/'Base Data'!$D$5</f>
        <v>61.737193769194299</v>
      </c>
    </row>
    <row r="90" spans="2:45" x14ac:dyDescent="0.25">
      <c r="D90" t="s">
        <v>124</v>
      </c>
      <c r="L90" s="17"/>
      <c r="M90" t="s">
        <v>139</v>
      </c>
      <c r="U90" s="17"/>
      <c r="V90" t="s">
        <v>149</v>
      </c>
      <c r="AD90" s="17"/>
      <c r="AE90" t="s">
        <v>159</v>
      </c>
      <c r="AM90" s="17"/>
      <c r="AN90" t="s">
        <v>169</v>
      </c>
    </row>
    <row r="91" spans="2:45" x14ac:dyDescent="0.25">
      <c r="D91" s="92" t="s">
        <v>103</v>
      </c>
      <c r="E91" s="92"/>
      <c r="F91" s="92"/>
      <c r="L91" s="17"/>
      <c r="M91" s="92" t="s">
        <v>103</v>
      </c>
      <c r="N91" s="92"/>
      <c r="O91" s="92"/>
      <c r="U91" s="17"/>
      <c r="V91" s="92" t="s">
        <v>103</v>
      </c>
      <c r="W91" s="92"/>
      <c r="X91" s="92"/>
      <c r="AD91" s="17"/>
      <c r="AE91" s="92" t="s">
        <v>103</v>
      </c>
      <c r="AF91" s="92"/>
      <c r="AG91" s="92"/>
      <c r="AM91" s="17"/>
      <c r="AN91" s="92" t="s">
        <v>103</v>
      </c>
      <c r="AO91" s="92"/>
      <c r="AP91" s="92"/>
    </row>
    <row r="92" spans="2:45" x14ac:dyDescent="0.25">
      <c r="C92" s="27" t="s">
        <v>111</v>
      </c>
      <c r="D92" s="19" t="s">
        <v>172</v>
      </c>
      <c r="E92" s="19" t="s">
        <v>105</v>
      </c>
      <c r="F92" s="19" t="s">
        <v>106</v>
      </c>
      <c r="G92" s="19" t="s">
        <v>107</v>
      </c>
      <c r="H92" s="19" t="s">
        <v>174</v>
      </c>
      <c r="I92" s="52" t="s">
        <v>175</v>
      </c>
      <c r="L92" s="27" t="s">
        <v>111</v>
      </c>
      <c r="M92" s="19" t="s">
        <v>172</v>
      </c>
      <c r="N92" s="19" t="s">
        <v>105</v>
      </c>
      <c r="O92" s="19" t="s">
        <v>106</v>
      </c>
      <c r="P92" s="19" t="s">
        <v>107</v>
      </c>
      <c r="Q92" s="19" t="s">
        <v>174</v>
      </c>
      <c r="R92" s="52" t="s">
        <v>175</v>
      </c>
      <c r="U92" s="27" t="s">
        <v>111</v>
      </c>
      <c r="V92" s="19" t="s">
        <v>172</v>
      </c>
      <c r="W92" s="19" t="s">
        <v>105</v>
      </c>
      <c r="X92" s="19" t="s">
        <v>106</v>
      </c>
      <c r="Y92" s="19" t="s">
        <v>107</v>
      </c>
      <c r="Z92" s="19" t="s">
        <v>174</v>
      </c>
      <c r="AA92" s="52" t="s">
        <v>175</v>
      </c>
      <c r="AD92" s="27" t="s">
        <v>111</v>
      </c>
      <c r="AE92" s="19" t="s">
        <v>104</v>
      </c>
      <c r="AF92" s="19" t="s">
        <v>105</v>
      </c>
      <c r="AG92" s="19" t="s">
        <v>106</v>
      </c>
      <c r="AH92" s="19" t="s">
        <v>107</v>
      </c>
      <c r="AI92" s="19" t="s">
        <v>174</v>
      </c>
      <c r="AJ92" s="52" t="s">
        <v>175</v>
      </c>
      <c r="AM92" s="27" t="s">
        <v>111</v>
      </c>
      <c r="AN92" s="19" t="s">
        <v>104</v>
      </c>
      <c r="AO92" s="19" t="s">
        <v>105</v>
      </c>
      <c r="AP92" s="19" t="s">
        <v>106</v>
      </c>
      <c r="AQ92" s="19" t="s">
        <v>107</v>
      </c>
      <c r="AR92" s="19" t="s">
        <v>174</v>
      </c>
      <c r="AS92" s="52" t="s">
        <v>175</v>
      </c>
    </row>
    <row r="93" spans="2:45" x14ac:dyDescent="0.25">
      <c r="B93" t="s">
        <v>43</v>
      </c>
      <c r="C93" s="15">
        <v>392.24599106320966</v>
      </c>
      <c r="D93" s="15">
        <v>284.86098612105286</v>
      </c>
      <c r="E93" s="15">
        <v>240.43026922833428</v>
      </c>
      <c r="F93" s="15">
        <v>316.3532904139513</v>
      </c>
      <c r="G93" s="15">
        <v>824.92776813306978</v>
      </c>
      <c r="H93" s="20">
        <f>G93/G99</f>
        <v>0.13892434535381709</v>
      </c>
      <c r="I93" s="15">
        <f>G99/6</f>
        <v>989.66067470285907</v>
      </c>
      <c r="K93" t="s">
        <v>43</v>
      </c>
      <c r="L93" s="15">
        <v>360.47617546487487</v>
      </c>
      <c r="M93" s="15">
        <v>233.85612606329511</v>
      </c>
      <c r="N93" s="15">
        <v>131.06668990876688</v>
      </c>
      <c r="O93" s="15">
        <v>197.18491444416313</v>
      </c>
      <c r="P93" s="15">
        <v>431.04104050745832</v>
      </c>
      <c r="Q93" s="20">
        <f>P93/P99</f>
        <v>6.9466356344569977E-2</v>
      </c>
      <c r="R93" s="15">
        <f>P99/6</f>
        <v>1034.1721834605091</v>
      </c>
      <c r="T93" t="s">
        <v>43</v>
      </c>
      <c r="U93" s="15">
        <v>359.54966141132928</v>
      </c>
      <c r="V93" s="15">
        <v>138.64971389467425</v>
      </c>
      <c r="W93" s="15">
        <v>187.19778108503621</v>
      </c>
      <c r="X93" s="15">
        <v>246.1003115921396</v>
      </c>
      <c r="Y93" s="15">
        <v>384.75002548681385</v>
      </c>
      <c r="Z93" s="20">
        <f>Y93/Y99</f>
        <v>8.2161042749000213E-2</v>
      </c>
      <c r="AA93" s="15">
        <f>Y99/6</f>
        <v>780.47943529273937</v>
      </c>
      <c r="AC93" t="s">
        <v>43</v>
      </c>
      <c r="AD93" s="15">
        <v>346.85087722840996</v>
      </c>
      <c r="AE93" s="15">
        <v>241.30451128977262</v>
      </c>
      <c r="AF93" s="15">
        <v>239.495790664845</v>
      </c>
      <c r="AG93" s="15">
        <v>194.70957769739195</v>
      </c>
      <c r="AH93" s="15">
        <v>608.42733240524296</v>
      </c>
      <c r="AI93" s="20">
        <f>AH93/AH99</f>
        <v>0.11461544109888093</v>
      </c>
      <c r="AJ93" s="15">
        <f>AH99/6</f>
        <v>884.73729567894941</v>
      </c>
      <c r="AL93" t="s">
        <v>43</v>
      </c>
      <c r="AM93" s="15">
        <v>389.46691624572514</v>
      </c>
      <c r="AN93" s="15">
        <v>230.02041161064818</v>
      </c>
      <c r="AO93" s="15">
        <v>201.56735278423983</v>
      </c>
      <c r="AP93" s="15">
        <v>109.78485609070779</v>
      </c>
      <c r="AQ93" s="15">
        <v>339.80526770135594</v>
      </c>
      <c r="AR93" s="20">
        <f>AQ93/AQ99</f>
        <v>6.2153091622715838E-2</v>
      </c>
      <c r="AS93" s="15">
        <f>AQ99/6</f>
        <v>911.20505521016651</v>
      </c>
    </row>
    <row r="94" spans="2:45" x14ac:dyDescent="0.25">
      <c r="B94" t="s">
        <v>49</v>
      </c>
      <c r="C94" s="15">
        <v>1447.5649645906994</v>
      </c>
      <c r="D94" s="15">
        <v>1045.8112292680039</v>
      </c>
      <c r="E94" s="15">
        <v>727.82089018756858</v>
      </c>
      <c r="F94" s="15">
        <v>799.47772848545515</v>
      </c>
      <c r="G94" s="15">
        <v>2141.4153797631043</v>
      </c>
      <c r="H94" s="20">
        <f>G94/G99</f>
        <v>0.36063124706961708</v>
      </c>
      <c r="I94" s="15">
        <f>G99/6</f>
        <v>989.66067470285907</v>
      </c>
      <c r="K94" t="s">
        <v>49</v>
      </c>
      <c r="L94" s="15">
        <v>1515.9492761142681</v>
      </c>
      <c r="M94" s="15">
        <v>984.80263163604923</v>
      </c>
      <c r="N94" s="15">
        <v>715.70618109539669</v>
      </c>
      <c r="O94" s="15">
        <v>735.93222143794435</v>
      </c>
      <c r="P94" s="15">
        <v>1996.7407146581718</v>
      </c>
      <c r="Q94" s="20">
        <f>P94/P99</f>
        <v>0.32179372490577457</v>
      </c>
      <c r="R94" s="15">
        <f>P99/6</f>
        <v>1034.1721834605091</v>
      </c>
      <c r="T94" t="s">
        <v>49</v>
      </c>
      <c r="U94" s="15">
        <v>1198.4019004376105</v>
      </c>
      <c r="V94" s="15">
        <v>770.30615808709501</v>
      </c>
      <c r="W94" s="15">
        <v>598.57920891763388</v>
      </c>
      <c r="X94" s="15">
        <v>587.64396725351162</v>
      </c>
      <c r="Y94" s="15">
        <v>1497.0421377824607</v>
      </c>
      <c r="Z94" s="20">
        <f>Y94/Y99</f>
        <v>0.31968430131686848</v>
      </c>
      <c r="AA94" s="15">
        <f>Y99/6</f>
        <v>780.47943529273937</v>
      </c>
      <c r="AC94" t="s">
        <v>49</v>
      </c>
      <c r="AD94" s="15">
        <v>1190.9073367773997</v>
      </c>
      <c r="AE94" s="15">
        <v>852.30664703647381</v>
      </c>
      <c r="AF94" s="15">
        <v>652.50556310043396</v>
      </c>
      <c r="AG94" s="15">
        <v>680.55810525139907</v>
      </c>
      <c r="AH94" s="15">
        <v>1576.2094238991997</v>
      </c>
      <c r="AI94" s="20">
        <f>AH94/AH99</f>
        <v>0.29692607278216848</v>
      </c>
      <c r="AJ94" s="15">
        <f>AH99/6</f>
        <v>884.73729567894941</v>
      </c>
      <c r="AL94" t="s">
        <v>49</v>
      </c>
      <c r="AM94" s="15">
        <v>1343.3072050091939</v>
      </c>
      <c r="AN94" s="15">
        <v>980.85863981277976</v>
      </c>
      <c r="AO94" s="15">
        <v>635.2472556476406</v>
      </c>
      <c r="AP94" s="15">
        <v>880.73840195024388</v>
      </c>
      <c r="AQ94" s="15">
        <v>1908.8028991379733</v>
      </c>
      <c r="AR94" s="20">
        <f>AQ94/AQ99</f>
        <v>0.34913526291798175</v>
      </c>
      <c r="AS94" s="15">
        <f>AQ99/6</f>
        <v>911.20505521016651</v>
      </c>
    </row>
    <row r="95" spans="2:45" x14ac:dyDescent="0.25">
      <c r="B95" t="s">
        <v>19</v>
      </c>
      <c r="C95" s="15">
        <v>937.02456725618572</v>
      </c>
      <c r="D95" s="15">
        <v>614.47456104691878</v>
      </c>
      <c r="E95" s="15">
        <v>366.50709185965684</v>
      </c>
      <c r="F95" s="15">
        <v>506.32506403859827</v>
      </c>
      <c r="G95" s="15">
        <v>1107.3670849157484</v>
      </c>
      <c r="H95" s="20">
        <f>G95/G99</f>
        <v>0.18648935492430779</v>
      </c>
      <c r="I95" s="15">
        <f>G99/6</f>
        <v>989.66067470285907</v>
      </c>
      <c r="K95" t="s">
        <v>19</v>
      </c>
      <c r="L95" s="15">
        <v>1130.3586905126706</v>
      </c>
      <c r="M95" s="15">
        <v>717.58530792818647</v>
      </c>
      <c r="N95" s="15">
        <v>646.65459150882748</v>
      </c>
      <c r="O95" s="15">
        <v>634.03950463209048</v>
      </c>
      <c r="P95" s="15">
        <v>1680.0649371694376</v>
      </c>
      <c r="Q95" s="20">
        <f>P95/P99</f>
        <v>0.27075841657683247</v>
      </c>
      <c r="R95" s="15">
        <f>P99/6</f>
        <v>1034.1721834605091</v>
      </c>
      <c r="T95" t="s">
        <v>19</v>
      </c>
      <c r="U95" s="15">
        <v>1030.833631921585</v>
      </c>
      <c r="V95" s="15">
        <v>463.04595084453331</v>
      </c>
      <c r="W95" s="15">
        <v>527.30612103680085</v>
      </c>
      <c r="X95" s="15">
        <v>481.71812464988341</v>
      </c>
      <c r="Y95" s="15">
        <v>901.4741192480609</v>
      </c>
      <c r="Z95" s="20">
        <f>Y95/Y99</f>
        <v>0.19250435020749762</v>
      </c>
      <c r="AA95" s="15">
        <f>Y99/6</f>
        <v>780.47943529273937</v>
      </c>
      <c r="AC95" t="s">
        <v>19</v>
      </c>
      <c r="AD95" s="15">
        <v>1194.6056974051003</v>
      </c>
      <c r="AE95" s="15">
        <v>788.30482304057352</v>
      </c>
      <c r="AF95" s="15">
        <v>829.88034933921404</v>
      </c>
      <c r="AG95" s="15">
        <v>468.51365701575099</v>
      </c>
      <c r="AH95" s="15">
        <v>1241.7236841714025</v>
      </c>
      <c r="AI95" s="20">
        <f>AH95/AH99</f>
        <v>0.23391570398655287</v>
      </c>
      <c r="AJ95" s="15">
        <f>AH99/6</f>
        <v>884.73729567894941</v>
      </c>
      <c r="AL95" t="s">
        <v>19</v>
      </c>
      <c r="AM95" s="15">
        <v>993.68922189877969</v>
      </c>
      <c r="AN95" s="15">
        <v>636.51391306883374</v>
      </c>
      <c r="AO95" s="15">
        <v>459.06052603164477</v>
      </c>
      <c r="AP95" s="15">
        <v>453.25995116969909</v>
      </c>
      <c r="AQ95" s="15">
        <v>1089.7462650006664</v>
      </c>
      <c r="AR95" s="20">
        <f>AQ95/AQ99</f>
        <v>0.19932327686463502</v>
      </c>
      <c r="AS95" s="15">
        <f>AQ99/6</f>
        <v>911.20505521016651</v>
      </c>
    </row>
    <row r="96" spans="2:45" x14ac:dyDescent="0.25">
      <c r="B96" t="s">
        <v>38</v>
      </c>
      <c r="C96" s="15">
        <v>197.21046756978541</v>
      </c>
      <c r="D96" s="15">
        <v>165.44407499088533</v>
      </c>
      <c r="E96" s="15">
        <v>84.802975618118779</v>
      </c>
      <c r="F96" s="15">
        <v>113.81191142466879</v>
      </c>
      <c r="G96" s="15">
        <v>279.2559864155541</v>
      </c>
      <c r="H96" s="20">
        <f>G96/G99</f>
        <v>4.702891161818324E-2</v>
      </c>
      <c r="I96" s="15">
        <f>G99/6</f>
        <v>989.66067470285907</v>
      </c>
      <c r="K96" t="s">
        <v>38</v>
      </c>
      <c r="L96" s="15">
        <v>290.84389921332797</v>
      </c>
      <c r="M96" s="15">
        <v>137.25197502023724</v>
      </c>
      <c r="N96" s="15">
        <v>78.70912716121309</v>
      </c>
      <c r="O96" s="15">
        <v>250.75256947121781</v>
      </c>
      <c r="P96" s="15">
        <v>388.00454449145508</v>
      </c>
      <c r="Q96" s="20">
        <f>P96/P99</f>
        <v>6.2530616386839391E-2</v>
      </c>
      <c r="R96" s="15">
        <f>P99/6</f>
        <v>1034.1721834605091</v>
      </c>
      <c r="T96" t="s">
        <v>38</v>
      </c>
      <c r="U96" s="15">
        <v>189.21641641765447</v>
      </c>
      <c r="V96" s="15">
        <v>164.55106751398509</v>
      </c>
      <c r="W96" s="15">
        <v>71.238766286548852</v>
      </c>
      <c r="X96" s="15">
        <v>56.481577149444917</v>
      </c>
      <c r="Y96" s="15">
        <v>221.03264466343006</v>
      </c>
      <c r="Z96" s="20">
        <f>Y96/Y99</f>
        <v>4.7200185481830567E-2</v>
      </c>
      <c r="AA96" s="15">
        <f>Y99/6</f>
        <v>780.47943529273937</v>
      </c>
      <c r="AC96" t="s">
        <v>38</v>
      </c>
      <c r="AD96" s="15">
        <v>103.74711455105781</v>
      </c>
      <c r="AE96" s="15">
        <v>55.582607757082286</v>
      </c>
      <c r="AF96" s="15">
        <v>26.764874613283062</v>
      </c>
      <c r="AG96" s="15">
        <v>50.686442268761134</v>
      </c>
      <c r="AH96" s="15">
        <v>106.26905002584343</v>
      </c>
      <c r="AI96" s="20">
        <f>AH96/AH99</f>
        <v>2.0018946216174508E-2</v>
      </c>
      <c r="AJ96" s="15">
        <f>AH99/6</f>
        <v>884.73729567894941</v>
      </c>
      <c r="AL96" t="s">
        <v>38</v>
      </c>
      <c r="AM96" s="15">
        <v>123.48254761909138</v>
      </c>
      <c r="AN96" s="15">
        <v>45.281666739733112</v>
      </c>
      <c r="AO96" s="15">
        <v>43.655643710060275</v>
      </c>
      <c r="AP96" s="15">
        <v>120.01828189491613</v>
      </c>
      <c r="AQ96" s="15">
        <v>165.29994863464924</v>
      </c>
      <c r="AR96" s="20">
        <f>AQ96/AQ99</f>
        <v>3.0234678003134969E-2</v>
      </c>
      <c r="AS96" s="15">
        <f>AQ99/6</f>
        <v>911.20505521016651</v>
      </c>
    </row>
    <row r="97" spans="2:45" x14ac:dyDescent="0.25">
      <c r="B97" t="s">
        <v>17</v>
      </c>
      <c r="C97" s="15">
        <v>902.02817219110614</v>
      </c>
      <c r="D97" s="15">
        <v>528.95443191999107</v>
      </c>
      <c r="E97" s="15">
        <v>291.41813043026349</v>
      </c>
      <c r="F97" s="15">
        <v>569.19222873868841</v>
      </c>
      <c r="G97" s="15">
        <v>1075.7579462256447</v>
      </c>
      <c r="H97" s="20">
        <f>G97/G99</f>
        <v>0.18116612655286046</v>
      </c>
      <c r="I97" s="15">
        <f>G99/6</f>
        <v>989.66067470285907</v>
      </c>
      <c r="K97" t="s">
        <v>17</v>
      </c>
      <c r="L97" s="15">
        <v>694.87738188997571</v>
      </c>
      <c r="M97" s="15">
        <v>465.00299436452599</v>
      </c>
      <c r="N97" s="15">
        <v>411.19751634016217</v>
      </c>
      <c r="O97" s="15">
        <v>408.72618946021339</v>
      </c>
      <c r="P97" s="15">
        <v>1046.9042266129752</v>
      </c>
      <c r="Q97" s="20">
        <f>P97/P99</f>
        <v>0.16871855630943108</v>
      </c>
      <c r="R97" s="15">
        <f>P99/6</f>
        <v>1034.1721834605091</v>
      </c>
      <c r="T97" t="s">
        <v>17</v>
      </c>
      <c r="U97" s="15">
        <v>980.38567704797288</v>
      </c>
      <c r="V97" s="15">
        <v>616.25432923721689</v>
      </c>
      <c r="W97" s="15">
        <v>465.41700434809337</v>
      </c>
      <c r="X97" s="15">
        <v>442.30202393960087</v>
      </c>
      <c r="Y97" s="15">
        <v>1216.0414716684284</v>
      </c>
      <c r="Z97" s="20">
        <f>Y97/Y99</f>
        <v>0.25967830726428642</v>
      </c>
      <c r="AA97" s="15">
        <f>Y99/6</f>
        <v>780.47943529273937</v>
      </c>
      <c r="AC97" t="s">
        <v>17</v>
      </c>
      <c r="AD97" s="15">
        <v>1155.6855888016105</v>
      </c>
      <c r="AE97" s="15">
        <v>869.50658299729048</v>
      </c>
      <c r="AF97" s="15">
        <v>624.14052779361543</v>
      </c>
      <c r="AG97" s="15">
        <v>377.60277193936719</v>
      </c>
      <c r="AH97" s="15">
        <v>1160.524358603094</v>
      </c>
      <c r="AI97" s="20">
        <f>AH97/AH99</f>
        <v>0.2186193883523555</v>
      </c>
      <c r="AJ97" s="15">
        <f>AH99/6</f>
        <v>884.73729567894941</v>
      </c>
      <c r="AL97" t="s">
        <v>17</v>
      </c>
      <c r="AM97" s="15">
        <v>901.65534949755227</v>
      </c>
      <c r="AN97" s="15">
        <v>704.73627368774339</v>
      </c>
      <c r="AO97" s="15">
        <v>588.74857986679694</v>
      </c>
      <c r="AP97" s="15">
        <v>525.60559706197807</v>
      </c>
      <c r="AQ97" s="15">
        <v>1634.1827797127428</v>
      </c>
      <c r="AR97" s="20">
        <f>AQ97/AQ99</f>
        <v>0.29890505442374948</v>
      </c>
      <c r="AS97" s="15">
        <f>AQ99/6</f>
        <v>911.20505521016651</v>
      </c>
    </row>
    <row r="98" spans="2:45" ht="15.75" thickBot="1" x14ac:dyDescent="0.3">
      <c r="B98" t="s">
        <v>72</v>
      </c>
      <c r="C98" s="15">
        <v>524.1130091237892</v>
      </c>
      <c r="D98" s="15">
        <v>377.99446124157481</v>
      </c>
      <c r="E98" s="15">
        <v>229.66796428012196</v>
      </c>
      <c r="F98" s="15">
        <v>142.51073062955308</v>
      </c>
      <c r="G98" s="15">
        <v>509.23988276403384</v>
      </c>
      <c r="H98" s="26">
        <f>G98/G99</f>
        <v>8.5760014481214439E-2</v>
      </c>
      <c r="I98" s="25">
        <f>G99/6</f>
        <v>989.66067470285907</v>
      </c>
      <c r="K98" t="s">
        <v>72</v>
      </c>
      <c r="L98" s="15">
        <v>467.22448260221353</v>
      </c>
      <c r="M98" s="15">
        <v>396.95323067338188</v>
      </c>
      <c r="N98" s="15">
        <v>190.47110282588426</v>
      </c>
      <c r="O98" s="15">
        <v>166.7928223154972</v>
      </c>
      <c r="P98" s="15">
        <v>662.27763732355663</v>
      </c>
      <c r="Q98" s="26">
        <f>P98/P99</f>
        <v>0.10673232947655251</v>
      </c>
      <c r="R98" s="25">
        <f>P99/6</f>
        <v>1034.1721834605091</v>
      </c>
      <c r="T98" t="s">
        <v>72</v>
      </c>
      <c r="U98" s="15">
        <v>592.42289714597575</v>
      </c>
      <c r="V98" s="15">
        <v>328.28765636115526</v>
      </c>
      <c r="W98" s="15">
        <v>181.90746767403124</v>
      </c>
      <c r="X98" s="15">
        <v>174.09693095556315</v>
      </c>
      <c r="Y98" s="15">
        <v>462.53621290724266</v>
      </c>
      <c r="Z98" s="26">
        <f>Y98/Y99</f>
        <v>9.8771812980516738E-2</v>
      </c>
      <c r="AA98" s="25">
        <f>Y99/6</f>
        <v>780.47943529273937</v>
      </c>
      <c r="AC98" t="s">
        <v>72</v>
      </c>
      <c r="AD98" s="15">
        <v>438.2271947864308</v>
      </c>
      <c r="AE98" s="15">
        <v>352.33347605087022</v>
      </c>
      <c r="AF98" s="15">
        <v>178.01793727500274</v>
      </c>
      <c r="AG98" s="15">
        <v>258.40457959749062</v>
      </c>
      <c r="AH98" s="15">
        <v>615.26992496891319</v>
      </c>
      <c r="AI98" s="26">
        <f>AH98/AH99</f>
        <v>0.11590444756386765</v>
      </c>
      <c r="AJ98" s="25">
        <f>AH99/6</f>
        <v>884.73729567894941</v>
      </c>
      <c r="AL98" t="s">
        <v>72</v>
      </c>
      <c r="AM98" s="15">
        <v>318.192881098263</v>
      </c>
      <c r="AN98" s="15">
        <v>180.08027552177333</v>
      </c>
      <c r="AO98" s="15">
        <v>79.794380664205789</v>
      </c>
      <c r="AP98" s="15">
        <v>182.42633137692775</v>
      </c>
      <c r="AQ98" s="15">
        <v>329.3931710736112</v>
      </c>
      <c r="AR98" s="26">
        <f>AQ98/AQ99</f>
        <v>6.0248636167782914E-2</v>
      </c>
      <c r="AS98" s="25">
        <f>AQ99/6</f>
        <v>911.20505521016651</v>
      </c>
    </row>
    <row r="99" spans="2:45" ht="15.75" thickTop="1" x14ac:dyDescent="0.25">
      <c r="B99" s="18" t="s">
        <v>108</v>
      </c>
      <c r="C99" s="57">
        <v>4400.1871717947761</v>
      </c>
      <c r="D99" s="57">
        <v>3017.5397445884264</v>
      </c>
      <c r="E99" s="57">
        <v>1940.647321604064</v>
      </c>
      <c r="F99" s="57">
        <v>2447.6709537309148</v>
      </c>
      <c r="G99" s="57">
        <v>5937.9640482171544</v>
      </c>
      <c r="H99" s="23">
        <f>SUM(H93:H98)</f>
        <v>1</v>
      </c>
      <c r="I99" s="24">
        <f t="shared" ref="I99" si="40">SUM(I93:I98)</f>
        <v>5937.9640482171544</v>
      </c>
      <c r="K99" s="18" t="s">
        <v>108</v>
      </c>
      <c r="L99" s="57">
        <v>4459.7299057973305</v>
      </c>
      <c r="M99" s="57">
        <v>2935.4522656856757</v>
      </c>
      <c r="N99" s="57">
        <v>2173.8052088402505</v>
      </c>
      <c r="O99" s="57">
        <v>2393.4282217611267</v>
      </c>
      <c r="P99" s="57">
        <v>6205.0331007630548</v>
      </c>
      <c r="Q99" s="23">
        <f>SUM(Q93:Q98)</f>
        <v>1</v>
      </c>
      <c r="R99" s="24">
        <f t="shared" ref="R99" si="41">SUM(R93:R98)</f>
        <v>6205.0331007630539</v>
      </c>
      <c r="T99" s="18" t="s">
        <v>108</v>
      </c>
      <c r="U99" s="57">
        <v>4350.8101843821278</v>
      </c>
      <c r="V99" s="57">
        <v>2481.0948759386597</v>
      </c>
      <c r="W99" s="57">
        <v>2031.6463493481444</v>
      </c>
      <c r="X99" s="57">
        <v>1988.3429355401436</v>
      </c>
      <c r="Y99" s="57">
        <v>4682.8766117564364</v>
      </c>
      <c r="Z99" s="23">
        <f>SUM(Z93:Z98)</f>
        <v>1</v>
      </c>
      <c r="AA99" s="24">
        <f t="shared" ref="AA99" si="42">SUM(AA93:AA98)</f>
        <v>4682.8766117564364</v>
      </c>
      <c r="AC99" s="18" t="s">
        <v>108</v>
      </c>
      <c r="AD99" s="57">
        <v>4430.023809550009</v>
      </c>
      <c r="AE99" s="57">
        <v>3159.3386481720627</v>
      </c>
      <c r="AF99" s="57">
        <v>2550.8050427863941</v>
      </c>
      <c r="AG99" s="57">
        <v>2030.4751337701609</v>
      </c>
      <c r="AH99" s="57">
        <v>5308.4237740736962</v>
      </c>
      <c r="AI99" s="23">
        <f>SUM(AI93:AI98)</f>
        <v>1</v>
      </c>
      <c r="AJ99" s="24">
        <f t="shared" ref="AJ99" si="43">SUM(AJ93:AJ98)</f>
        <v>5308.4237740736962</v>
      </c>
      <c r="AL99" s="18" t="s">
        <v>108</v>
      </c>
      <c r="AM99" s="57">
        <v>4069.7941213686054</v>
      </c>
      <c r="AN99" s="57">
        <v>2777.4911804415115</v>
      </c>
      <c r="AO99" s="57">
        <v>2008.0737387045883</v>
      </c>
      <c r="AP99" s="57">
        <v>2271.8334195444727</v>
      </c>
      <c r="AQ99" s="57">
        <v>5467.2303312609993</v>
      </c>
      <c r="AR99" s="23">
        <f>SUM(AR93:AR98)</f>
        <v>0.99999999999999989</v>
      </c>
      <c r="AS99" s="24">
        <f t="shared" ref="AS99" si="44">SUM(AS93:AS98)</f>
        <v>5467.2303312609993</v>
      </c>
    </row>
    <row r="100" spans="2:45" x14ac:dyDescent="0.25">
      <c r="C100" s="17">
        <f>C99/'Base Data'!$D$5</f>
        <v>60.276536599928441</v>
      </c>
      <c r="L100" s="17">
        <f>L99/'Base Data'!$D$5</f>
        <v>61.092190490374392</v>
      </c>
      <c r="U100" s="17">
        <f>U99/'Base Data'!$D$5</f>
        <v>59.600139512083942</v>
      </c>
      <c r="AD100" s="17">
        <f>AD99/'Base Data'!$D$5</f>
        <v>60.685257665068619</v>
      </c>
      <c r="AM100" s="17">
        <f>AM99/'Base Data'!$D$5</f>
        <v>55.750604402309662</v>
      </c>
    </row>
    <row r="101" spans="2:45" x14ac:dyDescent="0.25">
      <c r="D101" t="s">
        <v>125</v>
      </c>
      <c r="L101" s="17"/>
      <c r="M101" t="s">
        <v>140</v>
      </c>
      <c r="U101" s="17"/>
      <c r="V101" t="s">
        <v>150</v>
      </c>
      <c r="AD101" s="17"/>
      <c r="AE101" t="s">
        <v>160</v>
      </c>
      <c r="AM101" s="17"/>
      <c r="AN101" t="s">
        <v>170</v>
      </c>
    </row>
    <row r="102" spans="2:45" x14ac:dyDescent="0.25">
      <c r="D102" s="92" t="s">
        <v>103</v>
      </c>
      <c r="E102" s="92"/>
      <c r="F102" s="92"/>
      <c r="L102" s="17"/>
      <c r="M102" s="92" t="s">
        <v>103</v>
      </c>
      <c r="N102" s="92"/>
      <c r="O102" s="92"/>
      <c r="U102" s="17"/>
      <c r="V102" s="92" t="s">
        <v>103</v>
      </c>
      <c r="W102" s="92"/>
      <c r="X102" s="92"/>
      <c r="AD102" s="17"/>
      <c r="AE102" s="92" t="s">
        <v>103</v>
      </c>
      <c r="AF102" s="92"/>
      <c r="AG102" s="92"/>
      <c r="AM102" s="17"/>
      <c r="AN102" s="92" t="s">
        <v>103</v>
      </c>
      <c r="AO102" s="92"/>
      <c r="AP102" s="92"/>
    </row>
    <row r="103" spans="2:45" x14ac:dyDescent="0.25">
      <c r="C103" s="27" t="s">
        <v>111</v>
      </c>
      <c r="D103" s="19" t="s">
        <v>172</v>
      </c>
      <c r="E103" s="19" t="s">
        <v>105</v>
      </c>
      <c r="F103" s="19" t="s">
        <v>106</v>
      </c>
      <c r="G103" s="19" t="s">
        <v>107</v>
      </c>
      <c r="H103" s="19" t="s">
        <v>174</v>
      </c>
      <c r="I103" s="52" t="s">
        <v>175</v>
      </c>
      <c r="L103" s="27" t="s">
        <v>111</v>
      </c>
      <c r="M103" s="19" t="s">
        <v>172</v>
      </c>
      <c r="N103" s="19" t="s">
        <v>105</v>
      </c>
      <c r="O103" s="19" t="s">
        <v>106</v>
      </c>
      <c r="P103" s="19" t="s">
        <v>107</v>
      </c>
      <c r="Q103" s="19" t="s">
        <v>174</v>
      </c>
      <c r="R103" s="52" t="s">
        <v>175</v>
      </c>
      <c r="U103" s="27" t="s">
        <v>111</v>
      </c>
      <c r="V103" s="19" t="s">
        <v>172</v>
      </c>
      <c r="W103" s="19" t="s">
        <v>105</v>
      </c>
      <c r="X103" s="19" t="s">
        <v>106</v>
      </c>
      <c r="Y103" s="19" t="s">
        <v>107</v>
      </c>
      <c r="Z103" s="19" t="s">
        <v>174</v>
      </c>
      <c r="AA103" s="52" t="s">
        <v>175</v>
      </c>
      <c r="AD103" s="27" t="s">
        <v>111</v>
      </c>
      <c r="AE103" s="19" t="s">
        <v>104</v>
      </c>
      <c r="AF103" s="19" t="s">
        <v>105</v>
      </c>
      <c r="AG103" s="19" t="s">
        <v>106</v>
      </c>
      <c r="AH103" s="19" t="s">
        <v>107</v>
      </c>
      <c r="AI103" s="19" t="s">
        <v>174</v>
      </c>
      <c r="AJ103" s="52" t="s">
        <v>175</v>
      </c>
      <c r="AM103" s="27" t="s">
        <v>111</v>
      </c>
      <c r="AN103" s="19" t="s">
        <v>104</v>
      </c>
      <c r="AO103" s="19" t="s">
        <v>105</v>
      </c>
      <c r="AP103" s="19" t="s">
        <v>106</v>
      </c>
      <c r="AQ103" s="19" t="s">
        <v>107</v>
      </c>
      <c r="AR103" s="19" t="s">
        <v>174</v>
      </c>
      <c r="AS103" s="52" t="s">
        <v>175</v>
      </c>
    </row>
    <row r="104" spans="2:45" x14ac:dyDescent="0.25">
      <c r="B104" t="s">
        <v>43</v>
      </c>
      <c r="C104" s="15">
        <v>205.03299862296552</v>
      </c>
      <c r="D104" s="15">
        <v>168.51214406024542</v>
      </c>
      <c r="E104" s="15">
        <v>124.88107923629303</v>
      </c>
      <c r="F104" s="15">
        <v>92.209196197409767</v>
      </c>
      <c r="G104" s="15">
        <v>260.72134025765524</v>
      </c>
      <c r="H104" s="20">
        <f>G104/G110</f>
        <v>4.9971615929923635E-2</v>
      </c>
      <c r="I104" s="15">
        <f>G110/6</f>
        <v>869.56476993950218</v>
      </c>
      <c r="K104" t="s">
        <v>43</v>
      </c>
      <c r="L104" s="15">
        <v>241.46200045306389</v>
      </c>
      <c r="M104" s="15">
        <v>194.86508575374825</v>
      </c>
      <c r="N104" s="15">
        <v>128.0115695370713</v>
      </c>
      <c r="O104" s="15">
        <v>124.56810599268175</v>
      </c>
      <c r="P104" s="15">
        <v>319.43319174642994</v>
      </c>
      <c r="Q104" s="20">
        <f>P104/P110</f>
        <v>6.3257672915664115E-2</v>
      </c>
      <c r="R104" s="15">
        <f>P110/6</f>
        <v>841.61909278658334</v>
      </c>
      <c r="T104" t="s">
        <v>43</v>
      </c>
      <c r="U104" s="15">
        <v>132.86312126017603</v>
      </c>
      <c r="V104" s="15">
        <v>60.679007564077935</v>
      </c>
      <c r="W104" s="15">
        <v>59.969610701275272</v>
      </c>
      <c r="X104" s="15">
        <v>101.57916678296914</v>
      </c>
      <c r="Y104" s="15">
        <v>197.94150488434084</v>
      </c>
      <c r="Z104" s="20">
        <f>Y104/Y110</f>
        <v>4.0006065143594685E-2</v>
      </c>
      <c r="AA104" s="15">
        <f>Y110/6</f>
        <v>824.63123268044853</v>
      </c>
      <c r="AC104" t="s">
        <v>43</v>
      </c>
      <c r="AD104" s="15">
        <v>416.32812186978254</v>
      </c>
      <c r="AE104" s="15">
        <v>208.99416307957648</v>
      </c>
      <c r="AF104" s="15">
        <v>203.85376059766881</v>
      </c>
      <c r="AG104" s="15">
        <v>118.41103239576428</v>
      </c>
      <c r="AH104" s="15">
        <v>327.40519547534075</v>
      </c>
      <c r="AI104" s="20">
        <f>AH104/AH110</f>
        <v>5.7923094234963377E-2</v>
      </c>
      <c r="AJ104" s="15">
        <f>AH110/6</f>
        <v>942.06867398816473</v>
      </c>
      <c r="AL104" t="s">
        <v>43</v>
      </c>
      <c r="AM104" s="15">
        <v>400.44016923037236</v>
      </c>
      <c r="AN104" s="15">
        <v>276.5707459292725</v>
      </c>
      <c r="AO104" s="15">
        <v>122.89541160185209</v>
      </c>
      <c r="AP104" s="15">
        <v>314.94958334100414</v>
      </c>
      <c r="AQ104" s="15">
        <v>591.52032927027676</v>
      </c>
      <c r="AR104" s="20">
        <f>AQ104/AQ110</f>
        <v>0.10054993180619858</v>
      </c>
      <c r="AS104" s="15">
        <f>AQ110/6</f>
        <v>980.47527008833413</v>
      </c>
    </row>
    <row r="105" spans="2:45" x14ac:dyDescent="0.25">
      <c r="B105" t="s">
        <v>49</v>
      </c>
      <c r="C105" s="15">
        <v>1412.9657943961615</v>
      </c>
      <c r="D105" s="15">
        <v>766.09103353231114</v>
      </c>
      <c r="E105" s="15">
        <v>606.85704304971034</v>
      </c>
      <c r="F105" s="15">
        <v>727.01463257387331</v>
      </c>
      <c r="G105" s="15">
        <v>1746.9950727874082</v>
      </c>
      <c r="H105" s="20">
        <f>G105/G110</f>
        <v>0.33484089458318922</v>
      </c>
      <c r="I105" s="15">
        <f>G110/6</f>
        <v>869.56476993950218</v>
      </c>
      <c r="K105" t="s">
        <v>49</v>
      </c>
      <c r="L105" s="15">
        <v>1396.2608745672906</v>
      </c>
      <c r="M105" s="15">
        <v>743.40631698624725</v>
      </c>
      <c r="N105" s="15">
        <v>822.88593709276984</v>
      </c>
      <c r="O105" s="15">
        <v>702.78564895090574</v>
      </c>
      <c r="P105" s="15">
        <v>1727.3096253299605</v>
      </c>
      <c r="Q105" s="20">
        <f>P105/P110</f>
        <v>0.34206084441574675</v>
      </c>
      <c r="R105" s="15">
        <f>P110/6</f>
        <v>841.61909278658334</v>
      </c>
      <c r="T105" t="s">
        <v>49</v>
      </c>
      <c r="U105" s="15">
        <v>1728.5718883956965</v>
      </c>
      <c r="V105" s="15">
        <v>887.80086252101751</v>
      </c>
      <c r="W105" s="15">
        <v>900.59183856038032</v>
      </c>
      <c r="X105" s="15">
        <v>835.14881227347382</v>
      </c>
      <c r="Y105" s="15">
        <v>1908.7754490439199</v>
      </c>
      <c r="Z105" s="20">
        <f>Y105/Y110</f>
        <v>0.38578364352420513</v>
      </c>
      <c r="AA105" s="15">
        <f>Y110/6</f>
        <v>824.63123268044853</v>
      </c>
      <c r="AC105" t="s">
        <v>49</v>
      </c>
      <c r="AD105" s="15">
        <v>1477.0987868961331</v>
      </c>
      <c r="AE105" s="15">
        <v>1145.9088860483971</v>
      </c>
      <c r="AF105" s="15">
        <v>773.11384374519434</v>
      </c>
      <c r="AG105" s="15">
        <v>701.58100674598165</v>
      </c>
      <c r="AH105" s="15">
        <v>1882.8792500390946</v>
      </c>
      <c r="AI105" s="20">
        <f>AH105/AH110</f>
        <v>0.33311075615257274</v>
      </c>
      <c r="AJ105" s="15">
        <f>AH110/6</f>
        <v>942.06867398816473</v>
      </c>
      <c r="AL105" t="s">
        <v>49</v>
      </c>
      <c r="AM105" s="15">
        <v>1403.4260485133273</v>
      </c>
      <c r="AN105" s="15">
        <v>843.74737099286369</v>
      </c>
      <c r="AO105" s="15">
        <v>644.34806669443515</v>
      </c>
      <c r="AP105" s="15">
        <v>691.49624361656549</v>
      </c>
      <c r="AQ105" s="15">
        <v>1539.396582310761</v>
      </c>
      <c r="AR105" s="20">
        <f>AQ105/AQ110</f>
        <v>0.26167523534650561</v>
      </c>
      <c r="AS105" s="15">
        <f>AQ110/6</f>
        <v>980.47527008833413</v>
      </c>
    </row>
    <row r="106" spans="2:45" x14ac:dyDescent="0.25">
      <c r="B106" t="s">
        <v>19</v>
      </c>
      <c r="C106" s="15">
        <v>923.9697518293724</v>
      </c>
      <c r="D106" s="15">
        <v>730.11505067794246</v>
      </c>
      <c r="E106" s="15">
        <v>458.70302653304344</v>
      </c>
      <c r="F106" s="15">
        <v>505.67462409313333</v>
      </c>
      <c r="G106" s="15">
        <v>1282.9141831903173</v>
      </c>
      <c r="H106" s="20">
        <f>G106/G110</f>
        <v>0.2458920116400248</v>
      </c>
      <c r="I106" s="15">
        <f>G110/6</f>
        <v>869.56476993950218</v>
      </c>
      <c r="K106" t="s">
        <v>19</v>
      </c>
      <c r="L106" s="15">
        <v>1125.0524489432166</v>
      </c>
      <c r="M106" s="15">
        <v>738.51728444970399</v>
      </c>
      <c r="N106" s="15">
        <v>661.82505084377215</v>
      </c>
      <c r="O106" s="15">
        <v>617.21196145835563</v>
      </c>
      <c r="P106" s="15">
        <v>1532.1289300521771</v>
      </c>
      <c r="Q106" s="20">
        <f>P106/P110</f>
        <v>0.30340901705293821</v>
      </c>
      <c r="R106" s="15">
        <f>P110/6</f>
        <v>841.61909278658334</v>
      </c>
      <c r="T106" t="s">
        <v>19</v>
      </c>
      <c r="U106" s="15">
        <v>968.43615893820049</v>
      </c>
      <c r="V106" s="15">
        <v>708.05555408586611</v>
      </c>
      <c r="W106" s="15">
        <v>456.45656629688966</v>
      </c>
      <c r="X106" s="15">
        <v>557.14771477993213</v>
      </c>
      <c r="Y106" s="15">
        <v>1328.2143405143709</v>
      </c>
      <c r="Z106" s="20">
        <f>Y106/Y110</f>
        <v>0.26844612231438181</v>
      </c>
      <c r="AA106" s="15">
        <f>Y110/6</f>
        <v>824.63123268044853</v>
      </c>
      <c r="AC106" t="s">
        <v>19</v>
      </c>
      <c r="AD106" s="15">
        <v>1148.9813901068164</v>
      </c>
      <c r="AE106" s="15">
        <v>804.12881114246136</v>
      </c>
      <c r="AF106" s="15">
        <v>529.00524328253698</v>
      </c>
      <c r="AG106" s="15">
        <v>657.08613061953474</v>
      </c>
      <c r="AH106" s="15">
        <v>1579.322513024448</v>
      </c>
      <c r="AI106" s="20">
        <f>AH106/AH110</f>
        <v>0.27940682681134865</v>
      </c>
      <c r="AJ106" s="15">
        <f>AH110/6</f>
        <v>942.06867398816473</v>
      </c>
      <c r="AL106" t="s">
        <v>19</v>
      </c>
      <c r="AM106" s="15">
        <v>1064.4663807116169</v>
      </c>
      <c r="AN106" s="15">
        <v>565.93705208176311</v>
      </c>
      <c r="AO106" s="15">
        <v>564.94471825101903</v>
      </c>
      <c r="AP106" s="15">
        <v>568.7278448096414</v>
      </c>
      <c r="AQ106" s="15">
        <v>1130.9370102295823</v>
      </c>
      <c r="AR106" s="20">
        <f>AQ106/AQ110</f>
        <v>0.19224299424497343</v>
      </c>
      <c r="AS106" s="15">
        <f>AQ110/6</f>
        <v>980.47527008833413</v>
      </c>
    </row>
    <row r="107" spans="2:45" x14ac:dyDescent="0.25">
      <c r="B107" t="s">
        <v>38</v>
      </c>
      <c r="C107" s="15">
        <v>74.277127924045132</v>
      </c>
      <c r="D107" s="15">
        <v>51.873410349682672</v>
      </c>
      <c r="E107" s="15">
        <v>50.46174022020621</v>
      </c>
      <c r="F107" s="15">
        <v>62.049430325502264</v>
      </c>
      <c r="G107" s="15">
        <v>113.92284067518494</v>
      </c>
      <c r="H107" s="20">
        <f>G107/G110</f>
        <v>2.1835222365151487E-2</v>
      </c>
      <c r="I107" s="15">
        <f>G110/6</f>
        <v>869.56476993950218</v>
      </c>
      <c r="K107" t="s">
        <v>38</v>
      </c>
      <c r="L107" s="15">
        <v>197.01859341940144</v>
      </c>
      <c r="M107" s="15">
        <v>156.87432819364381</v>
      </c>
      <c r="N107" s="15">
        <v>67.519874704509036</v>
      </c>
      <c r="O107" s="15">
        <v>110.51025568395379</v>
      </c>
      <c r="P107" s="15">
        <v>363.66878032384483</v>
      </c>
      <c r="Q107" s="20">
        <f>P107/P110</f>
        <v>7.2017690552413888E-2</v>
      </c>
      <c r="R107" s="15">
        <f>P110/6</f>
        <v>841.61909278658334</v>
      </c>
      <c r="T107" t="s">
        <v>38</v>
      </c>
      <c r="U107" s="15">
        <v>208.72210138139016</v>
      </c>
      <c r="V107" s="15">
        <v>174.73901928007589</v>
      </c>
      <c r="W107" s="15">
        <v>30.289482334666125</v>
      </c>
      <c r="X107" s="15">
        <v>132.37793055671889</v>
      </c>
      <c r="Y107" s="15">
        <v>307.11694983679479</v>
      </c>
      <c r="Z107" s="20">
        <f>Y107/Y110</f>
        <v>6.2071573665422312E-2</v>
      </c>
      <c r="AA107" s="15">
        <f>Y110/6</f>
        <v>824.63123268044853</v>
      </c>
      <c r="AC107" t="s">
        <v>38</v>
      </c>
      <c r="AD107" s="15">
        <v>142.90665710983475</v>
      </c>
      <c r="AE107" s="15">
        <v>135.57102737681296</v>
      </c>
      <c r="AF107" s="15">
        <v>104.63972524510768</v>
      </c>
      <c r="AG107" s="15">
        <v>115.24469946323502</v>
      </c>
      <c r="AH107" s="15">
        <v>250.815726840048</v>
      </c>
      <c r="AI107" s="20">
        <f>AH107/AH110</f>
        <v>4.4373220651781453E-2</v>
      </c>
      <c r="AJ107" s="15">
        <f>AH110/6</f>
        <v>942.06867398816473</v>
      </c>
      <c r="AL107" t="s">
        <v>38</v>
      </c>
      <c r="AM107" s="15">
        <v>238.90261855134892</v>
      </c>
      <c r="AN107" s="15">
        <v>111.41956749744715</v>
      </c>
      <c r="AO107" s="15">
        <v>103.11610374846433</v>
      </c>
      <c r="AP107" s="15">
        <v>136.38371902421579</v>
      </c>
      <c r="AQ107" s="15">
        <v>247.80328652166293</v>
      </c>
      <c r="AR107" s="20">
        <f>AQ107/AQ110</f>
        <v>4.2122987711754926E-2</v>
      </c>
      <c r="AS107" s="15">
        <f>AQ110/6</f>
        <v>980.47527008833413</v>
      </c>
    </row>
    <row r="108" spans="2:45" x14ac:dyDescent="0.25">
      <c r="B108" t="s">
        <v>17</v>
      </c>
      <c r="C108" s="15">
        <v>793.34041391978656</v>
      </c>
      <c r="D108" s="15">
        <v>614.49524448876753</v>
      </c>
      <c r="E108" s="15">
        <v>337.74715247119173</v>
      </c>
      <c r="F108" s="15">
        <v>590.85011449457215</v>
      </c>
      <c r="G108" s="15">
        <v>1162.8663462427344</v>
      </c>
      <c r="H108" s="20">
        <f>G108/G110</f>
        <v>0.22288283105191384</v>
      </c>
      <c r="I108" s="15">
        <f>G110/6</f>
        <v>869.56476993950218</v>
      </c>
      <c r="K108" t="s">
        <v>17</v>
      </c>
      <c r="L108" s="15">
        <v>761.45835996967105</v>
      </c>
      <c r="M108" s="15">
        <v>500.0741376186445</v>
      </c>
      <c r="N108" s="15">
        <v>407.68422815083528</v>
      </c>
      <c r="O108" s="15">
        <v>297.4330592173331</v>
      </c>
      <c r="P108" s="15">
        <v>838.33998385771281</v>
      </c>
      <c r="Q108" s="20">
        <f>P108/P110</f>
        <v>0.16601730146155677</v>
      </c>
      <c r="R108" s="15">
        <f>P110/6</f>
        <v>841.61909278658334</v>
      </c>
      <c r="T108" t="s">
        <v>17</v>
      </c>
      <c r="U108" s="15">
        <v>539.76272966680176</v>
      </c>
      <c r="V108" s="15">
        <v>373.9368868476156</v>
      </c>
      <c r="W108" s="15">
        <v>351.58003209855411</v>
      </c>
      <c r="X108" s="15">
        <v>291.04052851686714</v>
      </c>
      <c r="Y108" s="15">
        <v>759.20875551677534</v>
      </c>
      <c r="Z108" s="20">
        <f>Y108/Y110</f>
        <v>0.15344409424662492</v>
      </c>
      <c r="AA108" s="15">
        <f>Y110/6</f>
        <v>824.63123268044853</v>
      </c>
      <c r="AC108" t="s">
        <v>17</v>
      </c>
      <c r="AD108" s="15">
        <v>844.3414823045722</v>
      </c>
      <c r="AE108" s="15">
        <v>669.82244725051009</v>
      </c>
      <c r="AF108" s="15">
        <v>485.00328477230852</v>
      </c>
      <c r="AG108" s="15">
        <v>462.82857697310379</v>
      </c>
      <c r="AH108" s="15">
        <v>1213.2559555627984</v>
      </c>
      <c r="AI108" s="20">
        <f>AH108/AH110</f>
        <v>0.21464393362226736</v>
      </c>
      <c r="AJ108" s="15">
        <f>AH110/6</f>
        <v>942.06867398816473</v>
      </c>
      <c r="AL108" t="s">
        <v>17</v>
      </c>
      <c r="AM108" s="15">
        <v>1193.7948337525399</v>
      </c>
      <c r="AN108" s="15">
        <v>730.85436187591893</v>
      </c>
      <c r="AO108" s="15">
        <v>729.56004969933747</v>
      </c>
      <c r="AP108" s="15">
        <v>550.61867624607123</v>
      </c>
      <c r="AQ108" s="15">
        <v>1807.0069800888316</v>
      </c>
      <c r="AR108" s="20">
        <f>AQ108/AQ110</f>
        <v>0.30716514653926164</v>
      </c>
      <c r="AS108" s="15">
        <f>AQ110/6</f>
        <v>980.47527008833413</v>
      </c>
    </row>
    <row r="109" spans="2:45" ht="15.75" thickBot="1" x14ac:dyDescent="0.3">
      <c r="B109" t="s">
        <v>72</v>
      </c>
      <c r="C109" s="15">
        <v>534.50300947392066</v>
      </c>
      <c r="D109" s="15">
        <v>348.83397915707872</v>
      </c>
      <c r="E109" s="15">
        <v>181.32709061202553</v>
      </c>
      <c r="F109" s="15">
        <v>302.65484050996332</v>
      </c>
      <c r="G109" s="15">
        <v>649.96883648371295</v>
      </c>
      <c r="H109" s="26">
        <f>G109/G110</f>
        <v>0.12457742442979701</v>
      </c>
      <c r="I109" s="25">
        <f>G110/6</f>
        <v>869.56476993950218</v>
      </c>
      <c r="K109" t="s">
        <v>72</v>
      </c>
      <c r="L109" s="15">
        <v>275.86048783123323</v>
      </c>
      <c r="M109" s="15">
        <v>149.86384475896384</v>
      </c>
      <c r="N109" s="15">
        <v>60.706161122680584</v>
      </c>
      <c r="O109" s="15">
        <v>119.80339145658223</v>
      </c>
      <c r="P109" s="15">
        <v>268.83404540937619</v>
      </c>
      <c r="Q109" s="26">
        <f>P109/P110</f>
        <v>5.3237473601680511E-2</v>
      </c>
      <c r="R109" s="25">
        <f>P110/6</f>
        <v>841.61909278658334</v>
      </c>
      <c r="T109" t="s">
        <v>72</v>
      </c>
      <c r="U109" s="15">
        <v>338.39557566939573</v>
      </c>
      <c r="V109" s="15">
        <v>305.2465836320078</v>
      </c>
      <c r="W109" s="15">
        <v>161.23133581955008</v>
      </c>
      <c r="X109" s="15">
        <v>128.09325032119494</v>
      </c>
      <c r="Y109" s="15">
        <v>446.53039628648929</v>
      </c>
      <c r="Z109" s="26">
        <f>Y109/Y110</f>
        <v>9.0248501105771151E-2</v>
      </c>
      <c r="AA109" s="25">
        <f>Y110/6</f>
        <v>824.63123268044853</v>
      </c>
      <c r="AC109" t="s">
        <v>72</v>
      </c>
      <c r="AD109" s="15">
        <v>437.96386286979697</v>
      </c>
      <c r="AE109" s="15">
        <v>371.21366486214686</v>
      </c>
      <c r="AF109" s="15">
        <v>153.11328934354978</v>
      </c>
      <c r="AG109" s="15">
        <v>101.86283714306191</v>
      </c>
      <c r="AH109" s="15">
        <v>398.7334029872585</v>
      </c>
      <c r="AI109" s="26">
        <f>AH109/AH110</f>
        <v>7.0542168527066393E-2</v>
      </c>
      <c r="AJ109" s="25">
        <f>AH110/6</f>
        <v>942.06867398816473</v>
      </c>
      <c r="AL109" t="s">
        <v>72</v>
      </c>
      <c r="AM109" s="15">
        <v>443.17112128633534</v>
      </c>
      <c r="AN109" s="15">
        <v>264.5265573433868</v>
      </c>
      <c r="AO109" s="15">
        <v>242.27822316216015</v>
      </c>
      <c r="AP109" s="15">
        <v>302.74084476054554</v>
      </c>
      <c r="AQ109" s="15">
        <v>566.18743210889113</v>
      </c>
      <c r="AR109" s="26">
        <f>AQ109/AQ110</f>
        <v>9.6243704351305998E-2</v>
      </c>
      <c r="AS109" s="25">
        <f>AQ110/6</f>
        <v>980.47527008833413</v>
      </c>
    </row>
    <row r="110" spans="2:45" ht="15.75" thickTop="1" x14ac:dyDescent="0.25">
      <c r="B110" s="18" t="s">
        <v>108</v>
      </c>
      <c r="C110" s="57">
        <v>3944.0890961662517</v>
      </c>
      <c r="D110" s="57">
        <v>2679.9208622660281</v>
      </c>
      <c r="E110" s="57">
        <v>1759.9771321224703</v>
      </c>
      <c r="F110" s="57">
        <v>2280.4528381944542</v>
      </c>
      <c r="G110" s="57">
        <v>5217.3886196370131</v>
      </c>
      <c r="H110" s="23">
        <f>SUM(H104:H109)</f>
        <v>1</v>
      </c>
      <c r="I110" s="24">
        <f>SUM(I104:I109)</f>
        <v>5217.3886196370131</v>
      </c>
      <c r="K110" s="18" t="s">
        <v>108</v>
      </c>
      <c r="L110" s="57">
        <v>3997.1127651838769</v>
      </c>
      <c r="M110" s="57">
        <v>2483.6009977609515</v>
      </c>
      <c r="N110" s="57">
        <v>2148.6328214516379</v>
      </c>
      <c r="O110" s="57">
        <v>1972.3124227598121</v>
      </c>
      <c r="P110" s="57">
        <v>5049.7145567195003</v>
      </c>
      <c r="Q110" s="23">
        <f>SUM(Q104:Q109)</f>
        <v>1.0000000000000002</v>
      </c>
      <c r="R110" s="24">
        <f>SUM(R104:R109)</f>
        <v>5049.7145567195003</v>
      </c>
      <c r="T110" s="18" t="s">
        <v>108</v>
      </c>
      <c r="U110" s="57">
        <v>3916.7515753116604</v>
      </c>
      <c r="V110" s="57">
        <v>2510.4579139306607</v>
      </c>
      <c r="W110" s="57">
        <v>1960.1188658113158</v>
      </c>
      <c r="X110" s="57">
        <v>2045.3874032311562</v>
      </c>
      <c r="Y110" s="57">
        <v>4947.787396082691</v>
      </c>
      <c r="Z110" s="23">
        <f>SUM(Z104:Z109)</f>
        <v>1</v>
      </c>
      <c r="AA110" s="24">
        <f>SUM(AA104:AA109)</f>
        <v>4947.787396082691</v>
      </c>
      <c r="AC110" s="18" t="s">
        <v>108</v>
      </c>
      <c r="AD110" s="57">
        <v>4467.620301156936</v>
      </c>
      <c r="AE110" s="57">
        <v>3335.6389997599049</v>
      </c>
      <c r="AF110" s="57">
        <v>2248.7291469863662</v>
      </c>
      <c r="AG110" s="57">
        <v>2157.0142833406812</v>
      </c>
      <c r="AH110" s="57">
        <v>5652.4120439289882</v>
      </c>
      <c r="AI110" s="23">
        <f>SUM(AI104:AI109)</f>
        <v>1</v>
      </c>
      <c r="AJ110" s="24">
        <f>SUM(AJ104:AJ109)</f>
        <v>5652.4120439289882</v>
      </c>
      <c r="AL110" s="18" t="s">
        <v>108</v>
      </c>
      <c r="AM110" s="57">
        <v>4744.2011720455412</v>
      </c>
      <c r="AN110" s="57">
        <v>2793.0556557206519</v>
      </c>
      <c r="AO110" s="57">
        <v>2407.1425731572681</v>
      </c>
      <c r="AP110" s="57">
        <v>2564.9169117980437</v>
      </c>
      <c r="AQ110" s="57">
        <v>5882.8516205300048</v>
      </c>
      <c r="AR110" s="23">
        <f>SUM(AR104:AR109)</f>
        <v>1.0000000000000002</v>
      </c>
      <c r="AS110" s="24">
        <f>SUM(AS104:AS109)</f>
        <v>5882.8516205300057</v>
      </c>
    </row>
    <row r="111" spans="2:45" x14ac:dyDescent="0.25">
      <c r="C111" s="35">
        <f>C110/'Base Data'!$D$5</f>
        <v>54.028617755702079</v>
      </c>
      <c r="D111" s="35"/>
      <c r="E111" s="35"/>
      <c r="F111" s="35"/>
      <c r="G111" s="36"/>
      <c r="H111" s="36"/>
      <c r="I111" s="36"/>
      <c r="J111" s="36"/>
      <c r="K111" s="36"/>
      <c r="L111" s="35">
        <f>L110/'Base Data'!$D$5</f>
        <v>54.754969386080504</v>
      </c>
      <c r="M111" s="35"/>
      <c r="N111" s="35"/>
      <c r="O111" s="35"/>
      <c r="P111" s="36"/>
      <c r="Q111" s="36"/>
      <c r="R111" s="36"/>
      <c r="S111" s="36"/>
      <c r="T111" s="36"/>
      <c r="U111" s="35">
        <f>U110/'Base Data'!$D$5</f>
        <v>53.654131168652881</v>
      </c>
      <c r="V111" s="35"/>
      <c r="W111" s="35"/>
      <c r="X111" s="35"/>
      <c r="Y111" s="36"/>
      <c r="Z111" s="36"/>
      <c r="AA111" s="36"/>
      <c r="AB111" s="36"/>
      <c r="AC111" s="36"/>
      <c r="AD111" s="35">
        <f>AD110/'Base Data'!$D$5</f>
        <v>61.200278098040222</v>
      </c>
      <c r="AE111" s="35"/>
      <c r="AF111" s="35"/>
      <c r="AG111" s="35"/>
      <c r="AH111" s="36"/>
      <c r="AI111" s="36"/>
      <c r="AJ111" s="36"/>
      <c r="AK111" s="36"/>
      <c r="AL111" s="36"/>
      <c r="AM111" s="35">
        <f>AM110/'Base Data'!$D$5</f>
        <v>64.989057151308785</v>
      </c>
      <c r="AN111" s="35"/>
      <c r="AO111" s="35"/>
      <c r="AP111" s="35"/>
      <c r="AQ111" s="36"/>
      <c r="AR111" s="36"/>
      <c r="AS111" s="36"/>
    </row>
    <row r="112" spans="2:45" ht="15.75" thickBot="1" x14ac:dyDescent="0.3">
      <c r="C112" s="35"/>
      <c r="D112" s="36"/>
      <c r="E112" s="36"/>
      <c r="F112" s="36"/>
      <c r="G112" s="36"/>
      <c r="H112" s="36"/>
      <c r="I112" s="36"/>
      <c r="J112" s="36"/>
      <c r="K112" s="36"/>
      <c r="L112" s="35"/>
      <c r="M112" s="36"/>
      <c r="N112" s="36"/>
      <c r="O112" s="36"/>
      <c r="P112" s="36"/>
      <c r="Q112" s="36"/>
      <c r="R112" s="36"/>
      <c r="S112" s="36"/>
      <c r="T112" s="36"/>
      <c r="U112" s="35"/>
      <c r="V112" s="36"/>
      <c r="W112" s="36"/>
      <c r="X112" s="36"/>
      <c r="Y112" s="36"/>
      <c r="Z112" s="36"/>
      <c r="AA112" s="36"/>
      <c r="AB112" s="36"/>
      <c r="AC112" s="36"/>
      <c r="AD112" s="35"/>
      <c r="AE112" s="36"/>
      <c r="AF112" s="36"/>
      <c r="AG112" s="36"/>
      <c r="AH112" s="36"/>
      <c r="AI112" s="36"/>
      <c r="AJ112" s="36"/>
      <c r="AK112" s="36"/>
      <c r="AL112" s="36"/>
      <c r="AM112" s="35"/>
      <c r="AN112" s="36"/>
      <c r="AO112" s="36"/>
      <c r="AP112" s="36"/>
      <c r="AQ112" s="36"/>
      <c r="AR112" s="36"/>
      <c r="AS112" s="36"/>
    </row>
    <row r="113" spans="2:45" x14ac:dyDescent="0.25">
      <c r="B113" s="30" t="s">
        <v>126</v>
      </c>
      <c r="C113" s="31"/>
      <c r="D113" s="32"/>
      <c r="E113" s="32" t="s">
        <v>185</v>
      </c>
      <c r="F113" s="32"/>
      <c r="G113" s="32"/>
      <c r="H113" s="32"/>
      <c r="I113" s="33"/>
      <c r="K113" s="30" t="s">
        <v>127</v>
      </c>
      <c r="L113" s="31"/>
      <c r="M113" s="32"/>
      <c r="N113" s="32" t="s">
        <v>185</v>
      </c>
      <c r="O113" s="32"/>
      <c r="P113" s="32"/>
      <c r="Q113" s="32"/>
      <c r="R113" s="33"/>
      <c r="T113" s="30" t="s">
        <v>130</v>
      </c>
      <c r="U113" s="30"/>
      <c r="V113" s="32"/>
      <c r="W113" s="32" t="s">
        <v>185</v>
      </c>
      <c r="X113" s="32"/>
      <c r="Y113" s="32"/>
      <c r="Z113" s="32"/>
      <c r="AA113" s="33"/>
      <c r="AC113" s="30" t="s">
        <v>129</v>
      </c>
      <c r="AD113" s="30"/>
      <c r="AE113" s="32"/>
      <c r="AF113" s="32" t="s">
        <v>185</v>
      </c>
      <c r="AG113" s="32"/>
      <c r="AH113" s="32"/>
      <c r="AI113" s="32"/>
      <c r="AJ113" s="33"/>
      <c r="AL113" s="30" t="s">
        <v>128</v>
      </c>
      <c r="AM113" s="30"/>
      <c r="AN113" s="32"/>
      <c r="AO113" s="32" t="s">
        <v>185</v>
      </c>
      <c r="AP113" s="32"/>
      <c r="AQ113" s="32"/>
      <c r="AR113" s="32"/>
      <c r="AS113" s="33"/>
    </row>
    <row r="114" spans="2:45" x14ac:dyDescent="0.25">
      <c r="B114" s="34"/>
      <c r="C114" s="35"/>
      <c r="D114" s="91" t="s">
        <v>103</v>
      </c>
      <c r="E114" s="91"/>
      <c r="F114" s="91"/>
      <c r="G114" s="36"/>
      <c r="H114" s="36"/>
      <c r="I114" s="37"/>
      <c r="K114" s="34"/>
      <c r="L114" s="35"/>
      <c r="M114" s="91" t="s">
        <v>103</v>
      </c>
      <c r="N114" s="91"/>
      <c r="O114" s="91"/>
      <c r="P114" s="36"/>
      <c r="Q114" s="36"/>
      <c r="R114" s="37"/>
      <c r="T114" s="34"/>
      <c r="U114" s="35"/>
      <c r="V114" s="91" t="s">
        <v>103</v>
      </c>
      <c r="W114" s="91"/>
      <c r="X114" s="91"/>
      <c r="Y114" s="36"/>
      <c r="Z114" s="36"/>
      <c r="AA114" s="37"/>
      <c r="AC114" s="34"/>
      <c r="AD114" s="35"/>
      <c r="AE114" s="91" t="s">
        <v>103</v>
      </c>
      <c r="AF114" s="91"/>
      <c r="AG114" s="91"/>
      <c r="AH114" s="36"/>
      <c r="AI114" s="36"/>
      <c r="AJ114" s="37"/>
      <c r="AL114" s="34"/>
      <c r="AM114" s="35"/>
      <c r="AN114" s="91" t="s">
        <v>103</v>
      </c>
      <c r="AO114" s="91"/>
      <c r="AP114" s="91"/>
      <c r="AQ114" s="36"/>
      <c r="AR114" s="36"/>
      <c r="AS114" s="37"/>
    </row>
    <row r="115" spans="2:45" x14ac:dyDescent="0.25">
      <c r="B115" s="34"/>
      <c r="C115" s="27" t="s">
        <v>111</v>
      </c>
      <c r="D115" s="19" t="s">
        <v>172</v>
      </c>
      <c r="E115" s="19" t="s">
        <v>105</v>
      </c>
      <c r="F115" s="19" t="s">
        <v>106</v>
      </c>
      <c r="G115" s="19" t="s">
        <v>107</v>
      </c>
      <c r="H115" s="19" t="s">
        <v>174</v>
      </c>
      <c r="I115" s="53" t="s">
        <v>175</v>
      </c>
      <c r="K115" s="34"/>
      <c r="L115" s="27" t="s">
        <v>111</v>
      </c>
      <c r="M115" s="19" t="s">
        <v>172</v>
      </c>
      <c r="N115" s="19" t="s">
        <v>105</v>
      </c>
      <c r="O115" s="19" t="s">
        <v>106</v>
      </c>
      <c r="P115" s="19" t="s">
        <v>107</v>
      </c>
      <c r="Q115" s="19" t="s">
        <v>174</v>
      </c>
      <c r="R115" s="53" t="s">
        <v>175</v>
      </c>
      <c r="T115" s="34"/>
      <c r="U115" s="27" t="s">
        <v>111</v>
      </c>
      <c r="V115" s="19" t="s">
        <v>172</v>
      </c>
      <c r="W115" s="19" t="s">
        <v>105</v>
      </c>
      <c r="X115" s="19" t="s">
        <v>106</v>
      </c>
      <c r="Y115" s="19" t="s">
        <v>107</v>
      </c>
      <c r="Z115" s="19" t="s">
        <v>174</v>
      </c>
      <c r="AA115" s="53" t="s">
        <v>175</v>
      </c>
      <c r="AC115" s="34"/>
      <c r="AD115" s="27" t="s">
        <v>111</v>
      </c>
      <c r="AE115" s="19" t="s">
        <v>104</v>
      </c>
      <c r="AF115" s="19" t="s">
        <v>105</v>
      </c>
      <c r="AG115" s="19" t="s">
        <v>106</v>
      </c>
      <c r="AH115" s="19" t="s">
        <v>107</v>
      </c>
      <c r="AI115" s="19" t="s">
        <v>174</v>
      </c>
      <c r="AJ115" s="53" t="s">
        <v>175</v>
      </c>
      <c r="AL115" s="34"/>
      <c r="AM115" s="27" t="s">
        <v>111</v>
      </c>
      <c r="AN115" s="19" t="s">
        <v>104</v>
      </c>
      <c r="AO115" s="19" t="s">
        <v>105</v>
      </c>
      <c r="AP115" s="19" t="s">
        <v>106</v>
      </c>
      <c r="AQ115" s="19" t="s">
        <v>107</v>
      </c>
      <c r="AR115" s="19" t="s">
        <v>174</v>
      </c>
      <c r="AS115" s="53" t="s">
        <v>175</v>
      </c>
    </row>
    <row r="116" spans="2:45" x14ac:dyDescent="0.25">
      <c r="B116" s="34" t="s">
        <v>43</v>
      </c>
      <c r="C116" s="35">
        <f t="shared" ref="C116:H121" si="45">AVERAGE(C104,C93,C82,C71,C60,C49,C38,C27,C16,C5)</f>
        <v>276.08886283831691</v>
      </c>
      <c r="D116" s="38">
        <f t="shared" si="45"/>
        <v>193.15194056319285</v>
      </c>
      <c r="E116" s="38">
        <f t="shared" si="45"/>
        <v>152.99115200519213</v>
      </c>
      <c r="F116" s="38">
        <f t="shared" si="45"/>
        <v>180.31690335303531</v>
      </c>
      <c r="G116" s="38">
        <f t="shared" si="45"/>
        <v>438.49911019926793</v>
      </c>
      <c r="H116" s="39">
        <f t="shared" si="45"/>
        <v>7.5170475454401336E-2</v>
      </c>
      <c r="I116" s="40">
        <f>G122/6</f>
        <v>968.98278994231475</v>
      </c>
      <c r="K116" s="34" t="s">
        <v>43</v>
      </c>
      <c r="L116" s="35">
        <f t="shared" ref="L116:Q121" si="46">AVERAGE(L104,L93,L82,L71,L60,L49,L38,L27,L16,L5)</f>
        <v>290.24673282317849</v>
      </c>
      <c r="M116" s="38">
        <f t="shared" si="46"/>
        <v>212.25523974169431</v>
      </c>
      <c r="N116" s="38">
        <f t="shared" si="46"/>
        <v>161.66303392426408</v>
      </c>
      <c r="O116" s="38">
        <f t="shared" si="46"/>
        <v>151.9324744834631</v>
      </c>
      <c r="P116" s="38">
        <f t="shared" si="46"/>
        <v>417.05099609641201</v>
      </c>
      <c r="Q116" s="39">
        <f t="shared" si="46"/>
        <v>7.2215077696120969E-2</v>
      </c>
      <c r="R116" s="40">
        <f>P122/6</f>
        <v>968.1144104719998</v>
      </c>
      <c r="T116" s="34" t="s">
        <v>43</v>
      </c>
      <c r="U116" s="35">
        <f t="shared" ref="U116:Z121" si="47">AVERAGE(U104,U93,U82,U71,U60,U49,U38,U27,U16,U5)</f>
        <v>270.99998959949897</v>
      </c>
      <c r="V116" s="38">
        <f t="shared" si="47"/>
        <v>157.11594280244663</v>
      </c>
      <c r="W116" s="38">
        <f t="shared" si="47"/>
        <v>158.78611921212774</v>
      </c>
      <c r="X116" s="38">
        <f t="shared" si="47"/>
        <v>178.97066844538608</v>
      </c>
      <c r="Y116" s="38">
        <f t="shared" si="47"/>
        <v>448.25770496363901</v>
      </c>
      <c r="Z116" s="39">
        <f t="shared" si="47"/>
        <v>7.8037016506575213E-2</v>
      </c>
      <c r="AA116" s="40">
        <f>Y122/6</f>
        <v>948.1047892945744</v>
      </c>
      <c r="AC116" s="34" t="s">
        <v>43</v>
      </c>
      <c r="AD116" s="35">
        <f t="shared" ref="AD116:AI121" si="48">AVERAGE(AD104,AD93,AD82,AD71,AD60,AD49,AD38,AD27,AD16,AD5)</f>
        <v>316.74238495030653</v>
      </c>
      <c r="AE116" s="38">
        <f t="shared" si="48"/>
        <v>186.42921554908236</v>
      </c>
      <c r="AF116" s="38">
        <f t="shared" si="48"/>
        <v>191.11627052418913</v>
      </c>
      <c r="AG116" s="38">
        <f t="shared" si="48"/>
        <v>159.02158216332802</v>
      </c>
      <c r="AH116" s="38">
        <f t="shared" si="48"/>
        <v>422.33367932684848</v>
      </c>
      <c r="AI116" s="39">
        <f t="shared" si="48"/>
        <v>7.5043565610136448E-2</v>
      </c>
      <c r="AJ116" s="40">
        <f>AH122/6</f>
        <v>928.51280300080634</v>
      </c>
      <c r="AL116" s="34" t="s">
        <v>43</v>
      </c>
      <c r="AM116" s="35">
        <f t="shared" ref="AM116:AR121" si="49">AVERAGE(AM104,AM93,AM82,AM71,AM60,AM49,AM38,AM27,AM16,AM5)</f>
        <v>341.1555228991935</v>
      </c>
      <c r="AN116" s="38">
        <f t="shared" si="49"/>
        <v>229.86970900868931</v>
      </c>
      <c r="AO116" s="38">
        <f t="shared" si="49"/>
        <v>185.23542758961997</v>
      </c>
      <c r="AP116" s="38">
        <f t="shared" si="49"/>
        <v>188.79349160742328</v>
      </c>
      <c r="AQ116" s="38">
        <f t="shared" si="49"/>
        <v>446.67240704097549</v>
      </c>
      <c r="AR116" s="39">
        <f t="shared" si="49"/>
        <v>7.9053006772892537E-2</v>
      </c>
      <c r="AS116" s="40">
        <f>AQ122/6</f>
        <v>933.91457406325355</v>
      </c>
    </row>
    <row r="117" spans="2:45" x14ac:dyDescent="0.25">
      <c r="B117" s="34" t="s">
        <v>49</v>
      </c>
      <c r="C117" s="35">
        <f t="shared" si="45"/>
        <v>1436.6752945546209</v>
      </c>
      <c r="D117" s="38">
        <f t="shared" si="45"/>
        <v>956.82221119750159</v>
      </c>
      <c r="E117" s="38">
        <f t="shared" si="45"/>
        <v>713.44997602837816</v>
      </c>
      <c r="F117" s="38">
        <f t="shared" si="45"/>
        <v>736.81417865130311</v>
      </c>
      <c r="G117" s="38">
        <f t="shared" si="45"/>
        <v>1934.3812765518328</v>
      </c>
      <c r="H117" s="39">
        <f t="shared" si="45"/>
        <v>0.33280449736678236</v>
      </c>
      <c r="I117" s="40">
        <f>$G122/6</f>
        <v>968.98278994231475</v>
      </c>
      <c r="K117" s="34" t="s">
        <v>49</v>
      </c>
      <c r="L117" s="35">
        <f t="shared" si="46"/>
        <v>1451.5438398584536</v>
      </c>
      <c r="M117" s="38">
        <f t="shared" si="46"/>
        <v>977.64542894506872</v>
      </c>
      <c r="N117" s="38">
        <f t="shared" si="46"/>
        <v>733.1095954589689</v>
      </c>
      <c r="O117" s="38">
        <f t="shared" si="46"/>
        <v>734.57881151356719</v>
      </c>
      <c r="P117" s="38">
        <f t="shared" si="46"/>
        <v>1946.475771409386</v>
      </c>
      <c r="Q117" s="39">
        <f t="shared" si="46"/>
        <v>0.33560697291676578</v>
      </c>
      <c r="R117" s="40">
        <f>$G122/6</f>
        <v>968.98278994231475</v>
      </c>
      <c r="T117" s="34" t="s">
        <v>49</v>
      </c>
      <c r="U117" s="35">
        <f t="shared" si="47"/>
        <v>1422.6857495228221</v>
      </c>
      <c r="V117" s="38">
        <f t="shared" si="47"/>
        <v>880.57409720812097</v>
      </c>
      <c r="W117" s="38">
        <f t="shared" si="47"/>
        <v>724.01823275477909</v>
      </c>
      <c r="X117" s="38">
        <f t="shared" si="47"/>
        <v>703.02704126363449</v>
      </c>
      <c r="Y117" s="38">
        <f t="shared" si="47"/>
        <v>1792.420333210838</v>
      </c>
      <c r="Z117" s="39">
        <f t="shared" si="47"/>
        <v>0.31698011907364887</v>
      </c>
      <c r="AA117" s="40">
        <f>$G122/6</f>
        <v>968.98278994231475</v>
      </c>
      <c r="AC117" s="34" t="s">
        <v>49</v>
      </c>
      <c r="AD117" s="35">
        <f t="shared" si="48"/>
        <v>1354.809956086586</v>
      </c>
      <c r="AE117" s="38">
        <f t="shared" si="48"/>
        <v>949.63622748439752</v>
      </c>
      <c r="AF117" s="38">
        <f t="shared" si="48"/>
        <v>707.20909349555927</v>
      </c>
      <c r="AG117" s="38">
        <f t="shared" si="48"/>
        <v>702.40566355265014</v>
      </c>
      <c r="AH117" s="38">
        <f t="shared" si="48"/>
        <v>1829.1815506251296</v>
      </c>
      <c r="AI117" s="39">
        <f t="shared" si="48"/>
        <v>0.32802839482090485</v>
      </c>
      <c r="AJ117" s="40">
        <f>$G122/6</f>
        <v>968.98278994231475</v>
      </c>
      <c r="AL117" s="34" t="s">
        <v>49</v>
      </c>
      <c r="AM117" s="35">
        <f t="shared" si="49"/>
        <v>1451.9681499440844</v>
      </c>
      <c r="AN117" s="38">
        <f t="shared" si="49"/>
        <v>943.91120251858536</v>
      </c>
      <c r="AO117" s="38">
        <f t="shared" si="49"/>
        <v>683.75275031645344</v>
      </c>
      <c r="AP117" s="38">
        <f t="shared" si="49"/>
        <v>709.31550178004159</v>
      </c>
      <c r="AQ117" s="38">
        <f t="shared" si="49"/>
        <v>1764.6294951509251</v>
      </c>
      <c r="AR117" s="39">
        <f t="shared" si="49"/>
        <v>0.31449304704101028</v>
      </c>
      <c r="AS117" s="40">
        <f>$G122/6</f>
        <v>968.98278994231475</v>
      </c>
    </row>
    <row r="118" spans="2:45" x14ac:dyDescent="0.25">
      <c r="B118" s="34" t="s">
        <v>19</v>
      </c>
      <c r="C118" s="35">
        <f t="shared" si="45"/>
        <v>1133.1164188966361</v>
      </c>
      <c r="D118" s="38">
        <f t="shared" si="45"/>
        <v>725.71879108062444</v>
      </c>
      <c r="E118" s="38">
        <f t="shared" si="45"/>
        <v>577.47369445809113</v>
      </c>
      <c r="F118" s="38">
        <f t="shared" si="45"/>
        <v>513.42014524014144</v>
      </c>
      <c r="G118" s="38">
        <f t="shared" si="45"/>
        <v>1425.7038538433048</v>
      </c>
      <c r="H118" s="39">
        <f t="shared" si="45"/>
        <v>0.24476761339778505</v>
      </c>
      <c r="I118" s="40">
        <f>G122/6</f>
        <v>968.98278994231475</v>
      </c>
      <c r="K118" s="34" t="s">
        <v>19</v>
      </c>
      <c r="L118" s="35">
        <f t="shared" si="46"/>
        <v>1035.4075502131732</v>
      </c>
      <c r="M118" s="38">
        <f t="shared" si="46"/>
        <v>678.1859237660193</v>
      </c>
      <c r="N118" s="38">
        <f t="shared" si="46"/>
        <v>589.35929176117691</v>
      </c>
      <c r="O118" s="38">
        <f t="shared" si="46"/>
        <v>594.99855667999896</v>
      </c>
      <c r="P118" s="38">
        <f t="shared" si="46"/>
        <v>1453.2101770624572</v>
      </c>
      <c r="Q118" s="39">
        <f t="shared" si="46"/>
        <v>0.25159972454751955</v>
      </c>
      <c r="R118" s="40">
        <f>P122/6</f>
        <v>968.1144104719998</v>
      </c>
      <c r="T118" s="34" t="s">
        <v>19</v>
      </c>
      <c r="U118" s="35">
        <f t="shared" si="47"/>
        <v>1053.2123049113313</v>
      </c>
      <c r="V118" s="38">
        <f t="shared" si="47"/>
        <v>726.01160867171961</v>
      </c>
      <c r="W118" s="38">
        <f t="shared" si="47"/>
        <v>541.91751725943311</v>
      </c>
      <c r="X118" s="38">
        <f t="shared" si="47"/>
        <v>536.87614773968369</v>
      </c>
      <c r="Y118" s="38">
        <f t="shared" si="47"/>
        <v>1367.4391648559438</v>
      </c>
      <c r="Z118" s="39">
        <f t="shared" si="47"/>
        <v>0.2389334371554297</v>
      </c>
      <c r="AA118" s="40">
        <f>Y122/6</f>
        <v>948.1047892945744</v>
      </c>
      <c r="AC118" s="34" t="s">
        <v>19</v>
      </c>
      <c r="AD118" s="35">
        <f t="shared" si="48"/>
        <v>1102.2233318630938</v>
      </c>
      <c r="AE118" s="38">
        <f t="shared" si="48"/>
        <v>710.2384036640151</v>
      </c>
      <c r="AF118" s="38">
        <f t="shared" si="48"/>
        <v>650.09498492823923</v>
      </c>
      <c r="AG118" s="38">
        <f t="shared" si="48"/>
        <v>567.77924379114074</v>
      </c>
      <c r="AH118" s="38">
        <f t="shared" si="48"/>
        <v>1430.3947530649775</v>
      </c>
      <c r="AI118" s="39">
        <f t="shared" si="48"/>
        <v>0.25595589888646902</v>
      </c>
      <c r="AJ118" s="40">
        <f>AH122/6</f>
        <v>928.51280300080634</v>
      </c>
      <c r="AL118" s="34" t="s">
        <v>19</v>
      </c>
      <c r="AM118" s="35">
        <f t="shared" si="49"/>
        <v>1093.6284691317583</v>
      </c>
      <c r="AN118" s="38">
        <f t="shared" si="49"/>
        <v>683.03855289903754</v>
      </c>
      <c r="AO118" s="38">
        <f t="shared" si="49"/>
        <v>585.14781027518507</v>
      </c>
      <c r="AP118" s="38">
        <f t="shared" si="49"/>
        <v>510.75333222479173</v>
      </c>
      <c r="AQ118" s="38">
        <f t="shared" si="49"/>
        <v>1279.7726079565314</v>
      </c>
      <c r="AR118" s="39">
        <f t="shared" si="49"/>
        <v>0.22915137174417116</v>
      </c>
      <c r="AS118" s="40">
        <f>AQ122/6</f>
        <v>933.91457406325355</v>
      </c>
    </row>
    <row r="119" spans="2:45" x14ac:dyDescent="0.25">
      <c r="B119" s="34" t="s">
        <v>38</v>
      </c>
      <c r="C119" s="35">
        <f t="shared" si="45"/>
        <v>179.10849859586887</v>
      </c>
      <c r="D119" s="38">
        <f t="shared" si="45"/>
        <v>123.97917641710038</v>
      </c>
      <c r="E119" s="38">
        <f t="shared" si="45"/>
        <v>76.222224046436537</v>
      </c>
      <c r="F119" s="38">
        <f t="shared" si="45"/>
        <v>96.02379010335531</v>
      </c>
      <c r="G119" s="38">
        <f t="shared" si="45"/>
        <v>220.99825319727734</v>
      </c>
      <c r="H119" s="39">
        <f t="shared" si="45"/>
        <v>3.7824891595447822E-2</v>
      </c>
      <c r="I119" s="40">
        <f>G122/6</f>
        <v>968.98278994231475</v>
      </c>
      <c r="K119" s="34" t="s">
        <v>38</v>
      </c>
      <c r="L119" s="35">
        <f t="shared" si="46"/>
        <v>217.370004369752</v>
      </c>
      <c r="M119" s="38">
        <f t="shared" si="46"/>
        <v>134.51433957607273</v>
      </c>
      <c r="N119" s="38">
        <f t="shared" si="46"/>
        <v>107.15628046916682</v>
      </c>
      <c r="O119" s="38">
        <f t="shared" si="46"/>
        <v>129.73236764932875</v>
      </c>
      <c r="P119" s="38">
        <f t="shared" si="46"/>
        <v>320.41904690111517</v>
      </c>
      <c r="Q119" s="39">
        <f t="shared" si="46"/>
        <v>5.3610816308930352E-2</v>
      </c>
      <c r="R119" s="40">
        <f>P122/6</f>
        <v>968.1144104719998</v>
      </c>
      <c r="T119" s="34" t="s">
        <v>38</v>
      </c>
      <c r="U119" s="35">
        <f t="shared" si="47"/>
        <v>204.40848048239485</v>
      </c>
      <c r="V119" s="38">
        <f t="shared" si="47"/>
        <v>127.62017025434571</v>
      </c>
      <c r="W119" s="38">
        <f t="shared" si="47"/>
        <v>109.49550796245872</v>
      </c>
      <c r="X119" s="38">
        <f t="shared" si="47"/>
        <v>113.42956181811223</v>
      </c>
      <c r="Y119" s="38">
        <f t="shared" si="47"/>
        <v>268.37649401586907</v>
      </c>
      <c r="Z119" s="39">
        <f t="shared" si="47"/>
        <v>4.7104970224415198E-2</v>
      </c>
      <c r="AA119" s="40">
        <f>Y122/6</f>
        <v>948.1047892945744</v>
      </c>
      <c r="AC119" s="34" t="s">
        <v>38</v>
      </c>
      <c r="AD119" s="35">
        <f t="shared" si="48"/>
        <v>189.69893847801765</v>
      </c>
      <c r="AE119" s="38">
        <f t="shared" si="48"/>
        <v>120.3471733389628</v>
      </c>
      <c r="AF119" s="38">
        <f t="shared" si="48"/>
        <v>106.31566240378666</v>
      </c>
      <c r="AG119" s="38">
        <f t="shared" si="48"/>
        <v>89.514671121003602</v>
      </c>
      <c r="AH119" s="38">
        <f t="shared" si="48"/>
        <v>232.1743535370907</v>
      </c>
      <c r="AI119" s="39">
        <f t="shared" si="48"/>
        <v>4.3174480477084345E-2</v>
      </c>
      <c r="AJ119" s="40">
        <f>AH122/6</f>
        <v>928.51280300080634</v>
      </c>
      <c r="AL119" s="34" t="s">
        <v>38</v>
      </c>
      <c r="AM119" s="35">
        <f t="shared" si="49"/>
        <v>189.27895940566648</v>
      </c>
      <c r="AN119" s="38">
        <f t="shared" si="49"/>
        <v>109.95640099207446</v>
      </c>
      <c r="AO119" s="38">
        <f t="shared" si="49"/>
        <v>96.564854487652397</v>
      </c>
      <c r="AP119" s="38">
        <f t="shared" si="49"/>
        <v>91.327226946693401</v>
      </c>
      <c r="AQ119" s="38">
        <f t="shared" si="49"/>
        <v>225.18985041313681</v>
      </c>
      <c r="AR119" s="39">
        <f t="shared" si="49"/>
        <v>4.0135107392073231E-2</v>
      </c>
      <c r="AS119" s="40">
        <f>AQ122/6</f>
        <v>933.91457406325355</v>
      </c>
    </row>
    <row r="120" spans="2:45" x14ac:dyDescent="0.25">
      <c r="B120" s="34" t="s">
        <v>17</v>
      </c>
      <c r="C120" s="35">
        <f t="shared" si="45"/>
        <v>897.58442483002239</v>
      </c>
      <c r="D120" s="38">
        <f t="shared" si="45"/>
        <v>569.08948775360534</v>
      </c>
      <c r="E120" s="38">
        <f t="shared" si="45"/>
        <v>417.43053834132297</v>
      </c>
      <c r="F120" s="38">
        <f t="shared" si="45"/>
        <v>473.94505534014189</v>
      </c>
      <c r="G120" s="38">
        <f t="shared" si="45"/>
        <v>1183.9056081427868</v>
      </c>
      <c r="H120" s="39">
        <f t="shared" si="45"/>
        <v>0.20368000809158762</v>
      </c>
      <c r="I120" s="40">
        <f>G122/6</f>
        <v>968.98278994231475</v>
      </c>
      <c r="K120" s="34" t="s">
        <v>17</v>
      </c>
      <c r="L120" s="35">
        <f t="shared" si="46"/>
        <v>918.52705443709999</v>
      </c>
      <c r="M120" s="38">
        <f t="shared" si="46"/>
        <v>603.74743799655459</v>
      </c>
      <c r="N120" s="38">
        <f t="shared" si="46"/>
        <v>443.14825401754877</v>
      </c>
      <c r="O120" s="38">
        <f t="shared" si="46"/>
        <v>454.15889225196878</v>
      </c>
      <c r="P120" s="38">
        <f t="shared" si="46"/>
        <v>1139.5886075408264</v>
      </c>
      <c r="Q120" s="39">
        <f t="shared" si="46"/>
        <v>0.19641919452509057</v>
      </c>
      <c r="R120" s="40">
        <f>P122/6</f>
        <v>968.1144104719998</v>
      </c>
      <c r="T120" s="34" t="s">
        <v>17</v>
      </c>
      <c r="U120" s="35">
        <f t="shared" si="47"/>
        <v>938.06293084879121</v>
      </c>
      <c r="V120" s="38">
        <f t="shared" si="47"/>
        <v>646.42269350655545</v>
      </c>
      <c r="W120" s="38">
        <f t="shared" si="47"/>
        <v>516.43396373187807</v>
      </c>
      <c r="X120" s="38">
        <f t="shared" si="47"/>
        <v>461.06398018677402</v>
      </c>
      <c r="Y120" s="38">
        <f t="shared" si="47"/>
        <v>1271.7902825327001</v>
      </c>
      <c r="Z120" s="39">
        <f t="shared" si="47"/>
        <v>0.22243404108120521</v>
      </c>
      <c r="AA120" s="40">
        <f>Y122/6</f>
        <v>948.1047892945744</v>
      </c>
      <c r="AC120" s="34" t="s">
        <v>17</v>
      </c>
      <c r="AD120" s="35">
        <f t="shared" si="48"/>
        <v>948.37501442987491</v>
      </c>
      <c r="AE120" s="38">
        <f t="shared" si="48"/>
        <v>649.19522105996316</v>
      </c>
      <c r="AF120" s="38">
        <f t="shared" si="48"/>
        <v>474.5247080655393</v>
      </c>
      <c r="AG120" s="38">
        <f t="shared" si="48"/>
        <v>478.81661171400384</v>
      </c>
      <c r="AH120" s="38">
        <f t="shared" si="48"/>
        <v>1218.4813589329181</v>
      </c>
      <c r="AI120" s="39">
        <f t="shared" si="48"/>
        <v>0.21911016425283805</v>
      </c>
      <c r="AJ120" s="40">
        <f>AH122/6</f>
        <v>928.51280300080634</v>
      </c>
      <c r="AL120" s="34" t="s">
        <v>17</v>
      </c>
      <c r="AM120" s="35">
        <f t="shared" si="49"/>
        <v>1010.123852712303</v>
      </c>
      <c r="AN120" s="38">
        <f t="shared" si="49"/>
        <v>686.82409914532104</v>
      </c>
      <c r="AO120" s="38">
        <f t="shared" si="49"/>
        <v>541.05744511826765</v>
      </c>
      <c r="AP120" s="38">
        <f t="shared" si="49"/>
        <v>504.25833376328063</v>
      </c>
      <c r="AQ120" s="38">
        <f t="shared" si="49"/>
        <v>1386.3403916733994</v>
      </c>
      <c r="AR120" s="39">
        <f t="shared" si="49"/>
        <v>0.24797398496959944</v>
      </c>
      <c r="AS120" s="40">
        <f>AQ122/6</f>
        <v>933.91457406325355</v>
      </c>
    </row>
    <row r="121" spans="2:45" ht="15.75" thickBot="1" x14ac:dyDescent="0.3">
      <c r="B121" s="34" t="s">
        <v>72</v>
      </c>
      <c r="C121" s="28">
        <f t="shared" si="45"/>
        <v>445.28417281540607</v>
      </c>
      <c r="D121" s="25">
        <f t="shared" si="45"/>
        <v>302.61046164922072</v>
      </c>
      <c r="E121" s="25">
        <f t="shared" si="45"/>
        <v>207.61948390709713</v>
      </c>
      <c r="F121" s="25">
        <f t="shared" si="45"/>
        <v>240.75006687794902</v>
      </c>
      <c r="G121" s="25">
        <f t="shared" si="45"/>
        <v>610.40863771941929</v>
      </c>
      <c r="H121" s="26">
        <f t="shared" si="45"/>
        <v>0.10575251409399584</v>
      </c>
      <c r="I121" s="41">
        <f>G122/6</f>
        <v>968.98278994231475</v>
      </c>
      <c r="K121" s="34" t="s">
        <v>72</v>
      </c>
      <c r="L121" s="28">
        <f t="shared" si="46"/>
        <v>421.09055102588275</v>
      </c>
      <c r="M121" s="25">
        <f t="shared" si="46"/>
        <v>293.82556004682181</v>
      </c>
      <c r="N121" s="25">
        <f t="shared" si="46"/>
        <v>190.47570128113881</v>
      </c>
      <c r="O121" s="25">
        <f t="shared" si="46"/>
        <v>182.55832513038533</v>
      </c>
      <c r="P121" s="25">
        <f t="shared" si="46"/>
        <v>531.94186382180237</v>
      </c>
      <c r="Q121" s="26">
        <f t="shared" si="46"/>
        <v>9.0548214005572752E-2</v>
      </c>
      <c r="R121" s="41">
        <f>P122/6</f>
        <v>968.1144104719998</v>
      </c>
      <c r="T121" s="34" t="s">
        <v>72</v>
      </c>
      <c r="U121" s="28">
        <f t="shared" si="47"/>
        <v>437.88162539323582</v>
      </c>
      <c r="V121" s="25">
        <f t="shared" si="47"/>
        <v>261.43732846506134</v>
      </c>
      <c r="W121" s="25">
        <f t="shared" si="47"/>
        <v>212.67031361599965</v>
      </c>
      <c r="X121" s="25">
        <f t="shared" si="47"/>
        <v>207.37703898235242</v>
      </c>
      <c r="Y121" s="25">
        <f t="shared" si="47"/>
        <v>540.34475618845647</v>
      </c>
      <c r="Z121" s="26">
        <f t="shared" si="47"/>
        <v>9.6510415958725809E-2</v>
      </c>
      <c r="AA121" s="41">
        <f>Y122/6</f>
        <v>948.1047892945744</v>
      </c>
      <c r="AC121" s="34" t="s">
        <v>72</v>
      </c>
      <c r="AD121" s="28">
        <f t="shared" si="48"/>
        <v>400.11399121022242</v>
      </c>
      <c r="AE121" s="25">
        <f t="shared" si="48"/>
        <v>287.70855636477171</v>
      </c>
      <c r="AF121" s="25">
        <f t="shared" si="48"/>
        <v>167.34251717988479</v>
      </c>
      <c r="AG121" s="25">
        <f t="shared" si="48"/>
        <v>149.32645241913744</v>
      </c>
      <c r="AH121" s="25">
        <f t="shared" si="48"/>
        <v>438.51112251787328</v>
      </c>
      <c r="AI121" s="26">
        <f t="shared" si="48"/>
        <v>7.8687495952567285E-2</v>
      </c>
      <c r="AJ121" s="41">
        <f>AH122/6</f>
        <v>928.51280300080634</v>
      </c>
      <c r="AL121" s="34" t="s">
        <v>72</v>
      </c>
      <c r="AM121" s="28">
        <f t="shared" si="49"/>
        <v>429.22727673148927</v>
      </c>
      <c r="AN121" s="25">
        <f t="shared" si="49"/>
        <v>277.31946339969471</v>
      </c>
      <c r="AO121" s="25">
        <f t="shared" si="49"/>
        <v>192.73917937616929</v>
      </c>
      <c r="AP121" s="25">
        <f t="shared" si="49"/>
        <v>195.73141980328282</v>
      </c>
      <c r="AQ121" s="25">
        <f t="shared" si="49"/>
        <v>500.88269214455312</v>
      </c>
      <c r="AR121" s="26">
        <f t="shared" si="49"/>
        <v>8.919348208025342E-2</v>
      </c>
      <c r="AS121" s="41">
        <f>AQ122/6</f>
        <v>933.91457406325355</v>
      </c>
    </row>
    <row r="122" spans="2:45" ht="15.75" thickTop="1" x14ac:dyDescent="0.25">
      <c r="B122" s="42" t="s">
        <v>108</v>
      </c>
      <c r="C122" s="24">
        <f>SUM(C116:C121)</f>
        <v>4367.8576725308703</v>
      </c>
      <c r="D122" s="22">
        <f>SUM(D116:D121)</f>
        <v>2871.3720686612455</v>
      </c>
      <c r="E122" s="22">
        <f>SUM(E116:E121)</f>
        <v>2145.187068786518</v>
      </c>
      <c r="F122" s="22">
        <f t="shared" ref="F122" si="50">SUM(F116:F121)</f>
        <v>2241.270139565926</v>
      </c>
      <c r="G122" s="22">
        <f t="shared" ref="G122" si="51">SUM(G116:G121)</f>
        <v>5813.8967396538883</v>
      </c>
      <c r="H122" s="23">
        <f t="shared" ref="H122" si="52">SUM(H116:H121)</f>
        <v>1</v>
      </c>
      <c r="I122" s="43">
        <f t="shared" ref="I122" si="53">SUM(I116:I121)</f>
        <v>5813.8967396538883</v>
      </c>
      <c r="K122" s="42" t="s">
        <v>108</v>
      </c>
      <c r="L122" s="24">
        <f>SUM(L116:L121)</f>
        <v>4334.1857327275402</v>
      </c>
      <c r="M122" s="22">
        <f>SUM(M116:M121)</f>
        <v>2900.1739300722315</v>
      </c>
      <c r="N122" s="22">
        <f>SUM(N116:N121)</f>
        <v>2224.912156912264</v>
      </c>
      <c r="O122" s="22">
        <f t="shared" ref="O122:R122" si="54">SUM(O116:O121)</f>
        <v>2247.9594277087117</v>
      </c>
      <c r="P122" s="22">
        <f t="shared" si="54"/>
        <v>5808.6864628319991</v>
      </c>
      <c r="Q122" s="23">
        <f t="shared" si="54"/>
        <v>1</v>
      </c>
      <c r="R122" s="43">
        <f t="shared" si="54"/>
        <v>5809.5548423023138</v>
      </c>
      <c r="T122" s="42" t="s">
        <v>108</v>
      </c>
      <c r="U122" s="24">
        <f>SUM(U116:U121)</f>
        <v>4327.2510807580738</v>
      </c>
      <c r="V122" s="22">
        <f>SUM(V116:V121)</f>
        <v>2799.1818409082498</v>
      </c>
      <c r="W122" s="22">
        <f>SUM(W116:W121)</f>
        <v>2263.3216545366763</v>
      </c>
      <c r="X122" s="22">
        <f t="shared" ref="X122:AA122" si="55">SUM(X116:X121)</f>
        <v>2200.7444384359428</v>
      </c>
      <c r="Y122" s="22">
        <f t="shared" si="55"/>
        <v>5688.6287357674464</v>
      </c>
      <c r="Z122" s="23">
        <f t="shared" si="55"/>
        <v>1</v>
      </c>
      <c r="AA122" s="43">
        <f t="shared" si="55"/>
        <v>5709.5067364151864</v>
      </c>
      <c r="AC122" s="42" t="s">
        <v>108</v>
      </c>
      <c r="AD122" s="24">
        <f>SUM(AD116:AD121)</f>
        <v>4311.963617018102</v>
      </c>
      <c r="AE122" s="22">
        <f>SUM(AE116:AE121)</f>
        <v>2903.5547974611927</v>
      </c>
      <c r="AF122" s="22">
        <f>SUM(AF116:AF121)</f>
        <v>2296.6032365971987</v>
      </c>
      <c r="AG122" s="22">
        <f t="shared" ref="AG122:AJ122" si="56">SUM(AG116:AG121)</f>
        <v>2146.8642247612638</v>
      </c>
      <c r="AH122" s="22">
        <f t="shared" si="56"/>
        <v>5571.0768180048381</v>
      </c>
      <c r="AI122" s="23">
        <f t="shared" si="56"/>
        <v>1</v>
      </c>
      <c r="AJ122" s="43">
        <f t="shared" si="56"/>
        <v>5611.5468049463461</v>
      </c>
      <c r="AL122" s="42" t="s">
        <v>108</v>
      </c>
      <c r="AM122" s="24">
        <f>SUM(AM116:AM121)</f>
        <v>4515.3822308244953</v>
      </c>
      <c r="AN122" s="22">
        <f>SUM(AN116:AN121)</f>
        <v>2930.9194279634021</v>
      </c>
      <c r="AO122" s="22">
        <f>SUM(AO116:AO121)</f>
        <v>2284.4974671633477</v>
      </c>
      <c r="AP122" s="22">
        <f t="shared" ref="AP122:AS122" si="57">SUM(AP116:AP121)</f>
        <v>2200.1793061255134</v>
      </c>
      <c r="AQ122" s="22">
        <f t="shared" si="57"/>
        <v>5603.4874443795215</v>
      </c>
      <c r="AR122" s="23">
        <f t="shared" si="57"/>
        <v>1</v>
      </c>
      <c r="AS122" s="43">
        <f t="shared" si="57"/>
        <v>5638.555660258583</v>
      </c>
    </row>
    <row r="123" spans="2:45" x14ac:dyDescent="0.25">
      <c r="B123" s="34" t="s">
        <v>115</v>
      </c>
      <c r="C123" s="35">
        <f>'Base Data'!$D$4</f>
        <v>59.84</v>
      </c>
      <c r="D123" s="51">
        <f>'Base Data'!$D$6</f>
        <v>0.72</v>
      </c>
      <c r="E123" s="51">
        <f>'Base Data'!$D$7</f>
        <v>0.55000000000000004</v>
      </c>
      <c r="F123" s="51">
        <f>'Base Data'!$D$7</f>
        <v>0.55000000000000004</v>
      </c>
      <c r="G123" s="36"/>
      <c r="H123" s="36"/>
      <c r="I123" s="37"/>
      <c r="K123" s="34" t="s">
        <v>115</v>
      </c>
      <c r="L123" s="35">
        <f>'Base Data'!$D$4</f>
        <v>59.84</v>
      </c>
      <c r="M123" s="51">
        <f>'Base Data'!$D$6</f>
        <v>0.72</v>
      </c>
      <c r="N123" s="51">
        <f>'Base Data'!$D$7</f>
        <v>0.55000000000000004</v>
      </c>
      <c r="O123" s="51">
        <f>'Base Data'!$D$7</f>
        <v>0.55000000000000004</v>
      </c>
      <c r="P123" s="36"/>
      <c r="Q123" s="36"/>
      <c r="R123" s="37"/>
      <c r="T123" s="34" t="s">
        <v>115</v>
      </c>
      <c r="U123" s="35">
        <f>'Base Data'!$D$4</f>
        <v>59.84</v>
      </c>
      <c r="V123" s="51">
        <f>'Base Data'!$D$6</f>
        <v>0.72</v>
      </c>
      <c r="W123" s="51">
        <f>'Base Data'!$D$7</f>
        <v>0.55000000000000004</v>
      </c>
      <c r="X123" s="51">
        <f>'Base Data'!$D$7</f>
        <v>0.55000000000000004</v>
      </c>
      <c r="Y123" s="36"/>
      <c r="Z123" s="36"/>
      <c r="AA123" s="37"/>
      <c r="AC123" s="34" t="s">
        <v>115</v>
      </c>
      <c r="AD123" s="35">
        <f>'Base Data'!$D$4</f>
        <v>59.84</v>
      </c>
      <c r="AE123" s="51">
        <f>'Base Data'!$D$6</f>
        <v>0.72</v>
      </c>
      <c r="AF123" s="51">
        <f>'Base Data'!$D$7</f>
        <v>0.55000000000000004</v>
      </c>
      <c r="AG123" s="51">
        <f>'Base Data'!$D$7</f>
        <v>0.55000000000000004</v>
      </c>
      <c r="AH123" s="36"/>
      <c r="AI123" s="36"/>
      <c r="AJ123" s="37"/>
      <c r="AL123" s="34" t="s">
        <v>115</v>
      </c>
      <c r="AM123" s="35">
        <f>'Base Data'!$D$4</f>
        <v>59.84</v>
      </c>
      <c r="AN123" s="51">
        <f>'Base Data'!$D$6</f>
        <v>0.72</v>
      </c>
      <c r="AO123" s="51">
        <f>'Base Data'!$D$7</f>
        <v>0.55000000000000004</v>
      </c>
      <c r="AP123" s="51">
        <f>'Base Data'!$D$7</f>
        <v>0.55000000000000004</v>
      </c>
      <c r="AQ123" s="36"/>
      <c r="AR123" s="36"/>
      <c r="AS123" s="37"/>
    </row>
    <row r="124" spans="2:45" ht="15.75" thickBot="1" x14ac:dyDescent="0.3">
      <c r="B124" s="44" t="s">
        <v>114</v>
      </c>
      <c r="C124" s="45">
        <f>C122/'Base Data'!$D$5</f>
        <v>59.833666746998226</v>
      </c>
      <c r="D124" s="45">
        <f>D122/C122</f>
        <v>0.65738682071054866</v>
      </c>
      <c r="E124" s="45">
        <f>E122/C122</f>
        <v>0.49113025872556215</v>
      </c>
      <c r="F124" s="45">
        <f>F122/C122</f>
        <v>0.51312801551687592</v>
      </c>
      <c r="G124" s="46"/>
      <c r="H124" s="47"/>
      <c r="I124" s="48"/>
      <c r="K124" s="44" t="s">
        <v>114</v>
      </c>
      <c r="L124" s="45">
        <f>L122/'Base Data'!$D$5</f>
        <v>59.372407297637537</v>
      </c>
      <c r="M124" s="45">
        <f>M122/L122</f>
        <v>0.66913928218925844</v>
      </c>
      <c r="N124" s="45">
        <f>N122/L122</f>
        <v>0.51334028906788631</v>
      </c>
      <c r="O124" s="45">
        <f>O122/L122</f>
        <v>0.51865784401769321</v>
      </c>
      <c r="P124" s="46"/>
      <c r="Q124" s="47"/>
      <c r="R124" s="48"/>
      <c r="T124" s="44" t="s">
        <v>114</v>
      </c>
      <c r="U124" s="45">
        <f>U122/'Base Data'!$D$5</f>
        <v>59.277412065179092</v>
      </c>
      <c r="V124" s="45">
        <f>V122/U122</f>
        <v>0.64687298903346102</v>
      </c>
      <c r="W124" s="45">
        <f>W122/U122</f>
        <v>0.52303913322731765</v>
      </c>
      <c r="X124" s="45">
        <f>X122/U122</f>
        <v>0.50857793951960906</v>
      </c>
      <c r="Y124" s="46"/>
      <c r="Z124" s="47"/>
      <c r="AA124" s="48"/>
      <c r="AC124" s="44" t="s">
        <v>114</v>
      </c>
      <c r="AD124" s="45">
        <f>AD122/'Base Data'!$D$5</f>
        <v>59.067994753672629</v>
      </c>
      <c r="AE124" s="45">
        <f>AE122/AD122</f>
        <v>0.67337182206308099</v>
      </c>
      <c r="AF124" s="45">
        <f>AF122/AD122</f>
        <v>0.53261192361019805</v>
      </c>
      <c r="AG124" s="45">
        <f>AG122/AD122</f>
        <v>0.49788551468481723</v>
      </c>
      <c r="AH124" s="46"/>
      <c r="AI124" s="47"/>
      <c r="AJ124" s="48"/>
      <c r="AL124" s="44" t="s">
        <v>114</v>
      </c>
      <c r="AM124" s="45">
        <f>AM122/'Base Data'!$D$5</f>
        <v>61.854551107184868</v>
      </c>
      <c r="AN124" s="45">
        <f>AN122/AM122</f>
        <v>0.64909663858694522</v>
      </c>
      <c r="AO124" s="45">
        <f>AO122/AM122</f>
        <v>0.50593667388069719</v>
      </c>
      <c r="AP124" s="45">
        <f>AP122/AM122</f>
        <v>0.48726313602110433</v>
      </c>
      <c r="AQ124" s="46"/>
      <c r="AR124" s="47"/>
      <c r="AS124" s="48"/>
    </row>
    <row r="125" spans="2:45" x14ac:dyDescent="0.25">
      <c r="G125" s="18"/>
      <c r="H125" s="21"/>
    </row>
    <row r="126" spans="2:45" x14ac:dyDescent="0.25">
      <c r="H126" t="s">
        <v>177</v>
      </c>
      <c r="I126" s="15">
        <f>MAX(I110,I99,I88,I77,I66,I55,I44,I33,I22,I11)</f>
        <v>6089.4479564182984</v>
      </c>
      <c r="Q126" t="s">
        <v>177</v>
      </c>
      <c r="R126" s="15">
        <f>MAX(R110,R99,R88,R77,R66,R55,R44,R33,R22,R11)</f>
        <v>6748.0023732559339</v>
      </c>
      <c r="Z126" t="s">
        <v>177</v>
      </c>
      <c r="AA126" s="15">
        <f>MAX(AA110,AA99,AA88,AA77,AA66,AA55,AA44,AA33,AA22,AA11)</f>
        <v>6641.2527904001427</v>
      </c>
      <c r="AI126" t="s">
        <v>177</v>
      </c>
      <c r="AJ126" s="15">
        <f>MAX(AJ110,AJ99,AJ88,AJ77,AJ66,AJ55,AJ44,AJ33,AJ22,AJ11)</f>
        <v>6442.0551026743069</v>
      </c>
      <c r="AR126" t="s">
        <v>177</v>
      </c>
      <c r="AS126" s="15">
        <f>MAX(AS110,AS99,AS88,AS77,AS66,AS55,AS44,AS33,AS22,AS11)</f>
        <v>6165.8028171669694</v>
      </c>
    </row>
    <row r="127" spans="2:45" x14ac:dyDescent="0.25">
      <c r="H127" t="s">
        <v>178</v>
      </c>
      <c r="I127" s="15">
        <f>MIN(I110,I99,I88,I77,I66,I55,I44,I33,I22,I11)</f>
        <v>5217.3886196370131</v>
      </c>
      <c r="Q127" t="s">
        <v>178</v>
      </c>
      <c r="R127" s="15">
        <f>MIN(R110,R99,R88,R77,R66,R55,R44,R33,R22,R11)</f>
        <v>4335.9461952260299</v>
      </c>
      <c r="Z127" t="s">
        <v>178</v>
      </c>
      <c r="AA127" s="15">
        <f>MIN(AA110,AA99,AA88,AA77,AA66,AA55,AA44,AA33,AA22,AA11)</f>
        <v>4505.0511828690305</v>
      </c>
      <c r="AI127" t="s">
        <v>178</v>
      </c>
      <c r="AJ127" s="15">
        <f>MIN(AJ110,AJ99,AJ88,AJ77,AJ66,AJ55,AJ44,AJ33,AJ22,AJ11)</f>
        <v>4439.8109128714568</v>
      </c>
      <c r="AR127" t="s">
        <v>178</v>
      </c>
      <c r="AS127" s="15">
        <f>MIN(AS110,AS99,AS88,AS77,AS66,AS55,AS44,AS33,AS22,AS11)</f>
        <v>4719.0189713701911</v>
      </c>
    </row>
  </sheetData>
  <mergeCells count="55">
    <mergeCell ref="D114:F114"/>
    <mergeCell ref="D58:F58"/>
    <mergeCell ref="D69:F69"/>
    <mergeCell ref="D80:F80"/>
    <mergeCell ref="D91:F91"/>
    <mergeCell ref="D102:F102"/>
    <mergeCell ref="D3:F3"/>
    <mergeCell ref="D14:F14"/>
    <mergeCell ref="D25:F25"/>
    <mergeCell ref="D36:F36"/>
    <mergeCell ref="D47:F47"/>
    <mergeCell ref="M102:O102"/>
    <mergeCell ref="M3:O3"/>
    <mergeCell ref="M14:O14"/>
    <mergeCell ref="M25:O25"/>
    <mergeCell ref="M36:O36"/>
    <mergeCell ref="M47:O47"/>
    <mergeCell ref="M114:O114"/>
    <mergeCell ref="V3:X3"/>
    <mergeCell ref="V14:X14"/>
    <mergeCell ref="V25:X25"/>
    <mergeCell ref="V36:X36"/>
    <mergeCell ref="V47:X47"/>
    <mergeCell ref="V58:X58"/>
    <mergeCell ref="V69:X69"/>
    <mergeCell ref="V80:X80"/>
    <mergeCell ref="V91:X91"/>
    <mergeCell ref="V102:X102"/>
    <mergeCell ref="V114:X114"/>
    <mergeCell ref="M58:O58"/>
    <mergeCell ref="M69:O69"/>
    <mergeCell ref="M80:O80"/>
    <mergeCell ref="M91:O91"/>
    <mergeCell ref="AE102:AG102"/>
    <mergeCell ref="AE3:AG3"/>
    <mergeCell ref="AE14:AG14"/>
    <mergeCell ref="AE25:AG25"/>
    <mergeCell ref="AE36:AG36"/>
    <mergeCell ref="AE47:AG47"/>
    <mergeCell ref="AE114:AG114"/>
    <mergeCell ref="AN3:AP3"/>
    <mergeCell ref="AN14:AP14"/>
    <mergeCell ref="AN25:AP25"/>
    <mergeCell ref="AN36:AP36"/>
    <mergeCell ref="AN47:AP47"/>
    <mergeCell ref="AN58:AP58"/>
    <mergeCell ref="AN69:AP69"/>
    <mergeCell ref="AN80:AP80"/>
    <mergeCell ref="AN91:AP91"/>
    <mergeCell ref="AN102:AP102"/>
    <mergeCell ref="AN114:AP114"/>
    <mergeCell ref="AE58:AG58"/>
    <mergeCell ref="AE69:AG69"/>
    <mergeCell ref="AE80:AG80"/>
    <mergeCell ref="AE91:AG91"/>
  </mergeCells>
  <pageMargins left="0.7" right="0.7" top="0.75" bottom="0.75" header="0.3" footer="0.3"/>
  <pageSetup fitToHeight="0" orientation="portrait" r:id="rId1"/>
  <rowBreaks count="3" manualBreakCount="3">
    <brk id="45" max="16383" man="1"/>
    <brk id="89" max="16383" man="1"/>
    <brk id="12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pageSetUpPr fitToPage="1"/>
  </sheetPr>
  <dimension ref="A2:K19"/>
  <sheetViews>
    <sheetView workbookViewId="0">
      <selection activeCell="G35" sqref="G35"/>
    </sheetView>
  </sheetViews>
  <sheetFormatPr defaultRowHeight="15" x14ac:dyDescent="0.25"/>
  <cols>
    <col min="1" max="1" width="15.140625" customWidth="1"/>
    <col min="2" max="5" width="10.7109375" customWidth="1"/>
    <col min="6" max="6" width="12.85546875" bestFit="1" customWidth="1"/>
    <col min="7" max="8" width="10.7109375" customWidth="1"/>
  </cols>
  <sheetData>
    <row r="2" spans="1:11" ht="21" x14ac:dyDescent="0.35">
      <c r="A2" s="93" t="s">
        <v>173</v>
      </c>
      <c r="B2" s="93"/>
      <c r="C2" s="93"/>
      <c r="D2" s="93"/>
      <c r="E2" s="93"/>
      <c r="F2" s="93"/>
      <c r="G2" s="93"/>
      <c r="H2" s="93"/>
    </row>
    <row r="4" spans="1:11" ht="15.75" thickBot="1" x14ac:dyDescent="0.3"/>
    <row r="5" spans="1:11" x14ac:dyDescent="0.25">
      <c r="A5" s="30" t="s">
        <v>171</v>
      </c>
      <c r="B5" s="31"/>
      <c r="C5" s="32"/>
      <c r="D5" s="32" t="s">
        <v>183</v>
      </c>
      <c r="E5" s="32"/>
      <c r="F5" s="32"/>
      <c r="G5" s="32"/>
      <c r="H5" s="33"/>
    </row>
    <row r="6" spans="1:11" x14ac:dyDescent="0.25">
      <c r="A6" s="34"/>
      <c r="B6" s="35"/>
      <c r="C6" s="91" t="s">
        <v>103</v>
      </c>
      <c r="D6" s="91"/>
      <c r="E6" s="91"/>
      <c r="F6" s="36"/>
      <c r="G6" s="36"/>
      <c r="H6" s="37"/>
    </row>
    <row r="7" spans="1:11" x14ac:dyDescent="0.25">
      <c r="A7" s="34"/>
      <c r="B7" s="27" t="s">
        <v>111</v>
      </c>
      <c r="C7" s="19" t="s">
        <v>172</v>
      </c>
      <c r="D7" s="19" t="s">
        <v>105</v>
      </c>
      <c r="E7" s="19" t="s">
        <v>106</v>
      </c>
      <c r="F7" s="19" t="s">
        <v>107</v>
      </c>
      <c r="G7" s="19" t="s">
        <v>174</v>
      </c>
      <c r="H7" s="53" t="s">
        <v>175</v>
      </c>
    </row>
    <row r="8" spans="1:11" x14ac:dyDescent="0.25">
      <c r="A8" s="34" t="s">
        <v>43</v>
      </c>
      <c r="B8" s="35">
        <f>AVERAGE(Summary!C116,Summary!L116,Summary!U116,Summary!AD116,Summary!AM116)</f>
        <v>299.04669862209892</v>
      </c>
      <c r="C8" s="35">
        <f>AVERAGE(Summary!D116,Summary!M116,Summary!V116,Summary!AE116,Summary!AN116)</f>
        <v>195.76440953302108</v>
      </c>
      <c r="D8" s="35">
        <f>AVERAGE(Summary!E116,Summary!N116,Summary!W116,Summary!AF116,Summary!AO116)</f>
        <v>169.95840065107865</v>
      </c>
      <c r="E8" s="35">
        <f>AVERAGE(Summary!F116,Summary!O116,Summary!X116,Summary!AG116,Summary!AP116)</f>
        <v>171.80702401052719</v>
      </c>
      <c r="F8" s="35">
        <f>AVERAGE(Summary!G116,Summary!P116,Summary!Y116,Summary!AH116,Summary!AQ116)</f>
        <v>434.5627795254286</v>
      </c>
      <c r="G8" s="39">
        <f>AVERAGE(Summary!H116,Summary!Q116,Summary!Z116,Summary!AI116,Summary!AR116)</f>
        <v>7.5903828408025301E-2</v>
      </c>
      <c r="H8" s="40">
        <f>F14/6</f>
        <v>949.52587335458975</v>
      </c>
      <c r="J8" s="15"/>
      <c r="K8" s="15"/>
    </row>
    <row r="9" spans="1:11" x14ac:dyDescent="0.25">
      <c r="A9" s="34" t="s">
        <v>49</v>
      </c>
      <c r="B9" s="35">
        <f>AVERAGE(Summary!C117,Summary!L117,Summary!U117,Summary!AD117,Summary!AM117)</f>
        <v>1423.5365979933133</v>
      </c>
      <c r="C9" s="35">
        <f>AVERAGE(Summary!D117,Summary!M117,Summary!V117,Summary!AE117,Summary!AN117)</f>
        <v>941.71783347073483</v>
      </c>
      <c r="D9" s="35">
        <f>AVERAGE(Summary!E117,Summary!N117,Summary!W117,Summary!AF117,Summary!AO117)</f>
        <v>712.30792961082784</v>
      </c>
      <c r="E9" s="35">
        <f>AVERAGE(Summary!F117,Summary!O117,Summary!X117,Summary!AG117,Summary!AP117)</f>
        <v>717.22823935223937</v>
      </c>
      <c r="F9" s="35">
        <f>AVERAGE(Summary!G117,Summary!P117,Summary!Y117,Summary!AH117,Summary!AQ117)</f>
        <v>1853.4176853896224</v>
      </c>
      <c r="G9" s="39">
        <f>AVERAGE(Summary!H117,Summary!Q117,Summary!Z117,Summary!AI117,Summary!AR117)</f>
        <v>0.3255826062438224</v>
      </c>
      <c r="H9" s="40">
        <f>$F14/6</f>
        <v>949.52587335458975</v>
      </c>
      <c r="J9" s="15"/>
      <c r="K9" s="15"/>
    </row>
    <row r="10" spans="1:11" x14ac:dyDescent="0.25">
      <c r="A10" s="34" t="s">
        <v>19</v>
      </c>
      <c r="B10" s="35">
        <f>AVERAGE(Summary!C118,Summary!L118,Summary!U118,Summary!AD118,Summary!AM118)</f>
        <v>1083.5176150031984</v>
      </c>
      <c r="C10" s="35">
        <f>AVERAGE(Summary!D118,Summary!M118,Summary!V118,Summary!AE118,Summary!AN118)</f>
        <v>704.63865601628311</v>
      </c>
      <c r="D10" s="35">
        <f>AVERAGE(Summary!E118,Summary!N118,Summary!W118,Summary!AF118,Summary!AO118)</f>
        <v>588.79865973642518</v>
      </c>
      <c r="E10" s="35">
        <f>AVERAGE(Summary!F118,Summary!O118,Summary!X118,Summary!AG118,Summary!AP118)</f>
        <v>544.76548513515138</v>
      </c>
      <c r="F10" s="35">
        <f>AVERAGE(Summary!G118,Summary!P118,Summary!Y118,Summary!AH118,Summary!AQ118)</f>
        <v>1391.3041113566428</v>
      </c>
      <c r="G10" s="39">
        <f>AVERAGE(Summary!H118,Summary!Q118,Summary!Z118,Summary!AI118,Summary!AR118)</f>
        <v>0.24408160914627489</v>
      </c>
      <c r="H10" s="40">
        <f>F14/6</f>
        <v>949.52587335458975</v>
      </c>
      <c r="J10" s="15"/>
      <c r="K10" s="15"/>
    </row>
    <row r="11" spans="1:11" x14ac:dyDescent="0.25">
      <c r="A11" s="34" t="s">
        <v>38</v>
      </c>
      <c r="B11" s="35">
        <f>AVERAGE(Summary!C119,Summary!L119,Summary!U119,Summary!AD119,Summary!AM119)</f>
        <v>195.97297626633997</v>
      </c>
      <c r="C11" s="35">
        <f>AVERAGE(Summary!D119,Summary!M119,Summary!V119,Summary!AE119,Summary!AN119)</f>
        <v>123.28345211571123</v>
      </c>
      <c r="D11" s="35">
        <f>AVERAGE(Summary!E119,Summary!N119,Summary!W119,Summary!AF119,Summary!AO119)</f>
        <v>99.150905873900228</v>
      </c>
      <c r="E11" s="35">
        <f>AVERAGE(Summary!F119,Summary!O119,Summary!X119,Summary!AG119,Summary!AP119)</f>
        <v>104.00552352769867</v>
      </c>
      <c r="F11" s="35">
        <f>AVERAGE(Summary!G119,Summary!P119,Summary!Y119,Summary!AH119,Summary!AQ119)</f>
        <v>253.4315996128978</v>
      </c>
      <c r="G11" s="39">
        <f>AVERAGE(Summary!H119,Summary!Q119,Summary!Z119,Summary!AI119,Summary!AR119)</f>
        <v>4.4370053199590191E-2</v>
      </c>
      <c r="H11" s="40">
        <f>F14/6</f>
        <v>949.52587335458975</v>
      </c>
      <c r="J11" s="15"/>
      <c r="K11" s="15"/>
    </row>
    <row r="12" spans="1:11" x14ac:dyDescent="0.25">
      <c r="A12" s="34" t="s">
        <v>17</v>
      </c>
      <c r="B12" s="35">
        <f>AVERAGE(Summary!C120,Summary!L120,Summary!U120,Summary!AD120,Summary!AM120)</f>
        <v>942.53465545161839</v>
      </c>
      <c r="C12" s="35">
        <f>AVERAGE(Summary!D120,Summary!M120,Summary!V120,Summary!AE120,Summary!AN120)</f>
        <v>631.05578789239985</v>
      </c>
      <c r="D12" s="35">
        <f>AVERAGE(Summary!E120,Summary!N120,Summary!W120,Summary!AF120,Summary!AO120)</f>
        <v>478.51898185491137</v>
      </c>
      <c r="E12" s="35">
        <f>AVERAGE(Summary!F120,Summary!O120,Summary!X120,Summary!AG120,Summary!AP120)</f>
        <v>474.4485746512338</v>
      </c>
      <c r="F12" s="35">
        <f>AVERAGE(Summary!G120,Summary!P120,Summary!Y120,Summary!AH120,Summary!AQ120)</f>
        <v>1240.0212497645261</v>
      </c>
      <c r="G12" s="39">
        <f>AVERAGE(Summary!H120,Summary!Q120,Summary!Z120,Summary!AI120,Summary!AR120)</f>
        <v>0.21792347858406416</v>
      </c>
      <c r="H12" s="40">
        <f>F14/6</f>
        <v>949.52587335458975</v>
      </c>
      <c r="J12" s="15"/>
      <c r="K12" s="15"/>
    </row>
    <row r="13" spans="1:11" ht="15.75" thickBot="1" x14ac:dyDescent="0.3">
      <c r="A13" s="34" t="s">
        <v>72</v>
      </c>
      <c r="B13" s="28">
        <f>AVERAGE(Summary!C121,Summary!L121,Summary!U121,Summary!AD121,Summary!AM121)</f>
        <v>426.71952343524725</v>
      </c>
      <c r="C13" s="28">
        <f>AVERAGE(Summary!D121,Summary!M121,Summary!V121,Summary!AE121,Summary!AN121)</f>
        <v>284.5802739851141</v>
      </c>
      <c r="D13" s="28">
        <f>AVERAGE(Summary!E121,Summary!N121,Summary!W121,Summary!AF121,Summary!AO121)</f>
        <v>194.16943907205797</v>
      </c>
      <c r="E13" s="28">
        <f>AVERAGE(Summary!F121,Summary!O121,Summary!X121,Summary!AG121,Summary!AP121)</f>
        <v>195.14866064262142</v>
      </c>
      <c r="F13" s="28">
        <f>AVERAGE(Summary!G121,Summary!P121,Summary!Y121,Summary!AH121,Summary!AQ121)</f>
        <v>524.41781447842084</v>
      </c>
      <c r="G13" s="26">
        <f>AVERAGE(Summary!H121,Summary!Q121,Summary!Z121,Summary!AI121,Summary!AR121)</f>
        <v>9.2138424418223036E-2</v>
      </c>
      <c r="H13" s="41">
        <f>F14/6</f>
        <v>949.52587335458975</v>
      </c>
      <c r="J13" s="15"/>
      <c r="K13" s="15"/>
    </row>
    <row r="14" spans="1:11" ht="15.75" thickTop="1" x14ac:dyDescent="0.25">
      <c r="A14" s="42" t="s">
        <v>108</v>
      </c>
      <c r="B14" s="24">
        <f t="shared" ref="B14:H14" si="0">SUM(B8:B13)</f>
        <v>4371.3280667718163</v>
      </c>
      <c r="C14" s="22">
        <f t="shared" si="0"/>
        <v>2881.0404130132642</v>
      </c>
      <c r="D14" s="22">
        <f t="shared" si="0"/>
        <v>2242.9043167992013</v>
      </c>
      <c r="E14" s="22">
        <f t="shared" si="0"/>
        <v>2207.4035073194718</v>
      </c>
      <c r="F14" s="22">
        <f t="shared" si="0"/>
        <v>5697.1552401275385</v>
      </c>
      <c r="G14" s="23">
        <f t="shared" si="0"/>
        <v>1</v>
      </c>
      <c r="H14" s="43">
        <f t="shared" si="0"/>
        <v>5697.1552401275385</v>
      </c>
    </row>
    <row r="15" spans="1:11" x14ac:dyDescent="0.25">
      <c r="A15" s="34" t="s">
        <v>115</v>
      </c>
      <c r="B15" s="35">
        <f>'Base Data'!$D$4</f>
        <v>59.84</v>
      </c>
      <c r="C15" s="51">
        <f>'Base Data'!$D$6</f>
        <v>0.72</v>
      </c>
      <c r="D15" s="51">
        <f>'Base Data'!$D$7</f>
        <v>0.55000000000000004</v>
      </c>
      <c r="E15" s="51">
        <f>'Base Data'!$D$7</f>
        <v>0.55000000000000004</v>
      </c>
      <c r="F15" s="36"/>
      <c r="G15" s="36"/>
      <c r="H15" s="37"/>
    </row>
    <row r="16" spans="1:11" ht="15.75" thickBot="1" x14ac:dyDescent="0.3">
      <c r="A16" s="44" t="s">
        <v>114</v>
      </c>
      <c r="B16" s="45">
        <f>B14/'Base Data'!$D$5</f>
        <v>59.881206394134473</v>
      </c>
      <c r="C16" s="45">
        <f>C14/B14</f>
        <v>0.65907668539297826</v>
      </c>
      <c r="D16" s="45">
        <f>D14/B14</f>
        <v>0.51309448353885834</v>
      </c>
      <c r="E16" s="45">
        <f>E14/B14</f>
        <v>0.50497319661244688</v>
      </c>
      <c r="F16" s="46"/>
      <c r="G16" s="47"/>
      <c r="H16" s="48"/>
    </row>
    <row r="17" spans="3:9" x14ac:dyDescent="0.25">
      <c r="I17" t="s">
        <v>184</v>
      </c>
    </row>
    <row r="18" spans="3:9" x14ac:dyDescent="0.25">
      <c r="C18" s="17"/>
      <c r="D18" s="17"/>
      <c r="E18" s="17"/>
      <c r="G18" t="s">
        <v>177</v>
      </c>
      <c r="H18" s="15">
        <f>MAX(Summary!AS126,Summary!AJ126,Summary!AA126,Summary!R126,Summary!I126)</f>
        <v>6748.0023732559339</v>
      </c>
      <c r="I18" s="15">
        <f>H18/6</f>
        <v>1124.6670622093222</v>
      </c>
    </row>
    <row r="19" spans="3:9" x14ac:dyDescent="0.25">
      <c r="G19" t="s">
        <v>178</v>
      </c>
      <c r="H19" s="15">
        <f>MIN(Summary!I127,Summary!R127,Summary!AA127,Summary!AJ127,Summary!AS127)</f>
        <v>4335.9461952260299</v>
      </c>
      <c r="I19" s="15">
        <f>H19/6</f>
        <v>722.65769920433831</v>
      </c>
    </row>
  </sheetData>
  <mergeCells count="2">
    <mergeCell ref="C6:E6"/>
    <mergeCell ref="A2:H2"/>
  </mergeCells>
  <pageMargins left="0.7" right="0.7" top="0.75" bottom="0.75" header="0.3" footer="0.3"/>
  <pageSetup scale="97"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3:B10"/>
  <sheetViews>
    <sheetView workbookViewId="0">
      <selection activeCell="A3" sqref="A3"/>
    </sheetView>
  </sheetViews>
  <sheetFormatPr defaultRowHeight="15" x14ac:dyDescent="0.25"/>
  <cols>
    <col min="1" max="1" width="12.5703125" customWidth="1"/>
    <col min="2" max="2" width="12.85546875" bestFit="1" customWidth="1"/>
  </cols>
  <sheetData>
    <row r="3" spans="1:2" x14ac:dyDescent="0.25">
      <c r="A3" s="54" t="s">
        <v>90</v>
      </c>
      <c r="B3" t="s">
        <v>176</v>
      </c>
    </row>
    <row r="4" spans="1:2" x14ac:dyDescent="0.25">
      <c r="A4" s="14">
        <v>1</v>
      </c>
      <c r="B4" s="55">
        <v>4</v>
      </c>
    </row>
    <row r="5" spans="1:2" x14ac:dyDescent="0.25">
      <c r="A5" s="14">
        <v>2</v>
      </c>
      <c r="B5" s="55">
        <v>37</v>
      </c>
    </row>
    <row r="6" spans="1:2" x14ac:dyDescent="0.25">
      <c r="A6" s="14">
        <v>3</v>
      </c>
      <c r="B6" s="55">
        <v>27</v>
      </c>
    </row>
    <row r="7" spans="1:2" x14ac:dyDescent="0.25">
      <c r="A7" s="14">
        <v>5</v>
      </c>
      <c r="B7" s="55">
        <v>3</v>
      </c>
    </row>
    <row r="8" spans="1:2" x14ac:dyDescent="0.25">
      <c r="A8" s="14">
        <v>7</v>
      </c>
      <c r="B8" s="55">
        <v>1</v>
      </c>
    </row>
    <row r="9" spans="1:2" x14ac:dyDescent="0.25">
      <c r="A9" s="14">
        <v>8</v>
      </c>
      <c r="B9" s="55">
        <v>1</v>
      </c>
    </row>
    <row r="10" spans="1:2" x14ac:dyDescent="0.25">
      <c r="A10" s="14" t="s">
        <v>91</v>
      </c>
      <c r="B10" s="55">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DESCRIPTION OF WORKBOOK</vt:lpstr>
      <vt:lpstr>Base Data</vt:lpstr>
      <vt:lpstr>Project Data</vt:lpstr>
      <vt:lpstr>Pivot Table</vt:lpstr>
      <vt:lpstr>Summary</vt:lpstr>
      <vt:lpstr>Totals</vt:lpstr>
      <vt:lpstr>Sheet1</vt:lpstr>
      <vt:lpstr>'Project Data'!Print_Area</vt:lpstr>
      <vt:lpstr>Summary!Print_Area</vt:lpstr>
      <vt:lpstr>'Project Data'!Print_Titles</vt:lpstr>
    </vt:vector>
  </TitlesOfParts>
  <Company>WA Department of Ecology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Schulte, Carrie (ECY)</dc:creator>
  <cp:lastModifiedBy>Min-Venditti, Amelia (ECY)</cp:lastModifiedBy>
  <cp:lastPrinted>2017-10-24T17:17:49Z</cp:lastPrinted>
  <dcterms:created xsi:type="dcterms:W3CDTF">2017-05-12T21:33:17Z</dcterms:created>
  <dcterms:modified xsi:type="dcterms:W3CDTF">2017-11-06T21:11:00Z</dcterms:modified>
</cp:coreProperties>
</file>