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gasa461\Desktop\2017 data\"/>
    </mc:Choice>
  </mc:AlternateContent>
  <bookViews>
    <workbookView xWindow="165" yWindow="0" windowWidth="15570" windowHeight="10620" tabRatio="1000"/>
  </bookViews>
  <sheets>
    <sheet name="Contents &amp; Notes" sheetId="18" r:id="rId1"/>
    <sheet name="1-General Agency Info" sheetId="24" r:id="rId2"/>
    <sheet name="2-Building Energy Use" sheetId="19" r:id="rId3"/>
    <sheet name="3 Fleet Energy" sheetId="32" r:id="rId4"/>
    <sheet name="4- GHG Emissions Summary" sheetId="30" r:id="rId5"/>
    <sheet name="5-Emissions Factors" sheetId="11" r:id="rId6"/>
    <sheet name="6-Conversion Factors" sheetId="28" r:id="rId7"/>
  </sheets>
  <definedNames>
    <definedName name="Agency">'Contents &amp; Notes'!$B$3</definedName>
    <definedName name="_xlnm.Print_Area" localSheetId="1">'1-General Agency Info'!$A$1:$B$17</definedName>
    <definedName name="_xlnm.Print_Area" localSheetId="3">'3 Fleet Energy'!$A$1:$I$37</definedName>
    <definedName name="Year">'Contents &amp; Notes'!$B$4</definedName>
  </definedNames>
  <calcPr calcId="152511"/>
</workbook>
</file>

<file path=xl/calcChain.xml><?xml version="1.0" encoding="utf-8"?>
<calcChain xmlns="http://schemas.openxmlformats.org/spreadsheetml/2006/main">
  <c r="R9" i="19" l="1"/>
  <c r="C21" i="11"/>
  <c r="C19" i="11"/>
  <c r="AM23" i="19"/>
  <c r="U23" i="19" s="1"/>
  <c r="V23" i="19"/>
  <c r="W18" i="19"/>
  <c r="V18" i="19"/>
  <c r="U18" i="19"/>
  <c r="W17" i="19"/>
  <c r="V17" i="19"/>
  <c r="U17" i="19"/>
  <c r="W16" i="19"/>
  <c r="V16" i="19"/>
  <c r="U16" i="19"/>
  <c r="W15" i="19"/>
  <c r="V15" i="19"/>
  <c r="U14" i="19"/>
  <c r="W14" i="19"/>
  <c r="V14" i="19"/>
  <c r="W23" i="19" l="1"/>
  <c r="AM18" i="19"/>
  <c r="AM17" i="19"/>
  <c r="AM16" i="19"/>
  <c r="AM15" i="19"/>
  <c r="AM14" i="19"/>
  <c r="F11" i="30" l="1"/>
  <c r="AR25" i="19" l="1"/>
  <c r="AQ25" i="19"/>
  <c r="AR24" i="19"/>
  <c r="AQ24" i="19"/>
  <c r="AO25" i="19"/>
  <c r="AO24" i="19"/>
  <c r="AO22" i="19"/>
  <c r="AO23" i="19"/>
  <c r="J12" i="19"/>
  <c r="J14" i="19"/>
  <c r="J15" i="19"/>
  <c r="J16" i="19"/>
  <c r="J17" i="19"/>
  <c r="J18" i="19"/>
  <c r="U15" i="19"/>
  <c r="R23" i="19" l="1"/>
  <c r="R22" i="19"/>
  <c r="R21" i="19"/>
  <c r="R18" i="19"/>
  <c r="R17" i="19"/>
  <c r="R16" i="19"/>
  <c r="R15" i="19"/>
  <c r="R14" i="19"/>
  <c r="R13" i="19"/>
  <c r="AM13" i="19" s="1"/>
  <c r="R12" i="19"/>
  <c r="AM12" i="19" s="1"/>
  <c r="R11" i="19"/>
  <c r="AM11" i="19" s="1"/>
  <c r="R10" i="19"/>
  <c r="AM10" i="19" s="1"/>
  <c r="AM9" i="19"/>
  <c r="AN22" i="19" l="1"/>
  <c r="AM22" i="19"/>
  <c r="AN25" i="19"/>
  <c r="AM21" i="19"/>
  <c r="V13" i="19"/>
  <c r="W13" i="19"/>
  <c r="U13" i="19"/>
  <c r="W10" i="19"/>
  <c r="U10" i="19"/>
  <c r="V10" i="19"/>
  <c r="W11" i="19"/>
  <c r="V11" i="19"/>
  <c r="U11" i="19"/>
  <c r="W12" i="19"/>
  <c r="V12" i="19"/>
  <c r="U12" i="19"/>
  <c r="T12" i="19" s="1"/>
  <c r="V9" i="19"/>
  <c r="U9" i="19"/>
  <c r="W9" i="19"/>
  <c r="T14" i="19"/>
  <c r="T15" i="19"/>
  <c r="T18" i="19"/>
  <c r="T17" i="19"/>
  <c r="T16" i="19"/>
  <c r="W22" i="19" l="1"/>
  <c r="V22" i="19"/>
  <c r="U22" i="19"/>
  <c r="V21" i="19"/>
  <c r="W21" i="19"/>
  <c r="R15" i="32"/>
  <c r="T12" i="32"/>
  <c r="T13" i="32"/>
  <c r="S12" i="32"/>
  <c r="S13" i="32"/>
  <c r="R12" i="32"/>
  <c r="G12" i="32" s="1"/>
  <c r="R13" i="32"/>
  <c r="G13" i="32" s="1"/>
  <c r="Q12" i="32"/>
  <c r="Q13" i="32"/>
  <c r="T22" i="19" l="1"/>
  <c r="S10" i="30" s="1"/>
  <c r="F12" i="32"/>
  <c r="F13" i="32"/>
  <c r="E12" i="32" l="1"/>
  <c r="E13" i="32"/>
  <c r="T7" i="32" l="1"/>
  <c r="T8" i="32"/>
  <c r="T10" i="32"/>
  <c r="T11" i="32"/>
  <c r="T14" i="32"/>
  <c r="T15" i="32"/>
  <c r="G21" i="11" l="1"/>
  <c r="E21" i="11"/>
  <c r="G19" i="11"/>
  <c r="E19" i="11"/>
  <c r="Q7" i="32" l="1"/>
  <c r="Q8" i="32"/>
  <c r="Q10" i="32"/>
  <c r="Q11" i="32"/>
  <c r="Q14" i="32"/>
  <c r="Q15" i="32"/>
  <c r="E15" i="19" l="1"/>
  <c r="AN15" i="19" s="1"/>
  <c r="AO15" i="19"/>
  <c r="AQ15" i="19"/>
  <c r="AR15" i="19"/>
  <c r="E16" i="19"/>
  <c r="AN16" i="19"/>
  <c r="E17" i="19"/>
  <c r="AN17" i="19" s="1"/>
  <c r="AO17" i="19"/>
  <c r="AQ17" i="19"/>
  <c r="AR17" i="19"/>
  <c r="E18" i="19"/>
  <c r="AN18" i="19" s="1"/>
  <c r="AO18" i="19"/>
  <c r="AQ18" i="19"/>
  <c r="AR18" i="19"/>
  <c r="E13" i="19"/>
  <c r="H17" i="19" l="1"/>
  <c r="I16" i="19"/>
  <c r="H15" i="19"/>
  <c r="I15" i="19"/>
  <c r="H18" i="19"/>
  <c r="I18" i="19"/>
  <c r="I17" i="19"/>
  <c r="J19" i="11"/>
  <c r="G16" i="19" l="1"/>
  <c r="G15" i="19"/>
  <c r="G17" i="19"/>
  <c r="G18" i="19"/>
  <c r="S30" i="32" l="1"/>
  <c r="T30" i="32" s="1"/>
  <c r="S29" i="32"/>
  <c r="T29" i="32" s="1"/>
  <c r="T26" i="32"/>
  <c r="T25" i="32"/>
  <c r="T24" i="32"/>
  <c r="T20" i="32"/>
  <c r="S26" i="32"/>
  <c r="S25" i="32"/>
  <c r="S24" i="32"/>
  <c r="S21" i="32"/>
  <c r="S20" i="32"/>
  <c r="S15" i="32"/>
  <c r="S14" i="32"/>
  <c r="S11" i="32" l="1"/>
  <c r="S10" i="32"/>
  <c r="S7" i="32"/>
  <c r="S8" i="32"/>
  <c r="B4" i="32"/>
  <c r="B3" i="32"/>
  <c r="B4" i="24"/>
  <c r="C31" i="32" l="1"/>
  <c r="R30" i="32"/>
  <c r="G30" i="32" s="1"/>
  <c r="Q30" i="32"/>
  <c r="R29" i="32"/>
  <c r="G29" i="32" s="1"/>
  <c r="Q29" i="32"/>
  <c r="C27" i="32"/>
  <c r="R26" i="32"/>
  <c r="G26" i="32" s="1"/>
  <c r="Q26" i="32"/>
  <c r="R25" i="32"/>
  <c r="Q25" i="32"/>
  <c r="R24" i="32"/>
  <c r="G24" i="32" s="1"/>
  <c r="Q24" i="32"/>
  <c r="C22" i="32"/>
  <c r="Q21" i="32"/>
  <c r="J18" i="30"/>
  <c r="R20" i="32"/>
  <c r="Q20" i="32"/>
  <c r="R14" i="32"/>
  <c r="R11" i="32"/>
  <c r="R10" i="32"/>
  <c r="R8" i="32"/>
  <c r="G8" i="32" s="1"/>
  <c r="R7" i="32"/>
  <c r="C33" i="32" l="1"/>
  <c r="G15" i="32"/>
  <c r="G14" i="32"/>
  <c r="G11" i="32"/>
  <c r="F8" i="32"/>
  <c r="F11" i="32"/>
  <c r="F14" i="32"/>
  <c r="G20" i="32"/>
  <c r="G22" i="32" s="1"/>
  <c r="K18" i="30" s="1"/>
  <c r="F15" i="32"/>
  <c r="K17" i="30"/>
  <c r="G25" i="32"/>
  <c r="G10" i="32"/>
  <c r="F29" i="32"/>
  <c r="F10" i="32"/>
  <c r="J20" i="30"/>
  <c r="F30" i="32"/>
  <c r="G31" i="32"/>
  <c r="K20" i="30" s="1"/>
  <c r="G7" i="32"/>
  <c r="F20" i="32"/>
  <c r="F24" i="32"/>
  <c r="F25" i="32"/>
  <c r="F26" i="32"/>
  <c r="F7" i="32"/>
  <c r="F21" i="32"/>
  <c r="K16" i="30" l="1"/>
  <c r="H15" i="30"/>
  <c r="I20" i="30"/>
  <c r="E7" i="32"/>
  <c r="G27" i="32"/>
  <c r="K19" i="30" s="1"/>
  <c r="E26" i="32"/>
  <c r="J17" i="30"/>
  <c r="G16" i="30"/>
  <c r="H18" i="30"/>
  <c r="J19" i="30"/>
  <c r="E24" i="32"/>
  <c r="E30" i="32"/>
  <c r="G17" i="32"/>
  <c r="F22" i="32"/>
  <c r="G18" i="30" s="1"/>
  <c r="F31" i="32"/>
  <c r="H20" i="30"/>
  <c r="E8" i="32"/>
  <c r="H19" i="30"/>
  <c r="F27" i="32"/>
  <c r="G19" i="30" s="1"/>
  <c r="E15" i="32"/>
  <c r="E10" i="32"/>
  <c r="E25" i="32"/>
  <c r="J16" i="30"/>
  <c r="J15" i="30"/>
  <c r="I19" i="30"/>
  <c r="H17" i="30"/>
  <c r="I15" i="30"/>
  <c r="E29" i="32"/>
  <c r="E14" i="32"/>
  <c r="E11" i="32"/>
  <c r="E21" i="32"/>
  <c r="F17" i="32"/>
  <c r="G15" i="30" s="1"/>
  <c r="E20" i="32"/>
  <c r="I17" i="30"/>
  <c r="G17" i="30"/>
  <c r="K15" i="30" l="1"/>
  <c r="G33" i="32"/>
  <c r="K21" i="30" s="1"/>
  <c r="G20" i="30"/>
  <c r="F33" i="32"/>
  <c r="G21" i="30" s="1"/>
  <c r="I16" i="30"/>
  <c r="E31" i="32"/>
  <c r="S18" i="30" s="1"/>
  <c r="R18" i="30" s="1"/>
  <c r="O42" i="30" s="1"/>
  <c r="J21" i="30"/>
  <c r="E27" i="32"/>
  <c r="E22" i="32"/>
  <c r="I18" i="30"/>
  <c r="H16" i="30"/>
  <c r="I21" i="30"/>
  <c r="H21" i="30"/>
  <c r="E17" i="32"/>
  <c r="F17" i="30" l="1"/>
  <c r="S17" i="30"/>
  <c r="R17" i="30" s="1"/>
  <c r="O41" i="30" s="1"/>
  <c r="F16" i="30"/>
  <c r="S16" i="30"/>
  <c r="F15" i="30"/>
  <c r="S15" i="30"/>
  <c r="F18" i="30"/>
  <c r="E33" i="32"/>
  <c r="K11" i="30"/>
  <c r="K9" i="30"/>
  <c r="E22" i="19"/>
  <c r="AN23" i="19" s="1"/>
  <c r="E21" i="19"/>
  <c r="AN21" i="19" s="1"/>
  <c r="J21" i="19" s="1"/>
  <c r="E10" i="19"/>
  <c r="AN10" i="19" s="1"/>
  <c r="E11" i="19"/>
  <c r="AN11" i="19" s="1"/>
  <c r="E12" i="19"/>
  <c r="AN12" i="19" s="1"/>
  <c r="AN13" i="19"/>
  <c r="E14" i="19"/>
  <c r="AN14" i="19" s="1"/>
  <c r="E9" i="19"/>
  <c r="AN9" i="19" s="1"/>
  <c r="T11" i="19" l="1"/>
  <c r="J11" i="19"/>
  <c r="J10" i="19"/>
  <c r="F19" i="30"/>
  <c r="S19" i="30"/>
  <c r="T13" i="19"/>
  <c r="J13" i="19"/>
  <c r="W19" i="19"/>
  <c r="J9" i="19"/>
  <c r="H9" i="19"/>
  <c r="W24" i="19"/>
  <c r="J22" i="19"/>
  <c r="J23" i="19" s="1"/>
  <c r="V24" i="19"/>
  <c r="I14" i="19"/>
  <c r="B4" i="30"/>
  <c r="B3" i="30"/>
  <c r="B4" i="19"/>
  <c r="B3" i="19"/>
  <c r="B5" i="24"/>
  <c r="T10" i="19" l="1"/>
  <c r="V19" i="19"/>
  <c r="J19" i="19"/>
  <c r="T9" i="19"/>
  <c r="U19" i="19"/>
  <c r="T23" i="19"/>
  <c r="T55" i="11"/>
  <c r="T39" i="11"/>
  <c r="T54" i="11"/>
  <c r="T38" i="11"/>
  <c r="T52" i="11"/>
  <c r="T36" i="11"/>
  <c r="T51" i="11"/>
  <c r="T35" i="11"/>
  <c r="T50" i="11"/>
  <c r="T34" i="11"/>
  <c r="T49" i="11"/>
  <c r="T33" i="11"/>
  <c r="T48" i="11"/>
  <c r="T32" i="11"/>
  <c r="T47" i="11"/>
  <c r="T31" i="11"/>
  <c r="T46" i="11"/>
  <c r="T30" i="11"/>
  <c r="T45" i="11"/>
  <c r="S11" i="30" l="1"/>
  <c r="T19" i="19"/>
  <c r="S8" i="30" s="1"/>
  <c r="AR23" i="19"/>
  <c r="AQ23" i="19"/>
  <c r="AR21" i="19"/>
  <c r="AQ21" i="19"/>
  <c r="I21" i="19" s="1"/>
  <c r="AO21" i="19"/>
  <c r="U21" i="19" s="1"/>
  <c r="AR13" i="19"/>
  <c r="AQ13" i="19"/>
  <c r="I13" i="19" s="1"/>
  <c r="AO13" i="19"/>
  <c r="AR12" i="19"/>
  <c r="AQ12" i="19"/>
  <c r="I12" i="19" s="1"/>
  <c r="AP12" i="19"/>
  <c r="AR11" i="19"/>
  <c r="AQ11" i="19"/>
  <c r="I11" i="19" s="1"/>
  <c r="AO11" i="19"/>
  <c r="AR10" i="19"/>
  <c r="AQ10" i="19"/>
  <c r="I10" i="19" s="1"/>
  <c r="AO10" i="19"/>
  <c r="AR9" i="19"/>
  <c r="AQ9" i="19"/>
  <c r="I9" i="19" s="1"/>
  <c r="AO9" i="19"/>
  <c r="T21" i="19" l="1"/>
  <c r="U24" i="19"/>
  <c r="R11" i="30"/>
  <c r="O38" i="30" s="1"/>
  <c r="P29" i="30"/>
  <c r="I22" i="19"/>
  <c r="I23" i="19" s="1"/>
  <c r="G14" i="19"/>
  <c r="H22" i="19"/>
  <c r="I9" i="30"/>
  <c r="H13" i="19"/>
  <c r="H11" i="19"/>
  <c r="H10" i="19"/>
  <c r="H9" i="30"/>
  <c r="H21" i="19"/>
  <c r="S9" i="30" l="1"/>
  <c r="T24" i="19"/>
  <c r="R16" i="30"/>
  <c r="O40" i="30" s="1"/>
  <c r="R10" i="30"/>
  <c r="O37" i="30" s="1"/>
  <c r="R8" i="30"/>
  <c r="O35" i="30" s="1"/>
  <c r="H23" i="19"/>
  <c r="G22" i="19"/>
  <c r="G11" i="30"/>
  <c r="G9" i="30"/>
  <c r="H11" i="30"/>
  <c r="I11" i="30"/>
  <c r="G13" i="19"/>
  <c r="G12" i="19"/>
  <c r="I19" i="19"/>
  <c r="H8" i="30" s="1"/>
  <c r="G21" i="19"/>
  <c r="F9" i="30" s="1"/>
  <c r="G10" i="19"/>
  <c r="G11" i="19"/>
  <c r="H19" i="19"/>
  <c r="G8" i="30" s="1"/>
  <c r="I8" i="30"/>
  <c r="G9" i="19"/>
  <c r="P30" i="30" l="1"/>
  <c r="Q30" i="30" s="1"/>
  <c r="S12" i="30"/>
  <c r="R9" i="30"/>
  <c r="O36" i="30" s="1"/>
  <c r="G12" i="30"/>
  <c r="H12" i="30"/>
  <c r="K8" i="30"/>
  <c r="K12" i="30" s="1"/>
  <c r="I12" i="30"/>
  <c r="G19" i="19"/>
  <c r="S22" i="30" l="1"/>
  <c r="R12" i="30"/>
  <c r="C30" i="30"/>
  <c r="F8" i="30"/>
  <c r="R15" i="30" l="1"/>
  <c r="O39" i="30" s="1"/>
  <c r="R19" i="30"/>
  <c r="R22" i="30" s="1"/>
  <c r="Q29" i="30"/>
  <c r="F12" i="30"/>
  <c r="F22" i="30" s="1"/>
  <c r="C29" i="30"/>
  <c r="K24" i="30"/>
  <c r="I24" i="30" l="1"/>
  <c r="G24" i="30"/>
  <c r="H24" i="30"/>
  <c r="J24" i="30" l="1"/>
  <c r="E18" i="30" l="1"/>
  <c r="B42" i="30" s="1"/>
  <c r="E16" i="30"/>
  <c r="B40" i="30" s="1"/>
  <c r="E11" i="30"/>
  <c r="B38" i="30" s="1"/>
  <c r="E19" i="30"/>
  <c r="E9" i="30"/>
  <c r="B36" i="30" s="1"/>
  <c r="E8" i="30"/>
  <c r="B35" i="30" s="1"/>
  <c r="E12" i="30"/>
  <c r="E17" i="30"/>
  <c r="B41" i="30" s="1"/>
  <c r="E15" i="30"/>
  <c r="B39" i="30" s="1"/>
  <c r="D30" i="30"/>
  <c r="D29" i="30"/>
  <c r="E22" i="30" l="1"/>
  <c r="G23" i="19"/>
</calcChain>
</file>

<file path=xl/comments1.xml><?xml version="1.0" encoding="utf-8"?>
<comments xmlns="http://schemas.openxmlformats.org/spreadsheetml/2006/main">
  <authors>
    <author>Ekrem, Joanna (ECY)</author>
  </authors>
  <commentList>
    <comment ref="B10" authorId="0" shapeId="0">
      <text>
        <r>
          <rPr>
            <b/>
            <sz val="10"/>
            <color indexed="81"/>
            <rFont val="Tahoma"/>
            <family val="2"/>
          </rPr>
          <t>Gail Sandlin:</t>
        </r>
        <r>
          <rPr>
            <sz val="10"/>
            <color indexed="81"/>
            <rFont val="Tahoma"/>
            <family val="2"/>
          </rPr>
          <t xml:space="preserve">
Enter the total number of positions, including full and part time.</t>
        </r>
      </text>
    </comment>
    <comment ref="B11" authorId="0" shapeId="0">
      <text>
        <r>
          <rPr>
            <b/>
            <sz val="10"/>
            <color indexed="81"/>
            <rFont val="Tahoma"/>
            <family val="2"/>
          </rPr>
          <t>Gail Sandlin:</t>
        </r>
        <r>
          <rPr>
            <sz val="10"/>
            <color indexed="81"/>
            <rFont val="Tahoma"/>
            <family val="2"/>
          </rPr>
          <t xml:space="preserve">
If applicable, enter the number of students, patients, defendants, or others that your agency serves.
</t>
        </r>
      </text>
    </comment>
  </commentList>
</comments>
</file>

<file path=xl/comments2.xml><?xml version="1.0" encoding="utf-8"?>
<comments xmlns="http://schemas.openxmlformats.org/spreadsheetml/2006/main">
  <authors>
    <author>Ekrem, Joanna (ECY)</author>
    <author>Gail Sandlin</author>
  </authors>
  <commentList>
    <comment ref="B3" authorId="0" shapeId="0">
      <text>
        <r>
          <rPr>
            <b/>
            <sz val="10"/>
            <color indexed="81"/>
            <rFont val="Tahoma"/>
            <family val="2"/>
          </rPr>
          <t>Gail Sandlin:</t>
        </r>
        <r>
          <rPr>
            <sz val="10"/>
            <color indexed="81"/>
            <rFont val="Tahoma"/>
            <family val="2"/>
          </rPr>
          <t xml:space="preserve">
Agency and year automatically copied from contents and notes page.</t>
        </r>
      </text>
    </comment>
    <comment ref="D7" authorId="0" shapeId="0">
      <text>
        <r>
          <rPr>
            <b/>
            <sz val="10"/>
            <color indexed="81"/>
            <rFont val="Tahoma"/>
            <family val="2"/>
          </rPr>
          <t>Gail Sandlin:</t>
        </r>
        <r>
          <rPr>
            <sz val="10"/>
            <color indexed="81"/>
            <rFont val="Tahoma"/>
            <family val="2"/>
          </rPr>
          <t xml:space="preserve">
If you don't have fuel use separated out by agency owned and privately leased space, enter the total into agency owned space.</t>
        </r>
      </text>
    </comment>
    <comment ref="Q7" authorId="0" shapeId="0">
      <text>
        <r>
          <rPr>
            <b/>
            <sz val="10"/>
            <color indexed="81"/>
            <rFont val="Tahoma"/>
            <family val="2"/>
          </rPr>
          <t>Gail Sandlin:</t>
        </r>
        <r>
          <rPr>
            <sz val="10"/>
            <color indexed="81"/>
            <rFont val="Tahoma"/>
            <family val="2"/>
          </rPr>
          <t xml:space="preserve">
If you don't have fuel use separated out by agency owned and privately leased space, enter the total into agency owned space.</t>
        </r>
      </text>
    </comment>
    <comment ref="T22" authorId="1" shapeId="0">
      <text>
        <r>
          <rPr>
            <b/>
            <sz val="8"/>
            <color indexed="81"/>
            <rFont val="Tahoma"/>
            <family val="2"/>
          </rPr>
          <t>Gail Sandlin:</t>
        </r>
        <r>
          <rPr>
            <sz val="8"/>
            <color indexed="81"/>
            <rFont val="Tahoma"/>
            <family val="2"/>
          </rPr>
          <t xml:space="preserve">
must populate in Worksheet 5, Emission Factor,  C22,  lbs CO2 / MWh….provided by supply contractor</t>
        </r>
      </text>
    </comment>
  </commentList>
</comments>
</file>

<file path=xl/comments3.xml><?xml version="1.0" encoding="utf-8"?>
<comments xmlns="http://schemas.openxmlformats.org/spreadsheetml/2006/main">
  <authors>
    <author>Ekrem, Joanna (ECY)</author>
    <author>Gail Sandlin</author>
  </authors>
  <commentList>
    <comment ref="B3" authorId="0" shapeId="0">
      <text>
        <r>
          <rPr>
            <b/>
            <sz val="10"/>
            <color indexed="81"/>
            <rFont val="Tahoma"/>
            <family val="2"/>
          </rPr>
          <t>Gail Sandlin (ECY):</t>
        </r>
        <r>
          <rPr>
            <sz val="10"/>
            <color indexed="81"/>
            <rFont val="Tahoma"/>
            <family val="2"/>
          </rPr>
          <t xml:space="preserve">
Agency and year automatically copied from contents and notes page.</t>
        </r>
      </text>
    </comment>
    <comment ref="D10" authorId="1" shapeId="0">
      <text>
        <r>
          <rPr>
            <b/>
            <sz val="8"/>
            <color indexed="81"/>
            <rFont val="Tahoma"/>
            <family val="2"/>
          </rPr>
          <t>Gail Sandlin:</t>
        </r>
        <r>
          <rPr>
            <sz val="8"/>
            <color indexed="81"/>
            <rFont val="Tahoma"/>
            <family val="2"/>
          </rPr>
          <t xml:space="preserve">
If you have a different value then insert percentage</t>
        </r>
      </text>
    </comment>
    <comment ref="D13" authorId="1" shapeId="0">
      <text>
        <r>
          <rPr>
            <b/>
            <sz val="8"/>
            <color indexed="81"/>
            <rFont val="Tahoma"/>
            <family val="2"/>
          </rPr>
          <t>Gail Sandlin:</t>
        </r>
        <r>
          <rPr>
            <sz val="8"/>
            <color indexed="81"/>
            <rFont val="Tahoma"/>
            <family val="2"/>
          </rPr>
          <t xml:space="preserve">
fill in the percent biodiesel in the formulation</t>
        </r>
      </text>
    </comment>
    <comment ref="D20" authorId="1" shapeId="0">
      <text>
        <r>
          <rPr>
            <b/>
            <sz val="8"/>
            <color indexed="81"/>
            <rFont val="Tahoma"/>
            <family val="2"/>
          </rPr>
          <t>Gail Sandlin:</t>
        </r>
        <r>
          <rPr>
            <sz val="8"/>
            <color indexed="81"/>
            <rFont val="Tahoma"/>
            <family val="2"/>
          </rPr>
          <t xml:space="preserve">
fill in the percent  biodiesel</t>
        </r>
      </text>
    </comment>
    <comment ref="B22" authorId="0" shapeId="0">
      <text>
        <r>
          <rPr>
            <b/>
            <sz val="10"/>
            <color indexed="81"/>
            <rFont val="Tahoma"/>
            <family val="2"/>
          </rPr>
          <t>Ekrem, Joanna (ECY):</t>
        </r>
        <r>
          <rPr>
            <sz val="10"/>
            <color indexed="81"/>
            <rFont val="Tahoma"/>
            <family val="2"/>
          </rPr>
          <t xml:space="preserve">
Total excludes kwh from shorepower.
</t>
        </r>
      </text>
    </comment>
    <comment ref="D25" authorId="1" shapeId="0">
      <text>
        <r>
          <rPr>
            <b/>
            <sz val="8"/>
            <color indexed="81"/>
            <rFont val="Tahoma"/>
            <family val="2"/>
          </rPr>
          <t>Gail Sandlin:</t>
        </r>
        <r>
          <rPr>
            <sz val="8"/>
            <color indexed="81"/>
            <rFont val="Tahoma"/>
            <family val="2"/>
          </rPr>
          <t xml:space="preserve">
fill in the percent ethanol in the formulation</t>
        </r>
      </text>
    </comment>
    <comment ref="D26" authorId="1" shapeId="0">
      <text>
        <r>
          <rPr>
            <b/>
            <sz val="8"/>
            <color indexed="81"/>
            <rFont val="Tahoma"/>
            <family val="2"/>
          </rPr>
          <t>Gail Sandlin:</t>
        </r>
        <r>
          <rPr>
            <sz val="8"/>
            <color indexed="81"/>
            <rFont val="Tahoma"/>
            <family val="2"/>
          </rPr>
          <t xml:space="preserve">
fill in the percent biodiesel in the formulation</t>
        </r>
      </text>
    </comment>
    <comment ref="D29" authorId="1" shapeId="0">
      <text>
        <r>
          <rPr>
            <b/>
            <sz val="8"/>
            <color indexed="81"/>
            <rFont val="Tahoma"/>
            <family val="2"/>
          </rPr>
          <t>Gail Sandlin:</t>
        </r>
        <r>
          <rPr>
            <sz val="8"/>
            <color indexed="81"/>
            <rFont val="Tahoma"/>
            <family val="2"/>
          </rPr>
          <t xml:space="preserve">
fill in the percent biofuel
 in the formulation</t>
        </r>
      </text>
    </comment>
    <comment ref="D30" authorId="1" shapeId="0">
      <text>
        <r>
          <rPr>
            <b/>
            <sz val="8"/>
            <color indexed="81"/>
            <rFont val="Tahoma"/>
            <family val="2"/>
          </rPr>
          <t>Gail Sandlin:</t>
        </r>
        <r>
          <rPr>
            <sz val="8"/>
            <color indexed="81"/>
            <rFont val="Tahoma"/>
            <family val="2"/>
          </rPr>
          <t xml:space="preserve">
fill in the percent biodiesel in the formulation</t>
        </r>
      </text>
    </comment>
    <comment ref="C33" authorId="0" shapeId="0">
      <text>
        <r>
          <rPr>
            <b/>
            <sz val="10"/>
            <color indexed="81"/>
            <rFont val="Tahoma"/>
            <family val="2"/>
          </rPr>
          <t>Gail Sandlin (ECY):</t>
        </r>
        <r>
          <rPr>
            <sz val="10"/>
            <color indexed="81"/>
            <rFont val="Tahoma"/>
            <family val="2"/>
          </rPr>
          <t xml:space="preserve">
Note this total includes all fuels except kwh.</t>
        </r>
      </text>
    </comment>
  </commentList>
</comments>
</file>

<file path=xl/comments4.xml><?xml version="1.0" encoding="utf-8"?>
<comments xmlns="http://schemas.openxmlformats.org/spreadsheetml/2006/main">
  <authors>
    <author>Ekrem, Joanna (ECY)</author>
  </authors>
  <commentList>
    <comment ref="B3" authorId="0" shapeId="0">
      <text>
        <r>
          <rPr>
            <b/>
            <sz val="10"/>
            <color indexed="81"/>
            <rFont val="Tahoma"/>
            <family val="2"/>
          </rPr>
          <t>Gail Sandlin (ECY):</t>
        </r>
        <r>
          <rPr>
            <sz val="10"/>
            <color indexed="81"/>
            <rFont val="Tahoma"/>
            <family val="2"/>
          </rPr>
          <t xml:space="preserve">
Agency and year automatically copied from contents and notes page.</t>
        </r>
      </text>
    </comment>
  </commentList>
</comments>
</file>

<file path=xl/comments5.xml><?xml version="1.0" encoding="utf-8"?>
<comments xmlns="http://schemas.openxmlformats.org/spreadsheetml/2006/main">
  <authors>
    <author>Ekrem, Joanna (ECY)</author>
    <author>Gail Sandlin</author>
  </authors>
  <commentList>
    <comment ref="T11" authorId="0" shapeId="0">
      <text>
        <r>
          <rPr>
            <b/>
            <sz val="10"/>
            <color indexed="81"/>
            <rFont val="Tahoma"/>
            <family val="2"/>
          </rPr>
          <t>Gail Sandlin (ECY):</t>
        </r>
        <r>
          <rPr>
            <sz val="10"/>
            <color indexed="81"/>
            <rFont val="Tahoma"/>
            <family val="2"/>
          </rPr>
          <t xml:space="preserve">
GWP values are from the Fourth Assessment Report to be consistent with international practices
</t>
        </r>
      </text>
    </comment>
    <comment ref="B19" authorId="1" shapeId="0">
      <text>
        <r>
          <rPr>
            <b/>
            <sz val="8"/>
            <color indexed="81"/>
            <rFont val="Tahoma"/>
            <family val="2"/>
          </rPr>
          <t>estimated 2017 EF</t>
        </r>
      </text>
    </comment>
    <comment ref="C22" authorId="1" shapeId="0">
      <text>
        <r>
          <rPr>
            <b/>
            <sz val="8"/>
            <color indexed="81"/>
            <rFont val="Tahoma"/>
            <family val="2"/>
          </rPr>
          <t>Gail Sandlin:</t>
        </r>
        <r>
          <rPr>
            <sz val="8"/>
            <color indexed="81"/>
            <rFont val="Tahoma"/>
            <family val="2"/>
          </rPr>
          <t xml:space="preserve">
lbs CO2 / MWhr  
data provided by contract supplier</t>
        </r>
      </text>
    </comment>
    <comment ref="E22" authorId="1" shapeId="0">
      <text>
        <r>
          <rPr>
            <b/>
            <sz val="8"/>
            <color indexed="81"/>
            <rFont val="Tahoma"/>
            <family val="2"/>
          </rPr>
          <t>Gail Sandlin:</t>
        </r>
        <r>
          <rPr>
            <sz val="8"/>
            <color indexed="81"/>
            <rFont val="Tahoma"/>
            <family val="2"/>
          </rPr>
          <t xml:space="preserve">
provided by contract electricity supplier</t>
        </r>
      </text>
    </comment>
    <comment ref="G22" authorId="1" shapeId="0">
      <text>
        <r>
          <rPr>
            <b/>
            <sz val="8"/>
            <color indexed="81"/>
            <rFont val="Tahoma"/>
            <family val="2"/>
          </rPr>
          <t>Gail Sandlin:</t>
        </r>
        <r>
          <rPr>
            <sz val="8"/>
            <color indexed="81"/>
            <rFont val="Tahoma"/>
            <family val="2"/>
          </rPr>
          <t xml:space="preserve">
provided by contract electricity supplier</t>
        </r>
      </text>
    </comment>
  </commentList>
</comments>
</file>

<file path=xl/sharedStrings.xml><?xml version="1.0" encoding="utf-8"?>
<sst xmlns="http://schemas.openxmlformats.org/spreadsheetml/2006/main" count="667" uniqueCount="305">
  <si>
    <t>Natural Gas (Therms)</t>
  </si>
  <si>
    <t>Fuel Oil (Gallons)</t>
  </si>
  <si>
    <t>Propane (Gallons)</t>
  </si>
  <si>
    <t>CO2</t>
  </si>
  <si>
    <t>CH4</t>
  </si>
  <si>
    <t>N2O</t>
  </si>
  <si>
    <t>Agency</t>
  </si>
  <si>
    <t>Phone</t>
  </si>
  <si>
    <t>E-mail</t>
  </si>
  <si>
    <t>Stationary Combustion</t>
  </si>
  <si>
    <t>Fleet</t>
  </si>
  <si>
    <t>Ferry</t>
  </si>
  <si>
    <t>Boat</t>
  </si>
  <si>
    <t>Air</t>
  </si>
  <si>
    <t>Purchased Steam</t>
  </si>
  <si>
    <t>TOTAL EMISSIONS</t>
  </si>
  <si>
    <t>Activity Data</t>
  </si>
  <si>
    <t>Source</t>
  </si>
  <si>
    <t>Fuel</t>
  </si>
  <si>
    <t>Stationary Sources</t>
  </si>
  <si>
    <t xml:space="preserve">Natural gas </t>
  </si>
  <si>
    <t>Diesel</t>
  </si>
  <si>
    <t>Wood</t>
  </si>
  <si>
    <t xml:space="preserve">Propane </t>
  </si>
  <si>
    <t xml:space="preserve">Diesel </t>
  </si>
  <si>
    <t xml:space="preserve">Gasoline </t>
  </si>
  <si>
    <r>
      <t>Biodiesel</t>
    </r>
    <r>
      <rPr>
        <vertAlign val="superscript"/>
        <sz val="12"/>
        <color theme="1"/>
        <rFont val="Times New Roman"/>
        <family val="1"/>
      </rPr>
      <t xml:space="preserve"> </t>
    </r>
    <r>
      <rPr>
        <sz val="12"/>
        <color theme="1"/>
        <rFont val="Times New Roman"/>
        <family val="1"/>
      </rPr>
      <t>(B100)</t>
    </r>
  </si>
  <si>
    <t>Ethanol (E100)</t>
  </si>
  <si>
    <t>CNG</t>
  </si>
  <si>
    <t>LPG</t>
  </si>
  <si>
    <t>Propane</t>
  </si>
  <si>
    <t xml:space="preserve">Jet fuel </t>
  </si>
  <si>
    <t>Gasoline</t>
  </si>
  <si>
    <t>Purchased Energy</t>
  </si>
  <si>
    <t>Purchased Steam (Seattle Steam)</t>
  </si>
  <si>
    <t>Conversion</t>
  </si>
  <si>
    <t>0.14 MMBtu/gallon</t>
  </si>
  <si>
    <t>0.091 Mmbtu/gallon</t>
  </si>
  <si>
    <t>15.38 mmBtu/short ton</t>
  </si>
  <si>
    <t>0.125 MMBtu/gallon</t>
  </si>
  <si>
    <t>1 KWH = 3412 BTU</t>
  </si>
  <si>
    <t>1 therm=100,000 BTU</t>
  </si>
  <si>
    <t>Per Unit Volume</t>
  </si>
  <si>
    <t>Per Unit Energy</t>
  </si>
  <si>
    <t>Other</t>
  </si>
  <si>
    <t>NA</t>
  </si>
  <si>
    <t>Butanol</t>
  </si>
  <si>
    <t>Residual Fuel Oil (#5 &amp; #6)</t>
  </si>
  <si>
    <t>Aviation Gasoline</t>
  </si>
  <si>
    <t>Emissions Per MMBtu</t>
  </si>
  <si>
    <t>Per Unit Energy, Mass or Volume</t>
  </si>
  <si>
    <t>Fuel Oil</t>
  </si>
  <si>
    <t xml:space="preserve">Washington State Agency Greenhouse Gas Calculator </t>
  </si>
  <si>
    <t>Wood (short tons)</t>
  </si>
  <si>
    <t>STATIONARY COMBUSTION</t>
  </si>
  <si>
    <t>PURCHASED ENERGY</t>
  </si>
  <si>
    <t>required</t>
  </si>
  <si>
    <t>optional</t>
  </si>
  <si>
    <t>non-entry</t>
  </si>
  <si>
    <t>Emissions</t>
  </si>
  <si>
    <t>Liquefied Petroleum Gas (LPG):</t>
  </si>
  <si>
    <t>Butanol:</t>
  </si>
  <si>
    <t>Total:</t>
  </si>
  <si>
    <t>Ferries</t>
  </si>
  <si>
    <t>Boats</t>
  </si>
  <si>
    <t>Aircraft</t>
  </si>
  <si>
    <t>kg CO2 / gal</t>
  </si>
  <si>
    <t>kg CO2 / gge</t>
  </si>
  <si>
    <t>kg CO2 / MMBTU</t>
  </si>
  <si>
    <t>kg CO2/scf</t>
  </si>
  <si>
    <t>g / mile</t>
  </si>
  <si>
    <t>Light Duty Onroad</t>
  </si>
  <si>
    <t>Heavy Duty Onroad</t>
  </si>
  <si>
    <t>Onroad</t>
  </si>
  <si>
    <t>g / gal</t>
  </si>
  <si>
    <t>Offroad</t>
  </si>
  <si>
    <t>Adjusted Fossil Fuel Use (gal)</t>
  </si>
  <si>
    <t>Adjusted Biomass Fuel Use (gal)</t>
  </si>
  <si>
    <r>
      <t>Fossil CO</t>
    </r>
    <r>
      <rPr>
        <b/>
        <u/>
        <sz val="10"/>
        <color theme="1"/>
        <rFont val="Calibri"/>
        <family val="2"/>
        <scheme val="minor"/>
      </rPr>
      <t>2</t>
    </r>
    <r>
      <rPr>
        <b/>
        <u/>
        <sz val="11"/>
        <color theme="1"/>
        <rFont val="Calibri"/>
        <family val="2"/>
        <scheme val="minor"/>
      </rPr>
      <t xml:space="preserve"> EF</t>
    </r>
  </si>
  <si>
    <r>
      <t>Biomass CO</t>
    </r>
    <r>
      <rPr>
        <b/>
        <u/>
        <sz val="10"/>
        <color theme="1"/>
        <rFont val="Calibri"/>
        <family val="2"/>
        <scheme val="minor"/>
      </rPr>
      <t>2</t>
    </r>
    <r>
      <rPr>
        <b/>
        <u/>
        <sz val="11"/>
        <color theme="1"/>
        <rFont val="Calibri"/>
        <family val="2"/>
        <scheme val="minor"/>
      </rPr>
      <t xml:space="preserve"> EF</t>
    </r>
  </si>
  <si>
    <t>kg CH4 / gal</t>
  </si>
  <si>
    <t>kg N2O / gal</t>
  </si>
  <si>
    <t>kg N2O / gge</t>
  </si>
  <si>
    <t>kg CH4 / gge</t>
  </si>
  <si>
    <t>kg / kwh</t>
  </si>
  <si>
    <t>lbs CO2 / MWh</t>
  </si>
  <si>
    <t>g / kwh</t>
  </si>
  <si>
    <t>lbs CH4 / GWh</t>
  </si>
  <si>
    <t>lbs N2O / GWh</t>
  </si>
  <si>
    <t>Worksheet 6</t>
  </si>
  <si>
    <t>GHG Emissions Summary</t>
  </si>
  <si>
    <t>Worksheet 5</t>
  </si>
  <si>
    <t>Worksheet 4</t>
  </si>
  <si>
    <t>Worksheet 3</t>
  </si>
  <si>
    <t>Worksheet 2</t>
  </si>
  <si>
    <t>General Agency Information</t>
  </si>
  <si>
    <t>MT N2O (CO2e)</t>
  </si>
  <si>
    <t>MT CH4 (CO2e)</t>
  </si>
  <si>
    <t>GHG Emissions</t>
  </si>
  <si>
    <t>CY:</t>
  </si>
  <si>
    <t>Agency:</t>
  </si>
  <si>
    <t>MT HFCs (CO2e)</t>
  </si>
  <si>
    <t>Greenhouse Gas Emissions Summary #5</t>
  </si>
  <si>
    <t>Project Lead</t>
  </si>
  <si>
    <t>Calendar Year</t>
  </si>
  <si>
    <t>General Agency Information Worksheet #1</t>
  </si>
  <si>
    <t>kg/therm</t>
  </si>
  <si>
    <t>kg/gallon</t>
  </si>
  <si>
    <t>kg/short ton</t>
  </si>
  <si>
    <t>g/therm</t>
  </si>
  <si>
    <t>g/gallon</t>
  </si>
  <si>
    <t>g/short ton</t>
  </si>
  <si>
    <t>kg/MMBtu</t>
  </si>
  <si>
    <t>g/MMBtu</t>
  </si>
  <si>
    <t>MT CO2e/MMBtu</t>
  </si>
  <si>
    <t xml:space="preserve">Total Emissions MT CO2e </t>
  </si>
  <si>
    <t>Total GHG:</t>
  </si>
  <si>
    <t>EF CO2</t>
  </si>
  <si>
    <t>EF Biomass CO2</t>
  </si>
  <si>
    <t>EF CH4</t>
  </si>
  <si>
    <t>EF N2O</t>
  </si>
  <si>
    <t>Fuel Use</t>
  </si>
  <si>
    <t>Purchased Steam (Million lbs - Mlbs)</t>
  </si>
  <si>
    <t>SF6</t>
  </si>
  <si>
    <t>HFCs</t>
  </si>
  <si>
    <t>PFCs</t>
  </si>
  <si>
    <t>140-11,700</t>
  </si>
  <si>
    <t>6,500-9,200</t>
  </si>
  <si>
    <t>Global Warming Potentials (GWP)</t>
  </si>
  <si>
    <t>(100 year time horizon)</t>
  </si>
  <si>
    <t>Space leased in a privately owned building (Sq. ft.)</t>
  </si>
  <si>
    <t>Mass</t>
  </si>
  <si>
    <t>1 pound (lb)</t>
  </si>
  <si>
    <t>453.6 grams (g)</t>
  </si>
  <si>
    <t>0.4536 kilograms (kg)</t>
  </si>
  <si>
    <t>0.0004536 metric tons (tonne)</t>
  </si>
  <si>
    <t>1 kilogram (kg)</t>
  </si>
  <si>
    <t>2.205 pounds (lb)</t>
  </si>
  <si>
    <t>1 short ton (ton)</t>
  </si>
  <si>
    <t>2,000 pounds (lb)</t>
  </si>
  <si>
    <t>907.2 kilograms (kg)</t>
  </si>
  <si>
    <t>1 metric ton (tonne)</t>
  </si>
  <si>
    <t>2,205 pounds (lb)</t>
  </si>
  <si>
    <t>1,000 kilograms (kg)</t>
  </si>
  <si>
    <t>1.102 short tons (tons)</t>
  </si>
  <si>
    <t>Volume</t>
  </si>
  <si>
    <r>
      <t>1 cubic foot (ft</t>
    </r>
    <r>
      <rPr>
        <vertAlign val="superscript"/>
        <sz val="10"/>
        <rFont val="Arial"/>
        <family val="2"/>
      </rPr>
      <t>3</t>
    </r>
    <r>
      <rPr>
        <sz val="10"/>
        <rFont val="Arial"/>
        <family val="2"/>
      </rPr>
      <t>)</t>
    </r>
  </si>
  <si>
    <t>7.4805 US gallons (gal)</t>
  </si>
  <si>
    <t>0.1781 barrel (bbl)</t>
  </si>
  <si>
    <t>28.32 liters (L)</t>
  </si>
  <si>
    <r>
      <t>0.02832 cubic meters (m</t>
    </r>
    <r>
      <rPr>
        <vertAlign val="superscript"/>
        <sz val="10"/>
        <rFont val="Arial"/>
        <family val="2"/>
      </rPr>
      <t>3</t>
    </r>
    <r>
      <rPr>
        <sz val="10"/>
        <rFont val="Arial"/>
        <family val="2"/>
      </rPr>
      <t>)</t>
    </r>
  </si>
  <si>
    <t>1 US gallon (gal)</t>
  </si>
  <si>
    <t>0.0238 barrel (bbl)</t>
  </si>
  <si>
    <t>3.785 liters (L)</t>
  </si>
  <si>
    <r>
      <t>0.003785 cubic meters (m</t>
    </r>
    <r>
      <rPr>
        <vertAlign val="superscript"/>
        <sz val="10"/>
        <rFont val="Arial"/>
        <family val="2"/>
      </rPr>
      <t>3</t>
    </r>
    <r>
      <rPr>
        <sz val="10"/>
        <rFont val="Arial"/>
        <family val="2"/>
      </rPr>
      <t>)</t>
    </r>
  </si>
  <si>
    <t>1 barrel (bbl)</t>
  </si>
  <si>
    <t>42 US gallons (gal)</t>
  </si>
  <si>
    <t>158.99 liters (L)</t>
  </si>
  <si>
    <r>
      <t>0.1589 cubic meters (m</t>
    </r>
    <r>
      <rPr>
        <vertAlign val="superscript"/>
        <sz val="10"/>
        <rFont val="Arial"/>
        <family val="2"/>
      </rPr>
      <t>3</t>
    </r>
    <r>
      <rPr>
        <sz val="10"/>
        <rFont val="Arial"/>
        <family val="2"/>
      </rPr>
      <t>)</t>
    </r>
  </si>
  <si>
    <t>1 liter (L)</t>
  </si>
  <si>
    <r>
      <t>0.001 cubic meters (m</t>
    </r>
    <r>
      <rPr>
        <vertAlign val="superscript"/>
        <sz val="10"/>
        <rFont val="Arial"/>
        <family val="2"/>
      </rPr>
      <t>3</t>
    </r>
    <r>
      <rPr>
        <sz val="10"/>
        <rFont val="Arial"/>
        <family val="2"/>
      </rPr>
      <t>)</t>
    </r>
  </si>
  <si>
    <t>0.2642 US gallons (gal)</t>
  </si>
  <si>
    <r>
      <t>1 cubic meter (m</t>
    </r>
    <r>
      <rPr>
        <vertAlign val="superscript"/>
        <sz val="10"/>
        <rFont val="Arial"/>
        <family val="2"/>
      </rPr>
      <t>3</t>
    </r>
    <r>
      <rPr>
        <sz val="10"/>
        <rFont val="Arial"/>
        <family val="2"/>
      </rPr>
      <t>)</t>
    </r>
  </si>
  <si>
    <t>6.2897 barrels (bbl)</t>
  </si>
  <si>
    <t>264.2 US gallons (gal)</t>
  </si>
  <si>
    <t>1,000 liters (L)</t>
  </si>
  <si>
    <t>Energy</t>
  </si>
  <si>
    <t>1 kilowatt hour (kWh)</t>
  </si>
  <si>
    <t>3,412 Btu (Btu)</t>
  </si>
  <si>
    <t>3,600 kilojoules (KJ)</t>
  </si>
  <si>
    <t>1 megajoule (MJ)</t>
  </si>
  <si>
    <t>0.001 gigajoules (GJ)</t>
  </si>
  <si>
    <t>1 gigajoule (GJ)</t>
  </si>
  <si>
    <t>0.9478 million Btu (mmBtu)</t>
  </si>
  <si>
    <t>277.8 kilowatt hours (kWh)</t>
  </si>
  <si>
    <t>1 Btu (Btu)</t>
  </si>
  <si>
    <t>1,055 joules (J)</t>
  </si>
  <si>
    <t>1 million Btu (mmBtu)</t>
  </si>
  <si>
    <t>1.055 gigajoules (GJ)</t>
  </si>
  <si>
    <t>293 kilowatt hours (kWh)</t>
  </si>
  <si>
    <t>1 therm (therm)</t>
  </si>
  <si>
    <t>100,000 Btu (Btu)</t>
  </si>
  <si>
    <t>0.1055 gigajoules (GJ)</t>
  </si>
  <si>
    <t>29.3 kilowatt hours (kWh)</t>
  </si>
  <si>
    <r>
      <t>100 ft</t>
    </r>
    <r>
      <rPr>
        <vertAlign val="superscript"/>
        <sz val="10"/>
        <rFont val="Arial"/>
        <family val="2"/>
      </rPr>
      <t>3</t>
    </r>
    <r>
      <rPr>
        <sz val="10"/>
        <rFont val="Arial"/>
        <family val="2"/>
      </rPr>
      <t xml:space="preserve"> of natural gas (scf)</t>
    </r>
  </si>
  <si>
    <t>1.03 therm (therm)</t>
  </si>
  <si>
    <t>1,030 Btu (Btu)</t>
  </si>
  <si>
    <t>Kilo</t>
  </si>
  <si>
    <t>Mega</t>
  </si>
  <si>
    <t>Giga</t>
  </si>
  <si>
    <t>Tera</t>
  </si>
  <si>
    <t>Molecular Weigh of C</t>
  </si>
  <si>
    <r>
      <t>Molecular Weight of CO</t>
    </r>
    <r>
      <rPr>
        <vertAlign val="subscript"/>
        <sz val="10"/>
        <rFont val="Arial"/>
        <family val="2"/>
      </rPr>
      <t>2</t>
    </r>
    <r>
      <rPr>
        <sz val="10"/>
        <rFont val="Arial"/>
        <family val="2"/>
      </rPr>
      <t xml:space="preserve"> </t>
    </r>
  </si>
  <si>
    <t>Total # of Students, Patients, etc. (if applicable)</t>
  </si>
  <si>
    <t>44/12 metric tons of CO2</t>
  </si>
  <si>
    <t xml:space="preserve">1 metric ton of carbon </t>
  </si>
  <si>
    <t>Emissions Factors (For your reference only)</t>
  </si>
  <si>
    <t>Conversion Factors (For your reference only)</t>
  </si>
  <si>
    <t>Building Energy Use</t>
  </si>
  <si>
    <t>Fleet Energy Use</t>
  </si>
  <si>
    <t>Building Energy Use Worksheet #2</t>
  </si>
  <si>
    <t>Fleet Energy Use #3</t>
  </si>
  <si>
    <t>Total Space (Sq. Ft)</t>
  </si>
  <si>
    <t>Total # of Employees</t>
  </si>
  <si>
    <t xml:space="preserve">Gasoline (gallons)
(used in fixed generators) </t>
  </si>
  <si>
    <t xml:space="preserve">Diesel (gallons)
(used in fixed generators) </t>
  </si>
  <si>
    <t>Comments on 3 - Fleet Energy Use</t>
  </si>
  <si>
    <t>Contents and Notes</t>
  </si>
  <si>
    <t>Biodiesel (100%, gallons)
(Used in fixed generators)</t>
  </si>
  <si>
    <t>Ethanol (100%, gallons)
(Used in fixed generators)</t>
  </si>
  <si>
    <t>Biodiesel (100%)</t>
  </si>
  <si>
    <t>Ethanol (100%)</t>
  </si>
  <si>
    <t>0.128 MMBtu/gallon</t>
  </si>
  <si>
    <t>0.084 MMBtu/gallon</t>
  </si>
  <si>
    <t>Source:</t>
  </si>
  <si>
    <t>BUILDING ENERGY USE</t>
  </si>
  <si>
    <t>FLEET ENERGY USE</t>
  </si>
  <si>
    <t>TOTAL FLEET GHG EMISSIONS</t>
  </si>
  <si>
    <t>Aviation Gasoline (gallons)
(Used in fixed equipment)</t>
  </si>
  <si>
    <t>Jet fuel (gallons)
(Used in fixed equipment)</t>
  </si>
  <si>
    <t>Jet Fuel</t>
  </si>
  <si>
    <t>http://www.onlineconversion.com/energy.htm</t>
  </si>
  <si>
    <t xml:space="preserve">For other energy conversions, use an online conversion tool such as:  </t>
  </si>
  <si>
    <t>Scope 1 (Direct)</t>
  </si>
  <si>
    <t>Scope 2 (Indirect)</t>
  </si>
  <si>
    <t>%</t>
  </si>
  <si>
    <t>Total
(MT CO2e)</t>
  </si>
  <si>
    <t>Scope</t>
  </si>
  <si>
    <t>Conversion Factors Worksheet #8</t>
  </si>
  <si>
    <t>Emissions Factors Worksheet #7 (For your reference only)</t>
  </si>
  <si>
    <t>COMMENTS:</t>
  </si>
  <si>
    <t>Comments on 1-General Agency Information</t>
  </si>
  <si>
    <t xml:space="preserve">Comments on 2 - Building Energy Use </t>
  </si>
  <si>
    <t>0.138 MMBtu/gallon</t>
  </si>
  <si>
    <t>Percent of Total Emissions</t>
  </si>
  <si>
    <t>Source of Greenhouse Gas Emissions</t>
  </si>
  <si>
    <t>Worksheet 1</t>
  </si>
  <si>
    <t>Percent of Greenhouse Gas Emissions</t>
  </si>
  <si>
    <t>Agency Owned Space (Sq. Ft.)</t>
  </si>
  <si>
    <t>Space leased from another state agency (Sq. ft.)</t>
  </si>
  <si>
    <t>Total Emissions (MT CO2e)</t>
  </si>
  <si>
    <t>*Seattle Steam</t>
  </si>
  <si>
    <t xml:space="preserve">Source: </t>
  </si>
  <si>
    <t>MT CO2e/Mlb</t>
  </si>
  <si>
    <t>Conversions</t>
  </si>
  <si>
    <t>Agency Owned Space</t>
  </si>
  <si>
    <t>Privately Leased Space</t>
  </si>
  <si>
    <t>Total</t>
  </si>
  <si>
    <t xml:space="preserve">Fuel  </t>
  </si>
  <si>
    <t>Emissions Source</t>
  </si>
  <si>
    <t>N/A</t>
  </si>
  <si>
    <r>
      <t>Fossil CO</t>
    </r>
    <r>
      <rPr>
        <b/>
        <sz val="10"/>
        <color theme="1"/>
        <rFont val="Calibri"/>
        <family val="2"/>
        <scheme val="minor"/>
      </rPr>
      <t>2</t>
    </r>
    <r>
      <rPr>
        <b/>
        <sz val="11"/>
        <color theme="1"/>
        <rFont val="Calibri"/>
        <family val="2"/>
        <scheme val="minor"/>
      </rPr>
      <t xml:space="preserve"> (MT CO</t>
    </r>
    <r>
      <rPr>
        <b/>
        <sz val="10"/>
        <color theme="1"/>
        <rFont val="Calibri"/>
        <family val="2"/>
        <scheme val="minor"/>
      </rPr>
      <t>2</t>
    </r>
    <r>
      <rPr>
        <b/>
        <sz val="11"/>
        <color theme="1"/>
        <rFont val="Calibri"/>
        <family val="2"/>
        <scheme val="minor"/>
      </rPr>
      <t>e)</t>
    </r>
  </si>
  <si>
    <t>Biomass MT CO2 (CO2e)**</t>
  </si>
  <si>
    <t>Total Emissions MT CO2e</t>
  </si>
  <si>
    <t>TOTAL BUILDING ENERGY USE GHG EMISSIONS*</t>
  </si>
  <si>
    <t>Fossil 
MT CO2 (CO2e)</t>
  </si>
  <si>
    <t>Biofuel %</t>
  </si>
  <si>
    <t>Gasoline Hybrid Vehicles:</t>
  </si>
  <si>
    <r>
      <t>Biofuel CO</t>
    </r>
    <r>
      <rPr>
        <b/>
        <sz val="10"/>
        <color theme="1"/>
        <rFont val="Calibri"/>
        <family val="2"/>
        <scheme val="minor"/>
      </rPr>
      <t>2</t>
    </r>
    <r>
      <rPr>
        <b/>
        <sz val="11"/>
        <color theme="1"/>
        <rFont val="Calibri"/>
        <family val="2"/>
        <scheme val="minor"/>
      </rPr>
      <t xml:space="preserve"> (MT CO</t>
    </r>
    <r>
      <rPr>
        <b/>
        <sz val="10"/>
        <color theme="1"/>
        <rFont val="Calibri"/>
        <family val="2"/>
        <scheme val="minor"/>
      </rPr>
      <t>2</t>
    </r>
    <r>
      <rPr>
        <b/>
        <sz val="11"/>
        <color theme="1"/>
        <rFont val="Calibri"/>
        <family val="2"/>
        <scheme val="minor"/>
      </rPr>
      <t>e)</t>
    </r>
  </si>
  <si>
    <t>Space leased in a DES owned building (Sq. Ft.)</t>
  </si>
  <si>
    <t>Total Fuel Use</t>
  </si>
  <si>
    <t>Table 5: Total Annual Fleet Energy Use and GHGs</t>
  </si>
  <si>
    <t>* Note this does not include energy use in buildings owned by Dept. of Enterprise Services.</t>
  </si>
  <si>
    <t>Retail Purchases</t>
  </si>
  <si>
    <t>WSDOT Fueling Stations</t>
  </si>
  <si>
    <t>Electricity (Shorepower) (kWh)</t>
  </si>
  <si>
    <t>IPCC 2007 Fourth Assessment Report,Table 2.14</t>
  </si>
  <si>
    <t>Diesel:</t>
  </si>
  <si>
    <t>Emission Factors for Greenhouse Gas Inventories (last modified April 2014</t>
  </si>
  <si>
    <t>Electricity Use (kWh) (regional EF)</t>
  </si>
  <si>
    <t>Electricity Use (kWh) (market based EF)</t>
  </si>
  <si>
    <t>Purchased Electricity Department of Commerce, fuel mix disclosure EF</t>
  </si>
  <si>
    <t>Purchased Electricity Market Based Contract, variable Efs</t>
  </si>
  <si>
    <t>kg/kwh</t>
  </si>
  <si>
    <t>The Climate Registry, 2016 default emission factors</t>
  </si>
  <si>
    <t>https://www.epa.gov/sites/production/files/2015-11/documents/emission-factors_nov_2015.pdf</t>
  </si>
  <si>
    <t xml:space="preserve">       Bulk purchase</t>
  </si>
  <si>
    <t>Mobile Source Fuels</t>
  </si>
  <si>
    <t xml:space="preserve">Fuel </t>
  </si>
  <si>
    <t>Natural Gas (therms)</t>
  </si>
  <si>
    <t>EIA</t>
  </si>
  <si>
    <t>Electricity (kwh)</t>
  </si>
  <si>
    <t>Gasoline (gallons)</t>
  </si>
  <si>
    <t>Diesel (gallons)</t>
  </si>
  <si>
    <t xml:space="preserve">Light / Heavy Duty On-Road and Off Road Motor Vehicles
</t>
  </si>
  <si>
    <t>Purchased Electricity - Regional EF</t>
  </si>
  <si>
    <t>fleet energy</t>
  </si>
  <si>
    <t>Purchased Electricity  Regional EF</t>
  </si>
  <si>
    <t>Purchased Electricity Market Based EF</t>
  </si>
  <si>
    <t>Building Data Set Using Market Based Electricity EF.  May also include electricity purchased that is not under 'market-based' green contract.</t>
  </si>
  <si>
    <t>Building Data Set Using Regional Electricity EF  - This must be completed for all purchased electricity including market-based 'green' electricity contracts</t>
  </si>
  <si>
    <t>Table 3:  Average Fuel Prices in Washington</t>
  </si>
  <si>
    <t>Table 14: Total Annual Agency GHG Emissions with Regional EF for Electricity</t>
  </si>
  <si>
    <t>Table 15: Total Annual Agency GHG Emissions with Market Based EF for Electricity</t>
  </si>
  <si>
    <t>Table 17: GHG Emissions by Scope  ( Market Based EF for Electricity)</t>
  </si>
  <si>
    <t>Table 16: GHG Emissions by Scope ( Regional EF for Electricity)</t>
  </si>
  <si>
    <t>Table 18:  % of GHG Emissions by Source (Regional EF for Electricity)</t>
  </si>
  <si>
    <t>Table 19:  % of GHG Emissions by Source  (Market-Based EF for Electricity)</t>
  </si>
  <si>
    <t>Fuel Use 
(gal)</t>
  </si>
  <si>
    <t>Purchased Electricity- Market Based EF</t>
  </si>
  <si>
    <t>Year: 2017</t>
  </si>
  <si>
    <t xml:space="preserve">Table 1:  Total Annual Energy Use in Building and Fixed Equipment </t>
  </si>
  <si>
    <t xml:space="preserve">Table 2:  Total Annual Energy Use in Buildings and Fixed Equipment </t>
  </si>
  <si>
    <r>
      <t xml:space="preserve">Instructions:  
</t>
    </r>
    <r>
      <rPr>
        <sz val="14"/>
        <color theme="1"/>
        <rFont val="Times New Roman"/>
        <family val="1"/>
      </rPr>
      <t xml:space="preserve"> </t>
    </r>
    <r>
      <rPr>
        <b/>
        <sz val="14"/>
        <color theme="1"/>
        <rFont val="Times New Roman"/>
        <family val="1"/>
      </rPr>
      <t>ALL REPORTERS must complete Table 1</t>
    </r>
    <r>
      <rPr>
        <sz val="14"/>
        <color theme="1"/>
        <rFont val="Times New Roman"/>
        <family val="1"/>
      </rPr>
      <t xml:space="preserve">.  This table calculates electricity emissions using the regional EF. Regional EF for electricity is based on Fuel Mix Disclosure data from the Department of Commerce. Include all electricity purchased even market-based electricity; that is, electricity purchased from 'green' contracts.                                                                                                                                                                                                                                                                                                                                                                                                                                                                                                                                                                                                                               
</t>
    </r>
    <r>
      <rPr>
        <b/>
        <sz val="14"/>
        <color theme="1"/>
        <rFont val="Times New Roman"/>
        <family val="1"/>
      </rPr>
      <t>‘Green’ Market-Based Electricity:  If some or all of your electricity is under a ‘green contract’ then also complete Table 2</t>
    </r>
    <r>
      <rPr>
        <sz val="14"/>
        <color theme="1"/>
        <rFont val="Times New Roman"/>
        <family val="1"/>
      </rPr>
      <t xml:space="preserve">.  The emission factor for market based electricity should be provided by the contract, typically a low value or zero.  Provide documentation in the Contents and Notes worksheet.           
.  
</t>
    </r>
  </si>
  <si>
    <t xml:space="preserve">  Energy EF estimated at 438.4 for 2017;  same as 2016.  Data is not available from fuel mix disclosure report ( Commerce).  Note:  email sent to reporters forgot to update the comment next to the "Regional Area" EF in cell B19 of Tab 5 Emissions Factors</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</si>
</sst>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8" formatCode="&quot;$&quot;#,##0.00_);[Red]\(&quot;$&quot;#,##0.00\)"/>
    <numFmt numFmtId="164" formatCode="[&lt;=9999999]###\-####;\(###\)\ ###\-####"/>
    <numFmt numFmtId="165" formatCode="0.0%"/>
    <numFmt numFmtId="166" formatCode="#,##0.0"/>
    <numFmt numFmtId="167" formatCode="0.000"/>
    <numFmt numFmtId="168" formatCode="0.0"/>
  </numFmts>
  <fonts count="46">
    <font>
      <sz val="11"/>
      <color theme="1"/>
      <name val="Calibri"/>
      <family val="2"/>
      <scheme val="minor"/>
    </font>
    <font>
      <b/>
      <sz val="11"/>
      <color theme="1"/>
      <name val="Calibri"/>
      <family val="2"/>
      <scheme val="minor"/>
    </font>
    <font>
      <b/>
      <sz val="12"/>
      <color theme="1"/>
      <name val="Times New Roman"/>
      <family val="1"/>
    </font>
    <font>
      <sz val="12"/>
      <color theme="1"/>
      <name val="Times New Roman"/>
      <family val="1"/>
    </font>
    <font>
      <vertAlign val="superscript"/>
      <sz val="12"/>
      <color theme="1"/>
      <name val="Times New Roman"/>
      <family val="1"/>
    </font>
    <font>
      <u/>
      <sz val="11"/>
      <color theme="10"/>
      <name val="Calibri"/>
      <family val="2"/>
    </font>
    <font>
      <b/>
      <sz val="12"/>
      <color theme="1"/>
      <name val="Arial"/>
      <family val="2"/>
    </font>
    <font>
      <b/>
      <sz val="11"/>
      <color theme="1"/>
      <name val="Arial"/>
      <family val="2"/>
    </font>
    <font>
      <sz val="11"/>
      <color theme="1"/>
      <name val="Arial Black"/>
      <family val="2"/>
    </font>
    <font>
      <sz val="11"/>
      <color rgb="FF00B050"/>
      <name val="Arial Black"/>
      <family val="2"/>
    </font>
    <font>
      <b/>
      <sz val="11"/>
      <color theme="1"/>
      <name val="Arial Black"/>
      <family val="2"/>
    </font>
    <font>
      <sz val="11"/>
      <color theme="1"/>
      <name val="Calibri"/>
      <family val="2"/>
      <scheme val="minor"/>
    </font>
    <font>
      <b/>
      <u/>
      <sz val="14"/>
      <color theme="1"/>
      <name val="Calibri"/>
      <family val="2"/>
      <scheme val="minor"/>
    </font>
    <font>
      <b/>
      <u/>
      <sz val="11"/>
      <color theme="1"/>
      <name val="Calibri"/>
      <family val="2"/>
      <scheme val="minor"/>
    </font>
    <font>
      <b/>
      <u/>
      <sz val="10"/>
      <color theme="1"/>
      <name val="Calibri"/>
      <family val="2"/>
      <scheme val="minor"/>
    </font>
    <font>
      <sz val="10"/>
      <color indexed="81"/>
      <name val="Tahoma"/>
      <family val="2"/>
    </font>
    <font>
      <b/>
      <sz val="10"/>
      <color indexed="81"/>
      <name val="Tahoma"/>
      <family val="2"/>
    </font>
    <font>
      <sz val="10"/>
      <color theme="0"/>
      <name val="Arial Black"/>
      <family val="2"/>
    </font>
    <font>
      <sz val="11"/>
      <color theme="0"/>
      <name val="Arial Black"/>
      <family val="2"/>
    </font>
    <font>
      <sz val="10"/>
      <color theme="1"/>
      <name val="Arial Black"/>
      <family val="2"/>
    </font>
    <font>
      <sz val="11"/>
      <name val="Calibri"/>
      <family val="2"/>
      <scheme val="minor"/>
    </font>
    <font>
      <sz val="10"/>
      <name val="Arial Black"/>
      <family val="2"/>
    </font>
    <font>
      <sz val="10"/>
      <name val="Arial"/>
      <family val="2"/>
    </font>
    <font>
      <b/>
      <sz val="10"/>
      <color theme="1"/>
      <name val="Calibri"/>
      <family val="2"/>
      <scheme val="minor"/>
    </font>
    <font>
      <b/>
      <sz val="10"/>
      <name val="Arial"/>
      <family val="2"/>
    </font>
    <font>
      <vertAlign val="superscript"/>
      <sz val="10"/>
      <name val="Arial"/>
      <family val="2"/>
    </font>
    <font>
      <vertAlign val="subscript"/>
      <sz val="10"/>
      <name val="Arial"/>
      <family val="2"/>
    </font>
    <font>
      <sz val="12"/>
      <name val="Arial MT"/>
    </font>
    <font>
      <sz val="12"/>
      <color theme="1"/>
      <name val="Arial Black"/>
      <family val="2"/>
    </font>
    <font>
      <u/>
      <sz val="12"/>
      <color theme="10"/>
      <name val="Times New Roman"/>
      <family val="1"/>
    </font>
    <font>
      <sz val="12"/>
      <name val="Times New Roman"/>
      <family val="1"/>
    </font>
    <font>
      <u/>
      <sz val="12"/>
      <name val="Times New Roman"/>
      <family val="1"/>
    </font>
    <font>
      <b/>
      <i/>
      <sz val="12"/>
      <color theme="1"/>
      <name val="Times New Roman"/>
      <family val="1"/>
    </font>
    <font>
      <sz val="12"/>
      <color theme="0"/>
      <name val="Arial Black"/>
      <family val="2"/>
    </font>
    <font>
      <sz val="12"/>
      <color theme="1"/>
      <name val="Arial"/>
      <family val="2"/>
    </font>
    <font>
      <b/>
      <sz val="12"/>
      <color theme="1"/>
      <name val="Arial Black"/>
      <family val="2"/>
    </font>
    <font>
      <sz val="8"/>
      <color indexed="81"/>
      <name val="Tahoma"/>
      <family val="2"/>
    </font>
    <font>
      <b/>
      <sz val="8"/>
      <color indexed="81"/>
      <name val="Tahoma"/>
      <family val="2"/>
    </font>
    <font>
      <b/>
      <sz val="11"/>
      <color rgb="FF000000"/>
      <name val="Arial Black"/>
      <family val="2"/>
    </font>
    <font>
      <sz val="11"/>
      <color rgb="FF000000"/>
      <name val="Calibri"/>
      <family val="2"/>
    </font>
    <font>
      <sz val="12"/>
      <color rgb="FF000000"/>
      <name val="Times New Roman"/>
      <family val="1"/>
    </font>
    <font>
      <sz val="12"/>
      <color rgb="FF000000"/>
      <name val="Calibri"/>
      <family val="2"/>
    </font>
    <font>
      <sz val="14"/>
      <color theme="1"/>
      <name val="Arial Black"/>
      <family val="2"/>
    </font>
    <font>
      <sz val="14"/>
      <color theme="1"/>
      <name val="Times New Roman"/>
      <family val="1"/>
    </font>
    <font>
      <sz val="14"/>
      <color theme="1"/>
      <name val="Calibri"/>
      <family val="2"/>
      <scheme val="minor"/>
    </font>
    <font>
      <b/>
      <sz val="14"/>
      <color theme="1"/>
      <name val="Times New Roman"/>
      <family val="1"/>
    </font>
  </fonts>
  <fills count="19">
    <fill>
      <patternFill patternType="none"/>
    </fill>
    <fill>
      <patternFill patternType="gray125"/>
    </fill>
    <fill>
      <patternFill patternType="solid">
        <fgColor rgb="FFFFFF00"/>
        <bgColor indexed="64"/>
      </patternFill>
    </fill>
    <fill>
      <patternFill patternType="solid">
        <fgColor theme="0" tint="-4.9989318521683403E-2"/>
        <bgColor indexed="64"/>
      </patternFill>
    </fill>
    <fill>
      <patternFill patternType="solid">
        <fgColor theme="0" tint="-0.24994659260841701"/>
        <bgColor indexed="64"/>
      </patternFill>
    </fill>
    <fill>
      <patternFill patternType="solid">
        <fgColor theme="8" tint="0.39997558519241921"/>
        <bgColor indexed="64"/>
      </patternFill>
    </fill>
    <fill>
      <patternFill patternType="solid">
        <fgColor rgb="FF0070C0"/>
        <bgColor indexed="64"/>
      </patternFill>
    </fill>
    <fill>
      <patternFill patternType="solid">
        <fgColor theme="0" tint="-0.249977111117893"/>
        <bgColor indexed="64"/>
      </patternFill>
    </fill>
    <fill>
      <patternFill patternType="solid">
        <fgColor theme="3" tint="0.79998168889431442"/>
        <bgColor indexed="64"/>
      </patternFill>
    </fill>
    <fill>
      <patternFill patternType="solid">
        <fgColor indexed="22"/>
        <bgColor indexed="64"/>
      </patternFill>
    </fill>
    <fill>
      <patternFill patternType="solid">
        <fgColor indexed="9"/>
        <bgColor indexed="64"/>
      </patternFill>
    </fill>
    <fill>
      <patternFill patternType="solid">
        <fgColor theme="0" tint="-0.14999847407452621"/>
        <bgColor indexed="64"/>
      </patternFill>
    </fill>
    <fill>
      <patternFill patternType="solid">
        <fgColor rgb="FFF9FC88"/>
        <bgColor indexed="64"/>
      </patternFill>
    </fill>
    <fill>
      <patternFill patternType="solid">
        <fgColor theme="8" tint="-0.249977111117893"/>
        <bgColor indexed="64"/>
      </patternFill>
    </fill>
    <fill>
      <patternFill patternType="solid">
        <fgColor rgb="FFFFC000"/>
        <bgColor indexed="64"/>
      </patternFill>
    </fill>
    <fill>
      <patternFill patternType="solid">
        <fgColor theme="0" tint="-0.34998626667073579"/>
        <bgColor indexed="64"/>
      </patternFill>
    </fill>
    <fill>
      <patternFill patternType="solid">
        <fgColor theme="0"/>
        <bgColor indexed="64"/>
      </patternFill>
    </fill>
    <fill>
      <patternFill patternType="solid">
        <fgColor rgb="FFD9D9D9"/>
        <bgColor indexed="64"/>
      </patternFill>
    </fill>
    <fill>
      <patternFill patternType="solid">
        <fgColor rgb="FFFFFFFF"/>
        <bgColor indexed="64"/>
      </patternFill>
    </fill>
  </fills>
  <borders count="6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ck">
        <color auto="1"/>
      </left>
      <right/>
      <top/>
      <bottom/>
      <diagonal/>
    </border>
    <border>
      <left/>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ck">
        <color indexed="64"/>
      </left>
      <right style="thin">
        <color indexed="64"/>
      </right>
      <top style="medium">
        <color indexed="64"/>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style="medium">
        <color indexed="64"/>
      </bottom>
      <diagonal/>
    </border>
    <border>
      <left style="thin">
        <color auto="1"/>
      </left>
      <right style="thin">
        <color auto="1"/>
      </right>
      <top style="medium">
        <color indexed="64"/>
      </top>
      <bottom/>
      <diagonal/>
    </border>
    <border>
      <left style="thick">
        <color indexed="64"/>
      </left>
      <right/>
      <top style="medium">
        <color indexed="64"/>
      </top>
      <bottom/>
      <diagonal/>
    </border>
    <border>
      <left style="thick">
        <color indexed="64"/>
      </left>
      <right/>
      <top style="medium">
        <color indexed="64"/>
      </top>
      <bottom style="medium">
        <color indexed="64"/>
      </bottom>
      <diagonal/>
    </border>
    <border>
      <left style="thick">
        <color auto="1"/>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thin">
        <color indexed="64"/>
      </top>
      <bottom style="double">
        <color indexed="64"/>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top/>
      <bottom style="medium">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bottom style="medium">
        <color indexed="64"/>
      </bottom>
      <diagonal/>
    </border>
    <border>
      <left style="medium">
        <color indexed="64"/>
      </left>
      <right style="medium">
        <color indexed="64"/>
      </right>
      <top style="medium">
        <color indexed="64"/>
      </top>
      <bottom style="thin">
        <color indexed="64"/>
      </bottom>
      <diagonal/>
    </border>
    <border>
      <left/>
      <right style="thin">
        <color indexed="64"/>
      </right>
      <top style="thin">
        <color indexed="64"/>
      </top>
      <bottom/>
      <diagonal/>
    </border>
    <border>
      <left style="medium">
        <color indexed="64"/>
      </left>
      <right style="thin">
        <color auto="1"/>
      </right>
      <top style="medium">
        <color indexed="64"/>
      </top>
      <bottom/>
      <diagonal/>
    </border>
    <border>
      <left/>
      <right style="medium">
        <color indexed="64"/>
      </right>
      <top/>
      <bottom style="medium">
        <color indexed="64"/>
      </bottom>
      <diagonal/>
    </border>
  </borders>
  <cellStyleXfs count="4">
    <xf numFmtId="0" fontId="0" fillId="0" borderId="0"/>
    <xf numFmtId="0" fontId="5" fillId="0" borderId="0" applyNumberFormat="0" applyFill="0" applyBorder="0" applyAlignment="0" applyProtection="0">
      <alignment vertical="top"/>
      <protection locked="0"/>
    </xf>
    <xf numFmtId="9" fontId="11" fillId="0" borderId="0" applyFont="0" applyFill="0" applyBorder="0" applyAlignment="0" applyProtection="0"/>
    <xf numFmtId="0" fontId="27" fillId="0" borderId="0"/>
  </cellStyleXfs>
  <cellXfs count="487">
    <xf numFmtId="0" fontId="0" fillId="0" borderId="0" xfId="0"/>
    <xf numFmtId="0" fontId="0" fillId="0" borderId="0" xfId="0" applyAlignment="1">
      <alignment wrapText="1"/>
    </xf>
    <xf numFmtId="0" fontId="0" fillId="0" borderId="0" xfId="0" applyFill="1" applyAlignment="1">
      <alignment wrapText="1"/>
    </xf>
    <xf numFmtId="0" fontId="2" fillId="0" borderId="0" xfId="0" applyFont="1" applyBorder="1" applyAlignment="1">
      <alignment vertical="top" wrapText="1"/>
    </xf>
    <xf numFmtId="0" fontId="3" fillId="0" borderId="0" xfId="0" applyFont="1" applyBorder="1" applyAlignment="1">
      <alignment vertical="top" wrapText="1"/>
    </xf>
    <xf numFmtId="0" fontId="3" fillId="0" borderId="0" xfId="0" applyFont="1" applyBorder="1" applyAlignment="1">
      <alignment horizontal="left" vertical="top"/>
    </xf>
    <xf numFmtId="0" fontId="0" fillId="0" borderId="0" xfId="0" applyFill="1" applyBorder="1" applyAlignment="1">
      <alignment horizontal="left"/>
    </xf>
    <xf numFmtId="0" fontId="0" fillId="0" borderId="0" xfId="0" applyBorder="1" applyAlignment="1">
      <alignment wrapText="1"/>
    </xf>
    <xf numFmtId="3" fontId="0" fillId="0" borderId="0" xfId="0" applyNumberFormat="1" applyFill="1" applyBorder="1"/>
    <xf numFmtId="0" fontId="0" fillId="6" borderId="0" xfId="0" applyFill="1"/>
    <xf numFmtId="0" fontId="17" fillId="6" borderId="0" xfId="0" applyFont="1" applyFill="1" applyAlignment="1">
      <alignment horizontal="left"/>
    </xf>
    <xf numFmtId="0" fontId="18" fillId="6" borderId="0" xfId="0" applyFont="1" applyFill="1" applyAlignment="1"/>
    <xf numFmtId="0" fontId="8" fillId="0" borderId="0" xfId="0" applyFont="1" applyBorder="1" applyAlignment="1">
      <alignment horizontal="center" vertical="center" textRotation="90" wrapText="1"/>
    </xf>
    <xf numFmtId="0" fontId="8" fillId="0" borderId="0" xfId="0" applyFont="1" applyBorder="1" applyAlignment="1">
      <alignment vertical="center" textRotation="90" wrapText="1"/>
    </xf>
    <xf numFmtId="165" fontId="0" fillId="0" borderId="0" xfId="2" applyNumberFormat="1" applyFont="1" applyFill="1" applyBorder="1"/>
    <xf numFmtId="0" fontId="19" fillId="0" borderId="0" xfId="0" applyFont="1" applyAlignment="1">
      <alignment horizontal="right" wrapText="1"/>
    </xf>
    <xf numFmtId="0" fontId="0" fillId="6" borderId="0" xfId="0" applyFill="1" applyAlignment="1">
      <alignment wrapText="1"/>
    </xf>
    <xf numFmtId="165" fontId="0" fillId="6" borderId="0" xfId="2" applyNumberFormat="1" applyFont="1" applyFill="1" applyBorder="1"/>
    <xf numFmtId="0" fontId="0" fillId="6" borderId="0" xfId="0" applyFill="1" applyBorder="1"/>
    <xf numFmtId="0" fontId="18" fillId="6" borderId="0" xfId="0" applyFont="1" applyFill="1" applyAlignment="1">
      <alignment horizontal="left"/>
    </xf>
    <xf numFmtId="0" fontId="21" fillId="0" borderId="0" xfId="0" applyFont="1" applyFill="1" applyAlignment="1">
      <alignment horizontal="right"/>
    </xf>
    <xf numFmtId="0" fontId="0" fillId="0" borderId="0" xfId="0" applyFill="1"/>
    <xf numFmtId="0" fontId="21" fillId="0" borderId="0" xfId="0" applyFont="1" applyAlignment="1">
      <alignment horizontal="right"/>
    </xf>
    <xf numFmtId="0" fontId="9" fillId="0" borderId="0" xfId="0" applyFont="1" applyAlignment="1">
      <alignment wrapText="1"/>
    </xf>
    <xf numFmtId="0" fontId="18" fillId="6" borderId="0" xfId="0" applyFont="1" applyFill="1" applyAlignment="1">
      <alignment horizontal="center" wrapText="1"/>
    </xf>
    <xf numFmtId="0" fontId="18" fillId="6" borderId="0" xfId="0" applyFont="1" applyFill="1" applyAlignment="1">
      <alignment wrapText="1"/>
    </xf>
    <xf numFmtId="0" fontId="1" fillId="6" borderId="0" xfId="0" applyFont="1" applyFill="1"/>
    <xf numFmtId="3" fontId="0" fillId="6" borderId="0" xfId="0" applyNumberFormat="1" applyFill="1" applyBorder="1"/>
    <xf numFmtId="166" fontId="0" fillId="6" borderId="0" xfId="0" applyNumberFormat="1" applyFill="1" applyBorder="1"/>
    <xf numFmtId="0" fontId="1" fillId="0" borderId="0" xfId="0" applyFont="1" applyFill="1"/>
    <xf numFmtId="166" fontId="0" fillId="0" borderId="0" xfId="0" applyNumberFormat="1" applyFill="1" applyBorder="1"/>
    <xf numFmtId="3" fontId="0" fillId="0" borderId="0" xfId="0" applyNumberFormat="1" applyFill="1"/>
    <xf numFmtId="0" fontId="12" fillId="0" borderId="0" xfId="0" applyFont="1" applyFill="1"/>
    <xf numFmtId="0" fontId="13" fillId="0" borderId="0" xfId="0" applyFont="1" applyFill="1" applyAlignment="1">
      <alignment wrapText="1"/>
    </xf>
    <xf numFmtId="0" fontId="0" fillId="0" borderId="0" xfId="0" applyNumberFormat="1" applyFill="1"/>
    <xf numFmtId="2" fontId="0" fillId="0" borderId="0" xfId="2" applyNumberFormat="1" applyFont="1" applyFill="1"/>
    <xf numFmtId="2" fontId="0" fillId="0" borderId="0" xfId="0" applyNumberFormat="1" applyFill="1"/>
    <xf numFmtId="0" fontId="8" fillId="0" borderId="0" xfId="0" applyFont="1" applyFill="1" applyBorder="1" applyAlignment="1">
      <alignment horizontal="center" vertical="center" textRotation="90"/>
    </xf>
    <xf numFmtId="0" fontId="1" fillId="0" borderId="0" xfId="0" applyFont="1" applyFill="1" applyBorder="1"/>
    <xf numFmtId="3" fontId="0" fillId="0" borderId="18" xfId="0" applyNumberFormat="1" applyFill="1" applyBorder="1"/>
    <xf numFmtId="9" fontId="0" fillId="0" borderId="0" xfId="2" applyFont="1" applyFill="1" applyBorder="1"/>
    <xf numFmtId="0" fontId="1" fillId="0" borderId="10" xfId="0" applyFont="1" applyFill="1" applyBorder="1" applyAlignment="1"/>
    <xf numFmtId="0" fontId="1" fillId="0" borderId="27" xfId="0" applyFont="1" applyFill="1" applyBorder="1" applyAlignment="1"/>
    <xf numFmtId="0" fontId="3" fillId="0" borderId="0" xfId="0" applyFont="1" applyBorder="1" applyAlignment="1">
      <alignment horizontal="center" vertical="top" wrapText="1"/>
    </xf>
    <xf numFmtId="166" fontId="0" fillId="6" borderId="0" xfId="0" applyNumberFormat="1" applyFill="1" applyAlignment="1">
      <alignment horizontal="center" wrapText="1"/>
    </xf>
    <xf numFmtId="166" fontId="0" fillId="6" borderId="0" xfId="2" applyNumberFormat="1" applyFont="1" applyFill="1" applyBorder="1" applyAlignment="1">
      <alignment horizontal="center"/>
    </xf>
    <xf numFmtId="166" fontId="0" fillId="0" borderId="0" xfId="2" applyNumberFormat="1" applyFont="1" applyFill="1" applyBorder="1" applyAlignment="1">
      <alignment horizontal="center"/>
    </xf>
    <xf numFmtId="166" fontId="0" fillId="0" borderId="0" xfId="0" applyNumberFormat="1" applyAlignment="1">
      <alignment horizontal="center" wrapText="1"/>
    </xf>
    <xf numFmtId="166" fontId="1" fillId="0" borderId="0" xfId="0" applyNumberFormat="1" applyFont="1" applyFill="1" applyBorder="1" applyAlignment="1">
      <alignment horizontal="center" wrapText="1"/>
    </xf>
    <xf numFmtId="166" fontId="0" fillId="0" borderId="0" xfId="0" applyNumberFormat="1" applyBorder="1" applyAlignment="1">
      <alignment horizontal="center" wrapText="1"/>
    </xf>
    <xf numFmtId="166" fontId="0" fillId="0" borderId="0" xfId="0" applyNumberFormat="1" applyAlignment="1">
      <alignment wrapText="1"/>
    </xf>
    <xf numFmtId="166" fontId="0" fillId="6" borderId="0" xfId="0" applyNumberFormat="1" applyFill="1" applyBorder="1" applyAlignment="1">
      <alignment horizontal="center"/>
    </xf>
    <xf numFmtId="166" fontId="0" fillId="0" borderId="0" xfId="0" applyNumberFormat="1" applyFill="1" applyBorder="1" applyAlignment="1">
      <alignment horizontal="center"/>
    </xf>
    <xf numFmtId="11" fontId="0" fillId="0" borderId="0" xfId="0" applyNumberFormat="1" applyAlignment="1">
      <alignment wrapText="1"/>
    </xf>
    <xf numFmtId="0" fontId="7" fillId="0" borderId="0" xfId="0" applyFont="1" applyAlignment="1">
      <alignment horizontal="center" vertical="center" wrapText="1"/>
    </xf>
    <xf numFmtId="166" fontId="0" fillId="6" borderId="0" xfId="0" applyNumberFormat="1" applyFill="1"/>
    <xf numFmtId="166" fontId="20" fillId="0" borderId="0" xfId="0" applyNumberFormat="1" applyFont="1" applyFill="1" applyBorder="1"/>
    <xf numFmtId="166" fontId="20" fillId="0" borderId="0" xfId="0" applyNumberFormat="1" applyFont="1" applyFill="1"/>
    <xf numFmtId="166" fontId="20" fillId="0" borderId="0" xfId="0" applyNumberFormat="1" applyFont="1"/>
    <xf numFmtId="166" fontId="0" fillId="0" borderId="1" xfId="0" applyNumberFormat="1" applyBorder="1"/>
    <xf numFmtId="0" fontId="24" fillId="9" borderId="33" xfId="0" applyFont="1" applyFill="1" applyBorder="1"/>
    <xf numFmtId="0" fontId="22" fillId="9" borderId="19" xfId="0" applyFont="1" applyFill="1" applyBorder="1"/>
    <xf numFmtId="0" fontId="22" fillId="9" borderId="32" xfId="0" applyFont="1" applyFill="1" applyBorder="1"/>
    <xf numFmtId="0" fontId="22" fillId="10" borderId="16" xfId="0" applyFont="1" applyFill="1" applyBorder="1"/>
    <xf numFmtId="0" fontId="22" fillId="10" borderId="17" xfId="0" applyFont="1" applyFill="1" applyBorder="1" applyAlignment="1">
      <alignment horizontal="right"/>
    </xf>
    <xf numFmtId="0" fontId="22" fillId="10" borderId="35" xfId="0" applyFont="1" applyFill="1" applyBorder="1" applyAlignment="1">
      <alignment horizontal="right"/>
    </xf>
    <xf numFmtId="0" fontId="22" fillId="10" borderId="11" xfId="0" applyFont="1" applyFill="1" applyBorder="1"/>
    <xf numFmtId="0" fontId="22" fillId="10" borderId="1" xfId="0" applyFont="1" applyFill="1" applyBorder="1" applyAlignment="1">
      <alignment horizontal="right"/>
    </xf>
    <xf numFmtId="0" fontId="22" fillId="10" borderId="36" xfId="0" applyFont="1" applyFill="1" applyBorder="1" applyAlignment="1">
      <alignment horizontal="right"/>
    </xf>
    <xf numFmtId="0" fontId="22" fillId="10" borderId="12" xfId="0" applyFont="1" applyFill="1" applyBorder="1"/>
    <xf numFmtId="0" fontId="22" fillId="10" borderId="13" xfId="0" applyFont="1" applyFill="1" applyBorder="1" applyAlignment="1">
      <alignment horizontal="right"/>
    </xf>
    <xf numFmtId="0" fontId="22" fillId="10" borderId="37" xfId="0" applyFont="1" applyFill="1" applyBorder="1" applyAlignment="1">
      <alignment horizontal="right"/>
    </xf>
    <xf numFmtId="0" fontId="22" fillId="10" borderId="0" xfId="0" applyFont="1" applyFill="1"/>
    <xf numFmtId="0" fontId="22" fillId="10" borderId="0" xfId="0" applyFont="1" applyFill="1" applyAlignment="1">
      <alignment horizontal="right"/>
    </xf>
    <xf numFmtId="0" fontId="22" fillId="9" borderId="19" xfId="0" applyFont="1" applyFill="1" applyBorder="1" applyAlignment="1">
      <alignment horizontal="right"/>
    </xf>
    <xf numFmtId="0" fontId="22" fillId="9" borderId="32" xfId="0" applyFont="1" applyFill="1" applyBorder="1" applyAlignment="1">
      <alignment horizontal="right"/>
    </xf>
    <xf numFmtId="3" fontId="22" fillId="10" borderId="35" xfId="0" applyNumberFormat="1" applyFont="1" applyFill="1" applyBorder="1" applyAlignment="1">
      <alignment horizontal="right"/>
    </xf>
    <xf numFmtId="3" fontId="22" fillId="10" borderId="36" xfId="0" applyNumberFormat="1" applyFont="1" applyFill="1" applyBorder="1" applyAlignment="1">
      <alignment horizontal="right"/>
    </xf>
    <xf numFmtId="0" fontId="22" fillId="10" borderId="20" xfId="0" applyFont="1" applyFill="1" applyBorder="1"/>
    <xf numFmtId="3" fontId="22" fillId="10" borderId="38" xfId="0" applyNumberFormat="1" applyFont="1" applyFill="1" applyBorder="1" applyAlignment="1">
      <alignment horizontal="right"/>
    </xf>
    <xf numFmtId="0" fontId="22" fillId="10" borderId="1" xfId="0" applyFont="1" applyFill="1" applyBorder="1"/>
    <xf numFmtId="0" fontId="22" fillId="10" borderId="9" xfId="0" applyFont="1" applyFill="1" applyBorder="1"/>
    <xf numFmtId="0" fontId="0" fillId="0" borderId="1" xfId="0" applyBorder="1" applyAlignment="1">
      <alignment horizontal="right"/>
    </xf>
    <xf numFmtId="0" fontId="0" fillId="0" borderId="0" xfId="0" applyAlignment="1">
      <alignment horizontal="left"/>
    </xf>
    <xf numFmtId="0" fontId="0" fillId="0" borderId="0" xfId="0" applyFill="1" applyBorder="1" applyAlignment="1">
      <alignment wrapText="1"/>
    </xf>
    <xf numFmtId="0" fontId="22" fillId="0" borderId="0" xfId="0" applyFont="1" applyFill="1" applyAlignment="1">
      <alignment horizontal="right"/>
    </xf>
    <xf numFmtId="0" fontId="0" fillId="0" borderId="0" xfId="0" applyAlignment="1">
      <alignment horizontal="left"/>
    </xf>
    <xf numFmtId="0" fontId="0" fillId="0" borderId="34" xfId="0" applyBorder="1" applyAlignment="1">
      <alignment wrapText="1"/>
    </xf>
    <xf numFmtId="0" fontId="29" fillId="0" borderId="0" xfId="1" applyFont="1" applyAlignment="1" applyProtection="1"/>
    <xf numFmtId="0" fontId="3" fillId="0" borderId="0" xfId="0" applyFont="1"/>
    <xf numFmtId="0" fontId="2" fillId="0" borderId="1" xfId="0" applyFont="1" applyBorder="1" applyAlignment="1">
      <alignment horizontal="center" vertical="center" wrapText="1"/>
    </xf>
    <xf numFmtId="0" fontId="2" fillId="0" borderId="0" xfId="0" applyFont="1" applyAlignment="1">
      <alignment horizontal="center" vertical="center" wrapText="1"/>
    </xf>
    <xf numFmtId="0" fontId="3" fillId="0" borderId="0" xfId="0" applyFont="1" applyAlignment="1">
      <alignment horizontal="left" vertical="top" wrapText="1"/>
    </xf>
    <xf numFmtId="0" fontId="3" fillId="0" borderId="0" xfId="0" applyFont="1" applyAlignment="1">
      <alignment horizontal="left"/>
    </xf>
    <xf numFmtId="0" fontId="3" fillId="0" borderId="0" xfId="0" applyFont="1" applyFill="1" applyBorder="1" applyAlignment="1">
      <alignment vertical="top" wrapText="1"/>
    </xf>
    <xf numFmtId="0" fontId="5" fillId="0" borderId="0" xfId="1" applyAlignment="1" applyProtection="1"/>
    <xf numFmtId="0" fontId="22" fillId="10" borderId="0" xfId="0" applyFont="1" applyFill="1" applyBorder="1"/>
    <xf numFmtId="0" fontId="21" fillId="0" borderId="1" xfId="0" applyFont="1" applyFill="1" applyBorder="1" applyAlignment="1">
      <alignment horizontal="left" vertical="top"/>
    </xf>
    <xf numFmtId="0" fontId="2" fillId="0" borderId="0" xfId="0" applyFont="1"/>
    <xf numFmtId="166" fontId="0" fillId="0" borderId="0" xfId="0" applyNumberFormat="1" applyBorder="1"/>
    <xf numFmtId="166" fontId="1" fillId="12" borderId="41" xfId="0" applyNumberFormat="1" applyFont="1" applyFill="1" applyBorder="1"/>
    <xf numFmtId="166" fontId="1" fillId="12" borderId="42" xfId="0" applyNumberFormat="1" applyFont="1" applyFill="1" applyBorder="1"/>
    <xf numFmtId="0" fontId="20" fillId="0" borderId="0" xfId="0" applyFont="1" applyAlignment="1">
      <alignment horizontal="left"/>
    </xf>
    <xf numFmtId="165" fontId="0" fillId="0" borderId="0" xfId="0" applyNumberFormat="1" applyBorder="1" applyAlignment="1">
      <alignment horizontal="center" vertical="center"/>
    </xf>
    <xf numFmtId="166" fontId="1" fillId="3" borderId="7" xfId="0" applyNumberFormat="1" applyFont="1" applyFill="1" applyBorder="1"/>
    <xf numFmtId="166" fontId="0" fillId="0" borderId="15" xfId="0" applyNumberFormat="1" applyBorder="1"/>
    <xf numFmtId="166" fontId="0" fillId="0" borderId="31" xfId="0" applyNumberFormat="1" applyBorder="1"/>
    <xf numFmtId="166" fontId="0" fillId="0" borderId="9" xfId="0" applyNumberFormat="1" applyBorder="1"/>
    <xf numFmtId="0" fontId="8" fillId="0" borderId="0" xfId="0" applyFont="1" applyFill="1" applyBorder="1" applyAlignment="1">
      <alignment horizontal="center" vertical="center"/>
    </xf>
    <xf numFmtId="0" fontId="0" fillId="0" borderId="0" xfId="0" applyBorder="1" applyAlignment="1">
      <alignment horizontal="right"/>
    </xf>
    <xf numFmtId="0" fontId="0" fillId="0" borderId="0" xfId="0" applyBorder="1" applyAlignment="1">
      <alignment horizontal="right" vertical="top"/>
    </xf>
    <xf numFmtId="0" fontId="1" fillId="0" borderId="0" xfId="0" applyFont="1" applyBorder="1" applyAlignment="1">
      <alignment horizontal="left"/>
    </xf>
    <xf numFmtId="166" fontId="0" fillId="0" borderId="0" xfId="0" applyNumberFormat="1" applyBorder="1" applyAlignment="1">
      <alignment horizontal="center" vertical="center"/>
    </xf>
    <xf numFmtId="0" fontId="1" fillId="0" borderId="0" xfId="0" applyFont="1" applyFill="1" applyBorder="1" applyAlignment="1"/>
    <xf numFmtId="3" fontId="0" fillId="0" borderId="35" xfId="0" applyNumberFormat="1" applyFill="1" applyBorder="1"/>
    <xf numFmtId="3" fontId="0" fillId="0" borderId="36" xfId="0" applyNumberFormat="1" applyFill="1" applyBorder="1"/>
    <xf numFmtId="3" fontId="0" fillId="0" borderId="37" xfId="0" applyNumberFormat="1" applyFill="1" applyBorder="1"/>
    <xf numFmtId="3" fontId="0" fillId="0" borderId="47" xfId="0" applyNumberFormat="1" applyFill="1" applyBorder="1"/>
    <xf numFmtId="3" fontId="0" fillId="0" borderId="48" xfId="0" applyNumberFormat="1" applyFill="1" applyBorder="1"/>
    <xf numFmtId="0" fontId="3" fillId="0" borderId="1" xfId="0" applyFont="1" applyBorder="1" applyAlignment="1">
      <alignment vertical="top" wrapText="1"/>
    </xf>
    <xf numFmtId="0" fontId="19" fillId="0" borderId="0" xfId="0" applyFont="1" applyFill="1" applyAlignment="1">
      <alignment horizontal="right"/>
    </xf>
    <xf numFmtId="0" fontId="20" fillId="0" borderId="0" xfId="0" applyFont="1" applyFill="1" applyBorder="1" applyAlignment="1"/>
    <xf numFmtId="0" fontId="20" fillId="0" borderId="0" xfId="0" applyFont="1" applyAlignment="1"/>
    <xf numFmtId="0" fontId="3" fillId="0" borderId="0" xfId="0" applyFont="1" applyFill="1" applyBorder="1" applyAlignment="1">
      <alignment vertical="top"/>
    </xf>
    <xf numFmtId="0" fontId="30" fillId="0" borderId="0" xfId="1" applyFont="1" applyBorder="1" applyAlignment="1" applyProtection="1">
      <alignment horizontal="left" vertical="top" wrapText="1"/>
    </xf>
    <xf numFmtId="0" fontId="29" fillId="0" borderId="0" xfId="1" applyFont="1" applyFill="1" applyBorder="1" applyAlignment="1" applyProtection="1">
      <alignment horizontal="left" vertical="top"/>
    </xf>
    <xf numFmtId="0" fontId="29" fillId="0" borderId="0" xfId="1" applyFont="1" applyBorder="1" applyAlignment="1" applyProtection="1">
      <alignment horizontal="left" vertical="top"/>
    </xf>
    <xf numFmtId="0" fontId="32" fillId="6" borderId="0" xfId="0" applyFont="1" applyFill="1" applyBorder="1" applyAlignment="1">
      <alignment vertical="top" wrapText="1"/>
    </xf>
    <xf numFmtId="0" fontId="32" fillId="6" borderId="0" xfId="0" applyFont="1" applyFill="1" applyBorder="1" applyAlignment="1">
      <alignment horizontal="center" vertical="top" wrapText="1"/>
    </xf>
    <xf numFmtId="0" fontId="32" fillId="0" borderId="0" xfId="0" applyFont="1" applyBorder="1" applyAlignment="1">
      <alignment vertical="top"/>
    </xf>
    <xf numFmtId="0" fontId="32" fillId="0" borderId="0" xfId="0" applyFont="1" applyBorder="1" applyAlignment="1">
      <alignment vertical="top" wrapText="1"/>
    </xf>
    <xf numFmtId="0" fontId="3" fillId="6" borderId="0" xfId="0" applyFont="1" applyFill="1" applyBorder="1" applyAlignment="1">
      <alignment horizontal="left" vertical="top"/>
    </xf>
    <xf numFmtId="0" fontId="3" fillId="0" borderId="1" xfId="0" applyFont="1" applyBorder="1" applyAlignment="1">
      <alignment horizontal="left" vertical="top"/>
    </xf>
    <xf numFmtId="3" fontId="3" fillId="0" borderId="1" xfId="0" applyNumberFormat="1" applyFont="1" applyBorder="1" applyAlignment="1">
      <alignment horizontal="left" vertical="top"/>
    </xf>
    <xf numFmtId="0" fontId="31" fillId="0" borderId="0" xfId="1" applyFont="1" applyBorder="1" applyAlignment="1" applyProtection="1">
      <alignment vertical="top" wrapText="1"/>
    </xf>
    <xf numFmtId="0" fontId="29" fillId="0" borderId="0" xfId="1" applyFont="1" applyBorder="1" applyAlignment="1" applyProtection="1">
      <alignment vertical="top" wrapText="1"/>
    </xf>
    <xf numFmtId="0" fontId="3" fillId="6" borderId="0" xfId="0" applyFont="1" applyFill="1" applyBorder="1" applyAlignment="1">
      <alignment vertical="top"/>
    </xf>
    <xf numFmtId="0" fontId="3" fillId="6" borderId="0" xfId="0" applyFont="1" applyFill="1" applyBorder="1" applyAlignment="1">
      <alignment horizontal="center" vertical="top"/>
    </xf>
    <xf numFmtId="0" fontId="3" fillId="0" borderId="0" xfId="0" applyFont="1" applyBorder="1" applyAlignment="1">
      <alignment vertical="top"/>
    </xf>
    <xf numFmtId="0" fontId="3" fillId="0" borderId="0" xfId="0" applyFont="1" applyBorder="1" applyAlignment="1">
      <alignment horizontal="center" vertical="top"/>
    </xf>
    <xf numFmtId="0" fontId="3" fillId="0" borderId="1" xfId="0" applyFont="1" applyBorder="1" applyAlignment="1">
      <alignment vertical="top"/>
    </xf>
    <xf numFmtId="0" fontId="3" fillId="0" borderId="1" xfId="0" applyFont="1" applyFill="1" applyBorder="1" applyAlignment="1">
      <alignment vertical="top"/>
    </xf>
    <xf numFmtId="0" fontId="3" fillId="0" borderId="1" xfId="0" applyFont="1" applyFill="1" applyBorder="1" applyAlignment="1">
      <alignment vertical="top" wrapText="1"/>
    </xf>
    <xf numFmtId="0" fontId="3" fillId="0" borderId="0" xfId="0" applyFont="1" applyFill="1" applyBorder="1" applyAlignment="1">
      <alignment horizontal="center" vertical="top" wrapText="1"/>
    </xf>
    <xf numFmtId="0" fontId="3" fillId="0" borderId="0" xfId="0" applyFont="1" applyFill="1" applyBorder="1" applyAlignment="1">
      <alignment horizontal="center" vertical="top"/>
    </xf>
    <xf numFmtId="0" fontId="3" fillId="0" borderId="1" xfId="0" applyFont="1" applyBorder="1" applyAlignment="1">
      <alignment horizontal="center" vertical="top"/>
    </xf>
    <xf numFmtId="0" fontId="34" fillId="0" borderId="0" xfId="0" applyFont="1" applyBorder="1" applyAlignment="1">
      <alignment vertical="top"/>
    </xf>
    <xf numFmtId="0" fontId="33" fillId="6" borderId="0" xfId="0" applyFont="1" applyFill="1" applyBorder="1" applyAlignment="1">
      <alignment horizontal="left" vertical="top"/>
    </xf>
    <xf numFmtId="0" fontId="2" fillId="0" borderId="0" xfId="0" applyFont="1" applyBorder="1" applyAlignment="1">
      <alignment vertical="top"/>
    </xf>
    <xf numFmtId="0" fontId="6" fillId="5" borderId="1" xfId="0" applyFont="1" applyFill="1" applyBorder="1" applyAlignment="1">
      <alignment vertical="top" wrapText="1"/>
    </xf>
    <xf numFmtId="0" fontId="3" fillId="0" borderId="1" xfId="0" applyFont="1" applyBorder="1" applyAlignment="1">
      <alignment horizontal="left" vertical="top" wrapText="1"/>
    </xf>
    <xf numFmtId="0" fontId="3" fillId="0" borderId="1" xfId="0" applyFont="1" applyFill="1" applyBorder="1" applyAlignment="1">
      <alignment horizontal="left" vertical="top" wrapText="1"/>
    </xf>
    <xf numFmtId="167" fontId="3" fillId="0" borderId="1" xfId="0" applyNumberFormat="1" applyFont="1" applyBorder="1" applyAlignment="1">
      <alignment horizontal="left" vertical="top" wrapText="1"/>
    </xf>
    <xf numFmtId="11" fontId="3" fillId="0" borderId="1" xfId="0" applyNumberFormat="1" applyFont="1" applyBorder="1" applyAlignment="1">
      <alignment horizontal="left" vertical="top" wrapText="1"/>
    </xf>
    <xf numFmtId="0" fontId="30" fillId="0" borderId="1" xfId="0" applyFont="1" applyBorder="1" applyAlignment="1">
      <alignment horizontal="left" vertical="top"/>
    </xf>
    <xf numFmtId="0" fontId="3" fillId="0" borderId="1" xfId="0" applyFont="1" applyFill="1" applyBorder="1" applyAlignment="1">
      <alignment horizontal="left" vertical="top"/>
    </xf>
    <xf numFmtId="11" fontId="3" fillId="0" borderId="1" xfId="0" applyNumberFormat="1" applyFont="1" applyFill="1" applyBorder="1" applyAlignment="1">
      <alignment horizontal="left" vertical="top"/>
    </xf>
    <xf numFmtId="0" fontId="10" fillId="0" borderId="6" xfId="0" applyFont="1" applyFill="1" applyBorder="1" applyAlignment="1">
      <alignment horizontal="left" vertical="top" wrapText="1"/>
    </xf>
    <xf numFmtId="0" fontId="10" fillId="8" borderId="16" xfId="0" applyFont="1" applyFill="1" applyBorder="1" applyAlignment="1">
      <alignment horizontal="left" vertical="top" wrapText="1"/>
    </xf>
    <xf numFmtId="0" fontId="10" fillId="8" borderId="11" xfId="0" applyFont="1" applyFill="1" applyBorder="1" applyAlignment="1">
      <alignment horizontal="left" vertical="top" wrapText="1"/>
    </xf>
    <xf numFmtId="0" fontId="10" fillId="8" borderId="12" xfId="0" applyFont="1" applyFill="1" applyBorder="1" applyAlignment="1">
      <alignment horizontal="left" vertical="top" wrapText="1"/>
    </xf>
    <xf numFmtId="0" fontId="10" fillId="8" borderId="50" xfId="0" applyFont="1" applyFill="1" applyBorder="1" applyAlignment="1">
      <alignment horizontal="left" vertical="top" wrapText="1"/>
    </xf>
    <xf numFmtId="0" fontId="10" fillId="8" borderId="51" xfId="0" applyFont="1" applyFill="1" applyBorder="1" applyAlignment="1">
      <alignment horizontal="left" vertical="top" wrapText="1"/>
    </xf>
    <xf numFmtId="0" fontId="10" fillId="8" borderId="54" xfId="0" applyFont="1" applyFill="1" applyBorder="1" applyAlignment="1">
      <alignment horizontal="left" vertical="top" wrapText="1"/>
    </xf>
    <xf numFmtId="0" fontId="10" fillId="11" borderId="53" xfId="0" applyFont="1" applyFill="1" applyBorder="1" applyAlignment="1">
      <alignment horizontal="left" vertical="top" wrapText="1"/>
    </xf>
    <xf numFmtId="166" fontId="1" fillId="11" borderId="17" xfId="0" applyNumberFormat="1" applyFont="1" applyFill="1" applyBorder="1" applyAlignment="1">
      <alignment horizontal="center" vertical="center" wrapText="1"/>
    </xf>
    <xf numFmtId="166" fontId="1" fillId="11" borderId="35" xfId="0" applyNumberFormat="1" applyFont="1" applyFill="1" applyBorder="1" applyAlignment="1">
      <alignment horizontal="center" vertical="center" wrapText="1"/>
    </xf>
    <xf numFmtId="166" fontId="0" fillId="0" borderId="17" xfId="0" applyNumberFormat="1" applyBorder="1" applyAlignment="1">
      <alignment horizontal="center" wrapText="1"/>
    </xf>
    <xf numFmtId="166" fontId="0" fillId="0" borderId="35" xfId="0" applyNumberFormat="1" applyBorder="1" applyAlignment="1">
      <alignment horizontal="center" wrapText="1"/>
    </xf>
    <xf numFmtId="166" fontId="0" fillId="0" borderId="1" xfId="0" applyNumberFormat="1" applyBorder="1" applyAlignment="1" applyProtection="1">
      <alignment horizontal="center" wrapText="1"/>
    </xf>
    <xf numFmtId="166" fontId="0" fillId="0" borderId="36" xfId="0" applyNumberFormat="1" applyBorder="1" applyAlignment="1" applyProtection="1">
      <alignment horizontal="center" wrapText="1"/>
    </xf>
    <xf numFmtId="166" fontId="0" fillId="0" borderId="13" xfId="0" applyNumberFormat="1" applyBorder="1" applyAlignment="1" applyProtection="1">
      <alignment horizontal="center" wrapText="1"/>
    </xf>
    <xf numFmtId="166" fontId="0" fillId="0" borderId="37" xfId="0" applyNumberFormat="1" applyBorder="1" applyAlignment="1" applyProtection="1">
      <alignment horizontal="center" wrapText="1"/>
    </xf>
    <xf numFmtId="166" fontId="0" fillId="0" borderId="46" xfId="0" applyNumberFormat="1" applyBorder="1" applyAlignment="1" applyProtection="1">
      <alignment horizontal="center" wrapText="1"/>
    </xf>
    <xf numFmtId="166" fontId="0" fillId="0" borderId="48" xfId="0" applyNumberFormat="1" applyBorder="1" applyAlignment="1" applyProtection="1">
      <alignment horizontal="center" wrapText="1"/>
    </xf>
    <xf numFmtId="0" fontId="8" fillId="7" borderId="9" xfId="0" applyFont="1" applyFill="1" applyBorder="1" applyAlignment="1">
      <alignment horizontal="center" vertical="center" wrapText="1"/>
    </xf>
    <xf numFmtId="0" fontId="8" fillId="7" borderId="9" xfId="0" applyFont="1" applyFill="1" applyBorder="1" applyAlignment="1">
      <alignment horizontal="center" vertical="center"/>
    </xf>
    <xf numFmtId="0" fontId="8" fillId="0" borderId="0" xfId="0" applyFont="1" applyFill="1"/>
    <xf numFmtId="166" fontId="8" fillId="11" borderId="41" xfId="0" applyNumberFormat="1" applyFont="1" applyFill="1" applyBorder="1" applyAlignment="1">
      <alignment horizontal="center" vertical="center" wrapText="1"/>
    </xf>
    <xf numFmtId="166" fontId="1" fillId="11" borderId="63" xfId="0" applyNumberFormat="1" applyFont="1" applyFill="1" applyBorder="1" applyAlignment="1">
      <alignment horizontal="center" vertical="center" wrapText="1"/>
    </xf>
    <xf numFmtId="166" fontId="0" fillId="0" borderId="4" xfId="0" applyNumberFormat="1" applyBorder="1" applyAlignment="1" applyProtection="1">
      <alignment horizontal="center" wrapText="1"/>
    </xf>
    <xf numFmtId="166" fontId="0" fillId="0" borderId="59" xfId="0" applyNumberFormat="1" applyBorder="1" applyAlignment="1" applyProtection="1">
      <alignment horizontal="center" wrapText="1"/>
    </xf>
    <xf numFmtId="166" fontId="8" fillId="11" borderId="42" xfId="0" applyNumberFormat="1" applyFont="1" applyFill="1" applyBorder="1" applyAlignment="1">
      <alignment vertical="center" wrapText="1"/>
    </xf>
    <xf numFmtId="0" fontId="8" fillId="11" borderId="40" xfId="0" applyFont="1" applyFill="1" applyBorder="1" applyAlignment="1">
      <alignment horizontal="center" vertical="center" wrapText="1"/>
    </xf>
    <xf numFmtId="0" fontId="8" fillId="11" borderId="41" xfId="0" applyFont="1" applyFill="1" applyBorder="1" applyAlignment="1">
      <alignment horizontal="center" vertical="center" wrapText="1"/>
    </xf>
    <xf numFmtId="3" fontId="35" fillId="7" borderId="62" xfId="0" applyNumberFormat="1" applyFont="1" applyFill="1" applyBorder="1" applyAlignment="1">
      <alignment vertical="center"/>
    </xf>
    <xf numFmtId="3" fontId="0" fillId="0" borderId="4" xfId="0" applyNumberFormat="1" applyFill="1" applyBorder="1"/>
    <xf numFmtId="3" fontId="0" fillId="0" borderId="59" xfId="0" applyNumberFormat="1" applyFill="1" applyBorder="1"/>
    <xf numFmtId="3" fontId="0" fillId="0" borderId="63" xfId="0" applyNumberFormat="1" applyFill="1" applyBorder="1"/>
    <xf numFmtId="3" fontId="0" fillId="0" borderId="10" xfId="0" applyNumberFormat="1" applyFill="1" applyBorder="1"/>
    <xf numFmtId="3" fontId="0" fillId="0" borderId="49" xfId="0" applyNumberFormat="1" applyFill="1" applyBorder="1"/>
    <xf numFmtId="49" fontId="3" fillId="0" borderId="6" xfId="0" applyNumberFormat="1" applyFont="1" applyFill="1" applyBorder="1" applyAlignment="1">
      <alignment wrapText="1"/>
    </xf>
    <xf numFmtId="166" fontId="3" fillId="0" borderId="36" xfId="0" applyNumberFormat="1" applyFont="1" applyBorder="1" applyAlignment="1" applyProtection="1">
      <alignment horizontal="center" vertical="center" wrapText="1"/>
      <protection locked="0"/>
    </xf>
    <xf numFmtId="166" fontId="3" fillId="0" borderId="37" xfId="0" applyNumberFormat="1" applyFont="1" applyBorder="1" applyAlignment="1" applyProtection="1">
      <alignment horizontal="center" vertical="center" wrapText="1"/>
      <protection locked="0"/>
    </xf>
    <xf numFmtId="0" fontId="3" fillId="0" borderId="6" xfId="0" applyFont="1" applyFill="1" applyBorder="1" applyAlignment="1">
      <alignment wrapText="1"/>
    </xf>
    <xf numFmtId="3" fontId="3" fillId="0" borderId="35" xfId="0" applyNumberFormat="1" applyFont="1" applyBorder="1" applyAlignment="1" applyProtection="1">
      <alignment horizontal="center" vertical="center" wrapText="1"/>
      <protection locked="0"/>
    </xf>
    <xf numFmtId="3" fontId="3" fillId="0" borderId="52" xfId="0" applyNumberFormat="1" applyFont="1" applyBorder="1" applyAlignment="1" applyProtection="1">
      <alignment horizontal="center" vertical="center" wrapText="1"/>
      <protection locked="0"/>
    </xf>
    <xf numFmtId="3" fontId="3" fillId="0" borderId="36" xfId="0" applyNumberFormat="1" applyFont="1" applyBorder="1" applyAlignment="1" applyProtection="1">
      <alignment horizontal="center" vertical="center" wrapText="1"/>
      <protection locked="0"/>
    </xf>
    <xf numFmtId="3" fontId="3" fillId="0" borderId="55" xfId="0" applyNumberFormat="1" applyFont="1" applyBorder="1" applyAlignment="1" applyProtection="1">
      <alignment horizontal="center" vertical="center" wrapText="1"/>
      <protection locked="0"/>
    </xf>
    <xf numFmtId="3" fontId="3" fillId="11" borderId="48" xfId="0" applyNumberFormat="1" applyFont="1" applyFill="1" applyBorder="1" applyAlignment="1" applyProtection="1">
      <alignment horizontal="center" vertical="center" wrapText="1"/>
    </xf>
    <xf numFmtId="0" fontId="3" fillId="0" borderId="0" xfId="0" applyNumberFormat="1" applyFont="1" applyBorder="1" applyAlignment="1" applyProtection="1">
      <alignment horizontal="left" vertical="center"/>
    </xf>
    <xf numFmtId="166" fontId="3" fillId="0" borderId="0" xfId="0" applyNumberFormat="1" applyFont="1" applyFill="1" applyBorder="1" applyAlignment="1">
      <alignment horizontal="center"/>
    </xf>
    <xf numFmtId="3" fontId="3" fillId="2" borderId="1" xfId="0" applyNumberFormat="1" applyFont="1" applyFill="1" applyBorder="1"/>
    <xf numFmtId="165" fontId="3" fillId="5" borderId="1" xfId="2" applyNumberFormat="1" applyFont="1" applyFill="1" applyBorder="1"/>
    <xf numFmtId="3" fontId="3" fillId="0" borderId="1" xfId="2" applyNumberFormat="1" applyFont="1" applyFill="1" applyBorder="1"/>
    <xf numFmtId="166" fontId="3" fillId="0" borderId="0" xfId="2" applyNumberFormat="1" applyFont="1" applyFill="1" applyBorder="1" applyAlignment="1">
      <alignment horizontal="center"/>
    </xf>
    <xf numFmtId="166" fontId="10" fillId="11" borderId="41" xfId="0" applyNumberFormat="1" applyFont="1" applyFill="1" applyBorder="1" applyAlignment="1">
      <alignment horizontal="center" vertical="center" wrapText="1"/>
    </xf>
    <xf numFmtId="166" fontId="10" fillId="11" borderId="42" xfId="0" applyNumberFormat="1" applyFont="1" applyFill="1" applyBorder="1" applyAlignment="1">
      <alignment horizontal="center" vertical="center" wrapText="1"/>
    </xf>
    <xf numFmtId="0" fontId="3" fillId="0" borderId="9" xfId="0" applyFont="1" applyBorder="1" applyAlignment="1">
      <alignment wrapText="1"/>
    </xf>
    <xf numFmtId="3" fontId="3" fillId="2" borderId="9" xfId="0" applyNumberFormat="1" applyFont="1" applyFill="1" applyBorder="1" applyAlignment="1" applyProtection="1">
      <alignment horizontal="center" wrapText="1"/>
      <protection locked="0"/>
    </xf>
    <xf numFmtId="166" fontId="3" fillId="0" borderId="9" xfId="0" applyNumberFormat="1" applyFont="1" applyFill="1" applyBorder="1" applyAlignment="1" applyProtection="1">
      <alignment horizontal="center" wrapText="1"/>
    </xf>
    <xf numFmtId="166" fontId="3" fillId="0" borderId="52" xfId="0" applyNumberFormat="1" applyFont="1" applyBorder="1" applyAlignment="1" applyProtection="1">
      <alignment horizontal="center" wrapText="1"/>
    </xf>
    <xf numFmtId="0" fontId="3" fillId="0" borderId="1" xfId="0" applyFont="1" applyBorder="1" applyAlignment="1">
      <alignment wrapText="1"/>
    </xf>
    <xf numFmtId="3" fontId="3" fillId="2" borderId="1" xfId="0" applyNumberFormat="1" applyFont="1" applyFill="1" applyBorder="1" applyAlignment="1" applyProtection="1">
      <alignment horizontal="center" wrapText="1"/>
      <protection locked="0"/>
    </xf>
    <xf numFmtId="166" fontId="3" fillId="0" borderId="1" xfId="0" applyNumberFormat="1" applyFont="1" applyFill="1" applyBorder="1" applyAlignment="1" applyProtection="1">
      <alignment horizontal="center" wrapText="1"/>
    </xf>
    <xf numFmtId="166" fontId="3" fillId="0" borderId="36" xfId="0" applyNumberFormat="1" applyFont="1" applyBorder="1" applyAlignment="1" applyProtection="1">
      <alignment horizontal="center" wrapText="1"/>
    </xf>
    <xf numFmtId="0" fontId="3" fillId="0" borderId="13" xfId="0" applyFont="1" applyBorder="1" applyAlignment="1">
      <alignment wrapText="1"/>
    </xf>
    <xf numFmtId="3" fontId="3" fillId="2" borderId="13" xfId="0" applyNumberFormat="1" applyFont="1" applyFill="1" applyBorder="1" applyAlignment="1" applyProtection="1">
      <alignment horizontal="center" wrapText="1"/>
      <protection locked="0"/>
    </xf>
    <xf numFmtId="166" fontId="3" fillId="0" borderId="13" xfId="0" applyNumberFormat="1" applyFont="1" applyFill="1" applyBorder="1" applyAlignment="1" applyProtection="1">
      <alignment horizontal="center" wrapText="1"/>
    </xf>
    <xf numFmtId="166" fontId="3" fillId="0" borderId="37" xfId="0" applyNumberFormat="1" applyFont="1" applyBorder="1" applyAlignment="1" applyProtection="1">
      <alignment horizontal="center" wrapText="1"/>
    </xf>
    <xf numFmtId="0" fontId="3" fillId="0" borderId="0" xfId="0" applyFont="1" applyBorder="1" applyAlignment="1">
      <alignment wrapText="1"/>
    </xf>
    <xf numFmtId="166" fontId="3" fillId="0" borderId="0" xfId="0" applyNumberFormat="1" applyFont="1" applyAlignment="1">
      <alignment horizontal="center" wrapText="1"/>
    </xf>
    <xf numFmtId="166" fontId="2" fillId="0" borderId="0" xfId="0" applyNumberFormat="1" applyFont="1" applyBorder="1" applyAlignment="1">
      <alignment horizontal="center" wrapText="1"/>
    </xf>
    <xf numFmtId="166" fontId="2" fillId="0" borderId="45" xfId="0" applyNumberFormat="1" applyFont="1" applyBorder="1" applyAlignment="1" applyProtection="1">
      <alignment horizontal="center" wrapText="1"/>
    </xf>
    <xf numFmtId="166" fontId="3" fillId="0" borderId="46" xfId="0" applyNumberFormat="1" applyFont="1" applyBorder="1" applyAlignment="1" applyProtection="1">
      <alignment horizontal="center" wrapText="1"/>
    </xf>
    <xf numFmtId="0" fontId="3" fillId="0" borderId="0" xfId="0" applyFont="1" applyAlignment="1">
      <alignment wrapText="1"/>
    </xf>
    <xf numFmtId="166" fontId="3" fillId="0" borderId="0" xfId="0" applyNumberFormat="1" applyFont="1" applyBorder="1" applyAlignment="1">
      <alignment horizontal="center" wrapText="1"/>
    </xf>
    <xf numFmtId="0" fontId="3" fillId="0" borderId="17" xfId="0" applyFont="1" applyBorder="1" applyAlignment="1">
      <alignment wrapText="1"/>
    </xf>
    <xf numFmtId="3" fontId="3" fillId="2" borderId="17" xfId="0" applyNumberFormat="1" applyFont="1" applyFill="1" applyBorder="1" applyAlignment="1" applyProtection="1">
      <alignment horizontal="center" wrapText="1"/>
      <protection locked="0"/>
    </xf>
    <xf numFmtId="166" fontId="3" fillId="0" borderId="17" xfId="0" applyNumberFormat="1" applyFont="1" applyFill="1" applyBorder="1" applyAlignment="1" applyProtection="1">
      <alignment horizontal="center" wrapText="1"/>
      <protection locked="0"/>
    </xf>
    <xf numFmtId="166" fontId="3" fillId="0" borderId="17" xfId="0" applyNumberFormat="1" applyFont="1" applyBorder="1" applyAlignment="1">
      <alignment horizontal="center" wrapText="1"/>
    </xf>
    <xf numFmtId="0" fontId="3" fillId="0" borderId="35" xfId="0" applyNumberFormat="1" applyFont="1" applyBorder="1" applyAlignment="1" applyProtection="1">
      <alignment horizontal="center" vertical="center" wrapText="1"/>
    </xf>
    <xf numFmtId="0" fontId="3" fillId="0" borderId="36" xfId="0" applyNumberFormat="1" applyFont="1" applyBorder="1" applyAlignment="1" applyProtection="1">
      <alignment horizontal="center" vertical="center" wrapText="1"/>
    </xf>
    <xf numFmtId="49" fontId="3" fillId="0" borderId="36" xfId="0" applyNumberFormat="1" applyFont="1" applyBorder="1" applyAlignment="1" applyProtection="1">
      <alignment horizontal="center" wrapText="1"/>
      <protection locked="0"/>
    </xf>
    <xf numFmtId="164" fontId="3" fillId="0" borderId="36" xfId="0" applyNumberFormat="1" applyFont="1" applyBorder="1" applyAlignment="1" applyProtection="1">
      <alignment horizontal="center" wrapText="1"/>
      <protection locked="0"/>
    </xf>
    <xf numFmtId="49" fontId="3" fillId="0" borderId="37" xfId="0" applyNumberFormat="1" applyFont="1" applyBorder="1" applyAlignment="1" applyProtection="1">
      <alignment horizontal="center" wrapText="1"/>
      <protection locked="0"/>
    </xf>
    <xf numFmtId="3" fontId="3" fillId="2" borderId="24" xfId="0" applyNumberFormat="1" applyFont="1" applyFill="1" applyBorder="1" applyProtection="1">
      <protection locked="0"/>
    </xf>
    <xf numFmtId="9" fontId="3" fillId="5" borderId="1" xfId="2" applyFont="1" applyFill="1" applyBorder="1" applyProtection="1">
      <protection locked="0"/>
    </xf>
    <xf numFmtId="3" fontId="3" fillId="0" borderId="56" xfId="0" applyNumberFormat="1" applyFont="1" applyFill="1" applyBorder="1"/>
    <xf numFmtId="3" fontId="3" fillId="2" borderId="29" xfId="0" applyNumberFormat="1" applyFont="1" applyFill="1" applyBorder="1" applyProtection="1">
      <protection locked="0"/>
    </xf>
    <xf numFmtId="3" fontId="3" fillId="0" borderId="25" xfId="0" applyNumberFormat="1" applyFont="1" applyFill="1" applyBorder="1"/>
    <xf numFmtId="9" fontId="3" fillId="0" borderId="13" xfId="2" applyFont="1" applyFill="1" applyBorder="1"/>
    <xf numFmtId="3" fontId="3" fillId="0" borderId="13" xfId="0" applyNumberFormat="1" applyFont="1" applyFill="1" applyBorder="1"/>
    <xf numFmtId="3" fontId="3" fillId="0" borderId="57" xfId="0" applyNumberFormat="1" applyFont="1" applyFill="1" applyBorder="1"/>
    <xf numFmtId="3" fontId="3" fillId="0" borderId="0" xfId="0" applyNumberFormat="1" applyFont="1" applyFill="1" applyBorder="1"/>
    <xf numFmtId="3" fontId="3" fillId="2" borderId="23" xfId="0" applyNumberFormat="1" applyFont="1" applyFill="1" applyBorder="1" applyProtection="1">
      <protection locked="0"/>
    </xf>
    <xf numFmtId="3" fontId="3" fillId="0" borderId="65" xfId="0" applyNumberFormat="1" applyFont="1" applyFill="1" applyBorder="1"/>
    <xf numFmtId="9" fontId="3" fillId="0" borderId="1" xfId="2" applyFont="1" applyFill="1" applyBorder="1"/>
    <xf numFmtId="9" fontId="3" fillId="2" borderId="1" xfId="2" applyFont="1" applyFill="1" applyBorder="1" applyProtection="1">
      <protection locked="0"/>
    </xf>
    <xf numFmtId="165" fontId="3" fillId="0" borderId="26" xfId="2" applyNumberFormat="1" applyFont="1" applyFill="1" applyBorder="1"/>
    <xf numFmtId="3" fontId="3" fillId="0" borderId="58" xfId="0" applyNumberFormat="1" applyFont="1" applyFill="1" applyBorder="1"/>
    <xf numFmtId="3" fontId="3" fillId="0" borderId="61" xfId="0" applyNumberFormat="1" applyFont="1" applyFill="1" applyBorder="1"/>
    <xf numFmtId="0" fontId="2" fillId="0" borderId="2" xfId="0" applyFont="1" applyFill="1" applyBorder="1" applyAlignment="1">
      <alignment horizontal="left" indent="5"/>
    </xf>
    <xf numFmtId="0" fontId="2" fillId="0" borderId="2" xfId="0" applyFont="1" applyFill="1" applyBorder="1" applyAlignment="1">
      <alignment horizontal="left" indent="8"/>
    </xf>
    <xf numFmtId="0" fontId="2" fillId="0" borderId="22" xfId="0" applyFont="1" applyFill="1" applyBorder="1"/>
    <xf numFmtId="0" fontId="2" fillId="0" borderId="22" xfId="0" applyFont="1" applyFill="1" applyBorder="1" applyAlignment="1">
      <alignment horizontal="left"/>
    </xf>
    <xf numFmtId="0" fontId="2" fillId="0" borderId="58" xfId="0" applyFont="1" applyFill="1" applyBorder="1"/>
    <xf numFmtId="0" fontId="2" fillId="0" borderId="61" xfId="0" applyFont="1" applyFill="1" applyBorder="1"/>
    <xf numFmtId="0" fontId="2" fillId="7" borderId="9" xfId="0" applyFont="1" applyFill="1" applyBorder="1" applyAlignment="1">
      <alignment wrapText="1"/>
    </xf>
    <xf numFmtId="0" fontId="2" fillId="7" borderId="5" xfId="0" applyFont="1" applyFill="1" applyBorder="1" applyAlignment="1">
      <alignment horizontal="center" wrapText="1"/>
    </xf>
    <xf numFmtId="165" fontId="3" fillId="5" borderId="1" xfId="2" applyNumberFormat="1" applyFont="1" applyFill="1" applyBorder="1" applyProtection="1">
      <protection locked="0"/>
    </xf>
    <xf numFmtId="165" fontId="3" fillId="0" borderId="1" xfId="0" applyNumberFormat="1" applyFont="1" applyBorder="1" applyAlignment="1">
      <alignment horizontal="right"/>
    </xf>
    <xf numFmtId="166" fontId="3" fillId="2" borderId="1" xfId="0" applyNumberFormat="1" applyFont="1" applyFill="1" applyBorder="1"/>
    <xf numFmtId="165" fontId="3" fillId="0" borderId="9" xfId="0" applyNumberFormat="1" applyFont="1" applyBorder="1" applyAlignment="1">
      <alignment horizontal="right"/>
    </xf>
    <xf numFmtId="166" fontId="3" fillId="2" borderId="9" xfId="0" applyNumberFormat="1" applyFont="1" applyFill="1" applyBorder="1"/>
    <xf numFmtId="165" fontId="3" fillId="0" borderId="15" xfId="0" applyNumberFormat="1" applyFont="1" applyBorder="1" applyAlignment="1">
      <alignment horizontal="right"/>
    </xf>
    <xf numFmtId="166" fontId="3" fillId="2" borderId="15" xfId="0" applyNumberFormat="1" applyFont="1" applyFill="1" applyBorder="1"/>
    <xf numFmtId="0" fontId="2" fillId="3" borderId="5" xfId="0" applyFont="1" applyFill="1" applyBorder="1" applyAlignment="1"/>
    <xf numFmtId="0" fontId="2" fillId="3" borderId="6" xfId="0" applyFont="1" applyFill="1" applyBorder="1" applyAlignment="1"/>
    <xf numFmtId="165" fontId="2" fillId="3" borderId="9" xfId="0" applyNumberFormat="1" applyFont="1" applyFill="1" applyBorder="1" applyAlignment="1">
      <alignment horizontal="right"/>
    </xf>
    <xf numFmtId="166" fontId="2" fillId="2" borderId="7" xfId="0" applyNumberFormat="1" applyFont="1" applyFill="1" applyBorder="1"/>
    <xf numFmtId="166" fontId="3" fillId="2" borderId="39" xfId="0" applyNumberFormat="1" applyFont="1" applyFill="1" applyBorder="1"/>
    <xf numFmtId="166" fontId="3" fillId="2" borderId="4" xfId="0" applyNumberFormat="1" applyFont="1" applyFill="1" applyBorder="1"/>
    <xf numFmtId="166" fontId="3" fillId="2" borderId="44" xfId="0" applyNumberFormat="1" applyFont="1" applyFill="1" applyBorder="1"/>
    <xf numFmtId="166" fontId="2" fillId="2" borderId="9" xfId="0" applyNumberFormat="1" applyFont="1" applyFill="1" applyBorder="1"/>
    <xf numFmtId="9" fontId="2" fillId="12" borderId="43" xfId="0" applyNumberFormat="1" applyFont="1" applyFill="1" applyBorder="1" applyAlignment="1">
      <alignment horizontal="right"/>
    </xf>
    <xf numFmtId="166" fontId="3" fillId="0" borderId="1" xfId="0" applyNumberFormat="1" applyFont="1" applyBorder="1" applyAlignment="1">
      <alignment horizontal="center" vertical="center"/>
    </xf>
    <xf numFmtId="165" fontId="3" fillId="0" borderId="1" xfId="0" applyNumberFormat="1" applyFont="1" applyBorder="1" applyAlignment="1">
      <alignment horizontal="center" vertical="center"/>
    </xf>
    <xf numFmtId="0" fontId="2" fillId="7" borderId="9" xfId="0" applyFont="1" applyFill="1" applyBorder="1" applyAlignment="1">
      <alignment horizontal="center" vertical="center" wrapText="1"/>
    </xf>
    <xf numFmtId="0" fontId="3" fillId="0" borderId="1" xfId="0" applyFont="1" applyBorder="1" applyAlignment="1">
      <alignment horizontal="right" wrapText="1"/>
    </xf>
    <xf numFmtId="9" fontId="3" fillId="0" borderId="1" xfId="0" applyNumberFormat="1" applyFont="1" applyBorder="1" applyAlignment="1">
      <alignment horizontal="center"/>
    </xf>
    <xf numFmtId="0" fontId="3" fillId="0" borderId="1" xfId="0" applyFont="1" applyBorder="1" applyAlignment="1">
      <alignment horizontal="right" vertical="top" wrapText="1"/>
    </xf>
    <xf numFmtId="9" fontId="3" fillId="0" borderId="1" xfId="0" applyNumberFormat="1" applyFont="1" applyBorder="1" applyAlignment="1">
      <alignment horizontal="center" vertical="top"/>
    </xf>
    <xf numFmtId="0" fontId="2" fillId="15" borderId="26" xfId="0" applyFont="1" applyFill="1" applyBorder="1" applyAlignment="1">
      <alignment horizontal="center" vertical="center" wrapText="1"/>
    </xf>
    <xf numFmtId="166" fontId="2" fillId="15" borderId="47" xfId="0" applyNumberFormat="1" applyFont="1" applyFill="1" applyBorder="1" applyAlignment="1">
      <alignment horizontal="center" vertical="center" wrapText="1"/>
    </xf>
    <xf numFmtId="0" fontId="8" fillId="4" borderId="2" xfId="0" applyFont="1" applyFill="1" applyBorder="1" applyAlignment="1"/>
    <xf numFmtId="0" fontId="8" fillId="4" borderId="3" xfId="0" applyFont="1" applyFill="1" applyBorder="1" applyAlignment="1"/>
    <xf numFmtId="0" fontId="8" fillId="4" borderId="4" xfId="0" applyFont="1" applyFill="1" applyBorder="1" applyAlignment="1"/>
    <xf numFmtId="0" fontId="8" fillId="4" borderId="2" xfId="0" applyFont="1" applyFill="1" applyBorder="1" applyAlignment="1">
      <alignment vertical="top"/>
    </xf>
    <xf numFmtId="0" fontId="8" fillId="4" borderId="3" xfId="0" applyFont="1" applyFill="1" applyBorder="1" applyAlignment="1">
      <alignment vertical="top"/>
    </xf>
    <xf numFmtId="0" fontId="8" fillId="4" borderId="4" xfId="0" applyFont="1" applyFill="1" applyBorder="1" applyAlignment="1">
      <alignment vertical="top"/>
    </xf>
    <xf numFmtId="0" fontId="8" fillId="4" borderId="5" xfId="0" applyFont="1" applyFill="1" applyBorder="1" applyAlignment="1"/>
    <xf numFmtId="0" fontId="8" fillId="4" borderId="6" xfId="0" applyFont="1" applyFill="1" applyBorder="1" applyAlignment="1"/>
    <xf numFmtId="0" fontId="8" fillId="4" borderId="39" xfId="0" applyFont="1" applyFill="1" applyBorder="1" applyAlignment="1"/>
    <xf numFmtId="166" fontId="1" fillId="15" borderId="60" xfId="0" applyNumberFormat="1" applyFont="1" applyFill="1" applyBorder="1" applyAlignment="1">
      <alignment horizontal="center" vertical="center" wrapText="1"/>
    </xf>
    <xf numFmtId="166" fontId="1" fillId="15" borderId="41" xfId="0" applyNumberFormat="1" applyFont="1" applyFill="1" applyBorder="1" applyAlignment="1">
      <alignment horizontal="center" vertical="center" wrapText="1"/>
    </xf>
    <xf numFmtId="166" fontId="1" fillId="15" borderId="42" xfId="0" applyNumberFormat="1" applyFont="1" applyFill="1" applyBorder="1" applyAlignment="1">
      <alignment horizontal="center" vertical="center" wrapText="1"/>
    </xf>
    <xf numFmtId="166" fontId="1" fillId="12" borderId="60" xfId="0" applyNumberFormat="1" applyFont="1" applyFill="1" applyBorder="1"/>
    <xf numFmtId="166" fontId="2" fillId="2" borderId="42" xfId="0" applyNumberFormat="1" applyFont="1" applyFill="1" applyBorder="1"/>
    <xf numFmtId="0" fontId="1" fillId="0" borderId="19" xfId="0" applyFont="1" applyFill="1" applyBorder="1" applyAlignment="1"/>
    <xf numFmtId="0" fontId="1" fillId="0" borderId="28" xfId="0" applyFont="1" applyFill="1" applyBorder="1" applyAlignment="1"/>
    <xf numFmtId="165" fontId="3" fillId="0" borderId="0" xfId="2" applyNumberFormat="1" applyFont="1" applyFill="1" applyBorder="1"/>
    <xf numFmtId="3" fontId="3" fillId="0" borderId="67" xfId="0" applyNumberFormat="1" applyFont="1" applyFill="1" applyBorder="1"/>
    <xf numFmtId="3" fontId="3" fillId="0" borderId="53" xfId="0" applyNumberFormat="1" applyFont="1" applyFill="1" applyBorder="1"/>
    <xf numFmtId="165" fontId="3" fillId="0" borderId="46" xfId="2" applyNumberFormat="1" applyFont="1" applyFill="1" applyBorder="1"/>
    <xf numFmtId="166" fontId="3" fillId="0" borderId="39" xfId="0" applyNumberFormat="1" applyFont="1" applyFill="1" applyBorder="1"/>
    <xf numFmtId="166" fontId="3" fillId="0" borderId="4" xfId="0" applyNumberFormat="1" applyFont="1" applyFill="1" applyBorder="1"/>
    <xf numFmtId="166" fontId="3" fillId="0" borderId="44" xfId="0" applyNumberFormat="1" applyFont="1" applyFill="1" applyBorder="1"/>
    <xf numFmtId="166" fontId="2" fillId="11" borderId="9" xfId="0" applyNumberFormat="1" applyFont="1" applyFill="1" applyBorder="1"/>
    <xf numFmtId="0" fontId="19" fillId="0" borderId="0" xfId="0" applyFont="1" applyBorder="1" applyAlignment="1">
      <alignment horizontal="right" wrapText="1"/>
    </xf>
    <xf numFmtId="3" fontId="3" fillId="0" borderId="24" xfId="0" applyNumberFormat="1" applyFont="1" applyFill="1" applyBorder="1" applyProtection="1">
      <protection locked="0"/>
    </xf>
    <xf numFmtId="9" fontId="3" fillId="0" borderId="1" xfId="2" applyFont="1" applyFill="1" applyBorder="1" applyProtection="1">
      <protection locked="0"/>
    </xf>
    <xf numFmtId="9" fontId="3" fillId="0" borderId="8" xfId="2" applyFont="1" applyFill="1" applyBorder="1" applyProtection="1">
      <protection locked="0"/>
    </xf>
    <xf numFmtId="0" fontId="3" fillId="0" borderId="0" xfId="0" applyFont="1" applyBorder="1" applyAlignment="1">
      <alignment vertical="top"/>
    </xf>
    <xf numFmtId="0" fontId="3" fillId="0" borderId="0" xfId="0" applyFont="1" applyBorder="1" applyAlignment="1">
      <alignment horizontal="center" vertical="top"/>
    </xf>
    <xf numFmtId="0" fontId="5" fillId="0" borderId="0" xfId="1" applyBorder="1" applyAlignment="1" applyProtection="1">
      <alignment vertical="top"/>
    </xf>
    <xf numFmtId="0" fontId="31" fillId="0" borderId="0" xfId="1" applyFont="1" applyBorder="1" applyAlignment="1" applyProtection="1">
      <alignment vertical="top" wrapText="1"/>
    </xf>
    <xf numFmtId="0" fontId="5" fillId="0" borderId="0" xfId="1" applyFill="1" applyBorder="1" applyAlignment="1" applyProtection="1">
      <alignment horizontal="left" vertical="top"/>
    </xf>
    <xf numFmtId="0" fontId="31" fillId="0" borderId="0" xfId="1" applyFont="1" applyBorder="1" applyAlignment="1" applyProtection="1">
      <alignment vertical="top" wrapText="1"/>
    </xf>
    <xf numFmtId="0" fontId="5" fillId="0" borderId="0" xfId="1" applyBorder="1" applyAlignment="1" applyProtection="1">
      <alignment horizontal="left" vertical="top"/>
    </xf>
    <xf numFmtId="0" fontId="2" fillId="0" borderId="2" xfId="0" applyFont="1" applyFill="1" applyBorder="1" applyAlignment="1"/>
    <xf numFmtId="3" fontId="3" fillId="16" borderId="24" xfId="0" applyNumberFormat="1" applyFont="1" applyFill="1" applyBorder="1" applyProtection="1">
      <protection locked="0"/>
    </xf>
    <xf numFmtId="0" fontId="2" fillId="0" borderId="21" xfId="0" applyFont="1" applyFill="1" applyBorder="1" applyAlignment="1"/>
    <xf numFmtId="0" fontId="2" fillId="0" borderId="30" xfId="0" applyFont="1" applyFill="1" applyBorder="1" applyAlignment="1"/>
    <xf numFmtId="166" fontId="8" fillId="11" borderId="43" xfId="0" applyNumberFormat="1" applyFont="1" applyFill="1" applyBorder="1" applyAlignment="1">
      <alignment horizontal="center" vertical="center" wrapText="1"/>
    </xf>
    <xf numFmtId="166" fontId="10" fillId="11" borderId="43" xfId="0" applyNumberFormat="1" applyFont="1" applyFill="1" applyBorder="1" applyAlignment="1">
      <alignment horizontal="center" vertical="center" wrapText="1"/>
    </xf>
    <xf numFmtId="166" fontId="3" fillId="0" borderId="5" xfId="0" applyNumberFormat="1" applyFont="1" applyFill="1" applyBorder="1" applyAlignment="1" applyProtection="1">
      <alignment horizontal="center" wrapText="1"/>
    </xf>
    <xf numFmtId="166" fontId="3" fillId="0" borderId="2" xfId="0" applyNumberFormat="1" applyFont="1" applyFill="1" applyBorder="1" applyAlignment="1" applyProtection="1">
      <alignment horizontal="center" wrapText="1"/>
    </xf>
    <xf numFmtId="166" fontId="3" fillId="0" borderId="22" xfId="0" applyNumberFormat="1" applyFont="1" applyFill="1" applyBorder="1" applyAlignment="1" applyProtection="1">
      <alignment horizontal="center" wrapText="1"/>
    </xf>
    <xf numFmtId="166" fontId="2" fillId="0" borderId="49" xfId="0" applyNumberFormat="1" applyFont="1" applyBorder="1" applyAlignment="1" applyProtection="1">
      <alignment horizontal="center" wrapText="1"/>
    </xf>
    <xf numFmtId="166" fontId="8" fillId="11" borderId="0" xfId="0" applyNumberFormat="1" applyFont="1" applyFill="1" applyBorder="1" applyAlignment="1">
      <alignment vertical="center" wrapText="1"/>
    </xf>
    <xf numFmtId="166" fontId="1" fillId="11" borderId="0" xfId="0" applyNumberFormat="1" applyFont="1" applyFill="1" applyBorder="1" applyAlignment="1">
      <alignment horizontal="center" vertical="center" wrapText="1"/>
    </xf>
    <xf numFmtId="166" fontId="0" fillId="0" borderId="0" xfId="0" applyNumberFormat="1" applyBorder="1" applyAlignment="1" applyProtection="1">
      <alignment horizontal="center" wrapText="1"/>
    </xf>
    <xf numFmtId="0" fontId="30" fillId="0" borderId="1" xfId="0" applyFont="1" applyFill="1" applyBorder="1" applyAlignment="1">
      <alignment horizontal="left" vertical="top" wrapText="1"/>
    </xf>
    <xf numFmtId="0" fontId="30" fillId="0" borderId="1" xfId="0" applyFont="1" applyBorder="1" applyAlignment="1">
      <alignment horizontal="left" vertical="top" wrapText="1"/>
    </xf>
    <xf numFmtId="0" fontId="30" fillId="0" borderId="0" xfId="0" applyFont="1" applyBorder="1" applyAlignment="1">
      <alignment vertical="top" wrapText="1"/>
    </xf>
    <xf numFmtId="0" fontId="0" fillId="0" borderId="0" xfId="0" applyAlignment="1">
      <alignment wrapText="1"/>
    </xf>
    <xf numFmtId="165" fontId="3" fillId="16" borderId="1" xfId="2" applyNumberFormat="1" applyFont="1" applyFill="1" applyBorder="1"/>
    <xf numFmtId="3" fontId="3" fillId="16" borderId="1" xfId="0" applyNumberFormat="1" applyFont="1" applyFill="1" applyBorder="1"/>
    <xf numFmtId="0" fontId="3" fillId="0" borderId="2" xfId="0" applyFont="1" applyBorder="1" applyAlignment="1">
      <alignment horizontal="left" vertical="top"/>
    </xf>
    <xf numFmtId="0" fontId="3" fillId="0" borderId="4" xfId="0" applyFont="1" applyBorder="1" applyAlignment="1">
      <alignment horizontal="left" vertical="top"/>
    </xf>
    <xf numFmtId="0" fontId="3" fillId="0" borderId="1" xfId="0" applyFont="1" applyBorder="1" applyAlignment="1">
      <alignment horizontal="left" vertical="top" wrapText="1"/>
    </xf>
    <xf numFmtId="0" fontId="3" fillId="0" borderId="7" xfId="0" applyFont="1" applyBorder="1" applyAlignment="1">
      <alignment wrapText="1"/>
    </xf>
    <xf numFmtId="3" fontId="3" fillId="2" borderId="7" xfId="0" applyNumberFormat="1" applyFont="1" applyFill="1" applyBorder="1" applyAlignment="1" applyProtection="1">
      <alignment horizontal="center" wrapText="1"/>
      <protection locked="0"/>
    </xf>
    <xf numFmtId="166" fontId="3" fillId="0" borderId="7" xfId="0" applyNumberFormat="1" applyFont="1" applyFill="1" applyBorder="1" applyAlignment="1" applyProtection="1">
      <alignment horizontal="center" wrapText="1"/>
      <protection locked="0"/>
    </xf>
    <xf numFmtId="168" fontId="30" fillId="0" borderId="1" xfId="0" applyNumberFormat="1" applyFont="1" applyBorder="1" applyAlignment="1">
      <alignment horizontal="left" vertical="top" wrapText="1"/>
    </xf>
    <xf numFmtId="0" fontId="2" fillId="16" borderId="2" xfId="0" applyFont="1" applyFill="1" applyBorder="1" applyAlignment="1"/>
    <xf numFmtId="165" fontId="3" fillId="2" borderId="17" xfId="2" applyNumberFormat="1" applyFont="1" applyFill="1" applyBorder="1" applyProtection="1">
      <protection locked="0"/>
    </xf>
    <xf numFmtId="0" fontId="0" fillId="7" borderId="19" xfId="0" applyFill="1" applyBorder="1" applyAlignment="1"/>
    <xf numFmtId="0" fontId="0" fillId="7" borderId="32" xfId="0" applyFill="1" applyBorder="1" applyAlignment="1"/>
    <xf numFmtId="3" fontId="1" fillId="6" borderId="1" xfId="0" applyNumberFormat="1" applyFont="1" applyFill="1" applyBorder="1"/>
    <xf numFmtId="0" fontId="1" fillId="6" borderId="1" xfId="0" applyFont="1" applyFill="1" applyBorder="1"/>
    <xf numFmtId="3" fontId="1" fillId="0" borderId="1" xfId="0" applyNumberFormat="1" applyFont="1" applyFill="1" applyBorder="1"/>
    <xf numFmtId="0" fontId="1" fillId="0" borderId="1" xfId="0" applyFont="1" applyFill="1" applyBorder="1"/>
    <xf numFmtId="3" fontId="12" fillId="0" borderId="1" xfId="0" applyNumberFormat="1" applyFont="1" applyFill="1" applyBorder="1"/>
    <xf numFmtId="0" fontId="12" fillId="0" borderId="1" xfId="0" applyFont="1" applyFill="1" applyBorder="1"/>
    <xf numFmtId="3" fontId="13" fillId="0" borderId="1" xfId="0" applyNumberFormat="1" applyFont="1" applyFill="1" applyBorder="1" applyAlignment="1">
      <alignment wrapText="1"/>
    </xf>
    <xf numFmtId="0" fontId="13" fillId="0" borderId="1" xfId="0" applyFont="1" applyFill="1" applyBorder="1" applyAlignment="1">
      <alignment wrapText="1"/>
    </xf>
    <xf numFmtId="0" fontId="8" fillId="7" borderId="9" xfId="0" applyFont="1" applyFill="1" applyBorder="1" applyAlignment="1">
      <alignment horizontal="center" vertical="center"/>
    </xf>
    <xf numFmtId="0" fontId="0" fillId="0" borderId="0" xfId="0" applyAlignment="1">
      <alignment wrapText="1"/>
    </xf>
    <xf numFmtId="0" fontId="39" fillId="17" borderId="0" xfId="0" applyFont="1" applyFill="1" applyAlignment="1">
      <alignment horizontal="center" vertical="center" wrapText="1"/>
    </xf>
    <xf numFmtId="0" fontId="39" fillId="17" borderId="0" xfId="0" applyFont="1" applyFill="1" applyAlignment="1">
      <alignment vertical="center" wrapText="1"/>
    </xf>
    <xf numFmtId="0" fontId="40" fillId="0" borderId="61" xfId="0" applyFont="1" applyBorder="1" applyAlignment="1">
      <alignment vertical="center" wrapText="1"/>
    </xf>
    <xf numFmtId="0" fontId="40" fillId="0" borderId="68" xfId="0" applyFont="1" applyBorder="1" applyAlignment="1">
      <alignment horizontal="center" vertical="center" wrapText="1"/>
    </xf>
    <xf numFmtId="0" fontId="40" fillId="0" borderId="32" xfId="0" applyFont="1" applyBorder="1" applyAlignment="1">
      <alignment horizontal="center" vertical="center" wrapText="1"/>
    </xf>
    <xf numFmtId="0" fontId="39" fillId="0" borderId="32" xfId="0" applyFont="1" applyBorder="1" applyAlignment="1">
      <alignment horizontal="center" vertical="center" wrapText="1"/>
    </xf>
    <xf numFmtId="0" fontId="39" fillId="0" borderId="32" xfId="0" applyFont="1" applyBorder="1" applyAlignment="1">
      <alignment vertical="center" wrapText="1"/>
    </xf>
    <xf numFmtId="8" fontId="40" fillId="0" borderId="68" xfId="0" applyNumberFormat="1" applyFont="1" applyBorder="1" applyAlignment="1">
      <alignment horizontal="center" vertical="center" wrapText="1"/>
    </xf>
    <xf numFmtId="8" fontId="41" fillId="0" borderId="68" xfId="0" applyNumberFormat="1" applyFont="1" applyBorder="1" applyAlignment="1">
      <alignment horizontal="center" vertical="center"/>
    </xf>
    <xf numFmtId="0" fontId="39" fillId="0" borderId="68" xfId="0" applyFont="1" applyBorder="1" applyAlignment="1">
      <alignment horizontal="center" vertical="center" wrapText="1"/>
    </xf>
    <xf numFmtId="0" fontId="5" fillId="0" borderId="68" xfId="1" applyBorder="1" applyAlignment="1" applyProtection="1">
      <alignment vertical="center"/>
    </xf>
    <xf numFmtId="0" fontId="5" fillId="18" borderId="68" xfId="1" applyFill="1" applyBorder="1" applyAlignment="1" applyProtection="1">
      <alignment vertical="center" wrapText="1"/>
    </xf>
    <xf numFmtId="8" fontId="39" fillId="0" borderId="68" xfId="0" applyNumberFormat="1" applyFont="1" applyBorder="1" applyAlignment="1">
      <alignment horizontal="center" vertical="center" wrapText="1"/>
    </xf>
    <xf numFmtId="0" fontId="5" fillId="0" borderId="68" xfId="1" applyBorder="1" applyAlignment="1" applyProtection="1">
      <alignment vertical="center" wrapText="1"/>
    </xf>
    <xf numFmtId="167" fontId="1" fillId="16" borderId="1" xfId="0" applyNumberFormat="1" applyFont="1" applyFill="1" applyBorder="1"/>
    <xf numFmtId="166" fontId="0" fillId="0" borderId="7" xfId="0" applyNumberFormat="1" applyBorder="1"/>
    <xf numFmtId="166" fontId="3" fillId="0" borderId="8" xfId="0" applyNumberFormat="1" applyFont="1" applyFill="1" applyBorder="1" applyAlignment="1" applyProtection="1">
      <alignment horizontal="center" wrapText="1"/>
      <protection locked="0"/>
    </xf>
    <xf numFmtId="166" fontId="3" fillId="0" borderId="8" xfId="0" applyNumberFormat="1" applyFont="1" applyBorder="1" applyAlignment="1">
      <alignment horizontal="center" wrapText="1"/>
    </xf>
    <xf numFmtId="166" fontId="0" fillId="0" borderId="8" xfId="0" applyNumberFormat="1" applyBorder="1" applyAlignment="1">
      <alignment horizontal="center" wrapText="1"/>
    </xf>
    <xf numFmtId="166" fontId="0" fillId="0" borderId="38" xfId="0" applyNumberFormat="1" applyBorder="1" applyAlignment="1">
      <alignment horizontal="center" wrapText="1"/>
    </xf>
    <xf numFmtId="166" fontId="1" fillId="0" borderId="1" xfId="0" applyNumberFormat="1" applyFont="1" applyFill="1" applyBorder="1" applyAlignment="1">
      <alignment horizontal="center" wrapText="1"/>
    </xf>
    <xf numFmtId="166" fontId="2" fillId="0" borderId="1" xfId="0" applyNumberFormat="1" applyFont="1" applyFill="1" applyBorder="1" applyAlignment="1">
      <alignment horizontal="center" wrapText="1"/>
    </xf>
    <xf numFmtId="166" fontId="3" fillId="0" borderId="1" xfId="0" applyNumberFormat="1" applyFont="1" applyBorder="1" applyAlignment="1">
      <alignment horizontal="center" wrapText="1"/>
    </xf>
    <xf numFmtId="3" fontId="3" fillId="16" borderId="0" xfId="0" applyNumberFormat="1" applyFont="1" applyFill="1" applyBorder="1" applyAlignment="1" applyProtection="1">
      <alignment horizontal="center" wrapText="1"/>
      <protection locked="0"/>
    </xf>
    <xf numFmtId="166" fontId="3" fillId="0" borderId="1" xfId="0" applyNumberFormat="1" applyFont="1" applyFill="1" applyBorder="1" applyAlignment="1" applyProtection="1">
      <alignment horizontal="center" wrapText="1"/>
      <protection locked="0"/>
    </xf>
    <xf numFmtId="166" fontId="2" fillId="16" borderId="1" xfId="0" applyNumberFormat="1" applyFont="1" applyFill="1" applyBorder="1" applyAlignment="1" applyProtection="1">
      <alignment horizontal="center" wrapText="1"/>
      <protection locked="0"/>
    </xf>
    <xf numFmtId="0" fontId="40" fillId="0" borderId="0" xfId="0" applyFont="1" applyBorder="1" applyAlignment="1">
      <alignment vertical="center" wrapText="1"/>
    </xf>
    <xf numFmtId="8" fontId="40" fillId="0" borderId="0" xfId="0" applyNumberFormat="1" applyFont="1" applyBorder="1" applyAlignment="1">
      <alignment horizontal="center" vertical="center" wrapText="1"/>
    </xf>
    <xf numFmtId="8" fontId="39" fillId="0" borderId="0" xfId="0" applyNumberFormat="1" applyFont="1" applyBorder="1" applyAlignment="1">
      <alignment horizontal="center" vertical="center" wrapText="1"/>
    </xf>
    <xf numFmtId="0" fontId="5" fillId="0" borderId="0" xfId="1" applyBorder="1" applyAlignment="1" applyProtection="1">
      <alignment vertical="center" wrapText="1"/>
    </xf>
    <xf numFmtId="0" fontId="5" fillId="0" borderId="0" xfId="1" applyBorder="1" applyAlignment="1" applyProtection="1">
      <alignment wrapText="1"/>
    </xf>
    <xf numFmtId="166" fontId="0" fillId="0" borderId="0" xfId="0" applyNumberFormat="1" applyFill="1" applyBorder="1" applyAlignment="1">
      <alignment horizontal="center" wrapText="1"/>
    </xf>
    <xf numFmtId="0" fontId="0" fillId="0" borderId="0" xfId="0" applyFill="1" applyBorder="1"/>
    <xf numFmtId="0" fontId="39" fillId="0" borderId="0" xfId="0" applyFont="1" applyFill="1" applyBorder="1" applyAlignment="1">
      <alignment horizontal="center" vertical="center" wrapText="1"/>
    </xf>
    <xf numFmtId="0" fontId="39" fillId="0" borderId="0" xfId="0" applyFont="1" applyFill="1" applyBorder="1" applyAlignment="1">
      <alignment vertical="center" wrapText="1"/>
    </xf>
    <xf numFmtId="0" fontId="40" fillId="0" borderId="0" xfId="0" applyFont="1" applyFill="1" applyBorder="1" applyAlignment="1">
      <alignment vertical="center" wrapText="1"/>
    </xf>
    <xf numFmtId="0" fontId="40" fillId="0" borderId="0" xfId="0" applyFont="1" applyFill="1" applyBorder="1" applyAlignment="1">
      <alignment horizontal="center" vertical="center" wrapText="1"/>
    </xf>
    <xf numFmtId="8" fontId="40" fillId="0" borderId="0" xfId="0" applyNumberFormat="1" applyFont="1" applyFill="1" applyBorder="1" applyAlignment="1">
      <alignment horizontal="center" vertical="center" wrapText="1"/>
    </xf>
    <xf numFmtId="8" fontId="41" fillId="0" borderId="0" xfId="0" applyNumberFormat="1" applyFont="1" applyFill="1" applyBorder="1" applyAlignment="1">
      <alignment horizontal="center" vertical="center"/>
    </xf>
    <xf numFmtId="0" fontId="5" fillId="0" borderId="0" xfId="1" applyFill="1" applyBorder="1" applyAlignment="1" applyProtection="1">
      <alignment vertical="center"/>
    </xf>
    <xf numFmtId="8" fontId="39" fillId="0" borderId="0" xfId="0" applyNumberFormat="1" applyFont="1" applyFill="1" applyBorder="1" applyAlignment="1">
      <alignment horizontal="center" vertical="center" wrapText="1"/>
    </xf>
    <xf numFmtId="0" fontId="5" fillId="0" borderId="0" xfId="1" applyFill="1" applyBorder="1" applyAlignment="1" applyProtection="1">
      <alignment vertical="center" wrapText="1"/>
    </xf>
    <xf numFmtId="3" fontId="1" fillId="7" borderId="64" xfId="0" applyNumberFormat="1" applyFont="1" applyFill="1" applyBorder="1" applyAlignment="1">
      <alignment horizontal="center" wrapText="1"/>
    </xf>
    <xf numFmtId="3" fontId="1" fillId="7" borderId="48" xfId="0" applyNumberFormat="1" applyFont="1" applyFill="1" applyBorder="1" applyAlignment="1">
      <alignment horizontal="center" wrapText="1"/>
    </xf>
    <xf numFmtId="3" fontId="2" fillId="7" borderId="61" xfId="0" applyNumberFormat="1" applyFont="1" applyFill="1" applyBorder="1" applyAlignment="1">
      <alignment horizontal="center" wrapText="1"/>
    </xf>
    <xf numFmtId="165" fontId="2" fillId="7" borderId="46" xfId="2" applyNumberFormat="1" applyFont="1" applyFill="1" applyBorder="1" applyAlignment="1">
      <alignment horizontal="center" wrapText="1"/>
    </xf>
    <xf numFmtId="3" fontId="2" fillId="7" borderId="53" xfId="0" applyNumberFormat="1" applyFont="1" applyFill="1" applyBorder="1" applyAlignment="1">
      <alignment horizontal="center" wrapText="1"/>
    </xf>
    <xf numFmtId="0" fontId="3" fillId="0" borderId="1" xfId="0" applyFont="1" applyFill="1" applyBorder="1" applyAlignment="1" applyProtection="1">
      <alignment horizontal="left" vertical="top"/>
      <protection locked="0"/>
    </xf>
    <xf numFmtId="0" fontId="3" fillId="0" borderId="1" xfId="0" applyFont="1" applyBorder="1" applyAlignment="1" applyProtection="1">
      <alignment horizontal="left" vertical="top" wrapText="1"/>
      <protection locked="0"/>
    </xf>
    <xf numFmtId="166" fontId="8" fillId="11" borderId="33" xfId="0" applyNumberFormat="1" applyFont="1" applyFill="1" applyBorder="1" applyAlignment="1">
      <alignment vertical="center" wrapText="1"/>
    </xf>
    <xf numFmtId="0" fontId="0" fillId="0" borderId="19" xfId="0" applyBorder="1" applyAlignment="1">
      <alignment vertical="center" wrapText="1"/>
    </xf>
    <xf numFmtId="0" fontId="0" fillId="0" borderId="32" xfId="0" applyBorder="1" applyAlignment="1">
      <alignment vertical="center" wrapText="1"/>
    </xf>
    <xf numFmtId="0" fontId="38" fillId="17" borderId="0" xfId="0" applyFont="1" applyFill="1" applyAlignment="1">
      <alignment horizontal="center" vertical="center" wrapText="1"/>
    </xf>
    <xf numFmtId="0" fontId="8" fillId="15" borderId="40" xfId="0" applyFont="1" applyFill="1" applyBorder="1" applyAlignment="1">
      <alignment horizontal="center" vertical="center" wrapText="1"/>
    </xf>
    <xf numFmtId="0" fontId="8" fillId="15" borderId="41" xfId="0" applyFont="1" applyFill="1" applyBorder="1" applyAlignment="1">
      <alignment horizontal="center" vertical="center" wrapText="1"/>
    </xf>
    <xf numFmtId="0" fontId="8" fillId="0" borderId="51" xfId="0" applyFont="1" applyBorder="1" applyAlignment="1">
      <alignment horizontal="center" vertical="center" textRotation="90" wrapText="1"/>
    </xf>
    <xf numFmtId="0" fontId="8" fillId="0" borderId="11" xfId="0" applyFont="1" applyBorder="1" applyAlignment="1">
      <alignment horizontal="center" vertical="center" textRotation="90" wrapText="1"/>
    </xf>
    <xf numFmtId="0" fontId="8" fillId="0" borderId="12" xfId="0" applyFont="1" applyBorder="1" applyAlignment="1">
      <alignment horizontal="center" vertical="center" textRotation="90" wrapText="1"/>
    </xf>
    <xf numFmtId="0" fontId="8" fillId="0" borderId="16" xfId="0" applyFont="1" applyBorder="1" applyAlignment="1">
      <alignment horizontal="center" vertical="center" textRotation="90" wrapText="1"/>
    </xf>
    <xf numFmtId="0" fontId="8" fillId="0" borderId="50" xfId="0" applyFont="1" applyBorder="1" applyAlignment="1">
      <alignment horizontal="center" vertical="center" textRotation="90" wrapText="1"/>
    </xf>
    <xf numFmtId="0" fontId="8" fillId="0" borderId="67" xfId="0" applyFont="1" applyBorder="1" applyAlignment="1">
      <alignment horizontal="center" vertical="center" textRotation="90" wrapText="1"/>
    </xf>
    <xf numFmtId="0" fontId="0" fillId="0" borderId="51" xfId="0" applyBorder="1" applyAlignment="1">
      <alignment horizontal="center" vertical="center" textRotation="90" wrapText="1"/>
    </xf>
    <xf numFmtId="0" fontId="42" fillId="0" borderId="0" xfId="0" applyFont="1" applyBorder="1" applyAlignment="1">
      <alignment horizontal="left" vertical="top" wrapText="1"/>
    </xf>
    <xf numFmtId="0" fontId="44" fillId="0" borderId="0" xfId="0" applyFont="1" applyBorder="1" applyAlignment="1">
      <alignment vertical="top" wrapText="1"/>
    </xf>
    <xf numFmtId="0" fontId="44" fillId="0" borderId="0" xfId="0" applyFont="1" applyAlignment="1">
      <alignment wrapText="1"/>
    </xf>
    <xf numFmtId="0" fontId="38" fillId="0" borderId="0" xfId="0" applyFont="1" applyFill="1" applyBorder="1" applyAlignment="1">
      <alignment horizontal="center" vertical="center" wrapText="1"/>
    </xf>
    <xf numFmtId="0" fontId="35" fillId="7" borderId="40" xfId="0" applyFont="1" applyFill="1" applyBorder="1" applyAlignment="1">
      <alignment horizontal="center" vertical="center"/>
    </xf>
    <xf numFmtId="0" fontId="35" fillId="7" borderId="41" xfId="0" applyFont="1" applyFill="1" applyBorder="1" applyAlignment="1">
      <alignment horizontal="center" vertical="center"/>
    </xf>
    <xf numFmtId="0" fontId="8" fillId="7" borderId="11" xfId="0" applyFont="1" applyFill="1" applyBorder="1" applyAlignment="1">
      <alignment horizontal="center" vertical="center" textRotation="90" wrapText="1"/>
    </xf>
    <xf numFmtId="0" fontId="8" fillId="7" borderId="12" xfId="0" applyFont="1" applyFill="1" applyBorder="1" applyAlignment="1">
      <alignment horizontal="center" vertical="center" textRotation="90" wrapText="1"/>
    </xf>
    <xf numFmtId="0" fontId="8" fillId="7" borderId="16" xfId="0" applyFont="1" applyFill="1" applyBorder="1" applyAlignment="1">
      <alignment horizontal="center" vertical="center" textRotation="90"/>
    </xf>
    <xf numFmtId="0" fontId="8" fillId="7" borderId="20" xfId="0" applyFont="1" applyFill="1" applyBorder="1" applyAlignment="1">
      <alignment horizontal="center" vertical="center" textRotation="90"/>
    </xf>
    <xf numFmtId="0" fontId="8" fillId="7" borderId="12" xfId="0" applyFont="1" applyFill="1" applyBorder="1" applyAlignment="1">
      <alignment horizontal="center" vertical="center" textRotation="90"/>
    </xf>
    <xf numFmtId="0" fontId="8" fillId="7" borderId="11" xfId="0" applyFont="1" applyFill="1" applyBorder="1" applyAlignment="1">
      <alignment horizontal="center" vertical="center" textRotation="90"/>
    </xf>
    <xf numFmtId="0" fontId="35" fillId="15" borderId="33" xfId="0" applyFont="1" applyFill="1" applyBorder="1" applyAlignment="1">
      <alignment horizontal="center" wrapText="1"/>
    </xf>
    <xf numFmtId="0" fontId="35" fillId="15" borderId="19" xfId="0" applyFont="1" applyFill="1" applyBorder="1" applyAlignment="1">
      <alignment horizontal="center" wrapText="1"/>
    </xf>
    <xf numFmtId="0" fontId="8" fillId="15" borderId="33" xfId="0" applyFont="1" applyFill="1" applyBorder="1" applyAlignment="1">
      <alignment horizontal="center" wrapText="1"/>
    </xf>
    <xf numFmtId="0" fontId="8" fillId="15" borderId="32" xfId="0" applyFont="1" applyFill="1" applyBorder="1" applyAlignment="1">
      <alignment horizontal="center" wrapText="1"/>
    </xf>
    <xf numFmtId="0" fontId="10" fillId="12" borderId="40" xfId="0" applyFont="1" applyFill="1" applyBorder="1" applyAlignment="1">
      <alignment horizontal="left"/>
    </xf>
    <xf numFmtId="0" fontId="10" fillId="12" borderId="41" xfId="0" applyFont="1" applyFill="1" applyBorder="1" applyAlignment="1">
      <alignment horizontal="left"/>
    </xf>
    <xf numFmtId="0" fontId="10" fillId="12" borderId="43" xfId="0" applyFont="1" applyFill="1" applyBorder="1" applyAlignment="1">
      <alignment horizontal="left"/>
    </xf>
    <xf numFmtId="0" fontId="8" fillId="15" borderId="19" xfId="0" applyFont="1" applyFill="1" applyBorder="1" applyAlignment="1">
      <alignment horizontal="center" wrapText="1"/>
    </xf>
    <xf numFmtId="0" fontId="8" fillId="7" borderId="9" xfId="0" applyFont="1" applyFill="1" applyBorder="1" applyAlignment="1">
      <alignment horizontal="center" vertical="center"/>
    </xf>
    <xf numFmtId="0" fontId="2" fillId="0" borderId="1" xfId="0" applyFont="1" applyBorder="1" applyAlignment="1">
      <alignment horizontal="left"/>
    </xf>
    <xf numFmtId="0" fontId="3" fillId="0" borderId="9" xfId="0" applyFont="1" applyBorder="1" applyAlignment="1">
      <alignment horizontal="right"/>
    </xf>
    <xf numFmtId="0" fontId="3" fillId="0" borderId="5" xfId="0" applyFont="1" applyBorder="1" applyAlignment="1">
      <alignment horizontal="right"/>
    </xf>
    <xf numFmtId="0" fontId="3" fillId="0" borderId="1" xfId="0" applyFont="1" applyBorder="1" applyAlignment="1">
      <alignment horizontal="right"/>
    </xf>
    <xf numFmtId="0" fontId="3" fillId="0" borderId="2" xfId="0" applyFont="1" applyBorder="1" applyAlignment="1">
      <alignment horizontal="right"/>
    </xf>
    <xf numFmtId="0" fontId="3" fillId="0" borderId="15" xfId="0" applyFont="1" applyBorder="1" applyAlignment="1">
      <alignment horizontal="right"/>
    </xf>
    <xf numFmtId="0" fontId="3" fillId="0" borderId="14" xfId="0" applyFont="1" applyBorder="1" applyAlignment="1">
      <alignment horizontal="right"/>
    </xf>
    <xf numFmtId="0" fontId="2" fillId="3" borderId="9" xfId="0" applyFont="1" applyFill="1" applyBorder="1" applyAlignment="1">
      <alignment horizontal="left"/>
    </xf>
    <xf numFmtId="0" fontId="8" fillId="15" borderId="40" xfId="0" applyFont="1" applyFill="1" applyBorder="1" applyAlignment="1">
      <alignment horizontal="center" wrapText="1"/>
    </xf>
    <xf numFmtId="0" fontId="8" fillId="15" borderId="26" xfId="0" applyFont="1" applyFill="1" applyBorder="1" applyAlignment="1">
      <alignment horizontal="center" wrapText="1"/>
    </xf>
    <xf numFmtId="0" fontId="3" fillId="0" borderId="3" xfId="0" applyFont="1" applyBorder="1" applyAlignment="1">
      <alignment horizontal="right"/>
    </xf>
    <xf numFmtId="0" fontId="3" fillId="0" borderId="8" xfId="0" applyFont="1" applyBorder="1" applyAlignment="1">
      <alignment horizontal="right" vertical="top"/>
    </xf>
    <xf numFmtId="0" fontId="3" fillId="0" borderId="30" xfId="0" applyFont="1" applyBorder="1" applyAlignment="1">
      <alignment horizontal="right" vertical="top"/>
    </xf>
    <xf numFmtId="0" fontId="3" fillId="0" borderId="2" xfId="0" applyFont="1" applyBorder="1" applyAlignment="1">
      <alignment horizontal="right" vertical="top"/>
    </xf>
    <xf numFmtId="0" fontId="0" fillId="0" borderId="3" xfId="0" applyBorder="1" applyAlignment="1">
      <alignment horizontal="right" vertical="top"/>
    </xf>
    <xf numFmtId="0" fontId="0" fillId="0" borderId="4" xfId="0" applyBorder="1" applyAlignment="1">
      <alignment horizontal="right" vertical="top"/>
    </xf>
    <xf numFmtId="0" fontId="3" fillId="0" borderId="15" xfId="0" applyFont="1" applyBorder="1" applyAlignment="1">
      <alignment horizontal="right" vertical="top"/>
    </xf>
    <xf numFmtId="0" fontId="3" fillId="0" borderId="14" xfId="0" applyFont="1" applyBorder="1" applyAlignment="1">
      <alignment horizontal="right" vertical="top"/>
    </xf>
    <xf numFmtId="0" fontId="8" fillId="15" borderId="40" xfId="0" applyFont="1" applyFill="1" applyBorder="1" applyAlignment="1">
      <alignment horizontal="center" vertical="top" wrapText="1"/>
    </xf>
    <xf numFmtId="0" fontId="8" fillId="15" borderId="26" xfId="0" applyFont="1" applyFill="1" applyBorder="1" applyAlignment="1">
      <alignment horizontal="center" vertical="top" wrapText="1"/>
    </xf>
    <xf numFmtId="2" fontId="3" fillId="0" borderId="8" xfId="0" applyNumberFormat="1" applyFont="1" applyBorder="1" applyAlignment="1">
      <alignment vertical="top" wrapText="1"/>
    </xf>
    <xf numFmtId="2" fontId="0" fillId="0" borderId="9" xfId="0" applyNumberFormat="1" applyBorder="1" applyAlignment="1">
      <alignment vertical="top" wrapText="1"/>
    </xf>
    <xf numFmtId="0" fontId="6" fillId="5" borderId="1" xfId="0" applyFont="1" applyFill="1" applyBorder="1" applyAlignment="1">
      <alignment horizontal="left" vertical="top" wrapText="1"/>
    </xf>
    <xf numFmtId="0" fontId="6" fillId="5" borderId="1" xfId="0" applyFont="1" applyFill="1" applyBorder="1" applyAlignment="1">
      <alignment horizontal="center" vertical="top" wrapText="1"/>
    </xf>
    <xf numFmtId="0" fontId="3" fillId="0" borderId="1" xfId="0" applyFont="1" applyBorder="1" applyAlignment="1">
      <alignment horizontal="left" vertical="top"/>
    </xf>
    <xf numFmtId="0" fontId="3" fillId="0" borderId="1" xfId="0" applyFont="1" applyFill="1" applyBorder="1" applyAlignment="1">
      <alignment horizontal="left" vertical="top"/>
    </xf>
    <xf numFmtId="0" fontId="6" fillId="5" borderId="1" xfId="0" applyFont="1" applyFill="1" applyBorder="1" applyAlignment="1">
      <alignment horizontal="center" vertical="top"/>
    </xf>
    <xf numFmtId="0" fontId="6" fillId="14" borderId="1" xfId="0" applyFont="1" applyFill="1" applyBorder="1" applyAlignment="1">
      <alignment horizontal="center" vertical="top" wrapText="1"/>
    </xf>
    <xf numFmtId="0" fontId="3" fillId="0" borderId="2" xfId="0" applyFont="1" applyBorder="1" applyAlignment="1">
      <alignment horizontal="left" vertical="top"/>
    </xf>
    <xf numFmtId="0" fontId="3" fillId="0" borderId="4" xfId="0" applyFont="1" applyBorder="1" applyAlignment="1">
      <alignment horizontal="left" vertical="top"/>
    </xf>
    <xf numFmtId="0" fontId="3" fillId="0" borderId="2" xfId="0" applyFont="1" applyFill="1" applyBorder="1" applyAlignment="1">
      <alignment horizontal="left" vertical="top"/>
    </xf>
    <xf numFmtId="0" fontId="3" fillId="0" borderId="4" xfId="0" applyFont="1" applyFill="1" applyBorder="1" applyAlignment="1">
      <alignment horizontal="left" vertical="top"/>
    </xf>
    <xf numFmtId="0" fontId="6" fillId="5" borderId="2" xfId="0" applyFont="1" applyFill="1" applyBorder="1" applyAlignment="1">
      <alignment horizontal="center" vertical="top"/>
    </xf>
    <xf numFmtId="0" fontId="6" fillId="5" borderId="4" xfId="0" applyFont="1" applyFill="1" applyBorder="1" applyAlignment="1">
      <alignment horizontal="center" vertical="top"/>
    </xf>
    <xf numFmtId="2" fontId="3" fillId="0" borderId="0" xfId="0" applyNumberFormat="1" applyFont="1" applyBorder="1" applyAlignment="1">
      <alignment horizontal="center" vertical="top" wrapText="1"/>
    </xf>
    <xf numFmtId="2" fontId="0" fillId="0" borderId="0" xfId="0" applyNumberFormat="1" applyAlignment="1">
      <alignment vertical="top"/>
    </xf>
    <xf numFmtId="0" fontId="28" fillId="13" borderId="1" xfId="0" applyFont="1" applyFill="1" applyBorder="1" applyAlignment="1">
      <alignment horizontal="center" vertical="center" textRotation="90" wrapText="1"/>
    </xf>
    <xf numFmtId="0" fontId="3" fillId="0" borderId="1" xfId="0" applyFont="1" applyBorder="1" applyAlignment="1">
      <alignment horizontal="left" vertical="top" wrapText="1"/>
    </xf>
    <xf numFmtId="0" fontId="3" fillId="0" borderId="1" xfId="0" applyFont="1" applyBorder="1" applyAlignment="1">
      <alignment vertical="top" wrapText="1"/>
    </xf>
    <xf numFmtId="0" fontId="3" fillId="0" borderId="34" xfId="0" applyFont="1" applyFill="1" applyBorder="1" applyAlignment="1">
      <alignment horizontal="left" vertical="top" wrapText="1"/>
    </xf>
    <xf numFmtId="0" fontId="0" fillId="0" borderId="0" xfId="0" applyAlignment="1">
      <alignment wrapText="1"/>
    </xf>
    <xf numFmtId="0" fontId="5" fillId="0" borderId="31" xfId="1" applyBorder="1" applyAlignment="1" applyProtection="1">
      <alignment horizontal="left" vertical="top"/>
    </xf>
    <xf numFmtId="0" fontId="0" fillId="0" borderId="31" xfId="0" applyBorder="1" applyAlignment="1"/>
    <xf numFmtId="0" fontId="0" fillId="0" borderId="66" xfId="0" applyBorder="1" applyAlignment="1"/>
  </cellXfs>
  <cellStyles count="4">
    <cellStyle name="Hyperlink" xfId="1" builtinId="8"/>
    <cellStyle name="Normal" xfId="0" builtinId="0"/>
    <cellStyle name="Normal 2" xfId="3"/>
    <cellStyle name="Percent" xfId="2" builtinId="5"/>
  </cellStyles>
  <dxfs count="0"/>
  <tableStyles count="0" defaultTableStyle="TableStyleMedium9" defaultPivotStyle="PivotStyleLight16"/>
  <colors>
    <mruColors>
      <color rgb="FF99CCFF"/>
      <color rgb="FFA5C4E9"/>
      <color rgb="FF66CCFF"/>
      <color rgb="FFF9FC8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www.eia.gov/dnav/pet/pet_pri_gnd_dcus_swa_a.htm" TargetMode="External"/><Relationship Id="rId7" Type="http://schemas.openxmlformats.org/officeDocument/2006/relationships/comments" Target="../comments2.xml"/><Relationship Id="rId2" Type="http://schemas.openxmlformats.org/officeDocument/2006/relationships/hyperlink" Target="http://www.eia.gov/electricity/data.cfm" TargetMode="External"/><Relationship Id="rId1" Type="http://schemas.openxmlformats.org/officeDocument/2006/relationships/hyperlink" Target="http://tonto.eia.doe.gov/dnav/ng/ng_pri_sum_dcu_SWA_a.htm" TargetMode="External"/><Relationship Id="rId6" Type="http://schemas.openxmlformats.org/officeDocument/2006/relationships/vmlDrawing" Target="../drawings/vmlDrawing2.vml"/><Relationship Id="rId5" Type="http://schemas.openxmlformats.org/officeDocument/2006/relationships/printerSettings" Target="../printerSettings/printerSettings3.bin"/><Relationship Id="rId4" Type="http://schemas.openxmlformats.org/officeDocument/2006/relationships/hyperlink" Target="http://tonto.eia.doe.gov/dnav/pet/pet_pri_gnd_dcus_r50_a.htm" TargetMode="Externa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www.ipcc.ch/publications_and_data/ar4/wg1/en/ch2s2-10-2.html" TargetMode="External"/><Relationship Id="rId1" Type="http://schemas.openxmlformats.org/officeDocument/2006/relationships/hyperlink" Target="http://www.seattlesteam.com/climate-registry-reporting.htm" TargetMode="External"/><Relationship Id="rId5" Type="http://schemas.openxmlformats.org/officeDocument/2006/relationships/comments" Target="../comments5.xml"/><Relationship Id="rId4" Type="http://schemas.openxmlformats.org/officeDocument/2006/relationships/vmlDrawing" Target="../drawings/vmlDrawing5.vm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www.onlineconversion.com/energy.ht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1"/>
  <sheetViews>
    <sheetView tabSelected="1" topLeftCell="A3" zoomScaleNormal="100" workbookViewId="0">
      <selection activeCell="B16" sqref="B16:J16"/>
    </sheetView>
  </sheetViews>
  <sheetFormatPr defaultRowHeight="15"/>
  <cols>
    <col min="1" max="1" width="28" customWidth="1"/>
  </cols>
  <sheetData>
    <row r="1" spans="1:10" ht="18.75">
      <c r="A1" s="11" t="s">
        <v>52</v>
      </c>
      <c r="B1" s="11"/>
      <c r="C1" s="11"/>
      <c r="D1" s="11"/>
      <c r="E1" s="11"/>
      <c r="F1" s="9"/>
      <c r="G1" s="9"/>
      <c r="H1" s="9"/>
      <c r="I1" s="9"/>
      <c r="J1" s="9"/>
    </row>
    <row r="2" spans="1:10" ht="15.75">
      <c r="A2" s="10" t="s">
        <v>207</v>
      </c>
      <c r="B2" s="9"/>
      <c r="C2" s="9"/>
      <c r="D2" s="9"/>
      <c r="E2" s="9"/>
      <c r="F2" s="9"/>
      <c r="G2" s="9"/>
      <c r="H2" s="9"/>
      <c r="I2" s="9"/>
      <c r="J2" s="9"/>
    </row>
    <row r="3" spans="1:10" s="21" customFormat="1" ht="15.75">
      <c r="A3" s="97" t="s">
        <v>100</v>
      </c>
      <c r="B3" s="407"/>
      <c r="C3" s="407"/>
      <c r="D3" s="407"/>
      <c r="E3" s="407"/>
      <c r="F3" s="407"/>
      <c r="G3" s="407"/>
    </row>
    <row r="4" spans="1:10" s="21" customFormat="1" ht="15.75">
      <c r="A4" s="97" t="s">
        <v>300</v>
      </c>
      <c r="B4" s="407"/>
      <c r="C4" s="407"/>
      <c r="D4" s="407"/>
      <c r="E4" s="407"/>
      <c r="F4" s="407"/>
      <c r="G4" s="407"/>
    </row>
    <row r="6" spans="1:10" ht="20.100000000000001" customHeight="1">
      <c r="A6" s="88" t="s">
        <v>236</v>
      </c>
      <c r="B6" s="89" t="s">
        <v>95</v>
      </c>
      <c r="C6" s="89"/>
      <c r="D6" s="89"/>
      <c r="E6" s="89"/>
      <c r="F6" s="89"/>
      <c r="G6" s="89"/>
      <c r="H6" s="89"/>
      <c r="I6" s="89"/>
      <c r="J6" s="89"/>
    </row>
    <row r="7" spans="1:10" ht="20.100000000000001" customHeight="1">
      <c r="A7" s="88" t="s">
        <v>94</v>
      </c>
      <c r="B7" s="89" t="s">
        <v>198</v>
      </c>
      <c r="C7" s="89"/>
      <c r="D7" s="89"/>
      <c r="E7" s="89"/>
      <c r="F7" s="89"/>
      <c r="G7" s="89"/>
      <c r="H7" s="89"/>
      <c r="I7" s="89"/>
      <c r="J7" s="89"/>
    </row>
    <row r="8" spans="1:10" ht="20.100000000000001" customHeight="1">
      <c r="A8" s="95" t="s">
        <v>93</v>
      </c>
      <c r="B8" s="89" t="s">
        <v>199</v>
      </c>
      <c r="C8" s="89"/>
      <c r="D8" s="89"/>
      <c r="E8" s="89"/>
      <c r="F8" s="89"/>
      <c r="G8" s="89"/>
      <c r="H8" s="89"/>
      <c r="I8" s="89"/>
      <c r="J8" s="89"/>
    </row>
    <row r="9" spans="1:10" ht="20.100000000000001" customHeight="1">
      <c r="A9" s="95" t="s">
        <v>92</v>
      </c>
      <c r="B9" s="89" t="s">
        <v>90</v>
      </c>
      <c r="C9" s="89"/>
      <c r="D9" s="89"/>
      <c r="E9" s="89"/>
      <c r="F9" s="89"/>
      <c r="G9" s="89"/>
      <c r="H9" s="89"/>
      <c r="I9" s="89"/>
      <c r="J9" s="89"/>
    </row>
    <row r="10" spans="1:10" ht="20.100000000000001" customHeight="1">
      <c r="A10" s="95" t="s">
        <v>91</v>
      </c>
      <c r="B10" s="89" t="s">
        <v>196</v>
      </c>
      <c r="C10" s="89"/>
      <c r="D10" s="89"/>
      <c r="E10" s="89"/>
      <c r="F10" s="89"/>
      <c r="G10" s="89"/>
      <c r="H10" s="89"/>
      <c r="I10" s="89"/>
      <c r="J10" s="89"/>
    </row>
    <row r="11" spans="1:10" ht="20.100000000000001" customHeight="1">
      <c r="A11" s="95" t="s">
        <v>89</v>
      </c>
      <c r="B11" s="89" t="s">
        <v>197</v>
      </c>
      <c r="C11" s="89"/>
      <c r="D11" s="89"/>
      <c r="E11" s="89"/>
      <c r="F11" s="89"/>
      <c r="G11" s="89"/>
      <c r="H11" s="89"/>
      <c r="I11" s="89"/>
      <c r="J11" s="89"/>
    </row>
    <row r="12" spans="1:10" ht="20.100000000000001" customHeight="1">
      <c r="A12" s="88"/>
      <c r="B12" s="89"/>
      <c r="C12" s="89"/>
      <c r="D12" s="89"/>
      <c r="E12" s="89"/>
      <c r="F12" s="89"/>
      <c r="G12" s="89"/>
      <c r="H12" s="89"/>
      <c r="I12" s="89"/>
      <c r="J12" s="89"/>
    </row>
    <row r="13" spans="1:10" ht="15.75">
      <c r="A13" s="98" t="s">
        <v>230</v>
      </c>
      <c r="B13" s="89"/>
      <c r="C13" s="89"/>
      <c r="D13" s="89"/>
      <c r="E13" s="89"/>
      <c r="F13" s="89"/>
      <c r="G13" s="89"/>
      <c r="H13" s="89"/>
      <c r="I13" s="89"/>
      <c r="J13" s="89"/>
    </row>
    <row r="14" spans="1:10" ht="99.95" customHeight="1">
      <c r="A14" s="90" t="s">
        <v>231</v>
      </c>
      <c r="B14" s="408"/>
      <c r="C14" s="408"/>
      <c r="D14" s="408"/>
      <c r="E14" s="408"/>
      <c r="F14" s="408"/>
      <c r="G14" s="408"/>
      <c r="H14" s="408"/>
      <c r="I14" s="408"/>
      <c r="J14" s="408"/>
    </row>
    <row r="15" spans="1:10" ht="15.75">
      <c r="A15" s="91"/>
      <c r="B15" s="92"/>
      <c r="C15" s="92"/>
      <c r="D15" s="92"/>
      <c r="E15" s="92"/>
      <c r="F15" s="92"/>
      <c r="G15" s="92"/>
      <c r="H15" s="93"/>
      <c r="I15" s="93"/>
      <c r="J15" s="93"/>
    </row>
    <row r="16" spans="1:10" ht="99.95" customHeight="1">
      <c r="A16" s="90" t="s">
        <v>232</v>
      </c>
      <c r="B16" s="408" t="s">
        <v>304</v>
      </c>
      <c r="C16" s="408"/>
      <c r="D16" s="408"/>
      <c r="E16" s="408"/>
      <c r="F16" s="408"/>
      <c r="G16" s="408"/>
      <c r="H16" s="408"/>
      <c r="I16" s="408"/>
      <c r="J16" s="408"/>
    </row>
    <row r="17" spans="1:10" ht="15" customHeight="1">
      <c r="A17" s="91"/>
      <c r="B17" s="92"/>
      <c r="C17" s="92"/>
      <c r="D17" s="92"/>
      <c r="E17" s="92"/>
      <c r="F17" s="92"/>
      <c r="G17" s="92"/>
      <c r="H17" s="93"/>
      <c r="I17" s="93"/>
      <c r="J17" s="93"/>
    </row>
    <row r="18" spans="1:10" ht="99.95" customHeight="1">
      <c r="A18" s="90" t="s">
        <v>206</v>
      </c>
      <c r="B18" s="408"/>
      <c r="C18" s="408"/>
      <c r="D18" s="408"/>
      <c r="E18" s="408"/>
      <c r="F18" s="408"/>
      <c r="G18" s="408"/>
      <c r="H18" s="408"/>
      <c r="I18" s="408"/>
      <c r="J18" s="408"/>
    </row>
    <row r="19" spans="1:10" ht="15" customHeight="1">
      <c r="A19" s="91"/>
      <c r="B19" s="92"/>
      <c r="C19" s="92"/>
      <c r="D19" s="92"/>
      <c r="E19" s="92"/>
      <c r="F19" s="92"/>
      <c r="G19" s="92"/>
      <c r="H19" s="93"/>
      <c r="I19" s="93"/>
      <c r="J19" s="93"/>
    </row>
    <row r="20" spans="1:10" ht="15" customHeight="1">
      <c r="A20" s="91"/>
      <c r="B20" s="92"/>
      <c r="C20" s="92"/>
      <c r="D20" s="92"/>
      <c r="E20" s="92"/>
      <c r="F20" s="92"/>
      <c r="G20" s="92"/>
      <c r="H20" s="93"/>
      <c r="I20" s="93"/>
      <c r="J20" s="93"/>
    </row>
    <row r="21" spans="1:10">
      <c r="B21" s="86"/>
      <c r="C21" s="86"/>
      <c r="D21" s="86"/>
      <c r="E21" s="86"/>
      <c r="F21" s="86"/>
      <c r="G21" s="86"/>
      <c r="H21" s="86"/>
      <c r="I21" s="86"/>
      <c r="J21" s="86"/>
    </row>
  </sheetData>
  <sheetProtection formatColumns="0" formatRows="0"/>
  <mergeCells count="5">
    <mergeCell ref="B3:G3"/>
    <mergeCell ref="B4:G4"/>
    <mergeCell ref="B16:J16"/>
    <mergeCell ref="B14:J14"/>
    <mergeCell ref="B18:J18"/>
  </mergeCells>
  <hyperlinks>
    <hyperlink ref="A6" location="'1-General Agency Info'!A1" display="Worksheet 1"/>
    <hyperlink ref="A7" location="'2-Building Energy Use'!A1" display="Worksheet 2"/>
    <hyperlink ref="A8" location="'Fleet Energy'!A1" display="Worksheet 3"/>
    <hyperlink ref="A11" location="'8-Conversion Factors'!A1" display="Worksheet 6"/>
    <hyperlink ref="A9" location="'4- GHG Emissions Summary'!A1" display="Worksheet 4"/>
    <hyperlink ref="A10" location="'7-Emissions Factors'!A1" display="Worksheet 5"/>
  </hyperlinks>
  <pageMargins left="0.7" right="0.7" top="0.75" bottom="0.75" header="0.3" footer="0.3"/>
  <pageSetup scale="81" orientation="portrait" r:id="rId1"/>
  <headerFooter scaleWithDoc="0">
    <oddFooter>&amp;L&amp;"Times New Roman,Regular"&amp;12Agency GHG Calculator
Last updated June 12, 2012&amp;C&amp;"Times New Roman,Regular"&amp;12&amp;A</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22"/>
  <sheetViews>
    <sheetView topLeftCell="A2" zoomScaleNormal="100" workbookViewId="0">
      <selection activeCell="D13" sqref="D13"/>
    </sheetView>
  </sheetViews>
  <sheetFormatPr defaultColWidth="9.140625" defaultRowHeight="15"/>
  <cols>
    <col min="1" max="1" width="40" style="1" customWidth="1"/>
    <col min="2" max="2" width="44.85546875" style="1" customWidth="1"/>
    <col min="3" max="3" width="18.42578125" style="1" customWidth="1"/>
    <col min="4" max="4" width="28" style="1" customWidth="1"/>
    <col min="5" max="5" width="28.85546875" style="1" customWidth="1"/>
    <col min="6" max="16384" width="9.140625" style="1"/>
  </cols>
  <sheetData>
    <row r="1" spans="1:4" ht="18.75" customHeight="1">
      <c r="A1" s="19" t="s">
        <v>52</v>
      </c>
      <c r="B1" s="25"/>
      <c r="C1" s="23"/>
      <c r="D1" s="23"/>
    </row>
    <row r="2" spans="1:4" ht="18.75" customHeight="1">
      <c r="A2" s="10" t="s">
        <v>105</v>
      </c>
      <c r="B2" s="24"/>
      <c r="C2" s="23"/>
      <c r="D2" s="23"/>
    </row>
    <row r="3" spans="1:4" ht="15.75" thickBot="1"/>
    <row r="4" spans="1:4" ht="18.75">
      <c r="A4" s="158" t="s">
        <v>6</v>
      </c>
      <c r="B4" s="231" t="str">
        <f>IF(Agency="","",Agency)</f>
        <v/>
      </c>
    </row>
    <row r="5" spans="1:4" ht="18.75">
      <c r="A5" s="159" t="s">
        <v>104</v>
      </c>
      <c r="B5" s="232" t="str">
        <f>IF(Year="","",Year)</f>
        <v/>
      </c>
    </row>
    <row r="6" spans="1:4" ht="18.75">
      <c r="A6" s="159" t="s">
        <v>103</v>
      </c>
      <c r="B6" s="233"/>
    </row>
    <row r="7" spans="1:4" ht="18.75">
      <c r="A7" s="159" t="s">
        <v>7</v>
      </c>
      <c r="B7" s="234"/>
    </row>
    <row r="8" spans="1:4" ht="19.5" thickBot="1">
      <c r="A8" s="160" t="s">
        <v>8</v>
      </c>
      <c r="B8" s="235"/>
    </row>
    <row r="9" spans="1:4" ht="18.75">
      <c r="A9" s="157"/>
      <c r="B9" s="191"/>
    </row>
    <row r="10" spans="1:4" ht="18.75">
      <c r="A10" s="161" t="s">
        <v>203</v>
      </c>
      <c r="B10" s="192"/>
      <c r="C10" s="7"/>
      <c r="D10" s="7"/>
    </row>
    <row r="11" spans="1:4" ht="41.25" customHeight="1" thickBot="1">
      <c r="A11" s="160" t="s">
        <v>193</v>
      </c>
      <c r="B11" s="193"/>
      <c r="C11" s="7"/>
      <c r="D11" s="7"/>
    </row>
    <row r="12" spans="1:4" ht="19.5" thickBot="1">
      <c r="A12" s="157"/>
      <c r="B12" s="194"/>
      <c r="C12" s="84"/>
      <c r="D12" s="7"/>
    </row>
    <row r="13" spans="1:4" ht="24" customHeight="1">
      <c r="A13" s="158" t="s">
        <v>238</v>
      </c>
      <c r="B13" s="195"/>
    </row>
    <row r="14" spans="1:4" ht="45.75" customHeight="1">
      <c r="A14" s="162" t="s">
        <v>259</v>
      </c>
      <c r="B14" s="196"/>
      <c r="C14" s="87"/>
    </row>
    <row r="15" spans="1:4" ht="45" customHeight="1">
      <c r="A15" s="159" t="s">
        <v>239</v>
      </c>
      <c r="B15" s="197"/>
    </row>
    <row r="16" spans="1:4" ht="44.25" customHeight="1" thickBot="1">
      <c r="A16" s="163" t="s">
        <v>130</v>
      </c>
      <c r="B16" s="198"/>
    </row>
    <row r="17" spans="1:2" ht="20.25" thickTop="1" thickBot="1">
      <c r="A17" s="164" t="s">
        <v>202</v>
      </c>
      <c r="B17" s="199"/>
    </row>
    <row r="22" spans="1:2" ht="18.75" customHeight="1"/>
  </sheetData>
  <sheetProtection formatColumns="0" formatRows="0"/>
  <pageMargins left="0.7" right="0.7" top="0.75" bottom="0.75" header="0.3" footer="0.3"/>
  <pageSetup scale="97" orientation="portrait" r:id="rId1"/>
  <headerFooter scaleWithDoc="0">
    <oddFooter>&amp;C&amp;"Times New Roman,Regular"&amp;12&amp;A</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R32"/>
  <sheetViews>
    <sheetView topLeftCell="A4" zoomScale="80" zoomScaleNormal="80" workbookViewId="0">
      <selection activeCell="P9" sqref="P9"/>
    </sheetView>
  </sheetViews>
  <sheetFormatPr defaultColWidth="9.140625" defaultRowHeight="15"/>
  <cols>
    <col min="1" max="1" width="13.7109375" style="1" customWidth="1"/>
    <col min="2" max="2" width="25.5703125" style="1" customWidth="1"/>
    <col min="3" max="3" width="14.5703125" style="47" customWidth="1"/>
    <col min="4" max="4" width="16.5703125" style="47" customWidth="1"/>
    <col min="5" max="5" width="14" style="47" customWidth="1"/>
    <col min="6" max="6" width="0.85546875" style="47" customWidth="1"/>
    <col min="7" max="7" width="14.42578125" style="47" customWidth="1"/>
    <col min="8" max="9" width="10.140625" style="47" customWidth="1"/>
    <col min="10" max="10" width="9.5703125" style="47" customWidth="1"/>
    <col min="11" max="11" width="2.28515625" style="47" customWidth="1"/>
    <col min="12" max="12" width="5.85546875" style="47" customWidth="1"/>
    <col min="13" max="13" width="6.28515625" style="47" customWidth="1"/>
    <col min="14" max="14" width="13.85546875" style="1" customWidth="1"/>
    <col min="15" max="15" width="24.28515625" style="1" customWidth="1"/>
    <col min="16" max="16" width="15.28515625" style="1" customWidth="1"/>
    <col min="17" max="17" width="12.5703125" style="1" customWidth="1"/>
    <col min="18" max="18" width="15.28515625" style="1" customWidth="1"/>
    <col min="19" max="19" width="1.5703125" style="1" customWidth="1"/>
    <col min="20" max="20" width="15.7109375" style="1" customWidth="1"/>
    <col min="21" max="23" width="9.140625" style="1" customWidth="1"/>
    <col min="24" max="24" width="1.7109375" style="1" customWidth="1"/>
    <col min="25" max="25" width="9.140625" style="1" customWidth="1"/>
    <col min="26" max="26" width="12.5703125" style="1" customWidth="1"/>
    <col min="27" max="27" width="11.7109375" style="1" customWidth="1"/>
    <col min="28" max="28" width="10.42578125" style="1" customWidth="1"/>
    <col min="29" max="29" width="13.28515625" style="1" customWidth="1"/>
    <col min="30" max="30" width="12.28515625" style="1" customWidth="1"/>
    <col min="31" max="31" width="8.5703125" style="1" customWidth="1"/>
    <col min="32" max="32" width="10.85546875" style="1" customWidth="1"/>
    <col min="33" max="33" width="9.42578125" style="1" customWidth="1"/>
    <col min="34" max="34" width="18.42578125" style="1" customWidth="1"/>
    <col min="35" max="37" width="9.140625" style="1"/>
    <col min="38" max="38" width="2.5703125" style="1" customWidth="1"/>
    <col min="39" max="39" width="18.85546875" style="1" customWidth="1"/>
    <col min="40" max="40" width="19.140625" style="1" customWidth="1"/>
    <col min="41" max="16384" width="9.140625" style="1"/>
  </cols>
  <sheetData>
    <row r="1" spans="1:44" ht="18.75">
      <c r="A1" s="19" t="s">
        <v>52</v>
      </c>
      <c r="B1" s="16"/>
      <c r="C1" s="44"/>
      <c r="D1" s="44"/>
      <c r="E1" s="44"/>
      <c r="F1" s="44"/>
      <c r="G1" s="44"/>
      <c r="H1" s="44"/>
      <c r="I1" s="44"/>
      <c r="J1" s="44"/>
      <c r="K1" s="44"/>
      <c r="L1" s="44"/>
      <c r="M1" s="44"/>
      <c r="N1" s="2"/>
    </row>
    <row r="2" spans="1:44" ht="15.75">
      <c r="A2" s="10" t="s">
        <v>200</v>
      </c>
      <c r="B2" s="16"/>
      <c r="C2" s="51"/>
      <c r="D2" s="51"/>
      <c r="E2" s="51"/>
      <c r="F2" s="51"/>
      <c r="G2" s="45"/>
      <c r="H2" s="45"/>
      <c r="I2" s="44"/>
      <c r="J2" s="44"/>
      <c r="K2" s="44"/>
      <c r="L2" s="44"/>
      <c r="M2" s="44"/>
      <c r="N2" s="2"/>
    </row>
    <row r="3" spans="1:44" ht="16.5">
      <c r="A3" s="309" t="s">
        <v>100</v>
      </c>
      <c r="B3" s="200" t="str">
        <f>IF(Agency="","",Agency)</f>
        <v/>
      </c>
      <c r="C3" s="201"/>
      <c r="D3" s="338"/>
      <c r="E3" s="337"/>
      <c r="F3" s="203"/>
      <c r="G3" s="204" t="s">
        <v>58</v>
      </c>
      <c r="H3" s="46"/>
      <c r="J3" s="84"/>
      <c r="K3" s="84"/>
      <c r="L3" s="84"/>
      <c r="M3" s="84"/>
    </row>
    <row r="4" spans="1:44" ht="21.75" customHeight="1">
      <c r="A4" s="309" t="s">
        <v>99</v>
      </c>
      <c r="B4" s="200" t="str">
        <f>IF(Year="","",Year)</f>
        <v/>
      </c>
      <c r="C4" s="201"/>
      <c r="D4" s="201"/>
      <c r="E4" s="201"/>
      <c r="F4" s="201"/>
      <c r="G4" s="205"/>
      <c r="H4" s="46"/>
      <c r="J4" s="84"/>
      <c r="K4" s="84"/>
      <c r="L4" s="84"/>
      <c r="M4" s="84"/>
    </row>
    <row r="5" spans="1:44" ht="19.5" customHeight="1">
      <c r="A5" s="15"/>
      <c r="B5" s="83"/>
      <c r="C5" s="52"/>
      <c r="D5" s="52"/>
      <c r="E5" s="52"/>
      <c r="F5" s="52"/>
      <c r="G5" s="46"/>
      <c r="H5" s="46"/>
      <c r="J5" s="84"/>
      <c r="K5" s="84"/>
      <c r="L5" s="84"/>
      <c r="M5" s="84"/>
    </row>
    <row r="6" spans="1:44" ht="108" customHeight="1" thickBot="1">
      <c r="A6" s="422" t="s">
        <v>303</v>
      </c>
      <c r="B6" s="422"/>
      <c r="C6" s="422"/>
      <c r="D6" s="422"/>
      <c r="E6" s="422"/>
      <c r="F6" s="422"/>
      <c r="G6" s="422"/>
      <c r="H6" s="423"/>
      <c r="I6" s="423"/>
      <c r="J6" s="423"/>
      <c r="K6" s="423"/>
      <c r="L6" s="424"/>
      <c r="M6" s="424"/>
      <c r="N6" s="424"/>
      <c r="O6" s="424"/>
      <c r="P6" s="424"/>
      <c r="Q6" s="424"/>
      <c r="R6" s="424"/>
      <c r="S6" s="424"/>
    </row>
    <row r="7" spans="1:44" ht="129.75" customHeight="1" thickBot="1">
      <c r="A7" s="413" t="s">
        <v>301</v>
      </c>
      <c r="B7" s="414"/>
      <c r="C7" s="178" t="s">
        <v>245</v>
      </c>
      <c r="D7" s="178" t="s">
        <v>246</v>
      </c>
      <c r="E7" s="178" t="s">
        <v>247</v>
      </c>
      <c r="F7" s="324"/>
      <c r="G7" s="182" t="s">
        <v>98</v>
      </c>
      <c r="H7" s="409" t="s">
        <v>290</v>
      </c>
      <c r="I7" s="410"/>
      <c r="J7" s="410"/>
      <c r="K7" s="411"/>
      <c r="L7" s="330"/>
      <c r="M7" s="330"/>
      <c r="N7" s="413" t="s">
        <v>302</v>
      </c>
      <c r="O7" s="414"/>
      <c r="P7" s="178" t="s">
        <v>245</v>
      </c>
      <c r="Q7" s="178" t="s">
        <v>246</v>
      </c>
      <c r="R7" s="178" t="s">
        <v>247</v>
      </c>
      <c r="S7" s="324"/>
      <c r="T7" s="182" t="s">
        <v>98</v>
      </c>
      <c r="U7" s="409" t="s">
        <v>289</v>
      </c>
      <c r="V7" s="410"/>
      <c r="W7" s="410"/>
      <c r="X7" s="411"/>
      <c r="Y7" s="2"/>
      <c r="AB7" s="2"/>
      <c r="AN7" s="54" t="s">
        <v>121</v>
      </c>
      <c r="AO7" s="54" t="s">
        <v>117</v>
      </c>
      <c r="AP7" s="54" t="s">
        <v>118</v>
      </c>
      <c r="AQ7" s="54" t="s">
        <v>119</v>
      </c>
      <c r="AR7" s="54" t="s">
        <v>120</v>
      </c>
    </row>
    <row r="8" spans="1:44" ht="68.25" customHeight="1" thickBot="1">
      <c r="A8" s="183" t="s">
        <v>249</v>
      </c>
      <c r="B8" s="184" t="s">
        <v>248</v>
      </c>
      <c r="C8" s="206" t="s">
        <v>121</v>
      </c>
      <c r="D8" s="206" t="s">
        <v>121</v>
      </c>
      <c r="E8" s="206" t="s">
        <v>260</v>
      </c>
      <c r="F8" s="325"/>
      <c r="G8" s="207" t="s">
        <v>115</v>
      </c>
      <c r="H8" s="179" t="s">
        <v>255</v>
      </c>
      <c r="I8" s="165" t="s">
        <v>97</v>
      </c>
      <c r="J8" s="165" t="s">
        <v>96</v>
      </c>
      <c r="K8" s="166"/>
      <c r="L8" s="331"/>
      <c r="M8" s="331"/>
      <c r="N8" s="183" t="s">
        <v>249</v>
      </c>
      <c r="O8" s="184" t="s">
        <v>248</v>
      </c>
      <c r="P8" s="206" t="s">
        <v>121</v>
      </c>
      <c r="Q8" s="206" t="s">
        <v>121</v>
      </c>
      <c r="R8" s="206" t="s">
        <v>260</v>
      </c>
      <c r="S8" s="325"/>
      <c r="T8" s="207" t="s">
        <v>115</v>
      </c>
      <c r="U8" s="179" t="s">
        <v>255</v>
      </c>
      <c r="V8" s="165" t="s">
        <v>97</v>
      </c>
      <c r="W8" s="165" t="s">
        <v>96</v>
      </c>
      <c r="X8" s="166"/>
      <c r="Y8" s="2"/>
      <c r="AB8" s="2"/>
    </row>
    <row r="9" spans="1:44" ht="18.75" customHeight="1">
      <c r="A9" s="415" t="s">
        <v>54</v>
      </c>
      <c r="B9" s="208" t="s">
        <v>0</v>
      </c>
      <c r="C9" s="209"/>
      <c r="D9" s="209"/>
      <c r="E9" s="210">
        <f>SUM(C9:D9)</f>
        <v>0</v>
      </c>
      <c r="F9" s="326"/>
      <c r="G9" s="211">
        <f>SUM(H9:K9)</f>
        <v>0</v>
      </c>
      <c r="H9" s="180">
        <f>(AN9*AO9)/1000</f>
        <v>0</v>
      </c>
      <c r="I9" s="169">
        <f t="shared" ref="I9:I18" si="0">((AN9*AQ9)/1000000)*25</f>
        <v>0</v>
      </c>
      <c r="J9" s="169">
        <f t="shared" ref="J9:J18" si="1">((AN9*AR9)/1000000)*298</f>
        <v>0</v>
      </c>
      <c r="K9" s="170"/>
      <c r="L9" s="332"/>
      <c r="M9" s="332"/>
      <c r="N9" s="415" t="s">
        <v>54</v>
      </c>
      <c r="O9" s="208" t="s">
        <v>0</v>
      </c>
      <c r="P9" s="209"/>
      <c r="Q9" s="209"/>
      <c r="R9" s="214">
        <f t="shared" ref="R9:R18" si="2">SUM(P9:Q9)</f>
        <v>0</v>
      </c>
      <c r="S9" s="326"/>
      <c r="T9" s="211">
        <f>SUM(U9:X9)</f>
        <v>0</v>
      </c>
      <c r="U9" s="180">
        <f t="shared" ref="U9:U14" si="3">(AM9*AO9)/1000</f>
        <v>0</v>
      </c>
      <c r="V9" s="169">
        <f t="shared" ref="V9:V18" si="4">((AM9*AQ9)/1000000)*25</f>
        <v>0</v>
      </c>
      <c r="W9" s="169">
        <f t="shared" ref="W9:W18" si="5">((AM9*AR9)/1000000)*298</f>
        <v>0</v>
      </c>
      <c r="X9" s="170"/>
      <c r="AM9" s="50">
        <f t="shared" ref="AM9:AM18" si="6">R9</f>
        <v>0</v>
      </c>
      <c r="AN9" s="50">
        <f>E9</f>
        <v>0</v>
      </c>
      <c r="AO9" s="1">
        <f>'5-Emissions Factors'!$C$5</f>
        <v>5.306</v>
      </c>
      <c r="AQ9" s="1">
        <f>'5-Emissions Factors'!E5</f>
        <v>0.09</v>
      </c>
      <c r="AR9" s="1">
        <f>'5-Emissions Factors'!G5</f>
        <v>0.09</v>
      </c>
    </row>
    <row r="10" spans="1:44" ht="20.25" customHeight="1">
      <c r="A10" s="416"/>
      <c r="B10" s="212" t="s">
        <v>1</v>
      </c>
      <c r="C10" s="213"/>
      <c r="D10" s="213"/>
      <c r="E10" s="214">
        <f t="shared" ref="E10:E18" si="7">SUM(C10:D10)</f>
        <v>0</v>
      </c>
      <c r="F10" s="327"/>
      <c r="G10" s="215">
        <f>SUM(H10:K10)</f>
        <v>0</v>
      </c>
      <c r="H10" s="180">
        <f>(AN10*AO10)/1000</f>
        <v>0</v>
      </c>
      <c r="I10" s="169">
        <f t="shared" si="0"/>
        <v>0</v>
      </c>
      <c r="J10" s="169">
        <f t="shared" si="1"/>
        <v>0</v>
      </c>
      <c r="K10" s="170"/>
      <c r="L10" s="332"/>
      <c r="M10" s="332"/>
      <c r="N10" s="416"/>
      <c r="O10" s="212" t="s">
        <v>1</v>
      </c>
      <c r="P10" s="213"/>
      <c r="Q10" s="213"/>
      <c r="R10" s="214">
        <f t="shared" si="2"/>
        <v>0</v>
      </c>
      <c r="S10" s="327"/>
      <c r="T10" s="215">
        <f>SUM(U10:X10)</f>
        <v>0</v>
      </c>
      <c r="U10" s="180">
        <f t="shared" si="3"/>
        <v>0</v>
      </c>
      <c r="V10" s="169">
        <f t="shared" si="4"/>
        <v>0</v>
      </c>
      <c r="W10" s="169">
        <f t="shared" si="5"/>
        <v>0</v>
      </c>
      <c r="X10" s="170"/>
      <c r="AM10" s="50">
        <f t="shared" si="6"/>
        <v>0</v>
      </c>
      <c r="AN10" s="50">
        <f t="shared" ref="AN10:AN18" si="8">E10</f>
        <v>0</v>
      </c>
      <c r="AO10" s="1">
        <f>'5-Emissions Factors'!C6</f>
        <v>10.210000000000001</v>
      </c>
      <c r="AQ10" s="1">
        <f>'5-Emissions Factors'!E6</f>
        <v>0.19600000000000001</v>
      </c>
      <c r="AR10" s="1">
        <f>'5-Emissions Factors'!G6</f>
        <v>4.2000000000000003E-2</v>
      </c>
    </row>
    <row r="11" spans="1:44" ht="19.5" customHeight="1">
      <c r="A11" s="416"/>
      <c r="B11" s="212" t="s">
        <v>2</v>
      </c>
      <c r="C11" s="213"/>
      <c r="D11" s="213"/>
      <c r="E11" s="214">
        <f t="shared" si="7"/>
        <v>0</v>
      </c>
      <c r="F11" s="327"/>
      <c r="G11" s="215">
        <f>SUM(H11:K11)</f>
        <v>0</v>
      </c>
      <c r="H11" s="180">
        <f>(AN11*AO11)/1000</f>
        <v>0</v>
      </c>
      <c r="I11" s="169">
        <f t="shared" si="0"/>
        <v>0</v>
      </c>
      <c r="J11" s="169">
        <f t="shared" si="1"/>
        <v>0</v>
      </c>
      <c r="K11" s="170"/>
      <c r="L11" s="332"/>
      <c r="M11" s="332"/>
      <c r="N11" s="416"/>
      <c r="O11" s="212" t="s">
        <v>2</v>
      </c>
      <c r="P11" s="213"/>
      <c r="Q11" s="213"/>
      <c r="R11" s="214">
        <f t="shared" si="2"/>
        <v>0</v>
      </c>
      <c r="S11" s="327"/>
      <c r="T11" s="215">
        <f>SUM(U11:X11)</f>
        <v>0</v>
      </c>
      <c r="U11" s="180">
        <f t="shared" si="3"/>
        <v>0</v>
      </c>
      <c r="V11" s="169">
        <f t="shared" si="4"/>
        <v>0</v>
      </c>
      <c r="W11" s="169">
        <f t="shared" si="5"/>
        <v>0</v>
      </c>
      <c r="X11" s="170"/>
      <c r="AM11" s="50">
        <f t="shared" si="6"/>
        <v>0</v>
      </c>
      <c r="AN11" s="50">
        <f t="shared" si="8"/>
        <v>0</v>
      </c>
      <c r="AO11" s="1">
        <f>'5-Emissions Factors'!C12</f>
        <v>5.66</v>
      </c>
      <c r="AQ11" s="1">
        <f>'5-Emissions Factors'!E12</f>
        <v>0.27300000000000002</v>
      </c>
      <c r="AR11" s="1">
        <f>'5-Emissions Factors'!G12</f>
        <v>5.4600000000000003E-2</v>
      </c>
    </row>
    <row r="12" spans="1:44" ht="19.5" customHeight="1">
      <c r="A12" s="416"/>
      <c r="B12" s="212" t="s">
        <v>53</v>
      </c>
      <c r="C12" s="213"/>
      <c r="D12" s="213"/>
      <c r="E12" s="214">
        <f t="shared" si="7"/>
        <v>0</v>
      </c>
      <c r="F12" s="327"/>
      <c r="G12" s="215">
        <f>SUM(H12,I12:K12)</f>
        <v>0</v>
      </c>
      <c r="H12" s="180">
        <v>0</v>
      </c>
      <c r="I12" s="169">
        <f t="shared" si="0"/>
        <v>0</v>
      </c>
      <c r="J12" s="169">
        <f t="shared" si="1"/>
        <v>0</v>
      </c>
      <c r="K12" s="170"/>
      <c r="L12" s="332"/>
      <c r="M12" s="332"/>
      <c r="N12" s="416"/>
      <c r="O12" s="212" t="s">
        <v>53</v>
      </c>
      <c r="P12" s="213"/>
      <c r="Q12" s="213"/>
      <c r="R12" s="214">
        <f t="shared" si="2"/>
        <v>0</v>
      </c>
      <c r="S12" s="327"/>
      <c r="T12" s="215">
        <f>SUM(U12,V12:X12)</f>
        <v>0</v>
      </c>
      <c r="U12" s="180">
        <f t="shared" si="3"/>
        <v>0</v>
      </c>
      <c r="V12" s="169">
        <f t="shared" si="4"/>
        <v>0</v>
      </c>
      <c r="W12" s="169">
        <f t="shared" si="5"/>
        <v>0</v>
      </c>
      <c r="X12" s="170"/>
      <c r="AM12" s="50">
        <f t="shared" si="6"/>
        <v>0</v>
      </c>
      <c r="AN12" s="50">
        <f t="shared" si="8"/>
        <v>0</v>
      </c>
      <c r="AP12" s="1">
        <f>'5-Emissions Factors'!C11</f>
        <v>1639.62</v>
      </c>
      <c r="AQ12" s="1">
        <f>'5-Emissions Factors'!E11</f>
        <v>143.03</v>
      </c>
      <c r="AR12" s="1">
        <f>'5-Emissions Factors'!G11</f>
        <v>90.74</v>
      </c>
    </row>
    <row r="13" spans="1:44" ht="35.25" customHeight="1">
      <c r="A13" s="416"/>
      <c r="B13" s="212" t="s">
        <v>205</v>
      </c>
      <c r="C13" s="213"/>
      <c r="D13" s="213"/>
      <c r="E13" s="214">
        <f t="shared" si="7"/>
        <v>0</v>
      </c>
      <c r="F13" s="327"/>
      <c r="G13" s="215">
        <f>SUM(H13:K13)</f>
        <v>0</v>
      </c>
      <c r="H13" s="180">
        <f>(AN13*AO13)/1000</f>
        <v>0</v>
      </c>
      <c r="I13" s="169">
        <f t="shared" si="0"/>
        <v>0</v>
      </c>
      <c r="J13" s="169">
        <f t="shared" si="1"/>
        <v>0</v>
      </c>
      <c r="K13" s="170"/>
      <c r="L13" s="332"/>
      <c r="M13" s="332"/>
      <c r="N13" s="416"/>
      <c r="O13" s="212" t="s">
        <v>205</v>
      </c>
      <c r="P13" s="213"/>
      <c r="Q13" s="213"/>
      <c r="R13" s="214">
        <f t="shared" si="2"/>
        <v>0</v>
      </c>
      <c r="S13" s="327"/>
      <c r="T13" s="215">
        <f>SUM(U13:X13)</f>
        <v>0</v>
      </c>
      <c r="U13" s="180">
        <f t="shared" si="3"/>
        <v>0</v>
      </c>
      <c r="V13" s="169">
        <f t="shared" si="4"/>
        <v>0</v>
      </c>
      <c r="W13" s="169">
        <f t="shared" si="5"/>
        <v>0</v>
      </c>
      <c r="X13" s="170"/>
      <c r="AM13" s="50">
        <f t="shared" si="6"/>
        <v>0</v>
      </c>
      <c r="AN13" s="50">
        <f t="shared" si="8"/>
        <v>0</v>
      </c>
      <c r="AO13" s="1">
        <f>'5-Emissions Factors'!C7</f>
        <v>10.35</v>
      </c>
      <c r="AQ13" s="1">
        <f>'5-Emissions Factors'!E7</f>
        <v>9.6600000000000005E-2</v>
      </c>
      <c r="AR13" s="1">
        <f>'5-Emissions Factors'!G7</f>
        <v>5.5199999999999999E-2</v>
      </c>
    </row>
    <row r="14" spans="1:44" ht="35.25" customHeight="1">
      <c r="A14" s="416"/>
      <c r="B14" s="212" t="s">
        <v>208</v>
      </c>
      <c r="C14" s="213"/>
      <c r="D14" s="213"/>
      <c r="E14" s="214">
        <f t="shared" si="7"/>
        <v>0</v>
      </c>
      <c r="F14" s="327"/>
      <c r="G14" s="215">
        <f>SUM(H14:J14)</f>
        <v>0</v>
      </c>
      <c r="H14" s="180">
        <v>0</v>
      </c>
      <c r="I14" s="169">
        <f t="shared" si="0"/>
        <v>0</v>
      </c>
      <c r="J14" s="169">
        <f t="shared" si="1"/>
        <v>0</v>
      </c>
      <c r="K14" s="170"/>
      <c r="L14" s="332"/>
      <c r="M14" s="332"/>
      <c r="N14" s="416"/>
      <c r="O14" s="212" t="s">
        <v>208</v>
      </c>
      <c r="P14" s="213"/>
      <c r="Q14" s="213"/>
      <c r="R14" s="214">
        <f t="shared" si="2"/>
        <v>0</v>
      </c>
      <c r="S14" s="327"/>
      <c r="T14" s="215">
        <f>SUM(U14:W14)</f>
        <v>0</v>
      </c>
      <c r="U14" s="180">
        <f t="shared" si="3"/>
        <v>0</v>
      </c>
      <c r="V14" s="169">
        <f t="shared" si="4"/>
        <v>0</v>
      </c>
      <c r="W14" s="169">
        <f t="shared" si="5"/>
        <v>0</v>
      </c>
      <c r="X14" s="170"/>
      <c r="AM14" s="50">
        <f t="shared" si="6"/>
        <v>0</v>
      </c>
      <c r="AN14" s="50">
        <f t="shared" si="8"/>
        <v>0</v>
      </c>
      <c r="AP14" s="1">
        <v>9.4499999999999993</v>
      </c>
      <c r="AQ14" s="1">
        <v>8.9599999999999999E-2</v>
      </c>
      <c r="AR14" s="1">
        <v>5.1200000000000002E-2</v>
      </c>
    </row>
    <row r="15" spans="1:44" ht="51.75" customHeight="1">
      <c r="A15" s="416"/>
      <c r="B15" s="212" t="s">
        <v>204</v>
      </c>
      <c r="C15" s="213"/>
      <c r="D15" s="213"/>
      <c r="E15" s="214">
        <f t="shared" si="7"/>
        <v>0</v>
      </c>
      <c r="F15" s="327"/>
      <c r="G15" s="215">
        <f>SUM(H15:K15)</f>
        <v>0</v>
      </c>
      <c r="H15" s="180">
        <f>(AN15*AO15)/1000</f>
        <v>0</v>
      </c>
      <c r="I15" s="169">
        <f t="shared" si="0"/>
        <v>0</v>
      </c>
      <c r="J15" s="169">
        <f t="shared" si="1"/>
        <v>0</v>
      </c>
      <c r="K15" s="170"/>
      <c r="L15" s="332"/>
      <c r="M15" s="332"/>
      <c r="N15" s="416"/>
      <c r="O15" s="212" t="s">
        <v>204</v>
      </c>
      <c r="P15" s="213"/>
      <c r="Q15" s="213"/>
      <c r="R15" s="214">
        <f t="shared" si="2"/>
        <v>0</v>
      </c>
      <c r="S15" s="327"/>
      <c r="T15" s="215">
        <f>SUM(U15:X15)</f>
        <v>0</v>
      </c>
      <c r="U15" s="180">
        <f t="shared" ref="U15" si="9">(AN15*AO15)/1000</f>
        <v>0</v>
      </c>
      <c r="V15" s="169">
        <f t="shared" si="4"/>
        <v>0</v>
      </c>
      <c r="W15" s="169">
        <f t="shared" si="5"/>
        <v>0</v>
      </c>
      <c r="X15" s="170"/>
      <c r="AM15" s="50">
        <f t="shared" si="6"/>
        <v>0</v>
      </c>
      <c r="AN15" s="50">
        <f t="shared" si="8"/>
        <v>0</v>
      </c>
      <c r="AO15" s="1">
        <f>'5-Emissions Factors'!C9</f>
        <v>9.1300000000000008</v>
      </c>
      <c r="AQ15" s="1">
        <f>'5-Emissions Factors'!E9</f>
        <v>8.7499999999999994E-2</v>
      </c>
      <c r="AR15" s="1">
        <f>'5-Emissions Factors'!G9</f>
        <v>0.05</v>
      </c>
    </row>
    <row r="16" spans="1:44" ht="48" customHeight="1">
      <c r="A16" s="416"/>
      <c r="B16" s="212" t="s">
        <v>209</v>
      </c>
      <c r="C16" s="213"/>
      <c r="D16" s="213"/>
      <c r="E16" s="214">
        <f t="shared" si="7"/>
        <v>0</v>
      </c>
      <c r="F16" s="327"/>
      <c r="G16" s="215">
        <f>SUM(H16,I16:K16)</f>
        <v>0</v>
      </c>
      <c r="H16" s="180">
        <v>0</v>
      </c>
      <c r="I16" s="169">
        <f t="shared" si="0"/>
        <v>0</v>
      </c>
      <c r="J16" s="169">
        <f t="shared" si="1"/>
        <v>0</v>
      </c>
      <c r="K16" s="170"/>
      <c r="L16" s="332"/>
      <c r="M16" s="332"/>
      <c r="N16" s="416"/>
      <c r="O16" s="212" t="s">
        <v>209</v>
      </c>
      <c r="P16" s="213"/>
      <c r="Q16" s="213"/>
      <c r="R16" s="214">
        <f t="shared" si="2"/>
        <v>0</v>
      </c>
      <c r="S16" s="327"/>
      <c r="T16" s="215">
        <f>SUM(U16,V16:X16)</f>
        <v>0</v>
      </c>
      <c r="U16" s="180">
        <f>(AM16*AO16)/1000</f>
        <v>0</v>
      </c>
      <c r="V16" s="169">
        <f t="shared" si="4"/>
        <v>0</v>
      </c>
      <c r="W16" s="169">
        <f t="shared" si="5"/>
        <v>0</v>
      </c>
      <c r="X16" s="170"/>
      <c r="AM16" s="50">
        <f t="shared" si="6"/>
        <v>0</v>
      </c>
      <c r="AN16" s="50">
        <f t="shared" si="8"/>
        <v>0</v>
      </c>
      <c r="AP16" s="1">
        <v>5.75</v>
      </c>
      <c r="AQ16" s="1">
        <v>5.8799999999999998E-2</v>
      </c>
      <c r="AR16" s="1">
        <v>3.3599999999999998E-2</v>
      </c>
    </row>
    <row r="17" spans="1:44" ht="69.75" customHeight="1">
      <c r="A17" s="416"/>
      <c r="B17" s="212" t="s">
        <v>218</v>
      </c>
      <c r="C17" s="213"/>
      <c r="D17" s="213"/>
      <c r="E17" s="214">
        <f t="shared" si="7"/>
        <v>0</v>
      </c>
      <c r="F17" s="327"/>
      <c r="G17" s="215">
        <f>SUM(H17:K17)</f>
        <v>0</v>
      </c>
      <c r="H17" s="180">
        <f>(AN17*AO17)/1000</f>
        <v>0</v>
      </c>
      <c r="I17" s="169">
        <f t="shared" si="0"/>
        <v>0</v>
      </c>
      <c r="J17" s="169">
        <f t="shared" si="1"/>
        <v>0</v>
      </c>
      <c r="K17" s="170"/>
      <c r="L17" s="332"/>
      <c r="M17" s="332"/>
      <c r="N17" s="416"/>
      <c r="O17" s="212" t="s">
        <v>218</v>
      </c>
      <c r="P17" s="213"/>
      <c r="Q17" s="213"/>
      <c r="R17" s="214">
        <f t="shared" si="2"/>
        <v>0</v>
      </c>
      <c r="S17" s="327"/>
      <c r="T17" s="215">
        <f>SUM(U17:X17)</f>
        <v>0</v>
      </c>
      <c r="U17" s="180">
        <f>(AM17*AO17)/1000</f>
        <v>0</v>
      </c>
      <c r="V17" s="169">
        <f t="shared" si="4"/>
        <v>0</v>
      </c>
      <c r="W17" s="169">
        <f t="shared" si="5"/>
        <v>0</v>
      </c>
      <c r="X17" s="170"/>
      <c r="AM17" s="50">
        <f t="shared" si="6"/>
        <v>0</v>
      </c>
      <c r="AN17" s="50">
        <f t="shared" si="8"/>
        <v>0</v>
      </c>
      <c r="AO17" s="1">
        <f>'5-Emissions Factors'!C13</f>
        <v>8.31</v>
      </c>
      <c r="AQ17" s="1">
        <f>'5-Emissions Factors'!E13</f>
        <v>1.32</v>
      </c>
      <c r="AR17" s="1">
        <f>'5-Emissions Factors'!G13</f>
        <v>7.1999999999999995E-2</v>
      </c>
    </row>
    <row r="18" spans="1:44" ht="63" customHeight="1" thickBot="1">
      <c r="A18" s="417"/>
      <c r="B18" s="216" t="s">
        <v>219</v>
      </c>
      <c r="C18" s="217"/>
      <c r="D18" s="217"/>
      <c r="E18" s="218">
        <f t="shared" si="7"/>
        <v>0</v>
      </c>
      <c r="F18" s="328"/>
      <c r="G18" s="219">
        <f>SUM(H18:K18)</f>
        <v>0</v>
      </c>
      <c r="H18" s="181">
        <f>(AN18*AO18)/1000</f>
        <v>0</v>
      </c>
      <c r="I18" s="171">
        <f t="shared" si="0"/>
        <v>0</v>
      </c>
      <c r="J18" s="171">
        <f t="shared" si="1"/>
        <v>0</v>
      </c>
      <c r="K18" s="172"/>
      <c r="L18" s="332"/>
      <c r="M18" s="332"/>
      <c r="N18" s="417"/>
      <c r="O18" s="216" t="s">
        <v>219</v>
      </c>
      <c r="P18" s="217"/>
      <c r="Q18" s="217"/>
      <c r="R18" s="218">
        <f t="shared" si="2"/>
        <v>0</v>
      </c>
      <c r="S18" s="328"/>
      <c r="T18" s="219">
        <f>SUM(U18:X18)</f>
        <v>0</v>
      </c>
      <c r="U18" s="180">
        <f>(AM18*AO18)/1000</f>
        <v>0</v>
      </c>
      <c r="V18" s="169">
        <f t="shared" si="4"/>
        <v>0</v>
      </c>
      <c r="W18" s="169">
        <f t="shared" si="5"/>
        <v>0</v>
      </c>
      <c r="X18" s="172"/>
      <c r="AM18" s="50">
        <f t="shared" si="6"/>
        <v>0</v>
      </c>
      <c r="AN18" s="50">
        <f t="shared" si="8"/>
        <v>0</v>
      </c>
      <c r="AO18" s="1">
        <f>'5-Emissions Factors'!C14</f>
        <v>10.11</v>
      </c>
      <c r="AQ18" s="1">
        <f>'5-Emissions Factors'!E14</f>
        <v>1.4850000000000001</v>
      </c>
      <c r="AR18" s="1">
        <f>'5-Emissions Factors'!G14</f>
        <v>8.1000000000000003E-2</v>
      </c>
    </row>
    <row r="19" spans="1:44" ht="21.75" customHeight="1" thickBot="1">
      <c r="A19" s="13"/>
      <c r="B19" s="220"/>
      <c r="C19" s="221"/>
      <c r="D19" s="222"/>
      <c r="E19" s="223" t="s">
        <v>116</v>
      </c>
      <c r="F19" s="329"/>
      <c r="G19" s="224">
        <f>SUM(G9:G18)</f>
        <v>0</v>
      </c>
      <c r="H19" s="173">
        <f>SUM(H9:H18)</f>
        <v>0</v>
      </c>
      <c r="I19" s="173">
        <f>SUM(I9:I18)</f>
        <v>0</v>
      </c>
      <c r="J19" s="173">
        <f>SUM(J9:J18)</f>
        <v>0</v>
      </c>
      <c r="K19" s="174"/>
      <c r="L19" s="332"/>
      <c r="M19" s="332"/>
      <c r="N19" s="13"/>
      <c r="O19" s="220"/>
      <c r="P19" s="221"/>
      <c r="Q19" s="222"/>
      <c r="R19" s="223" t="s">
        <v>116</v>
      </c>
      <c r="S19" s="329"/>
      <c r="T19" s="224">
        <f>SUM(T9:T18)</f>
        <v>0</v>
      </c>
      <c r="U19" s="173">
        <f>SUM(U9:U18)</f>
        <v>0</v>
      </c>
      <c r="V19" s="173">
        <f>SUM(V9:V18)</f>
        <v>0</v>
      </c>
      <c r="W19" s="173">
        <f>SUM(W9:W18)</f>
        <v>0</v>
      </c>
      <c r="X19" s="174"/>
    </row>
    <row r="20" spans="1:44" ht="16.5" thickBot="1">
      <c r="B20" s="225"/>
      <c r="C20" s="226"/>
      <c r="D20" s="226"/>
      <c r="E20" s="226"/>
      <c r="F20" s="226"/>
      <c r="G20" s="226"/>
      <c r="H20" s="49"/>
      <c r="I20" s="49"/>
      <c r="J20" s="49"/>
      <c r="K20" s="49"/>
      <c r="L20" s="49"/>
      <c r="M20" s="49"/>
      <c r="N20" s="359"/>
      <c r="O20" s="225"/>
      <c r="P20" s="226"/>
      <c r="Q20" s="226"/>
      <c r="R20" s="226"/>
      <c r="S20" s="226"/>
      <c r="T20" s="226"/>
      <c r="U20" s="49"/>
      <c r="V20" s="49"/>
      <c r="W20" s="49"/>
      <c r="X20" s="49"/>
    </row>
    <row r="21" spans="1:44" ht="39" customHeight="1" thickBot="1">
      <c r="A21" s="420" t="s">
        <v>55</v>
      </c>
      <c r="B21" s="227" t="s">
        <v>269</v>
      </c>
      <c r="C21" s="228"/>
      <c r="D21" s="228"/>
      <c r="E21" s="229">
        <f>SUM(C21:D21)</f>
        <v>0</v>
      </c>
      <c r="F21" s="229"/>
      <c r="G21" s="230">
        <f>SUM(H21:K21)</f>
        <v>0</v>
      </c>
      <c r="H21" s="167">
        <f>(AN21*AO21)/1000</f>
        <v>0</v>
      </c>
      <c r="I21" s="167">
        <f>((AN21*AQ21)/1000000)*25</f>
        <v>0</v>
      </c>
      <c r="J21" s="167">
        <f>((AN21*AR21)/1000000)*298</f>
        <v>0</v>
      </c>
      <c r="K21" s="168"/>
      <c r="L21" s="49"/>
      <c r="M21" s="49"/>
      <c r="N21" s="418" t="s">
        <v>55</v>
      </c>
      <c r="O21" s="227" t="s">
        <v>269</v>
      </c>
      <c r="P21" s="228"/>
      <c r="Q21" s="228"/>
      <c r="R21" s="229">
        <f>SUM(P21:Q21)</f>
        <v>0</v>
      </c>
      <c r="S21" s="229"/>
      <c r="T21" s="230">
        <f>SUM(U21:X21)</f>
        <v>0</v>
      </c>
      <c r="U21" s="167">
        <f>(AM21*AO21)/1000</f>
        <v>0</v>
      </c>
      <c r="V21" s="167">
        <f>((AM21*AQ21)/1000000)*25</f>
        <v>0</v>
      </c>
      <c r="W21" s="167">
        <f>((AM21*AR21)/1000000)*298</f>
        <v>0</v>
      </c>
      <c r="X21" s="168"/>
      <c r="AM21" s="50">
        <f>R21</f>
        <v>0</v>
      </c>
      <c r="AN21" s="50">
        <f>E21</f>
        <v>0</v>
      </c>
      <c r="AO21" s="1">
        <f>'5-Emissions Factors'!C19</f>
        <v>0.19885693549850311</v>
      </c>
      <c r="AQ21" s="53">
        <f>'5-Emissions Factors'!E19</f>
        <v>3.7648800000000004E-3</v>
      </c>
      <c r="AR21" s="53">
        <f>'5-Emissions Factors'!G19</f>
        <v>3.0844800000000001E-3</v>
      </c>
    </row>
    <row r="22" spans="1:44" s="336" customFormat="1" ht="50.25" customHeight="1" thickBot="1">
      <c r="A22" s="421"/>
      <c r="B22" s="212" t="s">
        <v>122</v>
      </c>
      <c r="C22" s="213"/>
      <c r="D22" s="213"/>
      <c r="E22" s="376">
        <f>SUM(C22:D22)</f>
        <v>0</v>
      </c>
      <c r="F22" s="376"/>
      <c r="G22" s="230">
        <f>SUM(H22:K22)</f>
        <v>0</v>
      </c>
      <c r="H22" s="378">
        <f>(AN23*AO23)</f>
        <v>0</v>
      </c>
      <c r="I22" s="378">
        <f>((AN23*AQ23)/1000000)*25</f>
        <v>0</v>
      </c>
      <c r="J22" s="378">
        <f>((AN23*AR23)/1000000)*298</f>
        <v>0</v>
      </c>
      <c r="K22" s="379"/>
      <c r="L22" s="49"/>
      <c r="M22" s="49"/>
      <c r="N22" s="419"/>
      <c r="O22" s="342" t="s">
        <v>270</v>
      </c>
      <c r="P22" s="343"/>
      <c r="Q22" s="343"/>
      <c r="R22" s="229">
        <f>SUM(P22:Q22)</f>
        <v>0</v>
      </c>
      <c r="S22" s="344"/>
      <c r="T22" s="230">
        <f>SUM(U22:X22)</f>
        <v>0</v>
      </c>
      <c r="U22" s="167">
        <f>(AM22*AO22)/1000</f>
        <v>0</v>
      </c>
      <c r="V22" s="167">
        <f>((AM22*AQ22)/1000000)*25</f>
        <v>0</v>
      </c>
      <c r="W22" s="167">
        <f>((AM22*AR22)/1000000)*298</f>
        <v>0</v>
      </c>
      <c r="X22" s="168"/>
      <c r="AM22" s="50">
        <f>R22</f>
        <v>0</v>
      </c>
      <c r="AN22" s="50">
        <f>R22</f>
        <v>0</v>
      </c>
      <c r="AO22" s="359">
        <f>'5-Emissions Factors'!C21</f>
        <v>0</v>
      </c>
      <c r="AQ22" s="53"/>
      <c r="AR22" s="53"/>
    </row>
    <row r="23" spans="1:44" ht="30" customHeight="1" thickBot="1">
      <c r="A23" s="12"/>
      <c r="B23" s="7"/>
      <c r="C23" s="49"/>
      <c r="D23" s="48"/>
      <c r="E23" s="381" t="s">
        <v>116</v>
      </c>
      <c r="F23" s="380"/>
      <c r="G23" s="230">
        <f>SUM(H23:K23)</f>
        <v>0</v>
      </c>
      <c r="H23" s="382">
        <f>SUM(H21:H22)</f>
        <v>0</v>
      </c>
      <c r="I23" s="382">
        <f>SUM(I21:I22)</f>
        <v>0</v>
      </c>
      <c r="J23" s="382">
        <f>SUM(J21:J22)</f>
        <v>0</v>
      </c>
      <c r="K23" s="382"/>
      <c r="L23" s="49"/>
      <c r="M23" s="49"/>
      <c r="N23" s="417"/>
      <c r="O23" s="212" t="s">
        <v>122</v>
      </c>
      <c r="P23" s="213"/>
      <c r="Q23" s="213"/>
      <c r="R23" s="376">
        <f>SUM(P23:Q23)</f>
        <v>0</v>
      </c>
      <c r="S23" s="376"/>
      <c r="T23" s="377">
        <f>SUM(U23:X23)</f>
        <v>0</v>
      </c>
      <c r="U23" s="378">
        <f>(AM23*AO23)</f>
        <v>0</v>
      </c>
      <c r="V23" s="378">
        <f>((AM23*AQ23)/1000000)*25</f>
        <v>0</v>
      </c>
      <c r="W23" s="378">
        <f>((AM23*AR23)/1000000)*298</f>
        <v>0</v>
      </c>
      <c r="X23" s="379"/>
      <c r="AM23" s="50">
        <f>R23</f>
        <v>0</v>
      </c>
      <c r="AN23" s="50">
        <f>E22</f>
        <v>0</v>
      </c>
      <c r="AO23" s="1">
        <f>'5-Emissions Factors'!C23</f>
        <v>7.0699999999999999E-2</v>
      </c>
      <c r="AQ23" s="1">
        <f>'5-Emissions Factors'!E23</f>
        <v>0</v>
      </c>
      <c r="AR23" s="1">
        <f>'5-Emissions Factors'!G23</f>
        <v>0</v>
      </c>
    </row>
    <row r="24" spans="1:44" s="359" customFormat="1" ht="31.5" customHeight="1">
      <c r="A24" s="12"/>
      <c r="B24" s="7"/>
      <c r="C24" s="47"/>
      <c r="D24" s="48"/>
      <c r="E24" s="48"/>
      <c r="F24" s="48"/>
      <c r="G24" s="49"/>
      <c r="H24" s="49"/>
      <c r="I24" s="49"/>
      <c r="J24" s="49"/>
      <c r="K24" s="49"/>
      <c r="L24" s="49"/>
      <c r="M24" s="49"/>
      <c r="N24" s="12"/>
      <c r="O24" s="220"/>
      <c r="P24" s="383"/>
      <c r="Q24" s="383"/>
      <c r="R24" s="385" t="s">
        <v>116</v>
      </c>
      <c r="S24" s="384"/>
      <c r="T24" s="382">
        <f>SUM(T21:T23)</f>
        <v>0</v>
      </c>
      <c r="U24" s="382">
        <f>SUM(U21:U23)</f>
        <v>0</v>
      </c>
      <c r="V24" s="382">
        <f>SUM(V21:V23)</f>
        <v>0</v>
      </c>
      <c r="W24" s="382">
        <f>SUM(W21:W23)</f>
        <v>0</v>
      </c>
      <c r="X24" s="382"/>
      <c r="AN24" s="50"/>
      <c r="AO24" s="359">
        <f>'5-Emissions Factors'!C24</f>
        <v>0</v>
      </c>
      <c r="AQ24" s="359">
        <f>'5-Emissions Factors'!E24</f>
        <v>0</v>
      </c>
      <c r="AR24" s="359">
        <f>'5-Emissions Factors'!G24</f>
        <v>0</v>
      </c>
    </row>
    <row r="25" spans="1:44">
      <c r="E25" s="391"/>
      <c r="F25" s="391"/>
      <c r="G25" s="391"/>
      <c r="H25" s="391"/>
      <c r="I25" s="391"/>
      <c r="J25" s="391"/>
      <c r="K25" s="391"/>
      <c r="L25" s="392"/>
      <c r="M25" s="392"/>
      <c r="N25" s="392"/>
      <c r="O25" s="7"/>
      <c r="AN25" s="50">
        <f>R21</f>
        <v>0</v>
      </c>
      <c r="AO25" s="359">
        <f>'5-Emissions Factors'!C19</f>
        <v>0.19885693549850311</v>
      </c>
      <c r="AQ25" s="359">
        <f>'5-Emissions Factors'!E22</f>
        <v>0</v>
      </c>
      <c r="AR25" s="359">
        <f>'5-Emissions Factors'!G22</f>
        <v>0</v>
      </c>
    </row>
    <row r="26" spans="1:44" ht="19.5" customHeight="1">
      <c r="E26" s="391"/>
      <c r="F26" s="391"/>
      <c r="G26" s="425"/>
      <c r="H26" s="425"/>
      <c r="I26" s="425"/>
      <c r="J26" s="425"/>
      <c r="K26" s="425"/>
      <c r="L26" s="393"/>
      <c r="M26" s="393"/>
      <c r="N26" s="394"/>
      <c r="O26" s="7"/>
    </row>
    <row r="27" spans="1:44" ht="19.5" customHeight="1" thickBot="1">
      <c r="E27" s="391"/>
      <c r="F27" s="391"/>
      <c r="G27" s="395"/>
      <c r="H27" s="396"/>
      <c r="I27" s="396"/>
      <c r="J27" s="396"/>
      <c r="K27" s="396"/>
      <c r="L27" s="393"/>
      <c r="M27" s="393"/>
      <c r="N27" s="394"/>
      <c r="O27" s="7"/>
      <c r="Z27" s="412" t="s">
        <v>291</v>
      </c>
      <c r="AA27" s="412"/>
      <c r="AB27" s="412"/>
      <c r="AC27" s="412"/>
      <c r="AD27" s="412"/>
      <c r="AE27" s="360"/>
      <c r="AF27" s="360"/>
      <c r="AG27" s="361"/>
    </row>
    <row r="28" spans="1:44" ht="16.5" thickBot="1">
      <c r="E28" s="391"/>
      <c r="F28" s="391"/>
      <c r="G28" s="395"/>
      <c r="H28" s="397"/>
      <c r="I28" s="397"/>
      <c r="J28" s="397"/>
      <c r="K28" s="398"/>
      <c r="L28" s="393"/>
      <c r="M28" s="393"/>
      <c r="N28" s="399"/>
      <c r="O28" s="7"/>
      <c r="Z28" s="362" t="s">
        <v>278</v>
      </c>
      <c r="AA28" s="363">
        <v>2010</v>
      </c>
      <c r="AB28" s="363">
        <v>2011</v>
      </c>
      <c r="AC28" s="363">
        <v>2012</v>
      </c>
      <c r="AD28" s="364">
        <v>2014</v>
      </c>
      <c r="AE28" s="365">
        <v>2015</v>
      </c>
      <c r="AF28" s="365">
        <v>2016</v>
      </c>
      <c r="AG28" s="366"/>
    </row>
    <row r="29" spans="1:44" ht="32.25" thickBot="1">
      <c r="E29" s="391"/>
      <c r="F29" s="391"/>
      <c r="G29" s="395"/>
      <c r="H29" s="397"/>
      <c r="I29" s="397"/>
      <c r="J29" s="397"/>
      <c r="K29" s="398"/>
      <c r="L29" s="400"/>
      <c r="M29" s="400"/>
      <c r="N29" s="401"/>
      <c r="O29" s="390"/>
      <c r="Z29" s="362" t="s">
        <v>279</v>
      </c>
      <c r="AA29" s="367">
        <v>1.02</v>
      </c>
      <c r="AB29" s="367">
        <v>1.01</v>
      </c>
      <c r="AC29" s="367">
        <v>1.03</v>
      </c>
      <c r="AD29" s="368">
        <v>0.9</v>
      </c>
      <c r="AE29" s="369">
        <v>0.98</v>
      </c>
      <c r="AF29" s="369" t="s">
        <v>45</v>
      </c>
      <c r="AG29" s="370" t="s">
        <v>280</v>
      </c>
    </row>
    <row r="30" spans="1:44" ht="32.25" thickBot="1">
      <c r="G30" s="386"/>
      <c r="H30" s="387"/>
      <c r="I30" s="387"/>
      <c r="J30" s="387"/>
      <c r="K30" s="387"/>
      <c r="L30" s="388"/>
      <c r="M30" s="388"/>
      <c r="N30" s="389"/>
      <c r="Z30" s="362" t="s">
        <v>281</v>
      </c>
      <c r="AA30" s="367">
        <v>7.0000000000000007E-2</v>
      </c>
      <c r="AB30" s="367">
        <v>0.08</v>
      </c>
      <c r="AC30" s="367">
        <v>7.4999999999999997E-2</v>
      </c>
      <c r="AD30" s="368">
        <v>7.8E-2</v>
      </c>
      <c r="AE30" s="372">
        <v>0.08</v>
      </c>
      <c r="AF30" s="372">
        <v>0.08</v>
      </c>
      <c r="AG30" s="371" t="s">
        <v>280</v>
      </c>
    </row>
    <row r="31" spans="1:44" ht="32.25" thickBot="1">
      <c r="G31" s="386"/>
      <c r="H31" s="387"/>
      <c r="I31" s="387"/>
      <c r="J31" s="387"/>
      <c r="K31" s="387"/>
      <c r="L31" s="388"/>
      <c r="M31" s="388"/>
      <c r="N31" s="389"/>
      <c r="Z31" s="362" t="s">
        <v>282</v>
      </c>
      <c r="AA31" s="367">
        <v>3.06</v>
      </c>
      <c r="AB31" s="367">
        <v>3.77</v>
      </c>
      <c r="AC31" s="367">
        <v>3.88</v>
      </c>
      <c r="AD31" s="367">
        <v>3.6</v>
      </c>
      <c r="AE31" s="372">
        <v>2.75</v>
      </c>
      <c r="AF31" s="372">
        <v>2.5299999999999998</v>
      </c>
      <c r="AG31" s="373" t="s">
        <v>280</v>
      </c>
    </row>
    <row r="32" spans="1:44" ht="32.25" thickBot="1">
      <c r="Z32" s="362" t="s">
        <v>283</v>
      </c>
      <c r="AA32" s="367">
        <v>3.12</v>
      </c>
      <c r="AB32" s="367">
        <v>3.94</v>
      </c>
      <c r="AC32" s="367">
        <v>4.09</v>
      </c>
      <c r="AD32" s="367">
        <v>3.99</v>
      </c>
      <c r="AE32" s="372">
        <v>2.89</v>
      </c>
      <c r="AF32" s="372">
        <v>2.56</v>
      </c>
      <c r="AG32" s="373" t="s">
        <v>280</v>
      </c>
    </row>
  </sheetData>
  <sheetProtection formatColumns="0" formatRows="0"/>
  <mergeCells count="11">
    <mergeCell ref="A21:A22"/>
    <mergeCell ref="A6:S6"/>
    <mergeCell ref="A7:B7"/>
    <mergeCell ref="A9:A18"/>
    <mergeCell ref="G26:K26"/>
    <mergeCell ref="H7:K7"/>
    <mergeCell ref="U7:X7"/>
    <mergeCell ref="Z27:AD27"/>
    <mergeCell ref="N7:O7"/>
    <mergeCell ref="N9:N18"/>
    <mergeCell ref="N21:N23"/>
  </mergeCells>
  <hyperlinks>
    <hyperlink ref="AG29" r:id="rId1" display="http://tonto.eia.doe.gov/dnav/ng/ng_pri_sum_dcu_SWA_a.htm"/>
    <hyperlink ref="AG30" r:id="rId2" display="http://www.eia.gov/electricity/data.cfm"/>
    <hyperlink ref="AG31" r:id="rId3" display="http://www.eia.gov/dnav/pet/pet_pri_gnd_dcus_swa_a.htm"/>
    <hyperlink ref="AG32" r:id="rId4" display="http://tonto.eia.doe.gov/dnav/pet/pet_pri_gnd_dcus_r50_a.htm"/>
  </hyperlinks>
  <pageMargins left="0.25" right="0.25" top="0.75" bottom="0.75" header="0.3" footer="0.3"/>
  <pageSetup scale="82" fitToHeight="2" orientation="portrait" r:id="rId5"/>
  <headerFooter scaleWithDoc="0">
    <oddFooter>&amp;C&amp;"Times New Roman,Regular"&amp;12&amp;A</oddFooter>
  </headerFooter>
  <ignoredErrors>
    <ignoredError sqref="G12" formula="1"/>
  </ignoredErrors>
  <legacyDrawing r:id="rId6"/>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tint="-0.14999847407452621"/>
  </sheetPr>
  <dimension ref="A1:V52"/>
  <sheetViews>
    <sheetView zoomScaleNormal="100" workbookViewId="0">
      <selection activeCell="F7" sqref="F7"/>
    </sheetView>
  </sheetViews>
  <sheetFormatPr defaultColWidth="9.140625" defaultRowHeight="15"/>
  <cols>
    <col min="1" max="1" width="20.85546875" style="21" customWidth="1"/>
    <col min="2" max="2" width="42.7109375" style="29" customWidth="1"/>
    <col min="3" max="3" width="13.7109375" style="8" customWidth="1"/>
    <col min="4" max="4" width="9.140625" style="14"/>
    <col min="5" max="5" width="12.5703125" style="8" customWidth="1"/>
    <col min="6" max="7" width="10.7109375" style="8" customWidth="1"/>
    <col min="8" max="10" width="9.140625" style="21" customWidth="1"/>
    <col min="11" max="11" width="6" style="21" customWidth="1"/>
    <col min="12" max="15" width="9.140625" style="21" hidden="1" customWidth="1"/>
    <col min="16" max="16" width="12.28515625" style="21" customWidth="1"/>
    <col min="17" max="17" width="13.7109375" style="31" customWidth="1"/>
    <col min="18" max="18" width="15.85546875" style="31" customWidth="1"/>
    <col min="19" max="19" width="16.5703125" style="21" customWidth="1"/>
    <col min="20" max="20" width="17" style="21" customWidth="1"/>
    <col min="21" max="22" width="16.42578125" style="21" customWidth="1"/>
    <col min="23" max="25" width="9.140625" style="21" customWidth="1"/>
    <col min="26" max="16384" width="9.140625" style="21"/>
  </cols>
  <sheetData>
    <row r="1" spans="1:22" s="9" customFormat="1" ht="18.75">
      <c r="A1" s="19" t="s">
        <v>52</v>
      </c>
      <c r="B1" s="26"/>
      <c r="C1" s="27"/>
      <c r="D1" s="17"/>
      <c r="E1" s="27"/>
      <c r="F1" s="27"/>
      <c r="G1" s="27"/>
      <c r="Q1" s="350"/>
      <c r="R1" s="350"/>
      <c r="S1" s="351"/>
      <c r="T1" s="351"/>
    </row>
    <row r="2" spans="1:22" s="9" customFormat="1" ht="15.75">
      <c r="A2" s="10" t="s">
        <v>201</v>
      </c>
      <c r="B2" s="26"/>
      <c r="C2" s="27"/>
      <c r="D2" s="17"/>
      <c r="E2" s="27"/>
      <c r="F2" s="27"/>
      <c r="G2" s="27"/>
      <c r="Q2" s="350"/>
      <c r="R2" s="350"/>
      <c r="S2" s="351"/>
      <c r="T2" s="351"/>
    </row>
    <row r="3" spans="1:22" ht="16.5">
      <c r="A3" s="120" t="s">
        <v>100</v>
      </c>
      <c r="B3" s="200" t="str">
        <f>IF(Agency="","",Agency)</f>
        <v/>
      </c>
      <c r="C3" s="202" t="s">
        <v>56</v>
      </c>
      <c r="D3" s="203" t="s">
        <v>57</v>
      </c>
      <c r="Q3" s="352"/>
      <c r="R3" s="352"/>
      <c r="S3" s="353"/>
      <c r="T3" s="353"/>
    </row>
    <row r="4" spans="1:22" ht="17.25" thickBot="1">
      <c r="A4" s="120" t="s">
        <v>99</v>
      </c>
      <c r="B4" s="200" t="str">
        <f>IF(Year="","",Year)</f>
        <v/>
      </c>
      <c r="C4" s="244"/>
      <c r="D4" s="301"/>
      <c r="Q4" s="352"/>
      <c r="R4" s="352"/>
      <c r="S4" s="353"/>
      <c r="T4" s="353"/>
    </row>
    <row r="5" spans="1:22" s="32" customFormat="1" ht="45" customHeight="1" thickBot="1">
      <c r="A5" s="434" t="s">
        <v>261</v>
      </c>
      <c r="B5" s="435"/>
      <c r="C5" s="426" t="s">
        <v>16</v>
      </c>
      <c r="D5" s="427"/>
      <c r="E5" s="185" t="s">
        <v>59</v>
      </c>
      <c r="F5" s="348"/>
      <c r="G5" s="349"/>
      <c r="Q5" s="354"/>
      <c r="R5" s="354"/>
      <c r="S5" s="355"/>
      <c r="T5" s="355"/>
    </row>
    <row r="6" spans="1:22" s="33" customFormat="1" ht="66.75" customHeight="1" thickBot="1">
      <c r="A6" s="258" t="s">
        <v>277</v>
      </c>
      <c r="B6" s="259" t="s">
        <v>18</v>
      </c>
      <c r="C6" s="406" t="s">
        <v>298</v>
      </c>
      <c r="D6" s="405" t="s">
        <v>256</v>
      </c>
      <c r="E6" s="404" t="s">
        <v>240</v>
      </c>
      <c r="F6" s="402" t="s">
        <v>251</v>
      </c>
      <c r="G6" s="403" t="s">
        <v>258</v>
      </c>
      <c r="Q6" s="356" t="s">
        <v>76</v>
      </c>
      <c r="R6" s="356" t="s">
        <v>77</v>
      </c>
      <c r="S6" s="357" t="s">
        <v>78</v>
      </c>
      <c r="T6" s="357" t="s">
        <v>79</v>
      </c>
    </row>
    <row r="7" spans="1:22" ht="15.75">
      <c r="A7" s="428" t="s">
        <v>284</v>
      </c>
      <c r="B7" s="320" t="s">
        <v>32</v>
      </c>
      <c r="C7" s="236">
        <v>100</v>
      </c>
      <c r="D7" s="260">
        <v>9.7000000000000003E-2</v>
      </c>
      <c r="E7" s="238">
        <f>SUM(F7:F7)</f>
        <v>0.79283399999999993</v>
      </c>
      <c r="F7" s="186">
        <f>(Q7*S7)/1000</f>
        <v>0.79283399999999993</v>
      </c>
      <c r="G7" s="115">
        <f>(R7*T7)/1000</f>
        <v>5.5775000000000005E-2</v>
      </c>
      <c r="I7" s="34"/>
      <c r="J7" s="34"/>
      <c r="K7" s="34"/>
      <c r="L7" s="34"/>
      <c r="M7" s="34"/>
      <c r="N7" s="34"/>
      <c r="Q7" s="352">
        <f>C7*(1-D7)</f>
        <v>90.3</v>
      </c>
      <c r="R7" s="352">
        <f>C7*D7</f>
        <v>9.7000000000000011</v>
      </c>
      <c r="S7" s="353">
        <f>'5-Emissions Factors'!C$29</f>
        <v>8.7799999999999994</v>
      </c>
      <c r="T7" s="353">
        <f>'5-Emissions Factors'!C$30</f>
        <v>5.75</v>
      </c>
      <c r="U7" s="35"/>
      <c r="V7" s="36"/>
    </row>
    <row r="8" spans="1:22" ht="15.75" hidden="1" customHeight="1">
      <c r="A8" s="428"/>
      <c r="B8" s="253" t="s">
        <v>257</v>
      </c>
      <c r="C8" s="236"/>
      <c r="D8" s="260">
        <v>8.8999999999999996E-2</v>
      </c>
      <c r="E8" s="238">
        <f>SUM(F8:F8)</f>
        <v>0</v>
      </c>
      <c r="F8" s="186">
        <f>(Q8*S8)/1000</f>
        <v>0</v>
      </c>
      <c r="G8" s="115">
        <f>(R8*T8)/1000</f>
        <v>0</v>
      </c>
      <c r="I8" s="34"/>
      <c r="J8" s="34"/>
      <c r="K8" s="34"/>
      <c r="L8" s="34"/>
      <c r="M8" s="34"/>
      <c r="N8" s="34"/>
      <c r="Q8" s="352">
        <f>C8*(1-D8)</f>
        <v>0</v>
      </c>
      <c r="R8" s="352">
        <f>C8*D8</f>
        <v>0</v>
      </c>
      <c r="S8" s="353">
        <f>'5-Emissions Factors'!C$29</f>
        <v>8.7799999999999994</v>
      </c>
      <c r="T8" s="353">
        <f>'5-Emissions Factors'!C$30</f>
        <v>5.75</v>
      </c>
      <c r="U8" s="35"/>
      <c r="V8" s="36"/>
    </row>
    <row r="9" spans="1:22" ht="15.75">
      <c r="A9" s="428"/>
      <c r="B9" s="320" t="s">
        <v>267</v>
      </c>
      <c r="C9" s="310"/>
      <c r="D9" s="311"/>
      <c r="E9" s="238"/>
      <c r="F9" s="186"/>
      <c r="G9" s="115"/>
      <c r="I9" s="34"/>
      <c r="J9" s="34"/>
      <c r="K9" s="34"/>
      <c r="L9" s="34"/>
      <c r="M9" s="34"/>
      <c r="N9" s="34"/>
      <c r="Q9" s="352"/>
      <c r="R9" s="352"/>
      <c r="S9" s="353"/>
      <c r="T9" s="353"/>
      <c r="U9" s="35"/>
      <c r="V9" s="36"/>
    </row>
    <row r="10" spans="1:22" ht="15.75">
      <c r="A10" s="428"/>
      <c r="B10" s="253" t="s">
        <v>263</v>
      </c>
      <c r="C10" s="236"/>
      <c r="D10" s="260">
        <v>4.0000000000000001E-3</v>
      </c>
      <c r="E10" s="238">
        <f t="shared" ref="E10:E15" si="0">SUM(F10:F10)</f>
        <v>0</v>
      </c>
      <c r="F10" s="186">
        <f t="shared" ref="F10:G15" si="1">(Q10*S10)/1000</f>
        <v>0</v>
      </c>
      <c r="G10" s="115">
        <f t="shared" si="1"/>
        <v>0</v>
      </c>
      <c r="I10" s="34"/>
      <c r="J10" s="34"/>
      <c r="K10" s="34"/>
      <c r="L10" s="34"/>
      <c r="M10" s="34"/>
      <c r="N10" s="34"/>
      <c r="Q10" s="352">
        <f t="shared" ref="Q10:Q15" si="2">C10*(1-D10)</f>
        <v>0</v>
      </c>
      <c r="R10" s="352">
        <f t="shared" ref="R10:R15" si="3">C10*D10</f>
        <v>0</v>
      </c>
      <c r="S10" s="353">
        <f>'5-Emissions Factors'!C$31</f>
        <v>10.210000000000001</v>
      </c>
      <c r="T10" s="353">
        <f>'5-Emissions Factors'!C$32</f>
        <v>9.4499999999999993</v>
      </c>
      <c r="U10" s="35"/>
      <c r="V10" s="36"/>
    </row>
    <row r="11" spans="1:22" ht="15.75">
      <c r="A11" s="428"/>
      <c r="B11" s="253" t="s">
        <v>264</v>
      </c>
      <c r="C11" s="236"/>
      <c r="D11" s="260">
        <v>0.15</v>
      </c>
      <c r="E11" s="238">
        <f t="shared" si="0"/>
        <v>0</v>
      </c>
      <c r="F11" s="186">
        <f t="shared" si="1"/>
        <v>0</v>
      </c>
      <c r="G11" s="115">
        <f t="shared" si="1"/>
        <v>0</v>
      </c>
      <c r="I11" s="34"/>
      <c r="J11" s="34"/>
      <c r="K11" s="34"/>
      <c r="L11" s="34"/>
      <c r="M11" s="34"/>
      <c r="N11" s="34"/>
      <c r="Q11" s="352">
        <f t="shared" si="2"/>
        <v>0</v>
      </c>
      <c r="R11" s="352">
        <f t="shared" si="3"/>
        <v>0</v>
      </c>
      <c r="S11" s="353">
        <f>'5-Emissions Factors'!C$31</f>
        <v>10.210000000000001</v>
      </c>
      <c r="T11" s="353">
        <f>'5-Emissions Factors'!C$32</f>
        <v>9.4499999999999993</v>
      </c>
      <c r="U11" s="35"/>
      <c r="V11" s="36"/>
    </row>
    <row r="12" spans="1:22" ht="15.75" hidden="1" customHeight="1">
      <c r="A12" s="428"/>
      <c r="B12" s="252" t="s">
        <v>60</v>
      </c>
      <c r="C12" s="236"/>
      <c r="D12" s="237">
        <v>0</v>
      </c>
      <c r="E12" s="238">
        <f t="shared" si="0"/>
        <v>0</v>
      </c>
      <c r="F12" s="186">
        <f t="shared" si="1"/>
        <v>0</v>
      </c>
      <c r="G12" s="115">
        <f t="shared" si="1"/>
        <v>0</v>
      </c>
      <c r="I12" s="34"/>
      <c r="J12" s="34"/>
      <c r="K12" s="34"/>
      <c r="L12" s="34"/>
      <c r="M12" s="34"/>
      <c r="N12" s="34"/>
      <c r="Q12" s="352">
        <f t="shared" si="2"/>
        <v>0</v>
      </c>
      <c r="R12" s="352">
        <f t="shared" si="3"/>
        <v>0</v>
      </c>
      <c r="S12" s="353">
        <f>'5-Emissions Factors'!C$31</f>
        <v>10.210000000000001</v>
      </c>
      <c r="T12" s="353">
        <f>'5-Emissions Factors'!C$32</f>
        <v>9.4499999999999993</v>
      </c>
      <c r="U12" s="35"/>
      <c r="V12" s="36"/>
    </row>
    <row r="13" spans="1:22" ht="15.75">
      <c r="A13" s="428"/>
      <c r="B13" s="252" t="s">
        <v>276</v>
      </c>
      <c r="C13" s="236"/>
      <c r="D13" s="248"/>
      <c r="E13" s="238">
        <f t="shared" si="0"/>
        <v>0</v>
      </c>
      <c r="F13" s="186">
        <f t="shared" si="1"/>
        <v>0</v>
      </c>
      <c r="G13" s="115">
        <f t="shared" si="1"/>
        <v>0</v>
      </c>
      <c r="I13" s="34"/>
      <c r="J13" s="34"/>
      <c r="K13" s="34"/>
      <c r="L13" s="34"/>
      <c r="M13" s="34"/>
      <c r="N13" s="34"/>
      <c r="Q13" s="352">
        <f t="shared" si="2"/>
        <v>0</v>
      </c>
      <c r="R13" s="352">
        <f t="shared" si="3"/>
        <v>0</v>
      </c>
      <c r="S13" s="353">
        <f>'5-Emissions Factors'!C$31</f>
        <v>10.210000000000001</v>
      </c>
      <c r="T13" s="353">
        <f>'5-Emissions Factors'!C$32</f>
        <v>9.4499999999999993</v>
      </c>
      <c r="U13" s="35"/>
      <c r="V13" s="36"/>
    </row>
    <row r="14" spans="1:22" ht="15.75">
      <c r="A14" s="428"/>
      <c r="B14" s="320" t="s">
        <v>30</v>
      </c>
      <c r="C14" s="236"/>
      <c r="D14" s="237">
        <v>0</v>
      </c>
      <c r="E14" s="238">
        <f t="shared" si="0"/>
        <v>0</v>
      </c>
      <c r="F14" s="186">
        <f t="shared" si="1"/>
        <v>0</v>
      </c>
      <c r="G14" s="115">
        <f t="shared" si="1"/>
        <v>0</v>
      </c>
      <c r="I14" s="34"/>
      <c r="J14" s="34"/>
      <c r="K14" s="34"/>
      <c r="L14" s="34"/>
      <c r="M14" s="34"/>
      <c r="N14" s="34"/>
      <c r="Q14" s="352">
        <f t="shared" si="2"/>
        <v>0</v>
      </c>
      <c r="R14" s="352">
        <f t="shared" si="3"/>
        <v>0</v>
      </c>
      <c r="S14" s="353">
        <f>'5-Emissions Factors'!C35</f>
        <v>5.72</v>
      </c>
      <c r="T14" s="353">
        <f>'5-Emissions Factors'!C35</f>
        <v>5.72</v>
      </c>
      <c r="U14" s="35"/>
      <c r="V14" s="36"/>
    </row>
    <row r="15" spans="1:22" ht="16.5" hidden="1" customHeight="1" thickBot="1">
      <c r="A15" s="428"/>
      <c r="B15" s="252" t="s">
        <v>61</v>
      </c>
      <c r="C15" s="236"/>
      <c r="D15" s="237">
        <v>0</v>
      </c>
      <c r="E15" s="238">
        <f t="shared" si="0"/>
        <v>0</v>
      </c>
      <c r="F15" s="186">
        <f t="shared" si="1"/>
        <v>0</v>
      </c>
      <c r="G15" s="115">
        <f t="shared" si="1"/>
        <v>0</v>
      </c>
      <c r="I15" s="34"/>
      <c r="J15" s="34"/>
      <c r="K15" s="34"/>
      <c r="L15" s="34"/>
      <c r="M15" s="34"/>
      <c r="N15" s="34"/>
      <c r="Q15" s="352">
        <f t="shared" si="2"/>
        <v>0</v>
      </c>
      <c r="R15" s="352">
        <f t="shared" si="3"/>
        <v>0</v>
      </c>
      <c r="S15" s="353">
        <f>'5-Emissions Factors'!C36</f>
        <v>6.58</v>
      </c>
      <c r="T15" s="353">
        <f>'5-Emissions Factors'!C36</f>
        <v>6.58</v>
      </c>
      <c r="U15" s="35"/>
      <c r="V15" s="36"/>
    </row>
    <row r="16" spans="1:22" ht="15.75">
      <c r="A16" s="428"/>
      <c r="B16" s="252"/>
      <c r="C16" s="321"/>
      <c r="D16" s="247"/>
      <c r="E16" s="238"/>
      <c r="F16" s="186"/>
      <c r="G16" s="115"/>
      <c r="I16" s="34"/>
      <c r="J16" s="34"/>
      <c r="K16" s="34"/>
      <c r="L16" s="34"/>
      <c r="M16" s="34"/>
      <c r="N16" s="34"/>
      <c r="Q16" s="352"/>
      <c r="R16" s="352"/>
      <c r="S16" s="353"/>
      <c r="T16" s="353"/>
      <c r="U16" s="35"/>
      <c r="V16" s="36"/>
    </row>
    <row r="17" spans="1:22" ht="16.5" customHeight="1" thickBot="1">
      <c r="A17" s="429"/>
      <c r="B17" s="254" t="s">
        <v>62</v>
      </c>
      <c r="C17" s="240"/>
      <c r="D17" s="241"/>
      <c r="E17" s="243">
        <f>SUM(F17:F17)</f>
        <v>0.79283399999999993</v>
      </c>
      <c r="F17" s="187">
        <f>SUM(F7:F15,F16)</f>
        <v>0.79283399999999993</v>
      </c>
      <c r="G17" s="116">
        <f>SUM(G7:G15,G16)</f>
        <v>5.5775000000000005E-2</v>
      </c>
      <c r="I17" s="34"/>
      <c r="J17" s="34"/>
      <c r="K17" s="34"/>
      <c r="L17" s="34"/>
      <c r="M17" s="34"/>
      <c r="N17" s="34"/>
      <c r="Q17" s="352"/>
      <c r="R17" s="352"/>
      <c r="S17" s="353"/>
      <c r="T17" s="353"/>
    </row>
    <row r="18" spans="1:22">
      <c r="A18" s="37"/>
      <c r="B18" s="38"/>
      <c r="C18" s="39"/>
      <c r="D18" s="40"/>
      <c r="I18" s="34"/>
      <c r="J18" s="34"/>
      <c r="K18" s="34"/>
      <c r="L18" s="34"/>
      <c r="M18" s="34"/>
      <c r="N18" s="34"/>
      <c r="Q18" s="352"/>
      <c r="R18" s="352"/>
      <c r="S18" s="353"/>
      <c r="T18" s="353"/>
    </row>
    <row r="19" spans="1:22" ht="15.75" thickBot="1">
      <c r="A19" s="37"/>
      <c r="B19" s="38"/>
      <c r="C19" s="39"/>
      <c r="D19" s="40"/>
      <c r="Q19" s="352"/>
      <c r="R19" s="352"/>
      <c r="S19" s="353"/>
      <c r="T19" s="353"/>
      <c r="U19" s="36"/>
      <c r="V19" s="36"/>
    </row>
    <row r="20" spans="1:22" ht="15.75">
      <c r="A20" s="430" t="s">
        <v>63</v>
      </c>
      <c r="B20" s="320" t="s">
        <v>21</v>
      </c>
      <c r="C20" s="245"/>
      <c r="D20" s="248"/>
      <c r="E20" s="246">
        <f>SUM(F20:F20)</f>
        <v>0</v>
      </c>
      <c r="F20" s="188">
        <f>(Q20*S20)/1000</f>
        <v>0</v>
      </c>
      <c r="G20" s="114">
        <f>(R20*T20)/1000</f>
        <v>0</v>
      </c>
      <c r="Q20" s="352">
        <f>C20*(1-D20)</f>
        <v>0</v>
      </c>
      <c r="R20" s="352">
        <f>C20*D20</f>
        <v>0</v>
      </c>
      <c r="S20" s="353">
        <f>'5-Emissions Factors'!C31</f>
        <v>10.210000000000001</v>
      </c>
      <c r="T20" s="353">
        <f>'5-Emissions Factors'!C32</f>
        <v>9.4499999999999993</v>
      </c>
      <c r="U20" s="35"/>
      <c r="V20" s="36"/>
    </row>
    <row r="21" spans="1:22" ht="15.75">
      <c r="A21" s="431"/>
      <c r="B21" s="323" t="s">
        <v>265</v>
      </c>
      <c r="C21" s="239"/>
      <c r="D21" s="312"/>
      <c r="E21" s="238">
        <f>SUM(F21:F21)</f>
        <v>0</v>
      </c>
      <c r="F21" s="186">
        <f>(Q21*S21)/1000</f>
        <v>0</v>
      </c>
      <c r="G21" s="115">
        <v>0</v>
      </c>
      <c r="Q21" s="352">
        <f>C21</f>
        <v>0</v>
      </c>
      <c r="R21" s="352"/>
      <c r="S21" s="374">
        <f>'5-Emissions Factors'!C19</f>
        <v>0.19885693549850311</v>
      </c>
      <c r="T21" s="353"/>
      <c r="U21" s="35"/>
      <c r="V21" s="36"/>
    </row>
    <row r="22" spans="1:22" ht="16.5" thickBot="1">
      <c r="A22" s="432"/>
      <c r="B22" s="254" t="s">
        <v>62</v>
      </c>
      <c r="C22" s="240">
        <f>SUM(C20:C20)</f>
        <v>0</v>
      </c>
      <c r="D22" s="241"/>
      <c r="E22" s="243">
        <f>SUM(F22:F22)</f>
        <v>0</v>
      </c>
      <c r="F22" s="187">
        <f>SUM(F20:F21)</f>
        <v>0</v>
      </c>
      <c r="G22" s="116">
        <f>SUM(G20:G21)</f>
        <v>0</v>
      </c>
      <c r="Q22" s="352"/>
      <c r="R22" s="352"/>
      <c r="S22" s="353"/>
      <c r="T22" s="353"/>
      <c r="U22" s="35"/>
      <c r="V22" s="36"/>
    </row>
    <row r="23" spans="1:22" ht="15.75" thickBot="1">
      <c r="B23" s="299"/>
      <c r="C23" s="300"/>
      <c r="D23" s="299"/>
      <c r="E23" s="113"/>
      <c r="F23" s="113"/>
      <c r="G23" s="113"/>
      <c r="Q23" s="352"/>
      <c r="R23" s="352"/>
      <c r="S23" s="353"/>
      <c r="T23" s="353"/>
      <c r="U23" s="35"/>
      <c r="V23" s="36"/>
    </row>
    <row r="24" spans="1:22" ht="16.5" hidden="1" customHeight="1" thickBot="1">
      <c r="A24" s="430" t="s">
        <v>64</v>
      </c>
      <c r="B24" s="322" t="s">
        <v>32</v>
      </c>
      <c r="C24" s="245"/>
      <c r="D24" s="347">
        <v>0</v>
      </c>
      <c r="E24" s="246">
        <f>SUM(F24:F24)</f>
        <v>0</v>
      </c>
      <c r="F24" s="188">
        <f t="shared" ref="F24:G26" si="4">(Q24*S24)/1000</f>
        <v>0</v>
      </c>
      <c r="G24" s="114">
        <f t="shared" si="4"/>
        <v>0</v>
      </c>
      <c r="Q24" s="352">
        <f>C24*(1-D24)</f>
        <v>0</v>
      </c>
      <c r="R24" s="352">
        <f>C24*D24</f>
        <v>0</v>
      </c>
      <c r="S24" s="353">
        <f>'5-Emissions Factors'!C29</f>
        <v>8.7799999999999994</v>
      </c>
      <c r="T24" s="353">
        <f>'5-Emissions Factors'!C30</f>
        <v>5.75</v>
      </c>
      <c r="U24" s="35"/>
      <c r="V24" s="36"/>
    </row>
    <row r="25" spans="1:22" ht="16.5" customHeight="1">
      <c r="A25" s="433"/>
      <c r="B25" s="320" t="s">
        <v>32</v>
      </c>
      <c r="C25" s="236"/>
      <c r="D25" s="248"/>
      <c r="E25" s="238">
        <f>SUM(F25:F25)</f>
        <v>0</v>
      </c>
      <c r="F25" s="186">
        <f t="shared" si="4"/>
        <v>0</v>
      </c>
      <c r="G25" s="115">
        <f t="shared" si="4"/>
        <v>0</v>
      </c>
      <c r="Q25" s="352">
        <f>C25*(1-D25)</f>
        <v>0</v>
      </c>
      <c r="R25" s="352">
        <f>C25*D25</f>
        <v>0</v>
      </c>
      <c r="S25" s="353">
        <f>'5-Emissions Factors'!C29</f>
        <v>8.7799999999999994</v>
      </c>
      <c r="T25" s="353">
        <f>'5-Emissions Factors'!C30</f>
        <v>5.75</v>
      </c>
      <c r="U25" s="35"/>
      <c r="V25" s="36"/>
    </row>
    <row r="26" spans="1:22" ht="15.75">
      <c r="A26" s="433"/>
      <c r="B26" s="346" t="s">
        <v>21</v>
      </c>
      <c r="C26" s="236"/>
      <c r="D26" s="248"/>
      <c r="E26" s="238">
        <f>SUM(F26:F26)</f>
        <v>0</v>
      </c>
      <c r="F26" s="186">
        <f t="shared" si="4"/>
        <v>0</v>
      </c>
      <c r="G26" s="115">
        <f t="shared" si="4"/>
        <v>0</v>
      </c>
      <c r="Q26" s="352">
        <f>C26*(1-D26)</f>
        <v>0</v>
      </c>
      <c r="R26" s="352">
        <f>C26*D26</f>
        <v>0</v>
      </c>
      <c r="S26" s="353">
        <f>'5-Emissions Factors'!C31</f>
        <v>10.210000000000001</v>
      </c>
      <c r="T26" s="353">
        <f>'5-Emissions Factors'!C32</f>
        <v>9.4499999999999993</v>
      </c>
      <c r="U26" s="35"/>
      <c r="V26" s="36"/>
    </row>
    <row r="27" spans="1:22" ht="16.5" thickBot="1">
      <c r="A27" s="432"/>
      <c r="B27" s="254" t="s">
        <v>62</v>
      </c>
      <c r="C27" s="240">
        <f>SUM(C24:C26)</f>
        <v>0</v>
      </c>
      <c r="D27" s="241"/>
      <c r="E27" s="243">
        <f>SUM(F27:F27)</f>
        <v>0</v>
      </c>
      <c r="F27" s="187">
        <f>SUM(F24:F26)</f>
        <v>0</v>
      </c>
      <c r="G27" s="116">
        <f>SUM(G24:G26)</f>
        <v>0</v>
      </c>
      <c r="Q27" s="352"/>
      <c r="R27" s="352"/>
      <c r="S27" s="353"/>
      <c r="T27" s="353"/>
    </row>
    <row r="28" spans="1:22" ht="15.75" thickBot="1">
      <c r="B28" s="41"/>
      <c r="C28" s="42"/>
      <c r="D28" s="41"/>
      <c r="E28" s="113"/>
      <c r="F28" s="113"/>
      <c r="G28" s="113"/>
      <c r="Q28" s="352"/>
      <c r="R28" s="352"/>
      <c r="S28" s="353"/>
      <c r="T28" s="353"/>
      <c r="U28" s="33"/>
      <c r="V28" s="33"/>
    </row>
    <row r="29" spans="1:22" ht="15.75" customHeight="1">
      <c r="A29" s="430" t="s">
        <v>65</v>
      </c>
      <c r="B29" s="322" t="s">
        <v>48</v>
      </c>
      <c r="C29" s="245"/>
      <c r="D29" s="248"/>
      <c r="E29" s="246">
        <f>SUM(F29:F29)</f>
        <v>0</v>
      </c>
      <c r="F29" s="188">
        <f>(Q29*S29)/1000</f>
        <v>0</v>
      </c>
      <c r="G29" s="114">
        <f>(R29*T29)/1000</f>
        <v>0</v>
      </c>
      <c r="Q29" s="352">
        <f>C29*(1-D29)</f>
        <v>0</v>
      </c>
      <c r="R29" s="352">
        <f>C29*D29</f>
        <v>0</v>
      </c>
      <c r="S29" s="353">
        <f>'5-Emissions Factors'!C38</f>
        <v>8.31</v>
      </c>
      <c r="T29" s="353">
        <f>S29</f>
        <v>8.31</v>
      </c>
      <c r="U29" s="36"/>
      <c r="V29" s="36"/>
    </row>
    <row r="30" spans="1:22" ht="15.75">
      <c r="A30" s="433"/>
      <c r="B30" s="320" t="s">
        <v>220</v>
      </c>
      <c r="C30" s="236"/>
      <c r="D30" s="248"/>
      <c r="E30" s="238">
        <f>SUM(F30:F30)</f>
        <v>0</v>
      </c>
      <c r="F30" s="186">
        <f>(Q30*S30)/1000</f>
        <v>0</v>
      </c>
      <c r="G30" s="115">
        <f>(R30*T30)/1000</f>
        <v>0</v>
      </c>
      <c r="Q30" s="352">
        <f>C30*(1-D30)</f>
        <v>0</v>
      </c>
      <c r="R30" s="352">
        <f>C30*D30</f>
        <v>0</v>
      </c>
      <c r="S30" s="353">
        <f>'5-Emissions Factors'!C39</f>
        <v>9.75</v>
      </c>
      <c r="T30" s="353">
        <f>S30</f>
        <v>9.75</v>
      </c>
      <c r="U30" s="35"/>
      <c r="V30" s="36"/>
    </row>
    <row r="31" spans="1:22" ht="16.5" thickBot="1">
      <c r="A31" s="432"/>
      <c r="B31" s="255" t="s">
        <v>62</v>
      </c>
      <c r="C31" s="240">
        <f>SUM(C29:C30)</f>
        <v>0</v>
      </c>
      <c r="D31" s="242"/>
      <c r="E31" s="243">
        <f>SUM(F31:F31)</f>
        <v>0</v>
      </c>
      <c r="F31" s="187">
        <f>SUM(F29:F30)</f>
        <v>0</v>
      </c>
      <c r="G31" s="116">
        <f>SUM(G29:G30)</f>
        <v>0</v>
      </c>
      <c r="Q31" s="352"/>
      <c r="R31" s="352"/>
      <c r="S31" s="353"/>
      <c r="T31" s="353"/>
      <c r="U31" s="35"/>
      <c r="V31" s="36"/>
    </row>
    <row r="32" spans="1:22" ht="15.75">
      <c r="B32" s="256"/>
      <c r="C32" s="302"/>
      <c r="D32" s="249"/>
      <c r="E32" s="250"/>
      <c r="F32" s="189"/>
      <c r="G32" s="117"/>
      <c r="U32" s="35"/>
      <c r="V32" s="36"/>
    </row>
    <row r="33" spans="1:22" ht="19.5" thickBot="1">
      <c r="A33" s="177"/>
      <c r="B33" s="257" t="s">
        <v>62</v>
      </c>
      <c r="C33" s="303">
        <f>SUM(CB1719,C27,C31)</f>
        <v>0</v>
      </c>
      <c r="D33" s="304"/>
      <c r="E33" s="251">
        <f>SUM(E17,E22,E27,E31)</f>
        <v>0.79283399999999993</v>
      </c>
      <c r="F33" s="190">
        <f>SUM(F17,F22, F27,F31)</f>
        <v>0.79283399999999993</v>
      </c>
      <c r="G33" s="118">
        <f>SUM(G17,G22,G27,G31)</f>
        <v>5.5775000000000005E-2</v>
      </c>
      <c r="U33" s="35"/>
      <c r="V33" s="36"/>
    </row>
    <row r="34" spans="1:22" ht="15.75" hidden="1" customHeight="1">
      <c r="U34" s="35"/>
      <c r="V34" s="36"/>
    </row>
    <row r="35" spans="1:22">
      <c r="U35" s="35"/>
      <c r="V35" s="36"/>
    </row>
    <row r="36" spans="1:22">
      <c r="U36" s="35"/>
      <c r="V36" s="36"/>
    </row>
    <row r="37" spans="1:22" ht="20.25" customHeight="1"/>
    <row r="38" spans="1:22" ht="24" customHeight="1"/>
    <row r="39" spans="1:22">
      <c r="U39" s="36"/>
      <c r="V39" s="36"/>
    </row>
    <row r="40" spans="1:22">
      <c r="U40" s="35"/>
      <c r="V40" s="36"/>
    </row>
    <row r="41" spans="1:22" ht="27" customHeight="1"/>
    <row r="43" spans="1:22">
      <c r="U43" s="36"/>
      <c r="V43" s="36"/>
    </row>
    <row r="44" spans="1:22" hidden="1">
      <c r="U44" s="35"/>
      <c r="V44" s="36"/>
    </row>
    <row r="45" spans="1:22">
      <c r="U45" s="35"/>
      <c r="V45" s="36"/>
    </row>
    <row r="46" spans="1:22" hidden="1">
      <c r="U46" s="35"/>
      <c r="V46" s="36"/>
    </row>
    <row r="47" spans="1:22" hidden="1">
      <c r="U47" s="35"/>
      <c r="V47" s="36"/>
    </row>
    <row r="48" spans="1:22" hidden="1">
      <c r="U48" s="35"/>
      <c r="V48" s="36"/>
    </row>
    <row r="51" spans="21:22">
      <c r="U51" s="35"/>
      <c r="V51" s="36"/>
    </row>
    <row r="52" spans="21:22">
      <c r="U52" s="35"/>
      <c r="V52" s="36"/>
    </row>
  </sheetData>
  <sheetProtection formatColumns="0" formatRows="0"/>
  <protectedRanges>
    <protectedRange sqref="C10:D11 C20:D21 C7:D8 C24:D24 C25:C26 C29:C30" name="Range1"/>
    <protectedRange sqref="C16" name="Range1_1"/>
  </protectedRanges>
  <mergeCells count="6">
    <mergeCell ref="C5:D5"/>
    <mergeCell ref="A7:A17"/>
    <mergeCell ref="A20:A22"/>
    <mergeCell ref="A24:A27"/>
    <mergeCell ref="A29:A31"/>
    <mergeCell ref="A5:B5"/>
  </mergeCells>
  <dataValidations count="6">
    <dataValidation allowBlank="1" showInputMessage="1" showErrorMessage="1" prompt="excludes emissions from biofuels" sqref="E6"/>
    <dataValidation allowBlank="1" showInputMessage="1" showErrorMessage="1" prompt="shorepower in units of kwh" sqref="C21"/>
    <dataValidation allowBlank="1" showInputMessage="1" showErrorMessage="1" prompt="The CO2, CH4, and N2O emissions are indirect emissions and are kept separate from direct emissions._x000a__x000a_If vehicles charged at agency facilities, then indirect emissions likely already included in facility report." sqref="B21 B16"/>
    <dataValidation allowBlank="1" showInputMessage="1" showErrorMessage="1" prompt="Hybrid vehicles that do NOT have a plug-in option." sqref="B8"/>
    <dataValidation allowBlank="1" showInputMessage="1" showErrorMessage="1" prompt="indirect emissions" sqref="F16:G16"/>
    <dataValidation allowBlank="1" showInputMessage="1" showErrorMessage="1" prompt="Electric use in units of kwh" sqref="C16"/>
  </dataValidations>
  <pageMargins left="0.25" right="0.25" top="0.75" bottom="0.75" header="0.3" footer="0.3"/>
  <pageSetup paperSize="3" scale="85" fitToHeight="2" orientation="landscape" r:id="rId1"/>
  <headerFooter scaleWithDoc="0">
    <oddFooter>&amp;C&amp;"Times New Roman,Regular"&amp;12&amp;A</oddFoot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D45"/>
  <sheetViews>
    <sheetView zoomScaleNormal="100" workbookViewId="0">
      <selection activeCell="R10" sqref="R10"/>
    </sheetView>
  </sheetViews>
  <sheetFormatPr defaultRowHeight="15"/>
  <cols>
    <col min="1" max="1" width="21.85546875" customWidth="1"/>
    <col min="2" max="2" width="13" customWidth="1"/>
    <col min="3" max="3" width="13.5703125" customWidth="1"/>
    <col min="4" max="4" width="19.28515625" customWidth="1"/>
    <col min="5" max="5" width="11" customWidth="1"/>
    <col min="6" max="6" width="13.140625" bestFit="1" customWidth="1"/>
    <col min="7" max="7" width="10.5703125" hidden="1" customWidth="1"/>
    <col min="8" max="11" width="9.42578125" hidden="1" customWidth="1"/>
    <col min="12" max="13" width="9.140625" customWidth="1"/>
    <col min="14" max="14" width="20.85546875" customWidth="1"/>
    <col min="15" max="15" width="15.28515625" customWidth="1"/>
    <col min="16" max="16" width="21.7109375" customWidth="1"/>
    <col min="17" max="17" width="22" customWidth="1"/>
    <col min="18" max="19" width="13" customWidth="1"/>
    <col min="20" max="26" width="9.140625" customWidth="1"/>
    <col min="27" max="27" width="25.5703125" customWidth="1"/>
  </cols>
  <sheetData>
    <row r="1" spans="1:19" ht="18.75">
      <c r="A1" s="19" t="s">
        <v>52</v>
      </c>
      <c r="B1" s="18"/>
      <c r="C1" s="18"/>
      <c r="D1" s="18"/>
      <c r="E1" s="18"/>
      <c r="F1" s="28"/>
      <c r="G1" s="28"/>
      <c r="H1" s="28"/>
      <c r="I1" s="28"/>
      <c r="J1" s="55"/>
      <c r="K1" s="55"/>
      <c r="L1" s="9"/>
      <c r="M1" s="9"/>
      <c r="N1" s="9"/>
      <c r="O1" s="9"/>
      <c r="P1" s="9"/>
    </row>
    <row r="2" spans="1:19" ht="15.75">
      <c r="A2" s="10" t="s">
        <v>102</v>
      </c>
      <c r="B2" s="18"/>
      <c r="C2" s="18"/>
      <c r="D2" s="18"/>
      <c r="E2" s="18"/>
      <c r="F2" s="28"/>
      <c r="G2" s="28"/>
      <c r="H2" s="28"/>
      <c r="I2" s="28"/>
      <c r="J2" s="55"/>
      <c r="K2" s="55"/>
      <c r="L2" s="9"/>
      <c r="M2" s="9"/>
      <c r="N2" s="9"/>
      <c r="O2" s="9"/>
      <c r="P2" s="9"/>
    </row>
    <row r="3" spans="1:19" ht="15.75">
      <c r="A3" s="20" t="s">
        <v>6</v>
      </c>
      <c r="B3" s="200" t="str">
        <f>IF(Agency="","",Agency)</f>
        <v/>
      </c>
      <c r="C3" s="121"/>
      <c r="D3" s="121"/>
      <c r="E3" s="121"/>
      <c r="F3" s="121"/>
      <c r="G3" s="56"/>
      <c r="H3" s="56"/>
      <c r="I3" s="56"/>
      <c r="J3" s="57"/>
      <c r="K3" s="57"/>
    </row>
    <row r="4" spans="1:19" ht="15.75">
      <c r="A4" s="22" t="s">
        <v>99</v>
      </c>
      <c r="B4" s="200" t="str">
        <f>IF(Year="","",Year)</f>
        <v/>
      </c>
      <c r="C4" s="122"/>
      <c r="D4" s="122"/>
      <c r="E4" s="102"/>
      <c r="F4" s="58"/>
      <c r="G4" s="58"/>
      <c r="H4" s="58"/>
      <c r="I4" s="58"/>
      <c r="J4" s="58"/>
      <c r="K4" s="58"/>
    </row>
    <row r="5" spans="1:19" ht="15.75" thickBot="1"/>
    <row r="6" spans="1:19" ht="48" thickBot="1">
      <c r="A6" s="461" t="s">
        <v>292</v>
      </c>
      <c r="B6" s="462"/>
      <c r="C6" s="462"/>
      <c r="D6" s="462"/>
      <c r="E6" s="283" t="s">
        <v>234</v>
      </c>
      <c r="F6" s="284" t="s">
        <v>253</v>
      </c>
      <c r="G6" s="294" t="s">
        <v>255</v>
      </c>
      <c r="H6" s="295" t="s">
        <v>97</v>
      </c>
      <c r="I6" s="295" t="s">
        <v>96</v>
      </c>
      <c r="J6" s="295" t="s">
        <v>101</v>
      </c>
      <c r="K6" s="296" t="s">
        <v>252</v>
      </c>
      <c r="N6" s="451" t="s">
        <v>293</v>
      </c>
      <c r="O6" s="452"/>
      <c r="P6" s="452"/>
      <c r="Q6" s="452"/>
      <c r="R6" s="283" t="s">
        <v>234</v>
      </c>
      <c r="S6" s="284" t="s">
        <v>253</v>
      </c>
    </row>
    <row r="7" spans="1:19" ht="18.75">
      <c r="A7" s="291" t="s">
        <v>215</v>
      </c>
      <c r="B7" s="285"/>
      <c r="C7" s="286"/>
      <c r="D7" s="286"/>
      <c r="E7" s="286"/>
      <c r="F7" s="287"/>
      <c r="G7" s="292"/>
      <c r="H7" s="292"/>
      <c r="I7" s="292"/>
      <c r="J7" s="292"/>
      <c r="K7" s="293"/>
      <c r="N7" s="291" t="s">
        <v>215</v>
      </c>
      <c r="O7" s="285"/>
      <c r="P7" s="286"/>
      <c r="Q7" s="286"/>
      <c r="R7" s="286"/>
      <c r="S7" s="287"/>
    </row>
    <row r="8" spans="1:19" ht="15.75">
      <c r="A8" s="447" t="s">
        <v>9</v>
      </c>
      <c r="B8" s="453"/>
      <c r="C8" s="453"/>
      <c r="D8" s="453"/>
      <c r="E8" s="261">
        <f>IF(F8=0,0,F8/F22)</f>
        <v>0</v>
      </c>
      <c r="F8" s="262">
        <f>'2-Building Energy Use'!G19</f>
        <v>0</v>
      </c>
      <c r="G8" s="59">
        <f>'2-Building Energy Use'!H19</f>
        <v>0</v>
      </c>
      <c r="H8" s="59">
        <f>'2-Building Energy Use'!I19</f>
        <v>0</v>
      </c>
      <c r="I8" s="59">
        <f>'2-Building Energy Use'!J19</f>
        <v>0</v>
      </c>
      <c r="J8" s="59" t="s">
        <v>250</v>
      </c>
      <c r="K8" s="59">
        <f>'2-Building Energy Use'!K19</f>
        <v>0</v>
      </c>
      <c r="N8" s="447" t="s">
        <v>9</v>
      </c>
      <c r="O8" s="453"/>
      <c r="P8" s="453"/>
      <c r="Q8" s="453"/>
      <c r="R8" s="261">
        <f>IF(S8=0,0,S8/S22)</f>
        <v>0</v>
      </c>
      <c r="S8" s="262">
        <f>'2-Building Energy Use'!T19</f>
        <v>0</v>
      </c>
    </row>
    <row r="9" spans="1:19" ht="15.75">
      <c r="A9" s="454" t="s">
        <v>285</v>
      </c>
      <c r="B9" s="454"/>
      <c r="C9" s="454"/>
      <c r="D9" s="455"/>
      <c r="E9" s="263">
        <f>IF(F9=0,0,F9/F22)</f>
        <v>0</v>
      </c>
      <c r="F9" s="262">
        <f>'2-Building Energy Use'!G21</f>
        <v>0</v>
      </c>
      <c r="G9" s="107">
        <f>'2-Building Energy Use'!H21</f>
        <v>0</v>
      </c>
      <c r="H9" s="107">
        <f>'2-Building Energy Use'!I21</f>
        <v>0</v>
      </c>
      <c r="I9" s="107">
        <f>'2-Building Energy Use'!J21</f>
        <v>0</v>
      </c>
      <c r="J9" s="107" t="s">
        <v>250</v>
      </c>
      <c r="K9" s="107">
        <f>'2-Building Energy Use'!K21</f>
        <v>0</v>
      </c>
      <c r="N9" s="454" t="s">
        <v>285</v>
      </c>
      <c r="O9" s="454"/>
      <c r="P9" s="454"/>
      <c r="Q9" s="455"/>
      <c r="R9" s="263">
        <f>IF(S9=0,0,S9/S22)</f>
        <v>0</v>
      </c>
      <c r="S9" s="264">
        <f>'2-Building Energy Use'!T21</f>
        <v>0</v>
      </c>
    </row>
    <row r="10" spans="1:19" ht="15.75">
      <c r="A10" s="456"/>
      <c r="B10" s="457"/>
      <c r="C10" s="457"/>
      <c r="D10" s="458"/>
      <c r="E10" s="263"/>
      <c r="F10" s="262"/>
      <c r="G10" s="375"/>
      <c r="H10" s="375"/>
      <c r="I10" s="375"/>
      <c r="J10" s="375"/>
      <c r="K10" s="375"/>
      <c r="N10" s="456" t="s">
        <v>299</v>
      </c>
      <c r="O10" s="457"/>
      <c r="P10" s="457"/>
      <c r="Q10" s="458"/>
      <c r="R10" s="263">
        <f>IF(S10=0,0,S10/S22)</f>
        <v>0</v>
      </c>
      <c r="S10" s="264">
        <f>'2-Building Energy Use'!T22</f>
        <v>0</v>
      </c>
    </row>
    <row r="11" spans="1:19" ht="16.5" thickBot="1">
      <c r="A11" s="459" t="s">
        <v>14</v>
      </c>
      <c r="B11" s="459"/>
      <c r="C11" s="459"/>
      <c r="D11" s="460"/>
      <c r="E11" s="265">
        <f>IF(F11=0,0,F11/F22)</f>
        <v>0</v>
      </c>
      <c r="F11" s="262">
        <f>'2-Building Energy Use'!G22</f>
        <v>0</v>
      </c>
      <c r="G11" s="105">
        <f>'2-Building Energy Use'!H22</f>
        <v>0</v>
      </c>
      <c r="H11" s="105">
        <f>'2-Building Energy Use'!I22</f>
        <v>0</v>
      </c>
      <c r="I11" s="105">
        <f>'2-Building Energy Use'!J22</f>
        <v>0</v>
      </c>
      <c r="J11" s="105" t="s">
        <v>250</v>
      </c>
      <c r="K11" s="105">
        <f>'2-Building Energy Use'!K22</f>
        <v>0</v>
      </c>
      <c r="N11" s="459" t="s">
        <v>14</v>
      </c>
      <c r="O11" s="459"/>
      <c r="P11" s="459"/>
      <c r="Q11" s="460"/>
      <c r="R11" s="265">
        <f>IF(S11=0,0,S11/S22)</f>
        <v>0</v>
      </c>
      <c r="S11" s="266">
        <f>'2-Building Energy Use'!T23</f>
        <v>0</v>
      </c>
    </row>
    <row r="12" spans="1:19" ht="16.5" thickTop="1">
      <c r="A12" s="267" t="s">
        <v>254</v>
      </c>
      <c r="B12" s="268"/>
      <c r="C12" s="268"/>
      <c r="D12" s="268"/>
      <c r="E12" s="269">
        <f>IF(F12=0,0,F12/F22)</f>
        <v>0</v>
      </c>
      <c r="F12" s="270">
        <f>SUM(F8:F11)</f>
        <v>0</v>
      </c>
      <c r="G12" s="104">
        <f>SUM(G8:G11)</f>
        <v>0</v>
      </c>
      <c r="H12" s="104">
        <f>SUM(H8:H11)</f>
        <v>0</v>
      </c>
      <c r="I12" s="104">
        <f>SUM(I8:I11)</f>
        <v>0</v>
      </c>
      <c r="J12" s="104" t="s">
        <v>250</v>
      </c>
      <c r="K12" s="104">
        <f>SUM(K8:K11)</f>
        <v>0</v>
      </c>
      <c r="N12" s="267" t="s">
        <v>254</v>
      </c>
      <c r="O12" s="268"/>
      <c r="P12" s="268"/>
      <c r="Q12" s="268"/>
      <c r="R12" s="269">
        <f>IF(S12=0,0,S12/S22)</f>
        <v>0</v>
      </c>
      <c r="S12" s="270">
        <f>SUM(S8:S11)</f>
        <v>0</v>
      </c>
    </row>
    <row r="13" spans="1:19">
      <c r="F13" s="106"/>
      <c r="G13" s="106"/>
      <c r="H13" s="106"/>
      <c r="I13" s="106"/>
      <c r="J13" s="106"/>
      <c r="K13" s="106"/>
      <c r="S13" s="106"/>
    </row>
    <row r="14" spans="1:19" ht="18.75">
      <c r="A14" s="288" t="s">
        <v>216</v>
      </c>
      <c r="B14" s="289"/>
      <c r="C14" s="289"/>
      <c r="D14" s="289"/>
      <c r="E14" s="289"/>
      <c r="F14" s="290"/>
      <c r="G14" s="289"/>
      <c r="H14" s="289"/>
      <c r="I14" s="289"/>
      <c r="J14" s="289"/>
      <c r="K14" s="289"/>
      <c r="N14" s="288" t="s">
        <v>216</v>
      </c>
      <c r="O14" s="289"/>
      <c r="P14" s="289"/>
      <c r="Q14" s="289"/>
      <c r="R14" s="289"/>
      <c r="S14" s="290"/>
    </row>
    <row r="15" spans="1:19" ht="15.75">
      <c r="A15" s="444" t="s">
        <v>277</v>
      </c>
      <c r="B15" s="444"/>
      <c r="C15" s="444"/>
      <c r="D15" s="445"/>
      <c r="E15" s="263">
        <f>IF(F15=0,0,F15/F22)</f>
        <v>1</v>
      </c>
      <c r="F15" s="271">
        <f>'3 Fleet Energy'!E17</f>
        <v>0.79283399999999993</v>
      </c>
      <c r="G15" s="305">
        <f>'3 Fleet Energy'!F17</f>
        <v>0.79283399999999993</v>
      </c>
      <c r="H15" s="305" t="e">
        <f>'3 Fleet Energy'!#REF!</f>
        <v>#REF!</v>
      </c>
      <c r="I15" s="305" t="e">
        <f>'3 Fleet Energy'!#REF!</f>
        <v>#REF!</v>
      </c>
      <c r="J15" s="305" t="e">
        <f>'3 Fleet Energy'!#REF!</f>
        <v>#REF!</v>
      </c>
      <c r="K15" s="305">
        <f>'3 Fleet Energy'!G17</f>
        <v>5.5775000000000005E-2</v>
      </c>
      <c r="N15" s="444" t="s">
        <v>277</v>
      </c>
      <c r="O15" s="444"/>
      <c r="P15" s="444"/>
      <c r="Q15" s="445"/>
      <c r="R15" s="263">
        <f>IF(S15=0,0,S15/S22)</f>
        <v>1</v>
      </c>
      <c r="S15" s="271">
        <f>'3 Fleet Energy'!E17</f>
        <v>0.79283399999999993</v>
      </c>
    </row>
    <row r="16" spans="1:19" ht="15.75">
      <c r="A16" s="446" t="s">
        <v>11</v>
      </c>
      <c r="B16" s="446"/>
      <c r="C16" s="446"/>
      <c r="D16" s="447"/>
      <c r="E16" s="263">
        <f>IF(F16=0,0,F16/F22)</f>
        <v>0</v>
      </c>
      <c r="F16" s="272">
        <f>'3 Fleet Energy'!E22</f>
        <v>0</v>
      </c>
      <c r="G16" s="306" t="e">
        <f>'3 Fleet Energy'!#REF!</f>
        <v>#REF!</v>
      </c>
      <c r="H16" s="306" t="e">
        <f>'3 Fleet Energy'!#REF!</f>
        <v>#REF!</v>
      </c>
      <c r="I16" s="306" t="e">
        <f>'3 Fleet Energy'!#REF!</f>
        <v>#REF!</v>
      </c>
      <c r="J16" s="306" t="e">
        <f>'3 Fleet Energy'!#REF!</f>
        <v>#REF!</v>
      </c>
      <c r="K16" s="306" t="e">
        <f>'3 Fleet Energy'!#REF!</f>
        <v>#REF!</v>
      </c>
      <c r="N16" s="446" t="s">
        <v>11</v>
      </c>
      <c r="O16" s="446"/>
      <c r="P16" s="446"/>
      <c r="Q16" s="447"/>
      <c r="R16" s="263">
        <f>IF(S16=0,0,S16/S22)</f>
        <v>0</v>
      </c>
      <c r="S16" s="272">
        <f>'3 Fleet Energy'!E22</f>
        <v>0</v>
      </c>
    </row>
    <row r="17" spans="1:19" ht="15.75">
      <c r="A17" s="446" t="s">
        <v>12</v>
      </c>
      <c r="B17" s="446"/>
      <c r="C17" s="446"/>
      <c r="D17" s="447"/>
      <c r="E17" s="263">
        <f>IF(F17=0,0,F17/F22)</f>
        <v>0</v>
      </c>
      <c r="F17" s="272">
        <f>'3 Fleet Energy'!E27</f>
        <v>0</v>
      </c>
      <c r="G17" s="306" t="e">
        <f>'3 Fleet Energy'!#REF!</f>
        <v>#REF!</v>
      </c>
      <c r="H17" s="306" t="e">
        <f>'3 Fleet Energy'!#REF!</f>
        <v>#REF!</v>
      </c>
      <c r="I17" s="306" t="e">
        <f>'3 Fleet Energy'!#REF!</f>
        <v>#REF!</v>
      </c>
      <c r="J17" s="306" t="e">
        <f>'3 Fleet Energy'!#REF!</f>
        <v>#REF!</v>
      </c>
      <c r="K17" s="306" t="e">
        <f>'3 Fleet Energy'!#REF!</f>
        <v>#REF!</v>
      </c>
      <c r="N17" s="446" t="s">
        <v>12</v>
      </c>
      <c r="O17" s="446"/>
      <c r="P17" s="446"/>
      <c r="Q17" s="447"/>
      <c r="R17" s="263">
        <f>IF(S17=0,0,S17/S22)</f>
        <v>0</v>
      </c>
      <c r="S17" s="272">
        <f>'3 Fleet Energy'!E27</f>
        <v>0</v>
      </c>
    </row>
    <row r="18" spans="1:19" ht="16.5" thickBot="1">
      <c r="A18" s="448" t="s">
        <v>13</v>
      </c>
      <c r="B18" s="448"/>
      <c r="C18" s="448"/>
      <c r="D18" s="449"/>
      <c r="E18" s="265">
        <f>IF(F18=0,0,F18/F22)</f>
        <v>0</v>
      </c>
      <c r="F18" s="273">
        <f>'3 Fleet Energy'!E31</f>
        <v>0</v>
      </c>
      <c r="G18" s="306">
        <f>'3 Fleet Energy'!F22</f>
        <v>0</v>
      </c>
      <c r="H18" s="306" t="e">
        <f>'3 Fleet Energy'!#REF!</f>
        <v>#REF!</v>
      </c>
      <c r="I18" s="306" t="e">
        <f>'3 Fleet Energy'!#REF!</f>
        <v>#REF!</v>
      </c>
      <c r="J18" s="306" t="e">
        <f>'3 Fleet Energy'!#REF!</f>
        <v>#REF!</v>
      </c>
      <c r="K18" s="306">
        <f>'3 Fleet Energy'!G22</f>
        <v>0</v>
      </c>
      <c r="N18" s="448" t="s">
        <v>13</v>
      </c>
      <c r="O18" s="448"/>
      <c r="P18" s="448"/>
      <c r="Q18" s="449"/>
      <c r="R18" s="265">
        <f>IF(S18=0,0,S18/S22)</f>
        <v>0</v>
      </c>
      <c r="S18" s="273">
        <f>'3 Fleet Energy'!E31</f>
        <v>0</v>
      </c>
    </row>
    <row r="19" spans="1:19" ht="16.5" thickTop="1">
      <c r="A19" s="450" t="s">
        <v>217</v>
      </c>
      <c r="B19" s="450"/>
      <c r="C19" s="450"/>
      <c r="D19" s="450"/>
      <c r="E19" s="269">
        <f>IF(F19=0,0,F19/F22)</f>
        <v>1</v>
      </c>
      <c r="F19" s="274">
        <f>'3 Fleet Energy'!E33</f>
        <v>0.79283399999999993</v>
      </c>
      <c r="G19" s="306">
        <f>'3 Fleet Energy'!F27</f>
        <v>0</v>
      </c>
      <c r="H19" s="306" t="e">
        <f>'3 Fleet Energy'!#REF!</f>
        <v>#REF!</v>
      </c>
      <c r="I19" s="306" t="e">
        <f>'3 Fleet Energy'!#REF!</f>
        <v>#REF!</v>
      </c>
      <c r="J19" s="306" t="e">
        <f>'3 Fleet Energy'!#REF!</f>
        <v>#REF!</v>
      </c>
      <c r="K19" s="306">
        <f>'3 Fleet Energy'!G27</f>
        <v>0</v>
      </c>
      <c r="N19" s="450" t="s">
        <v>217</v>
      </c>
      <c r="O19" s="450"/>
      <c r="P19" s="450"/>
      <c r="Q19" s="450"/>
      <c r="R19" s="269">
        <f>IF(S19=0,0,S19/S22)</f>
        <v>1</v>
      </c>
      <c r="S19" s="274">
        <f>'3 Fleet Energy'!E33</f>
        <v>0.79283399999999993</v>
      </c>
    </row>
    <row r="20" spans="1:19" ht="16.5" thickBot="1">
      <c r="F20" s="99"/>
      <c r="G20" s="307">
        <f>'3 Fleet Energy'!F31</f>
        <v>0</v>
      </c>
      <c r="H20" s="307" t="e">
        <f>'3 Fleet Energy'!#REF!</f>
        <v>#REF!</v>
      </c>
      <c r="I20" s="307" t="e">
        <f>'3 Fleet Energy'!#REF!</f>
        <v>#REF!</v>
      </c>
      <c r="J20" s="307" t="e">
        <f>'3 Fleet Energy'!#REF!</f>
        <v>#REF!</v>
      </c>
      <c r="K20" s="307">
        <f>'3 Fleet Energy'!G31</f>
        <v>0</v>
      </c>
      <c r="S20" s="99"/>
    </row>
    <row r="21" spans="1:19" ht="17.25" thickTop="1" thickBot="1">
      <c r="A21" s="6"/>
      <c r="B21" s="6"/>
      <c r="C21" s="6"/>
      <c r="D21" s="6"/>
      <c r="E21" s="6"/>
      <c r="F21" s="30"/>
      <c r="G21" s="308">
        <f>'3 Fleet Energy'!F33</f>
        <v>0.79283399999999993</v>
      </c>
      <c r="H21" s="308" t="e">
        <f>'3 Fleet Energy'!#REF!</f>
        <v>#REF!</v>
      </c>
      <c r="I21" s="308" t="e">
        <f>'3 Fleet Energy'!#REF!</f>
        <v>#REF!</v>
      </c>
      <c r="J21" s="308" t="e">
        <f>'3 Fleet Energy'!#REF!</f>
        <v>#REF!</v>
      </c>
      <c r="K21" s="308">
        <f>'3 Fleet Energy'!G33</f>
        <v>5.5775000000000005E-2</v>
      </c>
      <c r="N21" s="6"/>
      <c r="O21" s="6"/>
      <c r="P21" s="6"/>
      <c r="Q21" s="6"/>
      <c r="R21" s="6"/>
      <c r="S21" s="30"/>
    </row>
    <row r="22" spans="1:19" ht="19.5" thickBot="1">
      <c r="A22" s="438" t="s">
        <v>15</v>
      </c>
      <c r="B22" s="439"/>
      <c r="C22" s="439"/>
      <c r="D22" s="440"/>
      <c r="E22" s="275">
        <f>SUM(E12,E19)</f>
        <v>1</v>
      </c>
      <c r="F22" s="298">
        <f>SUM(F12,F19)</f>
        <v>0.79283399999999993</v>
      </c>
      <c r="G22" s="99"/>
      <c r="H22" s="99"/>
      <c r="I22" s="99"/>
      <c r="J22" s="99"/>
      <c r="K22" s="99"/>
      <c r="N22" s="438" t="s">
        <v>15</v>
      </c>
      <c r="O22" s="439"/>
      <c r="P22" s="439"/>
      <c r="Q22" s="440"/>
      <c r="R22" s="275">
        <f>SUM(R12,R19)</f>
        <v>1</v>
      </c>
      <c r="S22" s="298">
        <f>SUM(S12,S19)</f>
        <v>0.79283399999999993</v>
      </c>
    </row>
    <row r="23" spans="1:19" ht="15.75" thickBot="1">
      <c r="A23" t="s">
        <v>262</v>
      </c>
      <c r="G23" s="30"/>
      <c r="H23" s="30"/>
      <c r="I23" s="30"/>
      <c r="J23" s="30"/>
      <c r="K23" s="30"/>
    </row>
    <row r="24" spans="1:19" ht="15.75" thickBot="1">
      <c r="G24" s="297" t="e">
        <f>SUM(G12,G21,#REF!)</f>
        <v>#REF!</v>
      </c>
      <c r="H24" s="100" t="e">
        <f>SUM(H12,H21,#REF!)</f>
        <v>#REF!</v>
      </c>
      <c r="I24" s="100" t="e">
        <f>SUM(I12,I21,#REF!)</f>
        <v>#REF!</v>
      </c>
      <c r="J24" s="101" t="e">
        <f>SUM(J12,J21,#REF!)</f>
        <v>#REF!</v>
      </c>
      <c r="K24" s="100" t="e">
        <f>SUM(K12,K21,#REF!)</f>
        <v>#REF!</v>
      </c>
    </row>
    <row r="26" spans="1:19" ht="15.75" thickBot="1"/>
    <row r="27" spans="1:19" ht="37.5" customHeight="1" thickBot="1">
      <c r="A27" s="436" t="s">
        <v>295</v>
      </c>
      <c r="B27" s="441"/>
      <c r="C27" s="441"/>
      <c r="D27" s="437"/>
      <c r="N27" s="436" t="s">
        <v>294</v>
      </c>
      <c r="O27" s="441"/>
      <c r="P27" s="441"/>
      <c r="Q27" s="437"/>
    </row>
    <row r="28" spans="1:19" ht="56.25">
      <c r="A28" s="442" t="s">
        <v>227</v>
      </c>
      <c r="B28" s="442"/>
      <c r="C28" s="175" t="s">
        <v>226</v>
      </c>
      <c r="D28" s="176" t="s">
        <v>225</v>
      </c>
      <c r="E28" s="108"/>
      <c r="N28" s="442" t="s">
        <v>227</v>
      </c>
      <c r="O28" s="442"/>
      <c r="P28" s="175" t="s">
        <v>226</v>
      </c>
      <c r="Q28" s="358" t="s">
        <v>225</v>
      </c>
    </row>
    <row r="29" spans="1:19" ht="15.75">
      <c r="A29" s="443" t="s">
        <v>223</v>
      </c>
      <c r="B29" s="443"/>
      <c r="C29" s="276">
        <f>SUM(F19,F8)</f>
        <v>0.79283399999999993</v>
      </c>
      <c r="D29" s="277">
        <f>IF(C29=0,0,C29/F22)</f>
        <v>1</v>
      </c>
      <c r="E29" s="103"/>
      <c r="N29" s="443" t="s">
        <v>223</v>
      </c>
      <c r="O29" s="443"/>
      <c r="P29" s="276">
        <f>SUM(S19,S8)</f>
        <v>0.79283399999999993</v>
      </c>
      <c r="Q29" s="277">
        <f>IF(P29=0,0,P29/S22)</f>
        <v>1</v>
      </c>
    </row>
    <row r="30" spans="1:19" ht="54" customHeight="1">
      <c r="A30" s="443" t="s">
        <v>224</v>
      </c>
      <c r="B30" s="443"/>
      <c r="C30" s="276">
        <f>SUM(F9:F11)</f>
        <v>0</v>
      </c>
      <c r="D30" s="277">
        <f>IF(C30=0,0,C30/F22)</f>
        <v>0</v>
      </c>
      <c r="E30" s="103"/>
      <c r="N30" s="443" t="s">
        <v>224</v>
      </c>
      <c r="O30" s="443"/>
      <c r="P30" s="276">
        <f>SUM(S9:S11)</f>
        <v>0</v>
      </c>
      <c r="Q30" s="277">
        <f>IF(P30=0,0,P30/S22)</f>
        <v>0</v>
      </c>
    </row>
    <row r="31" spans="1:19">
      <c r="A31" s="111"/>
      <c r="B31" s="111"/>
      <c r="C31" s="112"/>
      <c r="D31" s="103"/>
      <c r="E31" s="103"/>
    </row>
    <row r="32" spans="1:19" ht="15.75" thickBot="1"/>
    <row r="33" spans="1:30" ht="58.5" customHeight="1" thickBot="1">
      <c r="A33" s="436" t="s">
        <v>296</v>
      </c>
      <c r="B33" s="437"/>
      <c r="N33" s="436" t="s">
        <v>297</v>
      </c>
      <c r="O33" s="437"/>
    </row>
    <row r="34" spans="1:30" ht="63">
      <c r="A34" s="278" t="s">
        <v>235</v>
      </c>
      <c r="B34" s="278" t="s">
        <v>237</v>
      </c>
      <c r="N34" s="278" t="s">
        <v>235</v>
      </c>
      <c r="O34" s="278" t="s">
        <v>237</v>
      </c>
      <c r="AC34" s="109"/>
      <c r="AD34" s="109"/>
    </row>
    <row r="35" spans="1:30" ht="52.5" customHeight="1">
      <c r="A35" s="279" t="s">
        <v>9</v>
      </c>
      <c r="B35" s="280">
        <f>E8</f>
        <v>0</v>
      </c>
      <c r="N35" s="279" t="s">
        <v>9</v>
      </c>
      <c r="O35" s="280">
        <f>R8</f>
        <v>0</v>
      </c>
      <c r="AC35" s="110"/>
      <c r="AD35" s="110"/>
    </row>
    <row r="36" spans="1:30" ht="45.75" customHeight="1">
      <c r="A36" s="281" t="s">
        <v>287</v>
      </c>
      <c r="B36" s="282">
        <f>E9</f>
        <v>0</v>
      </c>
      <c r="N36" s="281" t="s">
        <v>287</v>
      </c>
      <c r="O36" s="282">
        <f>R9</f>
        <v>0</v>
      </c>
      <c r="AC36" s="110"/>
      <c r="AD36" s="110"/>
    </row>
    <row r="37" spans="1:30" ht="39.75" customHeight="1">
      <c r="A37" s="281"/>
      <c r="B37" s="282"/>
      <c r="N37" s="281" t="s">
        <v>288</v>
      </c>
      <c r="O37" s="282">
        <f>R10</f>
        <v>0</v>
      </c>
      <c r="AC37" s="110"/>
      <c r="AD37" s="110"/>
    </row>
    <row r="38" spans="1:30" ht="15.75">
      <c r="A38" s="281" t="s">
        <v>14</v>
      </c>
      <c r="B38" s="282">
        <f>E11</f>
        <v>0</v>
      </c>
      <c r="N38" s="281" t="s">
        <v>14</v>
      </c>
      <c r="O38" s="282">
        <f>R11</f>
        <v>0</v>
      </c>
      <c r="AC38" s="109"/>
      <c r="AD38" s="109"/>
    </row>
    <row r="39" spans="1:30" ht="15.75">
      <c r="A39" s="279" t="s">
        <v>286</v>
      </c>
      <c r="B39" s="280">
        <f>E15</f>
        <v>1</v>
      </c>
      <c r="N39" s="279" t="s">
        <v>286</v>
      </c>
      <c r="O39" s="280">
        <f>R15</f>
        <v>1</v>
      </c>
      <c r="AC39" s="109"/>
      <c r="AD39" s="109"/>
    </row>
    <row r="40" spans="1:30" ht="15.75">
      <c r="A40" s="279" t="s">
        <v>11</v>
      </c>
      <c r="B40" s="280">
        <f>E16</f>
        <v>0</v>
      </c>
      <c r="N40" s="279" t="s">
        <v>11</v>
      </c>
      <c r="O40" s="280">
        <f>R16</f>
        <v>0</v>
      </c>
      <c r="AC40" s="109"/>
      <c r="AD40" s="109"/>
    </row>
    <row r="41" spans="1:30" ht="15.75">
      <c r="A41" s="279" t="s">
        <v>12</v>
      </c>
      <c r="B41" s="280">
        <f>E17</f>
        <v>0</v>
      </c>
      <c r="N41" s="279" t="s">
        <v>12</v>
      </c>
      <c r="O41" s="280">
        <f>R17</f>
        <v>0</v>
      </c>
      <c r="AC41" s="109"/>
      <c r="AD41" s="109"/>
    </row>
    <row r="42" spans="1:30" ht="15.75">
      <c r="A42" s="279" t="s">
        <v>13</v>
      </c>
      <c r="B42" s="280">
        <f>E18</f>
        <v>0</v>
      </c>
      <c r="N42" s="279" t="s">
        <v>13</v>
      </c>
      <c r="O42" s="280">
        <f>R18</f>
        <v>0</v>
      </c>
      <c r="AC42" s="109"/>
      <c r="AD42" s="109"/>
    </row>
    <row r="43" spans="1:30">
      <c r="AC43" s="109"/>
      <c r="AD43" s="109"/>
    </row>
    <row r="44" spans="1:30">
      <c r="AC44" s="109"/>
      <c r="AD44" s="109"/>
    </row>
    <row r="45" spans="1:30">
      <c r="AC45" s="109"/>
      <c r="AD45" s="109"/>
    </row>
  </sheetData>
  <mergeCells count="32">
    <mergeCell ref="A33:B33"/>
    <mergeCell ref="A19:D19"/>
    <mergeCell ref="A30:B30"/>
    <mergeCell ref="A22:D22"/>
    <mergeCell ref="A28:B28"/>
    <mergeCell ref="A29:B29"/>
    <mergeCell ref="A16:D16"/>
    <mergeCell ref="A17:D17"/>
    <mergeCell ref="A18:D18"/>
    <mergeCell ref="A6:D6"/>
    <mergeCell ref="A27:D27"/>
    <mergeCell ref="A8:D8"/>
    <mergeCell ref="A15:D15"/>
    <mergeCell ref="A9:D9"/>
    <mergeCell ref="A11:D11"/>
    <mergeCell ref="A10:D10"/>
    <mergeCell ref="N6:Q6"/>
    <mergeCell ref="N8:Q8"/>
    <mergeCell ref="N9:Q9"/>
    <mergeCell ref="N10:Q10"/>
    <mergeCell ref="N11:Q11"/>
    <mergeCell ref="N15:Q15"/>
    <mergeCell ref="N16:Q16"/>
    <mergeCell ref="N17:Q17"/>
    <mergeCell ref="N18:Q18"/>
    <mergeCell ref="N19:Q19"/>
    <mergeCell ref="N33:O33"/>
    <mergeCell ref="N22:Q22"/>
    <mergeCell ref="N27:Q27"/>
    <mergeCell ref="N28:O28"/>
    <mergeCell ref="N29:O29"/>
    <mergeCell ref="N30:O30"/>
  </mergeCells>
  <pageMargins left="0.7" right="0.7" top="0.75" bottom="0.75" header="0.3" footer="0.3"/>
  <pageSetup scale="65" orientation="portrait" r:id="rId1"/>
  <headerFooter scaleWithDoc="0">
    <oddFooter>&amp;C&amp;"Times New Roman,Regular"&amp;12&amp;A</oddFooter>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Z55"/>
  <sheetViews>
    <sheetView topLeftCell="B7" zoomScaleNormal="100" workbookViewId="0">
      <selection activeCell="N22" sqref="N22"/>
    </sheetView>
  </sheetViews>
  <sheetFormatPr defaultColWidth="9.140625" defaultRowHeight="15.75"/>
  <cols>
    <col min="1" max="1" width="9.28515625" style="138" customWidth="1"/>
    <col min="2" max="2" width="17.140625" style="138" customWidth="1"/>
    <col min="3" max="3" width="9.140625" style="139" customWidth="1"/>
    <col min="4" max="4" width="12" style="138" customWidth="1"/>
    <col min="5" max="5" width="9.85546875" style="139" bestFit="1" customWidth="1"/>
    <col min="6" max="6" width="10.28515625" style="138" customWidth="1"/>
    <col min="7" max="7" width="9.85546875" style="139" bestFit="1" customWidth="1"/>
    <col min="8" max="8" width="10.85546875" style="138" customWidth="1"/>
    <col min="9" max="9" width="4" style="138" customWidth="1"/>
    <col min="10" max="10" width="9.140625" style="139" customWidth="1"/>
    <col min="11" max="11" width="11.42578125" style="138" customWidth="1"/>
    <col min="12" max="12" width="9.140625" style="139" customWidth="1"/>
    <col min="13" max="13" width="10" style="138" customWidth="1"/>
    <col min="14" max="14" width="10.140625" style="139" bestFit="1" customWidth="1"/>
    <col min="15" max="15" width="9.42578125" style="138" customWidth="1"/>
    <col min="16" max="16" width="9.7109375" style="5" customWidth="1"/>
    <col min="17" max="17" width="12" style="138" customWidth="1"/>
    <col min="18" max="18" width="13" style="138" customWidth="1"/>
    <col min="19" max="19" width="9.140625" style="138"/>
    <col min="20" max="20" width="12" style="138" customWidth="1"/>
    <col min="21" max="21" width="15" style="138" customWidth="1"/>
    <col min="22" max="22" width="12" style="139" customWidth="1"/>
    <col min="23" max="28" width="9.140625" style="138"/>
    <col min="29" max="29" width="9.7109375" style="138" bestFit="1" customWidth="1"/>
    <col min="30" max="16384" width="9.140625" style="138"/>
  </cols>
  <sheetData>
    <row r="1" spans="1:22" s="136" customFormat="1" ht="19.5">
      <c r="A1" s="147" t="s">
        <v>52</v>
      </c>
      <c r="C1" s="137"/>
      <c r="E1" s="137"/>
      <c r="G1" s="137"/>
      <c r="J1" s="137"/>
      <c r="L1" s="137"/>
      <c r="N1" s="137"/>
      <c r="P1" s="131"/>
      <c r="V1" s="137"/>
    </row>
    <row r="2" spans="1:22" s="136" customFormat="1" ht="19.5">
      <c r="A2" s="147" t="s">
        <v>229</v>
      </c>
      <c r="B2" s="127"/>
      <c r="C2" s="137"/>
      <c r="E2" s="128"/>
      <c r="F2" s="127"/>
      <c r="G2" s="128"/>
      <c r="H2" s="127"/>
      <c r="I2" s="127"/>
      <c r="J2" s="137"/>
      <c r="L2" s="137"/>
      <c r="N2" s="137"/>
      <c r="P2" s="131"/>
      <c r="V2" s="137"/>
    </row>
    <row r="3" spans="1:22" ht="37.5" customHeight="1">
      <c r="A3" s="129"/>
      <c r="B3" s="130"/>
      <c r="C3" s="469" t="s">
        <v>50</v>
      </c>
      <c r="D3" s="469"/>
      <c r="E3" s="469"/>
      <c r="F3" s="469"/>
      <c r="G3" s="469"/>
      <c r="H3" s="469"/>
      <c r="I3" s="130"/>
      <c r="J3" s="469" t="s">
        <v>49</v>
      </c>
      <c r="K3" s="469"/>
      <c r="L3" s="469"/>
      <c r="M3" s="469"/>
      <c r="N3" s="469"/>
      <c r="O3" s="469"/>
      <c r="P3" s="148"/>
      <c r="Q3" s="466" t="s">
        <v>35</v>
      </c>
      <c r="R3" s="466"/>
      <c r="T3" s="465" t="s">
        <v>128</v>
      </c>
      <c r="U3" s="465"/>
    </row>
    <row r="4" spans="1:22">
      <c r="A4" s="149" t="s">
        <v>17</v>
      </c>
      <c r="B4" s="149" t="s">
        <v>18</v>
      </c>
      <c r="C4" s="470" t="s">
        <v>3</v>
      </c>
      <c r="D4" s="470"/>
      <c r="E4" s="470" t="s">
        <v>4</v>
      </c>
      <c r="F4" s="470"/>
      <c r="G4" s="470" t="s">
        <v>5</v>
      </c>
      <c r="H4" s="470"/>
      <c r="I4" s="3"/>
      <c r="J4" s="470" t="s">
        <v>3</v>
      </c>
      <c r="K4" s="470"/>
      <c r="L4" s="470" t="s">
        <v>4</v>
      </c>
      <c r="M4" s="470"/>
      <c r="N4" s="470" t="s">
        <v>5</v>
      </c>
      <c r="O4" s="470"/>
      <c r="Q4" s="466"/>
      <c r="R4" s="466"/>
      <c r="T4" s="140" t="s">
        <v>129</v>
      </c>
      <c r="U4" s="145"/>
      <c r="V4" s="138"/>
    </row>
    <row r="5" spans="1:22" ht="15.75" customHeight="1">
      <c r="A5" s="479" t="s">
        <v>19</v>
      </c>
      <c r="B5" s="119" t="s">
        <v>20</v>
      </c>
      <c r="C5" s="154">
        <v>5.306</v>
      </c>
      <c r="D5" s="154" t="s">
        <v>106</v>
      </c>
      <c r="E5" s="334">
        <v>0.09</v>
      </c>
      <c r="F5" s="334" t="s">
        <v>109</v>
      </c>
      <c r="G5" s="334">
        <v>0.09</v>
      </c>
      <c r="H5" s="334" t="s">
        <v>109</v>
      </c>
      <c r="I5" s="335"/>
      <c r="J5" s="333">
        <v>53.06</v>
      </c>
      <c r="K5" s="333" t="s">
        <v>112</v>
      </c>
      <c r="L5" s="345">
        <v>1</v>
      </c>
      <c r="M5" s="334" t="s">
        <v>113</v>
      </c>
      <c r="N5" s="345">
        <v>1</v>
      </c>
      <c r="O5" s="150" t="s">
        <v>113</v>
      </c>
      <c r="Q5" s="467" t="s">
        <v>41</v>
      </c>
      <c r="R5" s="467"/>
      <c r="T5" s="140" t="s">
        <v>3</v>
      </c>
      <c r="U5" s="132">
        <v>1</v>
      </c>
      <c r="V5" s="138"/>
    </row>
    <row r="6" spans="1:22" ht="15.75" customHeight="1">
      <c r="A6" s="479"/>
      <c r="B6" s="119" t="s">
        <v>51</v>
      </c>
      <c r="C6" s="334">
        <v>10.210000000000001</v>
      </c>
      <c r="D6" s="334" t="s">
        <v>107</v>
      </c>
      <c r="E6" s="334">
        <v>0.19600000000000001</v>
      </c>
      <c r="F6" s="334" t="s">
        <v>110</v>
      </c>
      <c r="G6" s="334">
        <v>4.2000000000000003E-2</v>
      </c>
      <c r="H6" s="334" t="s">
        <v>110</v>
      </c>
      <c r="I6" s="335"/>
      <c r="J6" s="334">
        <v>72.930000000000007</v>
      </c>
      <c r="K6" s="334" t="s">
        <v>112</v>
      </c>
      <c r="L6" s="334">
        <v>1.4</v>
      </c>
      <c r="M6" s="334" t="s">
        <v>113</v>
      </c>
      <c r="N6" s="334">
        <v>0.3</v>
      </c>
      <c r="O6" s="150" t="s">
        <v>113</v>
      </c>
      <c r="Q6" s="467" t="s">
        <v>36</v>
      </c>
      <c r="R6" s="467"/>
      <c r="T6" s="140" t="s">
        <v>4</v>
      </c>
      <c r="U6" s="132">
        <v>25</v>
      </c>
      <c r="V6" s="138"/>
    </row>
    <row r="7" spans="1:22" ht="21" customHeight="1">
      <c r="A7" s="479"/>
      <c r="B7" s="119" t="s">
        <v>21</v>
      </c>
      <c r="C7" s="334">
        <v>10.35</v>
      </c>
      <c r="D7" s="334" t="s">
        <v>107</v>
      </c>
      <c r="E7" s="334">
        <v>9.6600000000000005E-2</v>
      </c>
      <c r="F7" s="334" t="s">
        <v>110</v>
      </c>
      <c r="G7" s="334">
        <v>5.5199999999999999E-2</v>
      </c>
      <c r="H7" s="334" t="s">
        <v>110</v>
      </c>
      <c r="I7" s="335"/>
      <c r="J7" s="334">
        <v>73.959999999999994</v>
      </c>
      <c r="K7" s="334" t="s">
        <v>112</v>
      </c>
      <c r="L7" s="334">
        <v>0.7</v>
      </c>
      <c r="M7" s="334" t="s">
        <v>113</v>
      </c>
      <c r="N7" s="334">
        <v>0.4</v>
      </c>
      <c r="O7" s="150" t="s">
        <v>113</v>
      </c>
      <c r="Q7" s="468" t="s">
        <v>233</v>
      </c>
      <c r="R7" s="468"/>
      <c r="T7" s="141" t="s">
        <v>5</v>
      </c>
      <c r="U7" s="132">
        <v>298</v>
      </c>
      <c r="V7" s="138"/>
    </row>
    <row r="8" spans="1:22" ht="21" customHeight="1">
      <c r="A8" s="479"/>
      <c r="B8" s="119" t="s">
        <v>210</v>
      </c>
      <c r="C8" s="334">
        <v>9.6</v>
      </c>
      <c r="D8" s="334" t="s">
        <v>107</v>
      </c>
      <c r="E8" s="334">
        <v>8.9599999999999999E-2</v>
      </c>
      <c r="F8" s="334" t="s">
        <v>110</v>
      </c>
      <c r="G8" s="334">
        <v>5.1200000000000002E-2</v>
      </c>
      <c r="H8" s="334" t="s">
        <v>110</v>
      </c>
      <c r="I8" s="335"/>
      <c r="J8" s="334">
        <v>73.84</v>
      </c>
      <c r="K8" s="334" t="s">
        <v>112</v>
      </c>
      <c r="L8" s="334">
        <v>0.7</v>
      </c>
      <c r="M8" s="334" t="s">
        <v>113</v>
      </c>
      <c r="N8" s="334">
        <v>0.4</v>
      </c>
      <c r="O8" s="150" t="s">
        <v>113</v>
      </c>
      <c r="Q8" s="468" t="s">
        <v>212</v>
      </c>
      <c r="R8" s="468"/>
      <c r="T8" s="141" t="s">
        <v>124</v>
      </c>
      <c r="U8" s="132" t="s">
        <v>126</v>
      </c>
      <c r="V8" s="138"/>
    </row>
    <row r="9" spans="1:22" ht="18.75" customHeight="1">
      <c r="A9" s="479"/>
      <c r="B9" s="119" t="s">
        <v>32</v>
      </c>
      <c r="C9" s="334">
        <v>9.1300000000000008</v>
      </c>
      <c r="D9" s="334" t="s">
        <v>107</v>
      </c>
      <c r="E9" s="334">
        <v>8.7499999999999994E-2</v>
      </c>
      <c r="F9" s="334" t="s">
        <v>110</v>
      </c>
      <c r="G9" s="334">
        <v>0.05</v>
      </c>
      <c r="H9" s="334" t="s">
        <v>110</v>
      </c>
      <c r="I9" s="335"/>
      <c r="J9" s="334">
        <v>70.22</v>
      </c>
      <c r="K9" s="334" t="s">
        <v>112</v>
      </c>
      <c r="L9" s="334">
        <v>0.7</v>
      </c>
      <c r="M9" s="334" t="s">
        <v>113</v>
      </c>
      <c r="N9" s="334">
        <v>0.4</v>
      </c>
      <c r="O9" s="150" t="s">
        <v>113</v>
      </c>
      <c r="Q9" s="468" t="s">
        <v>39</v>
      </c>
      <c r="R9" s="468"/>
      <c r="T9" s="141" t="s">
        <v>125</v>
      </c>
      <c r="U9" s="132" t="s">
        <v>127</v>
      </c>
      <c r="V9" s="138"/>
    </row>
    <row r="10" spans="1:22" ht="18.75" customHeight="1">
      <c r="A10" s="479"/>
      <c r="B10" s="119" t="s">
        <v>211</v>
      </c>
      <c r="C10" s="334">
        <v>5.48</v>
      </c>
      <c r="D10" s="334" t="s">
        <v>107</v>
      </c>
      <c r="E10" s="334">
        <v>5.8799999999999998E-2</v>
      </c>
      <c r="F10" s="334" t="s">
        <v>110</v>
      </c>
      <c r="G10" s="334">
        <v>3.3599999999999998E-2</v>
      </c>
      <c r="H10" s="334" t="s">
        <v>110</v>
      </c>
      <c r="I10" s="335"/>
      <c r="J10" s="334">
        <v>68.44</v>
      </c>
      <c r="K10" s="334" t="s">
        <v>112</v>
      </c>
      <c r="L10" s="334">
        <v>0.7</v>
      </c>
      <c r="M10" s="334" t="s">
        <v>113</v>
      </c>
      <c r="N10" s="334">
        <v>0.4</v>
      </c>
      <c r="O10" s="150" t="s">
        <v>113</v>
      </c>
      <c r="Q10" s="468" t="s">
        <v>213</v>
      </c>
      <c r="R10" s="468"/>
      <c r="T10" s="141" t="s">
        <v>123</v>
      </c>
      <c r="U10" s="133">
        <v>22800</v>
      </c>
      <c r="V10" s="138"/>
    </row>
    <row r="11" spans="1:22" ht="22.5" customHeight="1">
      <c r="A11" s="479"/>
      <c r="B11" s="119" t="s">
        <v>22</v>
      </c>
      <c r="C11" s="334">
        <v>1639.62</v>
      </c>
      <c r="D11" s="334" t="s">
        <v>108</v>
      </c>
      <c r="E11" s="334">
        <v>143.03</v>
      </c>
      <c r="F11" s="334" t="s">
        <v>111</v>
      </c>
      <c r="G11" s="334">
        <v>90.74</v>
      </c>
      <c r="H11" s="334" t="s">
        <v>111</v>
      </c>
      <c r="I11" s="335"/>
      <c r="J11" s="334">
        <v>93.8</v>
      </c>
      <c r="K11" s="334" t="s">
        <v>112</v>
      </c>
      <c r="L11" s="334">
        <v>9.3000000000000007</v>
      </c>
      <c r="M11" s="334" t="s">
        <v>113</v>
      </c>
      <c r="N11" s="334">
        <v>5.9</v>
      </c>
      <c r="O11" s="150" t="s">
        <v>113</v>
      </c>
      <c r="Q11" s="467" t="s">
        <v>38</v>
      </c>
      <c r="R11" s="467"/>
      <c r="T11" s="132" t="s">
        <v>242</v>
      </c>
      <c r="U11" s="145"/>
      <c r="V11" s="138"/>
    </row>
    <row r="12" spans="1:22" ht="15.75" customHeight="1">
      <c r="A12" s="479"/>
      <c r="B12" s="119" t="s">
        <v>23</v>
      </c>
      <c r="C12" s="334">
        <v>5.66</v>
      </c>
      <c r="D12" s="334" t="s">
        <v>107</v>
      </c>
      <c r="E12" s="334">
        <v>0.27300000000000002</v>
      </c>
      <c r="F12" s="334" t="s">
        <v>110</v>
      </c>
      <c r="G12" s="334">
        <v>5.4600000000000003E-2</v>
      </c>
      <c r="H12" s="334" t="s">
        <v>110</v>
      </c>
      <c r="I12" s="335"/>
      <c r="J12" s="334">
        <v>61.46</v>
      </c>
      <c r="K12" s="334" t="s">
        <v>112</v>
      </c>
      <c r="L12" s="334">
        <v>3</v>
      </c>
      <c r="M12" s="334" t="s">
        <v>113</v>
      </c>
      <c r="N12" s="334">
        <v>0.6</v>
      </c>
      <c r="O12" s="150" t="s">
        <v>113</v>
      </c>
      <c r="Q12" s="467" t="s">
        <v>37</v>
      </c>
      <c r="R12" s="467"/>
      <c r="S12"/>
      <c r="T12" s="315" t="s">
        <v>266</v>
      </c>
      <c r="U12" s="314"/>
      <c r="V12" s="313"/>
    </row>
    <row r="13" spans="1:22" ht="15.75" customHeight="1">
      <c r="A13" s="479"/>
      <c r="B13" s="119" t="s">
        <v>48</v>
      </c>
      <c r="C13" s="334">
        <v>8.31</v>
      </c>
      <c r="D13" s="334" t="s">
        <v>107</v>
      </c>
      <c r="E13" s="334">
        <v>1.32</v>
      </c>
      <c r="F13" s="334" t="s">
        <v>110</v>
      </c>
      <c r="G13" s="334">
        <v>7.1999999999999995E-2</v>
      </c>
      <c r="H13" s="334" t="s">
        <v>110</v>
      </c>
      <c r="I13" s="335"/>
      <c r="J13" s="334">
        <v>69.25</v>
      </c>
      <c r="K13" s="334" t="s">
        <v>112</v>
      </c>
      <c r="L13" s="334">
        <v>3</v>
      </c>
      <c r="M13" s="334" t="s">
        <v>113</v>
      </c>
      <c r="N13" s="334">
        <v>0.6</v>
      </c>
      <c r="O13" s="150" t="s">
        <v>113</v>
      </c>
      <c r="Q13" s="471"/>
      <c r="R13" s="472"/>
      <c r="U13" s="139"/>
      <c r="V13" s="138"/>
    </row>
    <row r="14" spans="1:22" ht="15.75" customHeight="1">
      <c r="A14" s="479"/>
      <c r="B14" s="119" t="s">
        <v>220</v>
      </c>
      <c r="C14" s="334">
        <v>10.11</v>
      </c>
      <c r="D14" s="334" t="s">
        <v>107</v>
      </c>
      <c r="E14" s="334">
        <v>1.4850000000000001</v>
      </c>
      <c r="F14" s="334" t="s">
        <v>110</v>
      </c>
      <c r="G14" s="334">
        <v>8.1000000000000003E-2</v>
      </c>
      <c r="H14" s="334" t="s">
        <v>110</v>
      </c>
      <c r="I14" s="335"/>
      <c r="J14" s="334">
        <v>72.22</v>
      </c>
      <c r="K14" s="334" t="s">
        <v>112</v>
      </c>
      <c r="L14" s="334">
        <v>3</v>
      </c>
      <c r="M14" s="334" t="s">
        <v>113</v>
      </c>
      <c r="N14" s="334">
        <v>0.6</v>
      </c>
      <c r="O14" s="150" t="s">
        <v>113</v>
      </c>
      <c r="Q14" s="471"/>
      <c r="R14" s="472"/>
      <c r="U14" s="139"/>
      <c r="V14" s="138"/>
    </row>
    <row r="15" spans="1:22" ht="15.75" customHeight="1">
      <c r="A15" s="5" t="s">
        <v>214</v>
      </c>
      <c r="B15" s="484"/>
      <c r="C15" s="485"/>
      <c r="D15" s="485"/>
      <c r="E15" s="486"/>
      <c r="F15" s="482" t="s">
        <v>274</v>
      </c>
      <c r="G15" s="483"/>
      <c r="H15" s="483"/>
      <c r="I15" s="483"/>
      <c r="J15" s="483"/>
      <c r="K15" s="483"/>
      <c r="L15" s="477" t="s">
        <v>275</v>
      </c>
      <c r="M15" s="478"/>
      <c r="N15" s="478"/>
      <c r="O15" s="478"/>
      <c r="P15" s="478"/>
      <c r="Q15" s="478"/>
      <c r="R15" s="478"/>
      <c r="S15" s="478"/>
      <c r="T15" s="478"/>
      <c r="U15" s="139"/>
      <c r="V15" s="138"/>
    </row>
    <row r="16" spans="1:22" ht="15.75" customHeight="1">
      <c r="A16" s="5"/>
      <c r="B16" s="126"/>
      <c r="C16" s="43"/>
      <c r="D16" s="43"/>
      <c r="E16" s="43"/>
      <c r="F16" s="43"/>
      <c r="G16" s="43"/>
      <c r="H16" s="43"/>
      <c r="I16" s="4"/>
      <c r="J16" s="43"/>
      <c r="K16" s="43"/>
      <c r="L16" s="43"/>
      <c r="M16" s="43"/>
      <c r="N16" s="43"/>
      <c r="O16" s="43"/>
      <c r="U16" s="139"/>
      <c r="V16" s="138"/>
    </row>
    <row r="17" spans="1:26" ht="15.75" customHeight="1">
      <c r="A17" s="5"/>
      <c r="B17" s="126"/>
      <c r="C17" s="469" t="s">
        <v>50</v>
      </c>
      <c r="D17" s="469"/>
      <c r="E17" s="469"/>
      <c r="F17" s="469"/>
      <c r="G17" s="469"/>
      <c r="H17" s="469"/>
      <c r="I17" s="4"/>
      <c r="J17" s="469" t="s">
        <v>49</v>
      </c>
      <c r="K17" s="469"/>
      <c r="L17" s="469"/>
      <c r="M17" s="469"/>
      <c r="N17" s="469"/>
      <c r="O17" s="469"/>
      <c r="Q17" s="475" t="s">
        <v>244</v>
      </c>
      <c r="R17" s="476"/>
      <c r="U17" s="139"/>
      <c r="V17" s="138"/>
    </row>
    <row r="18" spans="1:26" ht="15.75" customHeight="1">
      <c r="A18" s="149" t="s">
        <v>17</v>
      </c>
      <c r="B18" s="149" t="s">
        <v>18</v>
      </c>
      <c r="C18" s="470" t="s">
        <v>3</v>
      </c>
      <c r="D18" s="470"/>
      <c r="E18" s="470" t="s">
        <v>4</v>
      </c>
      <c r="F18" s="470"/>
      <c r="G18" s="470" t="s">
        <v>5</v>
      </c>
      <c r="H18" s="470"/>
      <c r="I18" s="4"/>
      <c r="J18" s="470" t="s">
        <v>3</v>
      </c>
      <c r="K18" s="470"/>
      <c r="L18" s="470" t="s">
        <v>4</v>
      </c>
      <c r="M18" s="470"/>
      <c r="N18" s="470" t="s">
        <v>5</v>
      </c>
      <c r="O18" s="470"/>
      <c r="Q18" s="471"/>
      <c r="R18" s="472"/>
      <c r="U18" s="139"/>
      <c r="V18" s="138"/>
    </row>
    <row r="19" spans="1:26" ht="30.75" customHeight="1">
      <c r="A19" s="479" t="s">
        <v>33</v>
      </c>
      <c r="B19" s="481" t="s">
        <v>271</v>
      </c>
      <c r="C19" s="152">
        <f>C20/2.2046/1000</f>
        <v>0.19885693549850311</v>
      </c>
      <c r="D19" s="150" t="s">
        <v>84</v>
      </c>
      <c r="E19" s="153">
        <f>E20/1000000*453.6</f>
        <v>3.7648800000000004E-3</v>
      </c>
      <c r="F19" s="150" t="s">
        <v>86</v>
      </c>
      <c r="G19" s="153">
        <f>G20/1000000*453.6</f>
        <v>3.0844800000000001E-3</v>
      </c>
      <c r="H19" s="150" t="s">
        <v>86</v>
      </c>
      <c r="I19" s="4"/>
      <c r="J19" s="480">
        <f>C19*341.2</f>
        <v>67.849986392089264</v>
      </c>
      <c r="K19" s="480" t="s">
        <v>112</v>
      </c>
      <c r="L19" s="480">
        <v>1.94</v>
      </c>
      <c r="M19" s="480" t="s">
        <v>113</v>
      </c>
      <c r="N19" s="480">
        <v>1.6</v>
      </c>
      <c r="O19" s="480" t="s">
        <v>113</v>
      </c>
      <c r="Q19" s="473" t="s">
        <v>40</v>
      </c>
      <c r="R19" s="474"/>
      <c r="U19" s="139"/>
      <c r="V19" s="138"/>
    </row>
    <row r="20" spans="1:26" ht="51" customHeight="1">
      <c r="A20" s="479"/>
      <c r="B20" s="481"/>
      <c r="C20" s="334">
        <v>438.4</v>
      </c>
      <c r="D20" s="334" t="s">
        <v>85</v>
      </c>
      <c r="E20" s="334">
        <v>8.3000000000000007</v>
      </c>
      <c r="F20" s="334" t="s">
        <v>87</v>
      </c>
      <c r="G20" s="334">
        <v>6.8</v>
      </c>
      <c r="H20" s="150" t="s">
        <v>88</v>
      </c>
      <c r="I20" s="4"/>
      <c r="J20" s="480"/>
      <c r="K20" s="480"/>
      <c r="L20" s="480"/>
      <c r="M20" s="480"/>
      <c r="N20" s="480"/>
      <c r="O20" s="480"/>
      <c r="P20" s="138"/>
      <c r="Q20" s="471"/>
      <c r="R20" s="472"/>
      <c r="U20" s="139">
        <v>0</v>
      </c>
      <c r="V20" s="138"/>
      <c r="Z20" s="5"/>
    </row>
    <row r="21" spans="1:26" s="313" customFormat="1" ht="33" customHeight="1">
      <c r="A21" s="479"/>
      <c r="B21" s="463" t="s">
        <v>272</v>
      </c>
      <c r="C21" s="334">
        <f>C22/2.2046/1000</f>
        <v>0</v>
      </c>
      <c r="D21" s="334" t="s">
        <v>273</v>
      </c>
      <c r="E21" s="334">
        <f>E22/1000000*453.6</f>
        <v>0</v>
      </c>
      <c r="F21" s="334" t="s">
        <v>86</v>
      </c>
      <c r="G21" s="334">
        <f>G22/1000000*453.6</f>
        <v>0</v>
      </c>
      <c r="H21" s="341" t="s">
        <v>86</v>
      </c>
      <c r="I21" s="4"/>
      <c r="J21" s="341"/>
      <c r="K21" s="341"/>
      <c r="L21" s="341"/>
      <c r="M21" s="341"/>
      <c r="N21" s="341"/>
      <c r="O21" s="341"/>
      <c r="Q21" s="339"/>
      <c r="R21" s="340"/>
      <c r="U21" s="314"/>
      <c r="Z21" s="5"/>
    </row>
    <row r="22" spans="1:26" s="313" customFormat="1" ht="40.5" customHeight="1">
      <c r="A22" s="479"/>
      <c r="B22" s="464"/>
      <c r="C22" s="334">
        <v>0</v>
      </c>
      <c r="D22" s="334" t="s">
        <v>85</v>
      </c>
      <c r="E22" s="334">
        <v>0</v>
      </c>
      <c r="F22" s="334" t="s">
        <v>87</v>
      </c>
      <c r="G22" s="334">
        <v>0</v>
      </c>
      <c r="H22" s="341" t="s">
        <v>88</v>
      </c>
      <c r="I22" s="4"/>
      <c r="J22" s="341"/>
      <c r="K22" s="341"/>
      <c r="L22" s="341"/>
      <c r="M22" s="341"/>
      <c r="N22" s="341"/>
      <c r="O22" s="341"/>
      <c r="Q22" s="339"/>
      <c r="R22" s="340"/>
      <c r="U22" s="314"/>
      <c r="Z22" s="5"/>
    </row>
    <row r="23" spans="1:26" ht="33.75" customHeight="1">
      <c r="A23" s="479"/>
      <c r="B23" s="119" t="s">
        <v>34</v>
      </c>
      <c r="C23" s="154">
        <v>7.0699999999999999E-2</v>
      </c>
      <c r="D23" s="150" t="s">
        <v>243</v>
      </c>
      <c r="E23" s="150"/>
      <c r="F23" s="150"/>
      <c r="G23" s="150"/>
      <c r="H23" s="150"/>
      <c r="I23" s="4"/>
      <c r="J23" s="154">
        <v>7.6999999999999999E-2</v>
      </c>
      <c r="K23" s="150" t="s">
        <v>114</v>
      </c>
      <c r="L23" s="150"/>
      <c r="M23" s="150"/>
      <c r="N23" s="150"/>
      <c r="O23" s="150"/>
      <c r="P23" s="138"/>
      <c r="Q23" s="471"/>
      <c r="R23" s="472"/>
      <c r="U23" s="139"/>
      <c r="V23" s="138"/>
    </row>
    <row r="24" spans="1:26" ht="15" customHeight="1">
      <c r="A24" s="124" t="s">
        <v>214</v>
      </c>
      <c r="B24" s="317"/>
      <c r="C24" s="316"/>
      <c r="D24"/>
      <c r="E24"/>
      <c r="F24"/>
      <c r="G24" s="134"/>
      <c r="H24" s="134"/>
      <c r="I24" s="135"/>
      <c r="P24" s="138"/>
      <c r="U24" s="139"/>
      <c r="V24" s="138"/>
    </row>
    <row r="25" spans="1:26">
      <c r="A25" s="5"/>
      <c r="B25" s="125" t="s">
        <v>241</v>
      </c>
      <c r="P25" s="138"/>
      <c r="U25" s="139"/>
      <c r="V25" s="138"/>
    </row>
    <row r="26" spans="1:26">
      <c r="B26" s="315"/>
    </row>
    <row r="27" spans="1:26" s="123" customFormat="1">
      <c r="A27" s="94"/>
      <c r="B27" s="94"/>
      <c r="C27" s="470" t="s">
        <v>3</v>
      </c>
      <c r="D27" s="470"/>
      <c r="E27" s="470"/>
      <c r="F27" s="470"/>
      <c r="G27" s="470"/>
      <c r="H27" s="470"/>
      <c r="I27" s="143"/>
      <c r="J27" s="470" t="s">
        <v>4</v>
      </c>
      <c r="K27" s="470"/>
      <c r="L27" s="470"/>
      <c r="M27" s="470"/>
      <c r="N27" s="470"/>
      <c r="O27" s="470"/>
      <c r="P27" s="470"/>
      <c r="Q27" s="470"/>
      <c r="R27" s="470"/>
      <c r="S27" s="470"/>
      <c r="T27" s="470"/>
      <c r="U27" s="470"/>
      <c r="V27" s="470"/>
      <c r="W27" s="470"/>
      <c r="X27" s="144"/>
    </row>
    <row r="28" spans="1:26" s="123" customFormat="1" ht="63" customHeight="1">
      <c r="A28" s="149" t="s">
        <v>17</v>
      </c>
      <c r="B28" s="149" t="s">
        <v>18</v>
      </c>
      <c r="C28" s="466" t="s">
        <v>42</v>
      </c>
      <c r="D28" s="466"/>
      <c r="E28" s="466" t="s">
        <v>43</v>
      </c>
      <c r="F28" s="466"/>
      <c r="G28" s="466" t="s">
        <v>44</v>
      </c>
      <c r="H28" s="466"/>
      <c r="I28" s="143"/>
      <c r="J28" s="466" t="s">
        <v>71</v>
      </c>
      <c r="K28" s="466"/>
      <c r="L28" s="466" t="s">
        <v>72</v>
      </c>
      <c r="M28" s="466"/>
      <c r="N28" s="466" t="s">
        <v>73</v>
      </c>
      <c r="O28" s="466"/>
      <c r="P28" s="466" t="s">
        <v>75</v>
      </c>
      <c r="Q28" s="466"/>
      <c r="R28" s="466" t="s">
        <v>64</v>
      </c>
      <c r="S28" s="466"/>
      <c r="T28" s="466" t="s">
        <v>63</v>
      </c>
      <c r="U28" s="466"/>
      <c r="V28" s="466" t="s">
        <v>65</v>
      </c>
      <c r="W28" s="466"/>
      <c r="X28" s="144"/>
    </row>
    <row r="29" spans="1:26" s="123" customFormat="1" ht="33" customHeight="1">
      <c r="A29" s="479" t="s">
        <v>10</v>
      </c>
      <c r="B29" s="142" t="s">
        <v>25</v>
      </c>
      <c r="C29" s="333">
        <v>8.7799999999999994</v>
      </c>
      <c r="D29" s="151" t="s">
        <v>66</v>
      </c>
      <c r="E29" s="151">
        <v>70.22</v>
      </c>
      <c r="F29" s="151" t="s">
        <v>68</v>
      </c>
      <c r="G29" s="151"/>
      <c r="H29" s="151"/>
      <c r="I29" s="94"/>
      <c r="J29" s="333">
        <v>1.72E-2</v>
      </c>
      <c r="K29" s="333" t="s">
        <v>70</v>
      </c>
      <c r="L29" s="333">
        <v>3.2599999999999997E-2</v>
      </c>
      <c r="M29" s="151" t="s">
        <v>70</v>
      </c>
      <c r="N29" s="156">
        <v>3.9297116323681706E-4</v>
      </c>
      <c r="O29" s="151" t="s">
        <v>80</v>
      </c>
      <c r="P29" s="155">
        <v>0.5</v>
      </c>
      <c r="Q29" s="155" t="s">
        <v>74</v>
      </c>
      <c r="R29" s="155">
        <v>0.6</v>
      </c>
      <c r="S29" s="155" t="s">
        <v>74</v>
      </c>
      <c r="T29" s="155">
        <v>0.6</v>
      </c>
      <c r="U29" s="155" t="s">
        <v>74</v>
      </c>
      <c r="V29" s="151" t="s">
        <v>45</v>
      </c>
      <c r="W29" s="155"/>
    </row>
    <row r="30" spans="1:26" s="123" customFormat="1" ht="31.5">
      <c r="A30" s="479"/>
      <c r="B30" s="142" t="s">
        <v>27</v>
      </c>
      <c r="C30" s="333">
        <v>5.75</v>
      </c>
      <c r="D30" s="151" t="s">
        <v>66</v>
      </c>
      <c r="E30" s="151">
        <v>68.44</v>
      </c>
      <c r="F30" s="151" t="s">
        <v>68</v>
      </c>
      <c r="G30" s="151"/>
      <c r="H30" s="151"/>
      <c r="I30" s="94"/>
      <c r="J30" s="333">
        <v>5.5E-2</v>
      </c>
      <c r="K30" s="333" t="s">
        <v>70</v>
      </c>
      <c r="L30" s="333">
        <v>0.19700000000000001</v>
      </c>
      <c r="M30" s="151" t="s">
        <v>70</v>
      </c>
      <c r="N30" s="156">
        <v>2.6652452025586359E-4</v>
      </c>
      <c r="O30" s="151" t="s">
        <v>80</v>
      </c>
      <c r="P30" s="151" t="s">
        <v>45</v>
      </c>
      <c r="Q30" s="155"/>
      <c r="R30" s="151" t="s">
        <v>45</v>
      </c>
      <c r="S30" s="155"/>
      <c r="T30" s="155" t="str">
        <f t="shared" ref="T30:T39" si="0">R30</f>
        <v>NA</v>
      </c>
      <c r="U30" s="155"/>
      <c r="V30" s="151" t="s">
        <v>45</v>
      </c>
      <c r="W30" s="155"/>
    </row>
    <row r="31" spans="1:26" s="123" customFormat="1" ht="31.5">
      <c r="A31" s="479"/>
      <c r="B31" s="142" t="s">
        <v>24</v>
      </c>
      <c r="C31" s="333">
        <v>10.210000000000001</v>
      </c>
      <c r="D31" s="151" t="s">
        <v>66</v>
      </c>
      <c r="E31" s="151">
        <v>73.84</v>
      </c>
      <c r="F31" s="151" t="s">
        <v>68</v>
      </c>
      <c r="G31" s="151"/>
      <c r="H31" s="151"/>
      <c r="I31" s="94"/>
      <c r="J31" s="333">
        <v>1E-3</v>
      </c>
      <c r="K31" s="333" t="s">
        <v>70</v>
      </c>
      <c r="L31" s="333">
        <v>5.1000000000000004E-3</v>
      </c>
      <c r="M31" s="151" t="s">
        <v>70</v>
      </c>
      <c r="N31" s="156">
        <v>4.3868475006793024E-4</v>
      </c>
      <c r="O31" s="151" t="s">
        <v>80</v>
      </c>
      <c r="P31" s="155">
        <v>0.57999999999999996</v>
      </c>
      <c r="Q31" s="155" t="s">
        <v>74</v>
      </c>
      <c r="R31" s="155">
        <v>0.74</v>
      </c>
      <c r="S31" s="155" t="s">
        <v>74</v>
      </c>
      <c r="T31" s="155">
        <f t="shared" si="0"/>
        <v>0.74</v>
      </c>
      <c r="U31" s="155" t="s">
        <v>74</v>
      </c>
      <c r="V31" s="151" t="s">
        <v>45</v>
      </c>
      <c r="W31" s="155"/>
    </row>
    <row r="32" spans="1:26" s="123" customFormat="1" ht="31.5">
      <c r="A32" s="479"/>
      <c r="B32" s="142" t="s">
        <v>26</v>
      </c>
      <c r="C32" s="333">
        <v>9.4499999999999993</v>
      </c>
      <c r="D32" s="151" t="s">
        <v>66</v>
      </c>
      <c r="E32" s="151">
        <v>73.959999999999994</v>
      </c>
      <c r="F32" s="151" t="s">
        <v>68</v>
      </c>
      <c r="G32" s="151"/>
      <c r="H32" s="151"/>
      <c r="I32" s="94"/>
      <c r="J32" s="151">
        <v>5.0000000000000001E-4</v>
      </c>
      <c r="K32" s="151" t="s">
        <v>70</v>
      </c>
      <c r="L32" s="151">
        <v>5.0000000000000001E-3</v>
      </c>
      <c r="M32" s="151" t="s">
        <v>70</v>
      </c>
      <c r="N32" s="156">
        <v>4.0358997006249576E-4</v>
      </c>
      <c r="O32" s="151" t="s">
        <v>80</v>
      </c>
      <c r="P32" s="151" t="s">
        <v>45</v>
      </c>
      <c r="Q32" s="155"/>
      <c r="R32" s="151" t="s">
        <v>45</v>
      </c>
      <c r="S32" s="155"/>
      <c r="T32" s="155" t="str">
        <f t="shared" si="0"/>
        <v>NA</v>
      </c>
      <c r="U32" s="155"/>
      <c r="V32" s="151" t="s">
        <v>45</v>
      </c>
      <c r="W32" s="155"/>
    </row>
    <row r="33" spans="1:23" s="123" customFormat="1" ht="34.5" customHeight="1">
      <c r="A33" s="479"/>
      <c r="B33" s="142" t="s">
        <v>28</v>
      </c>
      <c r="C33" s="333">
        <v>6.84</v>
      </c>
      <c r="D33" s="151" t="s">
        <v>67</v>
      </c>
      <c r="E33" s="151">
        <v>53.06</v>
      </c>
      <c r="F33" s="151" t="s">
        <v>68</v>
      </c>
      <c r="G33" s="333">
        <v>5.3999999999999999E-2</v>
      </c>
      <c r="H33" s="151" t="s">
        <v>69</v>
      </c>
      <c r="I33" s="94"/>
      <c r="J33" s="151">
        <v>0.73699999999999999</v>
      </c>
      <c r="K33" s="151" t="s">
        <v>70</v>
      </c>
      <c r="L33" s="151">
        <v>1.966</v>
      </c>
      <c r="M33" s="151" t="s">
        <v>70</v>
      </c>
      <c r="N33" s="156">
        <v>1.2344439254701348E-4</v>
      </c>
      <c r="O33" s="151" t="s">
        <v>83</v>
      </c>
      <c r="P33" s="151" t="s">
        <v>45</v>
      </c>
      <c r="Q33" s="155"/>
      <c r="R33" s="151" t="s">
        <v>45</v>
      </c>
      <c r="S33" s="155"/>
      <c r="T33" s="155" t="str">
        <f t="shared" si="0"/>
        <v>NA</v>
      </c>
      <c r="U33" s="155"/>
      <c r="V33" s="151" t="s">
        <v>45</v>
      </c>
      <c r="W33" s="155"/>
    </row>
    <row r="34" spans="1:23" s="123" customFormat="1" ht="31.5">
      <c r="A34" s="479"/>
      <c r="B34" s="142" t="s">
        <v>29</v>
      </c>
      <c r="C34" s="333">
        <v>5.68</v>
      </c>
      <c r="D34" s="151" t="s">
        <v>66</v>
      </c>
      <c r="E34" s="151">
        <v>61.71</v>
      </c>
      <c r="F34" s="151" t="s">
        <v>68</v>
      </c>
      <c r="G34" s="151"/>
      <c r="H34" s="151"/>
      <c r="I34" s="94"/>
      <c r="J34" s="151">
        <v>3.6999999999999998E-2</v>
      </c>
      <c r="K34" s="151" t="s">
        <v>70</v>
      </c>
      <c r="L34" s="151">
        <v>6.6000000000000003E-2</v>
      </c>
      <c r="M34" s="151" t="s">
        <v>70</v>
      </c>
      <c r="N34" s="156">
        <v>9.6623611045005067E-5</v>
      </c>
      <c r="O34" s="151" t="s">
        <v>80</v>
      </c>
      <c r="P34" s="151" t="s">
        <v>45</v>
      </c>
      <c r="Q34" s="155"/>
      <c r="R34" s="151" t="s">
        <v>45</v>
      </c>
      <c r="S34" s="155"/>
      <c r="T34" s="155" t="str">
        <f t="shared" si="0"/>
        <v>NA</v>
      </c>
      <c r="U34" s="155"/>
      <c r="V34" s="151" t="s">
        <v>45</v>
      </c>
      <c r="W34" s="155"/>
    </row>
    <row r="35" spans="1:23" s="123" customFormat="1" ht="33" customHeight="1">
      <c r="A35" s="479"/>
      <c r="B35" s="142" t="s">
        <v>30</v>
      </c>
      <c r="C35" s="333">
        <v>5.72</v>
      </c>
      <c r="D35" s="151" t="s">
        <v>66</v>
      </c>
      <c r="E35" s="151">
        <v>62.87</v>
      </c>
      <c r="F35" s="151" t="s">
        <v>68</v>
      </c>
      <c r="G35" s="155"/>
      <c r="H35" s="151"/>
      <c r="I35" s="94"/>
      <c r="J35" s="151" t="s">
        <v>45</v>
      </c>
      <c r="K35" s="151"/>
      <c r="L35" s="151" t="s">
        <v>45</v>
      </c>
      <c r="M35" s="151"/>
      <c r="N35" s="156">
        <v>9.5996021989113879E-5</v>
      </c>
      <c r="O35" s="151" t="s">
        <v>80</v>
      </c>
      <c r="P35" s="151" t="s">
        <v>45</v>
      </c>
      <c r="Q35" s="155"/>
      <c r="R35" s="151" t="s">
        <v>45</v>
      </c>
      <c r="S35" s="155"/>
      <c r="T35" s="155" t="str">
        <f t="shared" si="0"/>
        <v>NA</v>
      </c>
      <c r="U35" s="155"/>
      <c r="V35" s="151" t="s">
        <v>45</v>
      </c>
      <c r="W35" s="155"/>
    </row>
    <row r="36" spans="1:23" s="123" customFormat="1" ht="31.5">
      <c r="A36" s="479"/>
      <c r="B36" s="142" t="s">
        <v>46</v>
      </c>
      <c r="C36" s="333">
        <v>6.58</v>
      </c>
      <c r="D36" s="151" t="s">
        <v>66</v>
      </c>
      <c r="E36" s="151">
        <v>64.97</v>
      </c>
      <c r="F36" s="151" t="s">
        <v>68</v>
      </c>
      <c r="G36" s="151"/>
      <c r="H36" s="151"/>
      <c r="I36" s="94"/>
      <c r="J36" s="151" t="s">
        <v>45</v>
      </c>
      <c r="K36" s="151"/>
      <c r="L36" s="151" t="s">
        <v>45</v>
      </c>
      <c r="M36" s="151"/>
      <c r="N36" s="156">
        <v>1.0864821735587995E-4</v>
      </c>
      <c r="O36" s="151" t="s">
        <v>80</v>
      </c>
      <c r="P36" s="151" t="s">
        <v>45</v>
      </c>
      <c r="Q36" s="155"/>
      <c r="R36" s="151" t="s">
        <v>45</v>
      </c>
      <c r="S36" s="155"/>
      <c r="T36" s="155" t="str">
        <f t="shared" si="0"/>
        <v>NA</v>
      </c>
      <c r="U36" s="155"/>
      <c r="V36" s="151" t="s">
        <v>45</v>
      </c>
      <c r="W36" s="155"/>
    </row>
    <row r="37" spans="1:23" s="123" customFormat="1" ht="31.5">
      <c r="A37" s="479"/>
      <c r="B37" s="142" t="s">
        <v>47</v>
      </c>
      <c r="C37" s="333">
        <v>11.27</v>
      </c>
      <c r="D37" s="151" t="s">
        <v>66</v>
      </c>
      <c r="E37" s="151">
        <v>75.099999999999994</v>
      </c>
      <c r="F37" s="151" t="s">
        <v>68</v>
      </c>
      <c r="G37" s="151"/>
      <c r="H37" s="151"/>
      <c r="I37" s="94"/>
      <c r="J37" s="151" t="s">
        <v>45</v>
      </c>
      <c r="K37" s="151"/>
      <c r="L37" s="151" t="s">
        <v>45</v>
      </c>
      <c r="M37" s="151"/>
      <c r="N37" s="151" t="s">
        <v>45</v>
      </c>
      <c r="O37" s="151"/>
      <c r="P37" s="151" t="s">
        <v>45</v>
      </c>
      <c r="Q37" s="155"/>
      <c r="R37" s="155">
        <v>0.11</v>
      </c>
      <c r="S37" s="155" t="s">
        <v>74</v>
      </c>
      <c r="T37" s="155">
        <v>0.11</v>
      </c>
      <c r="U37" s="155" t="s">
        <v>74</v>
      </c>
      <c r="V37" s="151" t="s">
        <v>45</v>
      </c>
      <c r="W37" s="155"/>
    </row>
    <row r="38" spans="1:23" s="123" customFormat="1" ht="31.5">
      <c r="A38" s="479"/>
      <c r="B38" s="142" t="s">
        <v>48</v>
      </c>
      <c r="C38" s="333">
        <v>8.31</v>
      </c>
      <c r="D38" s="151" t="s">
        <v>66</v>
      </c>
      <c r="E38" s="151">
        <v>69.260000000000005</v>
      </c>
      <c r="F38" s="151" t="s">
        <v>68</v>
      </c>
      <c r="G38" s="151"/>
      <c r="H38" s="151"/>
      <c r="I38" s="94"/>
      <c r="J38" s="151" t="s">
        <v>45</v>
      </c>
      <c r="K38" s="151"/>
      <c r="L38" s="151" t="s">
        <v>45</v>
      </c>
      <c r="M38" s="151"/>
      <c r="N38" s="151" t="s">
        <v>45</v>
      </c>
      <c r="O38" s="151"/>
      <c r="P38" s="151" t="s">
        <v>45</v>
      </c>
      <c r="Q38" s="155"/>
      <c r="R38" s="151" t="s">
        <v>45</v>
      </c>
      <c r="S38" s="155"/>
      <c r="T38" s="155" t="str">
        <f t="shared" si="0"/>
        <v>NA</v>
      </c>
      <c r="U38" s="155"/>
      <c r="V38" s="155">
        <v>7.05</v>
      </c>
      <c r="W38" s="155" t="s">
        <v>74</v>
      </c>
    </row>
    <row r="39" spans="1:23" s="123" customFormat="1" ht="31.5">
      <c r="A39" s="479"/>
      <c r="B39" s="142" t="s">
        <v>31</v>
      </c>
      <c r="C39" s="333">
        <v>9.75</v>
      </c>
      <c r="D39" s="151" t="s">
        <v>66</v>
      </c>
      <c r="E39" s="151">
        <v>72.23</v>
      </c>
      <c r="F39" s="151" t="s">
        <v>68</v>
      </c>
      <c r="G39" s="151"/>
      <c r="H39" s="151"/>
      <c r="I39" s="94"/>
      <c r="J39" s="151" t="s">
        <v>45</v>
      </c>
      <c r="K39" s="151"/>
      <c r="L39" s="151" t="s">
        <v>45</v>
      </c>
      <c r="M39" s="151"/>
      <c r="N39" s="151" t="s">
        <v>45</v>
      </c>
      <c r="O39" s="151"/>
      <c r="P39" s="151" t="s">
        <v>45</v>
      </c>
      <c r="Q39" s="155"/>
      <c r="R39" s="151" t="s">
        <v>45</v>
      </c>
      <c r="S39" s="155"/>
      <c r="T39" s="155" t="str">
        <f t="shared" si="0"/>
        <v>NA</v>
      </c>
      <c r="U39" s="155"/>
      <c r="V39" s="155">
        <v>0.27</v>
      </c>
      <c r="W39" s="155" t="s">
        <v>74</v>
      </c>
    </row>
    <row r="40" spans="1:23" ht="15.75" customHeight="1">
      <c r="A40" s="124" t="s">
        <v>242</v>
      </c>
      <c r="B40" s="319"/>
      <c r="C40" s="318"/>
      <c r="D40"/>
      <c r="E40"/>
      <c r="F40"/>
      <c r="G40"/>
      <c r="H40"/>
      <c r="I40"/>
      <c r="J40" t="s">
        <v>275</v>
      </c>
      <c r="K40" s="4"/>
      <c r="L40" s="43"/>
      <c r="M40" s="4"/>
      <c r="N40" s="43"/>
      <c r="O40" s="4"/>
    </row>
    <row r="41" spans="1:23" ht="15" customHeight="1">
      <c r="A41" s="5"/>
      <c r="B41" s="126"/>
      <c r="I41" s="135"/>
      <c r="J41" s="139" t="s">
        <v>268</v>
      </c>
    </row>
    <row r="42" spans="1:23">
      <c r="J42" s="144"/>
      <c r="K42" s="123"/>
      <c r="L42" s="144"/>
      <c r="M42" s="123"/>
      <c r="N42" s="144"/>
      <c r="O42" s="123"/>
      <c r="Q42" s="123"/>
    </row>
    <row r="43" spans="1:23" ht="15.75" customHeight="1">
      <c r="J43" s="470" t="s">
        <v>5</v>
      </c>
      <c r="K43" s="470"/>
      <c r="L43" s="470"/>
      <c r="M43" s="470"/>
      <c r="N43" s="470"/>
      <c r="O43" s="470"/>
      <c r="P43" s="470"/>
      <c r="Q43" s="470"/>
      <c r="R43" s="470"/>
      <c r="S43" s="470"/>
      <c r="T43" s="470"/>
      <c r="U43" s="470"/>
      <c r="V43" s="470"/>
      <c r="W43" s="470"/>
    </row>
    <row r="44" spans="1:23" ht="51" customHeight="1">
      <c r="D44" s="315"/>
      <c r="G44" s="149" t="s">
        <v>17</v>
      </c>
      <c r="H44" s="149" t="s">
        <v>18</v>
      </c>
      <c r="J44" s="466" t="s">
        <v>71</v>
      </c>
      <c r="K44" s="466"/>
      <c r="L44" s="466" t="s">
        <v>72</v>
      </c>
      <c r="M44" s="466"/>
      <c r="N44" s="466" t="s">
        <v>73</v>
      </c>
      <c r="O44" s="466"/>
      <c r="P44" s="466" t="s">
        <v>75</v>
      </c>
      <c r="Q44" s="466"/>
      <c r="R44" s="466" t="s">
        <v>64</v>
      </c>
      <c r="S44" s="466"/>
      <c r="T44" s="466" t="s">
        <v>63</v>
      </c>
      <c r="U44" s="466"/>
      <c r="V44" s="466" t="s">
        <v>65</v>
      </c>
      <c r="W44" s="466"/>
    </row>
    <row r="45" spans="1:23" ht="52.5" customHeight="1">
      <c r="G45" s="479" t="s">
        <v>10</v>
      </c>
      <c r="H45" s="142" t="s">
        <v>25</v>
      </c>
      <c r="J45" s="155">
        <v>3.8E-3</v>
      </c>
      <c r="K45" s="151" t="s">
        <v>70</v>
      </c>
      <c r="L45" s="155">
        <v>1.77E-2</v>
      </c>
      <c r="M45" s="151" t="s">
        <v>70</v>
      </c>
      <c r="N45" s="156">
        <v>7.859423264736341E-5</v>
      </c>
      <c r="O45" s="151" t="s">
        <v>81</v>
      </c>
      <c r="P45" s="155">
        <v>0.22</v>
      </c>
      <c r="Q45" s="155" t="s">
        <v>74</v>
      </c>
      <c r="R45" s="155">
        <v>0.224</v>
      </c>
      <c r="S45" s="155" t="s">
        <v>74</v>
      </c>
      <c r="T45" s="155">
        <f>R45</f>
        <v>0.224</v>
      </c>
      <c r="U45" s="155" t="s">
        <v>74</v>
      </c>
      <c r="V45" s="151" t="s">
        <v>45</v>
      </c>
      <c r="W45" s="155"/>
    </row>
    <row r="46" spans="1:23" ht="53.25" customHeight="1">
      <c r="G46" s="479"/>
      <c r="H46" s="142" t="s">
        <v>27</v>
      </c>
      <c r="J46" s="155">
        <v>6.7000000000000004E-2</v>
      </c>
      <c r="K46" s="151" t="s">
        <v>70</v>
      </c>
      <c r="L46" s="155">
        <v>0.17499999999999999</v>
      </c>
      <c r="M46" s="151" t="s">
        <v>70</v>
      </c>
      <c r="N46" s="156">
        <v>5.3304904051172719E-5</v>
      </c>
      <c r="O46" s="151" t="s">
        <v>81</v>
      </c>
      <c r="P46" s="151" t="s">
        <v>45</v>
      </c>
      <c r="Q46" s="151"/>
      <c r="R46" s="151" t="s">
        <v>45</v>
      </c>
      <c r="S46" s="151"/>
      <c r="T46" s="155" t="str">
        <f t="shared" ref="T46:T55" si="1">R46</f>
        <v>NA</v>
      </c>
      <c r="U46" s="155"/>
      <c r="V46" s="151" t="s">
        <v>45</v>
      </c>
      <c r="W46" s="155"/>
    </row>
    <row r="47" spans="1:23" ht="31.5">
      <c r="G47" s="479"/>
      <c r="H47" s="142" t="s">
        <v>24</v>
      </c>
      <c r="J47" s="155">
        <v>1.5E-3</v>
      </c>
      <c r="K47" s="151" t="s">
        <v>70</v>
      </c>
      <c r="L47" s="155">
        <v>4.7999999999999996E-3</v>
      </c>
      <c r="M47" s="151" t="s">
        <v>70</v>
      </c>
      <c r="N47" s="156">
        <v>8.7736950013586056E-5</v>
      </c>
      <c r="O47" s="151" t="s">
        <v>81</v>
      </c>
      <c r="P47" s="155">
        <v>0.26</v>
      </c>
      <c r="Q47" s="155" t="s">
        <v>74</v>
      </c>
      <c r="R47" s="155">
        <v>0.44800000000000001</v>
      </c>
      <c r="S47" s="155" t="s">
        <v>74</v>
      </c>
      <c r="T47" s="155">
        <f t="shared" si="1"/>
        <v>0.44800000000000001</v>
      </c>
      <c r="U47" s="155" t="s">
        <v>74</v>
      </c>
      <c r="V47" s="151" t="s">
        <v>45</v>
      </c>
      <c r="W47" s="155"/>
    </row>
    <row r="48" spans="1:23" ht="34.5">
      <c r="G48" s="479"/>
      <c r="H48" s="142" t="s">
        <v>26</v>
      </c>
      <c r="J48" s="155">
        <v>1E-3</v>
      </c>
      <c r="K48" s="151" t="s">
        <v>70</v>
      </c>
      <c r="L48" s="155">
        <v>5.0000000000000001E-3</v>
      </c>
      <c r="M48" s="151" t="s">
        <v>70</v>
      </c>
      <c r="N48" s="156">
        <v>8.0717994012499163E-5</v>
      </c>
      <c r="O48" s="151" t="s">
        <v>81</v>
      </c>
      <c r="P48" s="151" t="s">
        <v>45</v>
      </c>
      <c r="Q48" s="151"/>
      <c r="R48" s="151" t="s">
        <v>45</v>
      </c>
      <c r="S48" s="151"/>
      <c r="T48" s="155" t="str">
        <f t="shared" si="1"/>
        <v>NA</v>
      </c>
      <c r="U48" s="155"/>
      <c r="V48" s="151" t="s">
        <v>45</v>
      </c>
      <c r="W48" s="155"/>
    </row>
    <row r="49" spans="1:23" ht="31.5">
      <c r="G49" s="479"/>
      <c r="H49" s="142" t="s">
        <v>28</v>
      </c>
      <c r="J49" s="155">
        <v>0.05</v>
      </c>
      <c r="K49" s="151" t="s">
        <v>70</v>
      </c>
      <c r="L49" s="155">
        <v>0.17499999999999999</v>
      </c>
      <c r="M49" s="151" t="s">
        <v>70</v>
      </c>
      <c r="N49" s="156">
        <v>1.3716043616334832E-5</v>
      </c>
      <c r="O49" s="151" t="s">
        <v>82</v>
      </c>
      <c r="P49" s="151" t="s">
        <v>45</v>
      </c>
      <c r="Q49" s="151"/>
      <c r="R49" s="151" t="s">
        <v>45</v>
      </c>
      <c r="S49" s="151"/>
      <c r="T49" s="155" t="str">
        <f t="shared" si="1"/>
        <v>NA</v>
      </c>
      <c r="U49" s="155"/>
      <c r="V49" s="151" t="s">
        <v>45</v>
      </c>
      <c r="W49" s="155"/>
    </row>
    <row r="50" spans="1:23" ht="31.5">
      <c r="G50" s="479"/>
      <c r="H50" s="142" t="s">
        <v>29</v>
      </c>
      <c r="J50" s="155">
        <v>6.7000000000000004E-2</v>
      </c>
      <c r="K50" s="151" t="s">
        <v>70</v>
      </c>
      <c r="L50" s="155">
        <v>0.17499999999999999</v>
      </c>
      <c r="M50" s="151" t="s">
        <v>70</v>
      </c>
      <c r="N50" s="156">
        <v>9.6623611045005088E-6</v>
      </c>
      <c r="O50" s="151" t="s">
        <v>81</v>
      </c>
      <c r="P50" s="151" t="s">
        <v>45</v>
      </c>
      <c r="Q50" s="151"/>
      <c r="R50" s="151" t="s">
        <v>45</v>
      </c>
      <c r="S50" s="151"/>
      <c r="T50" s="155" t="str">
        <f t="shared" si="1"/>
        <v>NA</v>
      </c>
      <c r="U50" s="155"/>
      <c r="V50" s="151" t="s">
        <v>45</v>
      </c>
      <c r="W50" s="155"/>
    </row>
    <row r="51" spans="1:23" ht="31.5">
      <c r="A51" s="146"/>
      <c r="G51" s="479"/>
      <c r="H51" s="142" t="s">
        <v>30</v>
      </c>
      <c r="J51" s="151" t="s">
        <v>45</v>
      </c>
      <c r="K51" s="151"/>
      <c r="L51" s="151" t="s">
        <v>45</v>
      </c>
      <c r="M51" s="151"/>
      <c r="N51" s="156">
        <v>9.5996021989113889E-6</v>
      </c>
      <c r="O51" s="151" t="s">
        <v>81</v>
      </c>
      <c r="P51" s="151" t="s">
        <v>45</v>
      </c>
      <c r="Q51" s="151"/>
      <c r="R51" s="151" t="s">
        <v>45</v>
      </c>
      <c r="S51" s="151"/>
      <c r="T51" s="155" t="str">
        <f t="shared" si="1"/>
        <v>NA</v>
      </c>
      <c r="U51" s="155"/>
      <c r="V51" s="151" t="s">
        <v>45</v>
      </c>
      <c r="W51" s="155"/>
    </row>
    <row r="52" spans="1:23" ht="31.5">
      <c r="G52" s="479"/>
      <c r="H52" s="142" t="s">
        <v>46</v>
      </c>
      <c r="J52" s="151" t="s">
        <v>45</v>
      </c>
      <c r="K52" s="151"/>
      <c r="L52" s="151" t="s">
        <v>45</v>
      </c>
      <c r="M52" s="151"/>
      <c r="N52" s="156">
        <v>1.0864821735587996E-5</v>
      </c>
      <c r="O52" s="151" t="s">
        <v>81</v>
      </c>
      <c r="P52" s="151" t="s">
        <v>45</v>
      </c>
      <c r="Q52" s="151"/>
      <c r="R52" s="151" t="s">
        <v>45</v>
      </c>
      <c r="S52" s="151"/>
      <c r="T52" s="155" t="str">
        <f t="shared" si="1"/>
        <v>NA</v>
      </c>
      <c r="U52" s="155"/>
      <c r="V52" s="151" t="s">
        <v>45</v>
      </c>
      <c r="W52" s="155"/>
    </row>
    <row r="53" spans="1:23" ht="47.25">
      <c r="G53" s="479"/>
      <c r="H53" s="142" t="s">
        <v>47</v>
      </c>
      <c r="J53" s="151" t="s">
        <v>45</v>
      </c>
      <c r="K53" s="151"/>
      <c r="L53" s="151" t="s">
        <v>45</v>
      </c>
      <c r="M53" s="151"/>
      <c r="N53" s="151" t="s">
        <v>45</v>
      </c>
      <c r="O53" s="151"/>
      <c r="P53" s="151" t="s">
        <v>45</v>
      </c>
      <c r="Q53" s="151"/>
      <c r="R53" s="155">
        <v>0.6</v>
      </c>
      <c r="S53" s="155" t="s">
        <v>74</v>
      </c>
      <c r="T53" s="155">
        <v>0.6</v>
      </c>
      <c r="U53" s="155" t="s">
        <v>74</v>
      </c>
      <c r="V53" s="151" t="s">
        <v>45</v>
      </c>
      <c r="W53" s="155"/>
    </row>
    <row r="54" spans="1:23" ht="31.5">
      <c r="G54" s="479"/>
      <c r="H54" s="142" t="s">
        <v>48</v>
      </c>
      <c r="J54" s="151" t="s">
        <v>45</v>
      </c>
      <c r="K54" s="151"/>
      <c r="L54" s="151" t="s">
        <v>45</v>
      </c>
      <c r="M54" s="151"/>
      <c r="N54" s="151" t="s">
        <v>45</v>
      </c>
      <c r="O54" s="151"/>
      <c r="P54" s="151" t="s">
        <v>45</v>
      </c>
      <c r="Q54" s="151"/>
      <c r="R54" s="151" t="s">
        <v>45</v>
      </c>
      <c r="S54" s="151"/>
      <c r="T54" s="155" t="str">
        <f t="shared" si="1"/>
        <v>NA</v>
      </c>
      <c r="U54" s="155"/>
      <c r="V54" s="155">
        <v>0.11</v>
      </c>
      <c r="W54" s="155" t="s">
        <v>74</v>
      </c>
    </row>
    <row r="55" spans="1:23">
      <c r="G55" s="479"/>
      <c r="H55" s="142" t="s">
        <v>31</v>
      </c>
      <c r="J55" s="151" t="s">
        <v>45</v>
      </c>
      <c r="K55" s="151"/>
      <c r="L55" s="151" t="s">
        <v>45</v>
      </c>
      <c r="M55" s="151"/>
      <c r="N55" s="151" t="s">
        <v>45</v>
      </c>
      <c r="O55" s="151"/>
      <c r="P55" s="151" t="s">
        <v>45</v>
      </c>
      <c r="Q55" s="151"/>
      <c r="R55" s="151" t="s">
        <v>45</v>
      </c>
      <c r="S55" s="151"/>
      <c r="T55" s="155" t="str">
        <f t="shared" si="1"/>
        <v>NA</v>
      </c>
      <c r="U55" s="155"/>
      <c r="V55" s="155">
        <v>0.31</v>
      </c>
      <c r="W55" s="155" t="s">
        <v>74</v>
      </c>
    </row>
  </sheetData>
  <mergeCells count="68">
    <mergeCell ref="J43:W43"/>
    <mergeCell ref="G45:G55"/>
    <mergeCell ref="L44:M44"/>
    <mergeCell ref="J44:K44"/>
    <mergeCell ref="V44:W44"/>
    <mergeCell ref="T44:U44"/>
    <mergeCell ref="R44:S44"/>
    <mergeCell ref="P44:Q44"/>
    <mergeCell ref="N44:O44"/>
    <mergeCell ref="N4:O4"/>
    <mergeCell ref="J3:O3"/>
    <mergeCell ref="F15:K15"/>
    <mergeCell ref="B15:E15"/>
    <mergeCell ref="A29:A39"/>
    <mergeCell ref="C28:D28"/>
    <mergeCell ref="E28:F28"/>
    <mergeCell ref="G28:H28"/>
    <mergeCell ref="M19:M20"/>
    <mergeCell ref="K19:K20"/>
    <mergeCell ref="C3:H3"/>
    <mergeCell ref="C4:D4"/>
    <mergeCell ref="E4:F4"/>
    <mergeCell ref="G4:H4"/>
    <mergeCell ref="J4:K4"/>
    <mergeCell ref="L4:M4"/>
    <mergeCell ref="A5:A14"/>
    <mergeCell ref="L28:M28"/>
    <mergeCell ref="J27:W27"/>
    <mergeCell ref="T28:U28"/>
    <mergeCell ref="V28:W28"/>
    <mergeCell ref="N28:O28"/>
    <mergeCell ref="P28:Q28"/>
    <mergeCell ref="R28:S28"/>
    <mergeCell ref="O19:O20"/>
    <mergeCell ref="B19:B20"/>
    <mergeCell ref="J28:K28"/>
    <mergeCell ref="C27:H27"/>
    <mergeCell ref="A19:A23"/>
    <mergeCell ref="L19:L20"/>
    <mergeCell ref="N19:N20"/>
    <mergeCell ref="J19:J20"/>
    <mergeCell ref="J18:K18"/>
    <mergeCell ref="L18:M18"/>
    <mergeCell ref="N18:O18"/>
    <mergeCell ref="Q13:R13"/>
    <mergeCell ref="Q14:R14"/>
    <mergeCell ref="L15:T15"/>
    <mergeCell ref="Q23:R23"/>
    <mergeCell ref="Q20:R20"/>
    <mergeCell ref="Q19:R19"/>
    <mergeCell ref="Q18:R18"/>
    <mergeCell ref="Q17:R17"/>
    <mergeCell ref="B21:B22"/>
    <mergeCell ref="T3:U3"/>
    <mergeCell ref="Q3:R4"/>
    <mergeCell ref="Q5:R5"/>
    <mergeCell ref="Q6:R6"/>
    <mergeCell ref="Q7:R7"/>
    <mergeCell ref="Q8:R8"/>
    <mergeCell ref="Q9:R9"/>
    <mergeCell ref="Q10:R10"/>
    <mergeCell ref="Q11:R11"/>
    <mergeCell ref="Q12:R12"/>
    <mergeCell ref="C17:H17"/>
    <mergeCell ref="C18:D18"/>
    <mergeCell ref="E18:F18"/>
    <mergeCell ref="G18:H18"/>
    <mergeCell ref="J17:O17"/>
  </mergeCells>
  <dataValidations disablePrompts="1" count="6">
    <dataValidation allowBlank="1" showInputMessage="1" showErrorMessage="1" prompt="Light duty onroad and heavy duty onroad from TCR GRP Table 13.4 assuming model year 2005." sqref="J44:M44 J28:M28"/>
    <dataValidation allowBlank="1" showInputMessage="1" showErrorMessage="1" prompt="Ecy fleet calculator - adapted from 2006 IPCC Guidelines for National Greenhouse Gas Inventories Vol.2 Table 2.2." sqref="N44:O44 N28:O28"/>
    <dataValidation allowBlank="1" showInputMessage="1" showErrorMessage="1" prompt="TCR GRP Table 13.6." sqref="P44:R44 P28:R28"/>
    <dataValidation allowBlank="1" showInputMessage="1" showErrorMessage="1" prompt="TCR GRP Table 13.6. " sqref="T44:W44 T28:W28"/>
    <dataValidation allowBlank="1" showInputMessage="1" showErrorMessage="1" prompt="126.67 scf = 1 GGE" sqref="D33"/>
    <dataValidation allowBlank="1" showInputMessage="1" showErrorMessage="1" prompt="5.306 kg CO2 / term" sqref="F33"/>
  </dataValidations>
  <hyperlinks>
    <hyperlink ref="B25" r:id="rId1"/>
    <hyperlink ref="T12" r:id="rId2" display="IPCC 2007 Fourth Assessment Report,Table 2.14l"/>
  </hyperlinks>
  <pageMargins left="0.25" right="0.25" top="0.75" bottom="0.75" header="0.3" footer="0.3"/>
  <pageSetup scale="54" fitToHeight="2" orientation="landscape" r:id="rId3"/>
  <headerFooter scaleWithDoc="0">
    <oddFooter>&amp;C&amp;"Times New Roman,Regular"&amp;12&amp;A</oddFooter>
  </headerFooter>
  <rowBreaks count="1" manualBreakCount="1">
    <brk id="42" max="16383" man="1"/>
  </rowBreaks>
  <legacyDrawing r:id="rId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6"/>
  <sheetViews>
    <sheetView topLeftCell="A2" zoomScaleNormal="100" workbookViewId="0"/>
  </sheetViews>
  <sheetFormatPr defaultRowHeight="15"/>
  <cols>
    <col min="1" max="1" width="27" customWidth="1"/>
    <col min="2" max="2" width="32.140625" customWidth="1"/>
    <col min="3" max="3" width="23.42578125" customWidth="1"/>
    <col min="4" max="4" width="28.5703125" customWidth="1"/>
  </cols>
  <sheetData>
    <row r="1" spans="1:4" s="9" customFormat="1" ht="18.75">
      <c r="A1" s="19" t="s">
        <v>52</v>
      </c>
    </row>
    <row r="2" spans="1:4" s="9" customFormat="1" ht="15.75">
      <c r="A2" s="10" t="s">
        <v>228</v>
      </c>
    </row>
    <row r="3" spans="1:4" ht="15.75" thickBot="1"/>
    <row r="4" spans="1:4" ht="15.75" thickBot="1">
      <c r="A4" s="60" t="s">
        <v>131</v>
      </c>
      <c r="B4" s="61"/>
      <c r="C4" s="61"/>
      <c r="D4" s="62"/>
    </row>
    <row r="5" spans="1:4">
      <c r="A5" s="63" t="s">
        <v>132</v>
      </c>
      <c r="B5" s="64" t="s">
        <v>133</v>
      </c>
      <c r="C5" s="64" t="s">
        <v>134</v>
      </c>
      <c r="D5" s="65" t="s">
        <v>135</v>
      </c>
    </row>
    <row r="6" spans="1:4">
      <c r="A6" s="66" t="s">
        <v>136</v>
      </c>
      <c r="B6" s="67" t="s">
        <v>137</v>
      </c>
      <c r="C6" s="67"/>
      <c r="D6" s="68"/>
    </row>
    <row r="7" spans="1:4">
      <c r="A7" s="66" t="s">
        <v>138</v>
      </c>
      <c r="B7" s="67" t="s">
        <v>139</v>
      </c>
      <c r="C7" s="67" t="s">
        <v>140</v>
      </c>
      <c r="D7" s="68"/>
    </row>
    <row r="8" spans="1:4" ht="15.75" thickBot="1">
      <c r="A8" s="69" t="s">
        <v>141</v>
      </c>
      <c r="B8" s="70" t="s">
        <v>142</v>
      </c>
      <c r="C8" s="70" t="s">
        <v>143</v>
      </c>
      <c r="D8" s="71" t="s">
        <v>144</v>
      </c>
    </row>
    <row r="9" spans="1:4" ht="15.75" thickBot="1">
      <c r="A9" s="72"/>
      <c r="B9" s="73"/>
      <c r="C9" s="73"/>
      <c r="D9" s="73"/>
    </row>
    <row r="10" spans="1:4" ht="15.75" thickBot="1">
      <c r="A10" s="60" t="s">
        <v>145</v>
      </c>
      <c r="B10" s="74"/>
      <c r="C10" s="74"/>
      <c r="D10" s="75"/>
    </row>
    <row r="11" spans="1:4">
      <c r="A11" s="63" t="s">
        <v>146</v>
      </c>
      <c r="B11" s="64" t="s">
        <v>147</v>
      </c>
      <c r="C11" s="64" t="s">
        <v>148</v>
      </c>
      <c r="D11" s="65"/>
    </row>
    <row r="12" spans="1:4">
      <c r="A12" s="66" t="s">
        <v>146</v>
      </c>
      <c r="B12" s="67" t="s">
        <v>149</v>
      </c>
      <c r="C12" s="67" t="s">
        <v>150</v>
      </c>
      <c r="D12" s="68"/>
    </row>
    <row r="13" spans="1:4">
      <c r="A13" s="66" t="s">
        <v>151</v>
      </c>
      <c r="B13" s="67" t="s">
        <v>152</v>
      </c>
      <c r="C13" s="67" t="s">
        <v>153</v>
      </c>
      <c r="D13" s="68" t="s">
        <v>154</v>
      </c>
    </row>
    <row r="14" spans="1:4">
      <c r="A14" s="66" t="s">
        <v>155</v>
      </c>
      <c r="B14" s="67" t="s">
        <v>156</v>
      </c>
      <c r="C14" s="67" t="s">
        <v>157</v>
      </c>
      <c r="D14" s="68" t="s">
        <v>158</v>
      </c>
    </row>
    <row r="15" spans="1:4">
      <c r="A15" s="66" t="s">
        <v>159</v>
      </c>
      <c r="B15" s="67" t="s">
        <v>160</v>
      </c>
      <c r="C15" s="67" t="s">
        <v>161</v>
      </c>
      <c r="D15" s="68"/>
    </row>
    <row r="16" spans="1:4" ht="15.75" thickBot="1">
      <c r="A16" s="69" t="s">
        <v>162</v>
      </c>
      <c r="B16" s="70" t="s">
        <v>163</v>
      </c>
      <c r="C16" s="70" t="s">
        <v>164</v>
      </c>
      <c r="D16" s="71" t="s">
        <v>165</v>
      </c>
    </row>
    <row r="17" spans="1:4" ht="15.75" thickBot="1">
      <c r="A17" s="72"/>
      <c r="B17" s="73"/>
      <c r="C17" s="73"/>
      <c r="D17" s="73"/>
    </row>
    <row r="18" spans="1:4" ht="15.75" thickBot="1">
      <c r="A18" s="60" t="s">
        <v>166</v>
      </c>
      <c r="B18" s="74"/>
      <c r="C18" s="74"/>
      <c r="D18" s="75"/>
    </row>
    <row r="19" spans="1:4">
      <c r="A19" s="63" t="s">
        <v>167</v>
      </c>
      <c r="B19" s="64" t="s">
        <v>168</v>
      </c>
      <c r="C19" s="64" t="s">
        <v>169</v>
      </c>
      <c r="D19" s="65"/>
    </row>
    <row r="20" spans="1:4">
      <c r="A20" s="66" t="s">
        <v>170</v>
      </c>
      <c r="B20" s="67" t="s">
        <v>171</v>
      </c>
      <c r="C20" s="67"/>
      <c r="D20" s="68"/>
    </row>
    <row r="21" spans="1:4">
      <c r="A21" s="66" t="s">
        <v>172</v>
      </c>
      <c r="B21" s="67" t="s">
        <v>173</v>
      </c>
      <c r="C21" s="67" t="s">
        <v>174</v>
      </c>
      <c r="D21" s="68"/>
    </row>
    <row r="22" spans="1:4">
      <c r="A22" s="66" t="s">
        <v>175</v>
      </c>
      <c r="B22" s="67" t="s">
        <v>176</v>
      </c>
      <c r="C22" s="67"/>
      <c r="D22" s="68"/>
    </row>
    <row r="23" spans="1:4">
      <c r="A23" s="66" t="s">
        <v>177</v>
      </c>
      <c r="B23" s="67" t="s">
        <v>178</v>
      </c>
      <c r="C23" s="67" t="s">
        <v>179</v>
      </c>
      <c r="D23" s="68"/>
    </row>
    <row r="24" spans="1:4">
      <c r="A24" s="66" t="s">
        <v>180</v>
      </c>
      <c r="B24" s="67" t="s">
        <v>181</v>
      </c>
      <c r="C24" s="67" t="s">
        <v>182</v>
      </c>
      <c r="D24" s="68" t="s">
        <v>183</v>
      </c>
    </row>
    <row r="25" spans="1:4" ht="15.75" thickBot="1">
      <c r="A25" s="69" t="s">
        <v>184</v>
      </c>
      <c r="B25" s="70" t="s">
        <v>185</v>
      </c>
      <c r="C25" s="70" t="s">
        <v>186</v>
      </c>
      <c r="D25" s="71"/>
    </row>
    <row r="26" spans="1:4" ht="15.75" thickBot="1">
      <c r="A26" s="72"/>
      <c r="B26" s="73"/>
      <c r="C26" s="85"/>
      <c r="D26" s="85"/>
    </row>
    <row r="27" spans="1:4" ht="15.75" thickBot="1">
      <c r="A27" s="60" t="s">
        <v>44</v>
      </c>
      <c r="B27" s="75"/>
      <c r="C27" s="85"/>
      <c r="D27" s="85"/>
    </row>
    <row r="28" spans="1:4">
      <c r="A28" s="63" t="s">
        <v>187</v>
      </c>
      <c r="B28" s="76">
        <v>1000</v>
      </c>
      <c r="C28" s="85"/>
      <c r="D28" s="85"/>
    </row>
    <row r="29" spans="1:4">
      <c r="A29" s="66" t="s">
        <v>188</v>
      </c>
      <c r="B29" s="77">
        <v>1000000</v>
      </c>
      <c r="C29" s="85"/>
      <c r="D29" s="85"/>
    </row>
    <row r="30" spans="1:4">
      <c r="A30" s="66" t="s">
        <v>189</v>
      </c>
      <c r="B30" s="77">
        <v>1000000000</v>
      </c>
      <c r="C30" s="85"/>
      <c r="D30" s="85"/>
    </row>
    <row r="31" spans="1:4">
      <c r="A31" s="78" t="s">
        <v>190</v>
      </c>
      <c r="B31" s="79">
        <v>1000000000000</v>
      </c>
      <c r="C31" s="85"/>
      <c r="D31" s="85"/>
    </row>
    <row r="32" spans="1:4">
      <c r="A32" s="80" t="s">
        <v>191</v>
      </c>
      <c r="B32" s="80">
        <v>12</v>
      </c>
      <c r="C32" s="85"/>
      <c r="D32" s="85"/>
    </row>
    <row r="33" spans="1:4" ht="15.75">
      <c r="A33" s="81" t="s">
        <v>192</v>
      </c>
      <c r="B33" s="81">
        <v>44</v>
      </c>
      <c r="C33" s="85"/>
      <c r="D33" s="85"/>
    </row>
    <row r="34" spans="1:4">
      <c r="A34" s="80" t="s">
        <v>195</v>
      </c>
      <c r="B34" s="82" t="s">
        <v>194</v>
      </c>
      <c r="C34" s="21"/>
      <c r="D34" s="21"/>
    </row>
    <row r="36" spans="1:4">
      <c r="A36" s="96" t="s">
        <v>222</v>
      </c>
      <c r="C36" s="95" t="s">
        <v>221</v>
      </c>
    </row>
  </sheetData>
  <sheetProtection password="E212" sheet="1" objects="1" scenarios="1"/>
  <hyperlinks>
    <hyperlink ref="C36" r:id="rId1"/>
  </hyperlinks>
  <pageMargins left="0.7" right="0.7" top="0.75" bottom="0.75" header="0.3" footer="0.3"/>
  <pageSetup scale="81" orientation="portrait" r:id="rId2"/>
  <headerFooter scaleWithDoc="0">
    <oddFooter>&amp;C&amp;"Times New Roman,Regular"&amp;12&amp;A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5F5EEA5C2740447AFAD037EEB8256C2" ma:contentTypeVersion="0" ma:contentTypeDescription="Create a new document." ma:contentTypeScope="" ma:versionID="64a0d1958b44c91d34d23e0e56cb0819">
  <xsd:schema xmlns:xsd="http://www.w3.org/2001/XMLSchema" xmlns:p="http://schemas.microsoft.com/office/2006/metadata/properties" targetNamespace="http://schemas.microsoft.com/office/2006/metadata/properties" ma:root="true" ma:fieldsID="4aeb20c0e3442673af7ee10786458764">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p:properties>
</file>

<file path=customXml/itemProps1.xml><?xml version="1.0" encoding="utf-8"?>
<ds:datastoreItem xmlns:ds="http://schemas.openxmlformats.org/officeDocument/2006/customXml" ds:itemID="{A3F910E2-1C61-4FCA-A91E-EC230E3077E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510598B4-C5EC-4D94-BF6A-0B42F3F6576E}">
  <ds:schemaRefs>
    <ds:schemaRef ds:uri="http://schemas.microsoft.com/sharepoint/v3/contenttype/forms"/>
  </ds:schemaRefs>
</ds:datastoreItem>
</file>

<file path=customXml/itemProps3.xml><?xml version="1.0" encoding="utf-8"?>
<ds:datastoreItem xmlns:ds="http://schemas.openxmlformats.org/officeDocument/2006/customXml" ds:itemID="{252D5F44-729F-4D08-B916-60B08E10D5CC}">
  <ds:schemaRefs>
    <ds:schemaRef ds:uri="http://schemas.microsoft.com/office/2006/metadata/properties"/>
    <ds:schemaRef ds:uri="http://purl.org/dc/dcmitype/"/>
    <ds:schemaRef ds:uri="http://schemas.microsoft.com/office/2006/documentManagement/types"/>
    <ds:schemaRef ds:uri="http://schemas.openxmlformats.org/package/2006/metadata/core-properties"/>
    <ds:schemaRef ds:uri="http://purl.org/dc/elements/1.1/"/>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Contents &amp; Notes</vt:lpstr>
      <vt:lpstr>1-General Agency Info</vt:lpstr>
      <vt:lpstr>2-Building Energy Use</vt:lpstr>
      <vt:lpstr>3 Fleet Energy</vt:lpstr>
      <vt:lpstr>4- GHG Emissions Summary</vt:lpstr>
      <vt:lpstr>5-Emissions Factors</vt:lpstr>
      <vt:lpstr>6-Conversion Factors</vt:lpstr>
      <vt:lpstr>Agency</vt:lpstr>
      <vt:lpstr>'1-General Agency Info'!Print_Area</vt:lpstr>
      <vt:lpstr>'3 Fleet Energy'!Print_Area</vt:lpstr>
      <vt:lpstr>Year</vt:lpstr>
    </vt:vector>
  </TitlesOfParts>
  <Company>WA Department of Ecology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Ekrem, Joanna (ECY)</dc:creator>
  <cp:lastModifiedBy>Gail Sandlin</cp:lastModifiedBy>
  <cp:lastPrinted>2017-05-31T19:13:46Z</cp:lastPrinted>
  <dcterms:created xsi:type="dcterms:W3CDTF">2010-01-13T17:57:23Z</dcterms:created>
  <dcterms:modified xsi:type="dcterms:W3CDTF">2018-03-27T16:20:05Z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0x010100A5F5EEA5C2740447AFAD037EEB8256C2</vt:lpwstr>
  </property>
</Properties>
</file>